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5.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6.xml" ContentType="application/vnd.openxmlformats-officedocument.drawing+xml"/>
  <Override PartName="/xl/charts/chart1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aliyamittelman/Downloads/"/>
    </mc:Choice>
  </mc:AlternateContent>
  <xr:revisionPtr revIDLastSave="0" documentId="13_ncr:1_{CA3D8980-B1E2-F84D-BBE9-488467516063}" xr6:coauthVersionLast="47" xr6:coauthVersionMax="47" xr10:uidLastSave="{00000000-0000-0000-0000-000000000000}"/>
  <bookViews>
    <workbookView xWindow="0" yWindow="500" windowWidth="28800" windowHeight="15800" activeTab="6" xr2:uid="{00000000-000D-0000-FFFF-FFFF00000000}"/>
  </bookViews>
  <sheets>
    <sheet name="Form Responses 1" sheetId="1" r:id="rId1"/>
    <sheet name="Best Define" sheetId="2" r:id="rId2"/>
    <sheet name="familiarity" sheetId="3" r:id="rId3"/>
    <sheet name="What have you done" sheetId="4" r:id="rId4"/>
    <sheet name="Referral #s" sheetId="5" r:id="rId5"/>
    <sheet name="Referrals" sheetId="6" r:id="rId6"/>
    <sheet name="Other Material"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 i="7" l="1"/>
  <c r="E14" i="7"/>
  <c r="D13" i="7"/>
  <c r="K13" i="7" s="1"/>
  <c r="E12" i="7"/>
  <c r="H12" i="7" s="1"/>
  <c r="D12" i="7"/>
  <c r="K12" i="7" s="1"/>
  <c r="F11" i="7"/>
  <c r="D11" i="7"/>
  <c r="L11" i="7" s="1"/>
  <c r="G10" i="7"/>
  <c r="D10" i="7"/>
  <c r="L10" i="7" s="1"/>
  <c r="G9" i="7"/>
  <c r="D9" i="7"/>
  <c r="L9" i="7" s="1"/>
  <c r="D8" i="7"/>
  <c r="E8" i="7" s="1"/>
  <c r="H8" i="7" s="1"/>
  <c r="I7" i="7"/>
  <c r="D7" i="7"/>
  <c r="F7" i="7" s="1"/>
  <c r="H7" i="7" s="1"/>
  <c r="I6" i="7"/>
  <c r="D6" i="7"/>
  <c r="F6" i="7" s="1"/>
  <c r="H6" i="7" s="1"/>
  <c r="L4" i="7"/>
  <c r="K4" i="7"/>
  <c r="J4" i="7"/>
  <c r="I4" i="7"/>
  <c r="G4" i="7"/>
  <c r="G7" i="7" s="1"/>
  <c r="F4" i="7"/>
  <c r="F8" i="7" s="1"/>
  <c r="E4" i="7"/>
  <c r="E9" i="7" s="1"/>
  <c r="H9" i="7" s="1"/>
  <c r="L3" i="7"/>
  <c r="K3" i="7"/>
  <c r="J3" i="7"/>
  <c r="I3" i="7"/>
  <c r="M3" i="7" s="1"/>
  <c r="L2" i="7"/>
  <c r="K2" i="7"/>
  <c r="J2" i="7"/>
  <c r="I2" i="7"/>
  <c r="M2" i="7" s="1"/>
  <c r="L1" i="7"/>
  <c r="L14" i="7" s="1"/>
  <c r="K1" i="7"/>
  <c r="K14" i="7" s="1"/>
  <c r="J1" i="7"/>
  <c r="J14" i="7" s="1"/>
  <c r="I1" i="7"/>
  <c r="I14" i="7" s="1"/>
  <c r="K40" i="6"/>
  <c r="J40" i="6"/>
  <c r="I40" i="6"/>
  <c r="H40" i="6"/>
  <c r="G40" i="6"/>
  <c r="F40" i="6"/>
  <c r="L38" i="6"/>
  <c r="K38" i="6"/>
  <c r="J38" i="6"/>
  <c r="J39" i="6" s="1"/>
  <c r="I38" i="6"/>
  <c r="H38" i="6"/>
  <c r="H39" i="6" s="1"/>
  <c r="G38" i="6"/>
  <c r="G39" i="6" s="1"/>
  <c r="F38" i="6"/>
  <c r="F39" i="6" s="1"/>
  <c r="K36" i="6"/>
  <c r="J36" i="6"/>
  <c r="I36" i="6"/>
  <c r="H36" i="6"/>
  <c r="G36" i="6"/>
  <c r="F36" i="6"/>
  <c r="J15" i="6"/>
  <c r="I15" i="6"/>
  <c r="H15" i="6"/>
  <c r="B15" i="6"/>
  <c r="J13" i="6"/>
  <c r="I13" i="6"/>
  <c r="H13" i="6"/>
  <c r="G13" i="6"/>
  <c r="F13" i="6"/>
  <c r="H10" i="6"/>
  <c r="I9" i="6"/>
  <c r="E9" i="6"/>
  <c r="D9" i="6"/>
  <c r="B9" i="6"/>
  <c r="B8" i="6"/>
  <c r="B7" i="6"/>
  <c r="I6" i="6"/>
  <c r="F6" i="6"/>
  <c r="D6" i="6"/>
  <c r="B6" i="6"/>
  <c r="D5" i="6"/>
  <c r="C5" i="6"/>
  <c r="E5" i="6" s="1"/>
  <c r="B5" i="6"/>
  <c r="D4" i="6"/>
  <c r="B4" i="6"/>
  <c r="I2" i="6"/>
  <c r="I10" i="6" s="1"/>
  <c r="H2" i="6"/>
  <c r="H5" i="6" s="1"/>
  <c r="G2" i="6"/>
  <c r="F2" i="6"/>
  <c r="F5" i="6" s="1"/>
  <c r="D2" i="6"/>
  <c r="C2" i="6"/>
  <c r="I1" i="6"/>
  <c r="H1" i="6"/>
  <c r="H9" i="6" s="1"/>
  <c r="G1" i="6"/>
  <c r="G9" i="6" s="1"/>
  <c r="F1" i="6"/>
  <c r="F27" i="5"/>
  <c r="E27" i="5"/>
  <c r="W26" i="5"/>
  <c r="X26" i="5" s="1"/>
  <c r="Y26" i="5" s="1"/>
  <c r="E26" i="5"/>
  <c r="F26" i="5" s="1"/>
  <c r="W25" i="5"/>
  <c r="I25" i="5"/>
  <c r="E25" i="5"/>
  <c r="F25" i="5" s="1"/>
  <c r="W24" i="5"/>
  <c r="I24" i="5"/>
  <c r="E24" i="5"/>
  <c r="F24" i="5" s="1"/>
  <c r="W23" i="5"/>
  <c r="I23" i="5"/>
  <c r="E23" i="5"/>
  <c r="F23" i="5" s="1"/>
  <c r="W22" i="5"/>
  <c r="I22" i="5"/>
  <c r="E22" i="5"/>
  <c r="F22" i="5" s="1"/>
  <c r="W21" i="5"/>
  <c r="I21" i="5"/>
  <c r="E21" i="5"/>
  <c r="F21" i="5" s="1"/>
  <c r="W20" i="5"/>
  <c r="M20" i="5"/>
  <c r="N20" i="5" s="1"/>
  <c r="N19" i="5" s="1"/>
  <c r="L20" i="5"/>
  <c r="I20" i="5"/>
  <c r="E20" i="5"/>
  <c r="F20" i="5" s="1"/>
  <c r="A20" i="5"/>
  <c r="A21" i="5" s="1"/>
  <c r="W19" i="5"/>
  <c r="M19" i="5"/>
  <c r="L19" i="5"/>
  <c r="I19" i="5"/>
  <c r="E19" i="5"/>
  <c r="F19" i="5" s="1"/>
  <c r="B19" i="5"/>
  <c r="W18" i="5"/>
  <c r="L18" i="5"/>
  <c r="I18" i="5"/>
  <c r="E18" i="5"/>
  <c r="F18" i="5" s="1"/>
  <c r="B18" i="5"/>
  <c r="W17" i="5"/>
  <c r="M17" i="5"/>
  <c r="L17" i="5"/>
  <c r="M18" i="5" s="1"/>
  <c r="I17" i="5"/>
  <c r="E17" i="5"/>
  <c r="F17" i="5" s="1"/>
  <c r="B17" i="5"/>
  <c r="W16" i="5"/>
  <c r="M16" i="5"/>
  <c r="L16" i="5"/>
  <c r="I16" i="5"/>
  <c r="E16" i="5"/>
  <c r="F16" i="5" s="1"/>
  <c r="B16" i="5"/>
  <c r="W15" i="5"/>
  <c r="M15" i="5"/>
  <c r="L15" i="5"/>
  <c r="I15" i="5"/>
  <c r="E15" i="5"/>
  <c r="F15" i="5" s="1"/>
  <c r="B15" i="5"/>
  <c r="W14" i="5"/>
  <c r="L14" i="5"/>
  <c r="I14" i="5"/>
  <c r="E14" i="5"/>
  <c r="F14" i="5" s="1"/>
  <c r="B14" i="5"/>
  <c r="W13" i="5"/>
  <c r="M13" i="5"/>
  <c r="L13" i="5"/>
  <c r="M14" i="5" s="1"/>
  <c r="I13" i="5"/>
  <c r="E13" i="5"/>
  <c r="F13" i="5" s="1"/>
  <c r="B13" i="5"/>
  <c r="W12" i="5"/>
  <c r="M12" i="5"/>
  <c r="L12" i="5"/>
  <c r="I12" i="5"/>
  <c r="E12" i="5"/>
  <c r="F12" i="5" s="1"/>
  <c r="B12" i="5"/>
  <c r="W11" i="5"/>
  <c r="M11" i="5"/>
  <c r="L11" i="5"/>
  <c r="I11" i="5"/>
  <c r="E11" i="5"/>
  <c r="F11" i="5" s="1"/>
  <c r="B11" i="5"/>
  <c r="W10" i="5"/>
  <c r="L10" i="5"/>
  <c r="I10" i="5"/>
  <c r="E10" i="5"/>
  <c r="F10" i="5" s="1"/>
  <c r="B10" i="5"/>
  <c r="W9" i="5"/>
  <c r="M9" i="5"/>
  <c r="L9" i="5"/>
  <c r="M10" i="5" s="1"/>
  <c r="I9" i="5"/>
  <c r="E9" i="5"/>
  <c r="F9" i="5" s="1"/>
  <c r="B9" i="5"/>
  <c r="W8" i="5"/>
  <c r="M8" i="5"/>
  <c r="I8" i="5"/>
  <c r="E8" i="5"/>
  <c r="F8" i="5" s="1"/>
  <c r="B8" i="5"/>
  <c r="W7" i="5"/>
  <c r="I7" i="5"/>
  <c r="E7" i="5"/>
  <c r="F7" i="5" s="1"/>
  <c r="B7" i="5"/>
  <c r="W6" i="5"/>
  <c r="I6" i="5"/>
  <c r="E6" i="5"/>
  <c r="F6" i="5" s="1"/>
  <c r="W5" i="5"/>
  <c r="L5" i="5"/>
  <c r="I5" i="5"/>
  <c r="E5" i="5"/>
  <c r="F5" i="5" s="1"/>
  <c r="B5" i="5"/>
  <c r="W4" i="5"/>
  <c r="X4" i="5" s="1"/>
  <c r="L4" i="5"/>
  <c r="B4" i="5"/>
  <c r="B2" i="5"/>
  <c r="B1" i="5"/>
  <c r="B3" i="5" s="1"/>
  <c r="M100" i="4"/>
  <c r="E100" i="4"/>
  <c r="G100" i="4" s="1"/>
  <c r="D100" i="4"/>
  <c r="C100" i="4"/>
  <c r="M99" i="4"/>
  <c r="F99" i="4"/>
  <c r="E99" i="4"/>
  <c r="G99" i="4" s="1"/>
  <c r="C99" i="4"/>
  <c r="D98" i="4"/>
  <c r="C98" i="4"/>
  <c r="D97" i="4"/>
  <c r="C97" i="4"/>
  <c r="C96" i="4"/>
  <c r="F95" i="4"/>
  <c r="E95" i="4"/>
  <c r="G95" i="4" s="1"/>
  <c r="D95" i="4"/>
  <c r="C95" i="4"/>
  <c r="F94" i="4"/>
  <c r="D94" i="4"/>
  <c r="C94" i="4"/>
  <c r="M94" i="4" s="1"/>
  <c r="D93" i="4"/>
  <c r="C93" i="4"/>
  <c r="C92" i="4"/>
  <c r="F91" i="4"/>
  <c r="E91" i="4"/>
  <c r="G91" i="4" s="1"/>
  <c r="D91" i="4"/>
  <c r="C91" i="4"/>
  <c r="F90" i="4"/>
  <c r="D90" i="4"/>
  <c r="C90" i="4"/>
  <c r="D89" i="4"/>
  <c r="C89" i="4"/>
  <c r="C88" i="4"/>
  <c r="T87" i="4"/>
  <c r="T86" i="4" s="1"/>
  <c r="P87" i="4"/>
  <c r="P86" i="4" s="1"/>
  <c r="N87" i="4"/>
  <c r="N86" i="4" s="1"/>
  <c r="M87" i="4"/>
  <c r="M86" i="4" s="1"/>
  <c r="M91" i="4" s="1"/>
  <c r="L87" i="4"/>
  <c r="L86" i="4" s="1"/>
  <c r="L91" i="4" s="1"/>
  <c r="H87" i="4" a="1"/>
  <c r="F86" i="4"/>
  <c r="E86" i="4"/>
  <c r="C82" i="4"/>
  <c r="C81" i="4"/>
  <c r="C80" i="4"/>
  <c r="D79" i="4"/>
  <c r="C79" i="4"/>
  <c r="F78" i="4"/>
  <c r="D78" i="4"/>
  <c r="C78" i="4"/>
  <c r="M78" i="4" s="1"/>
  <c r="C77" i="4"/>
  <c r="C76" i="4"/>
  <c r="C75" i="4"/>
  <c r="L75" i="4" s="1"/>
  <c r="L74" i="4"/>
  <c r="F74" i="4"/>
  <c r="E74" i="4"/>
  <c r="G74" i="4" s="1"/>
  <c r="D74" i="4"/>
  <c r="C74" i="4"/>
  <c r="G73" i="4"/>
  <c r="F73" i="4"/>
  <c r="E73" i="4"/>
  <c r="C73" i="4"/>
  <c r="D73" i="4" s="1"/>
  <c r="G72" i="4"/>
  <c r="F72" i="4"/>
  <c r="E72" i="4"/>
  <c r="C72" i="4"/>
  <c r="D72" i="4" s="1"/>
  <c r="F71" i="4"/>
  <c r="E71" i="4"/>
  <c r="G71" i="4" s="1"/>
  <c r="D71" i="4"/>
  <c r="C71" i="4"/>
  <c r="C70" i="4"/>
  <c r="F70" i="4" s="1"/>
  <c r="T69" i="4"/>
  <c r="M69" i="4"/>
  <c r="L69" i="4"/>
  <c r="H69" i="4" a="1"/>
  <c r="F68" i="4"/>
  <c r="E68" i="4"/>
  <c r="M82" i="4" s="1"/>
  <c r="F65" i="4"/>
  <c r="E65" i="4"/>
  <c r="G65" i="4" s="1"/>
  <c r="D65" i="4"/>
  <c r="C65" i="4"/>
  <c r="K65" i="4" s="1"/>
  <c r="G64" i="4"/>
  <c r="F64" i="4"/>
  <c r="E64" i="4"/>
  <c r="C64" i="4"/>
  <c r="D64" i="4" s="1"/>
  <c r="G63" i="4"/>
  <c r="F63" i="4"/>
  <c r="C63" i="4"/>
  <c r="D63" i="4" s="1"/>
  <c r="F62" i="4"/>
  <c r="D62" i="4"/>
  <c r="C62" i="4"/>
  <c r="E62" i="4" s="1"/>
  <c r="G62" i="4" s="1"/>
  <c r="K61" i="4"/>
  <c r="I61" i="4"/>
  <c r="C61" i="4"/>
  <c r="D60" i="4"/>
  <c r="C60" i="4"/>
  <c r="F60" i="4" s="1"/>
  <c r="E59" i="4"/>
  <c r="G59" i="4" s="1"/>
  <c r="C59" i="4"/>
  <c r="K58" i="4"/>
  <c r="F58" i="4"/>
  <c r="D58" i="4"/>
  <c r="C58" i="4"/>
  <c r="D57" i="4"/>
  <c r="C57" i="4"/>
  <c r="K57" i="4" s="1"/>
  <c r="F56" i="4"/>
  <c r="E56" i="4"/>
  <c r="G56" i="4" s="1"/>
  <c r="D56" i="4"/>
  <c r="C56" i="4"/>
  <c r="K56" i="4" s="1"/>
  <c r="F55" i="4"/>
  <c r="E55" i="4"/>
  <c r="G55" i="4" s="1"/>
  <c r="C55" i="4"/>
  <c r="D55" i="4" s="1"/>
  <c r="G54" i="4"/>
  <c r="F54" i="4"/>
  <c r="D54" i="4"/>
  <c r="C54" i="4"/>
  <c r="E54" i="4" s="1"/>
  <c r="K53" i="4"/>
  <c r="C53" i="4"/>
  <c r="K51" i="4"/>
  <c r="J51" i="4"/>
  <c r="I51" i="4"/>
  <c r="I59" i="4" s="1"/>
  <c r="H51" i="4"/>
  <c r="H63" i="4" s="1"/>
  <c r="F51" i="4"/>
  <c r="E51" i="4"/>
  <c r="J17" i="4"/>
  <c r="H17" i="4"/>
  <c r="E17" i="4"/>
  <c r="D17" i="4"/>
  <c r="C17" i="4"/>
  <c r="I16" i="4"/>
  <c r="H16" i="4"/>
  <c r="F16" i="4"/>
  <c r="E16" i="4"/>
  <c r="G16" i="4" s="1"/>
  <c r="C16" i="4"/>
  <c r="D16" i="4" s="1"/>
  <c r="J15" i="4"/>
  <c r="I15" i="4"/>
  <c r="H15" i="4"/>
  <c r="F15" i="4"/>
  <c r="D15" i="4"/>
  <c r="C15" i="4"/>
  <c r="E15" i="4" s="1"/>
  <c r="G15" i="4" s="1"/>
  <c r="I14" i="4"/>
  <c r="H14" i="4"/>
  <c r="D14" i="4"/>
  <c r="C14" i="4"/>
  <c r="F14" i="4" s="1"/>
  <c r="G14" i="4" s="1"/>
  <c r="K13" i="4"/>
  <c r="J13" i="4"/>
  <c r="I13" i="4"/>
  <c r="H13" i="4"/>
  <c r="C13" i="4"/>
  <c r="C12" i="4"/>
  <c r="K12" i="4" s="1"/>
  <c r="K11" i="4"/>
  <c r="D11" i="4"/>
  <c r="C11" i="4"/>
  <c r="K10" i="4"/>
  <c r="J10" i="4"/>
  <c r="F10" i="4"/>
  <c r="C10" i="4"/>
  <c r="K9" i="4"/>
  <c r="F9" i="4"/>
  <c r="E9" i="4"/>
  <c r="G9" i="4" s="1"/>
  <c r="D9" i="4"/>
  <c r="C9" i="4"/>
  <c r="H8" i="4"/>
  <c r="F8" i="4"/>
  <c r="E8" i="4"/>
  <c r="G8" i="4" s="1"/>
  <c r="D8" i="4"/>
  <c r="C8" i="4"/>
  <c r="K8" i="4" s="1"/>
  <c r="I7" i="4"/>
  <c r="H7" i="4"/>
  <c r="F7" i="4"/>
  <c r="E7" i="4"/>
  <c r="G7" i="4" s="1"/>
  <c r="C7" i="4"/>
  <c r="D7" i="4" s="1"/>
  <c r="J6" i="4"/>
  <c r="I6" i="4"/>
  <c r="H6" i="4"/>
  <c r="F6" i="4"/>
  <c r="D6" i="4"/>
  <c r="C6" i="4"/>
  <c r="E6" i="4" s="1"/>
  <c r="G6" i="4" s="1"/>
  <c r="K5" i="4"/>
  <c r="J5" i="4"/>
  <c r="I5" i="4"/>
  <c r="H5" i="4"/>
  <c r="C5" i="4"/>
  <c r="C4" i="4"/>
  <c r="K4" i="4" s="1"/>
  <c r="K2" i="4"/>
  <c r="K17" i="4" s="1"/>
  <c r="J2" i="4"/>
  <c r="J8" i="4" s="1"/>
  <c r="I2" i="4"/>
  <c r="H2" i="4"/>
  <c r="F2" i="4"/>
  <c r="E2" i="4"/>
  <c r="K1" i="4"/>
  <c r="K14" i="4" s="1"/>
  <c r="J1" i="4"/>
  <c r="J14" i="4" s="1"/>
  <c r="I1" i="4"/>
  <c r="H1" i="4"/>
  <c r="B34" i="3"/>
  <c r="B33" i="3"/>
  <c r="F32" i="3"/>
  <c r="E32" i="3"/>
  <c r="D32" i="3"/>
  <c r="B32" i="3"/>
  <c r="B31" i="3"/>
  <c r="D31" i="3" s="1"/>
  <c r="F30" i="3"/>
  <c r="E30" i="3"/>
  <c r="B30" i="3"/>
  <c r="D14" i="3"/>
  <c r="D13" i="3"/>
  <c r="F3" i="3"/>
  <c r="E3" i="3"/>
  <c r="D3" i="3"/>
  <c r="G2" i="3"/>
  <c r="F2" i="3"/>
  <c r="D2" i="3"/>
  <c r="B1" i="3"/>
  <c r="E2" i="3" s="1"/>
  <c r="F4" i="2"/>
  <c r="E4" i="2"/>
  <c r="D4" i="2"/>
  <c r="C4" i="2"/>
  <c r="G4" i="2" s="1"/>
  <c r="A4" i="2"/>
  <c r="G3" i="2"/>
  <c r="T95" i="4" l="1"/>
  <c r="T96" i="4"/>
  <c r="L100" i="4"/>
  <c r="H60" i="4"/>
  <c r="T68" i="4"/>
  <c r="D70" i="4"/>
  <c r="D75" i="4"/>
  <c r="M77" i="4"/>
  <c r="L79" i="4"/>
  <c r="L88" i="4"/>
  <c r="L92" i="4"/>
  <c r="I34" i="3"/>
  <c r="H34" i="3"/>
  <c r="G34" i="3"/>
  <c r="D4" i="4"/>
  <c r="D34" i="3"/>
  <c r="H4" i="4"/>
  <c r="J65" i="4"/>
  <c r="J56" i="4"/>
  <c r="E34" i="3"/>
  <c r="I4" i="4"/>
  <c r="H11" i="4"/>
  <c r="F11" i="4"/>
  <c r="H12" i="4"/>
  <c r="I55" i="4"/>
  <c r="E57" i="4"/>
  <c r="G57" i="4" s="1"/>
  <c r="H59" i="4"/>
  <c r="F59" i="4"/>
  <c r="D59" i="4"/>
  <c r="I60" i="4"/>
  <c r="S69" i="4"/>
  <c r="K69" i="4"/>
  <c r="R69" i="4"/>
  <c r="J69" i="4"/>
  <c r="Q69" i="4"/>
  <c r="Q81" i="4" s="1"/>
  <c r="I69" i="4"/>
  <c r="O69" i="4"/>
  <c r="O77" i="4" s="1"/>
  <c r="H69" i="4"/>
  <c r="H77" i="4" s="1"/>
  <c r="F75" i="4"/>
  <c r="B21" i="5"/>
  <c r="A22" i="5"/>
  <c r="I31" i="3"/>
  <c r="H31" i="3"/>
  <c r="G31" i="3"/>
  <c r="I33" i="3"/>
  <c r="H33" i="3"/>
  <c r="G33" i="3"/>
  <c r="F34" i="3"/>
  <c r="J4" i="4"/>
  <c r="I12" i="4"/>
  <c r="J60" i="4"/>
  <c r="J63" i="4"/>
  <c r="L94" i="4"/>
  <c r="L90" i="4"/>
  <c r="L78" i="4"/>
  <c r="L97" i="4"/>
  <c r="J77" i="4"/>
  <c r="I77" i="4"/>
  <c r="F77" i="4"/>
  <c r="H64" i="4"/>
  <c r="H55" i="4"/>
  <c r="I81" i="4"/>
  <c r="O81" i="4"/>
  <c r="M81" i="4"/>
  <c r="E81" i="4"/>
  <c r="G81" i="4" s="1"/>
  <c r="S81" i="4"/>
  <c r="L89" i="4"/>
  <c r="T91" i="4"/>
  <c r="L93" i="4"/>
  <c r="L95" i="4"/>
  <c r="L96" i="4"/>
  <c r="I10" i="4"/>
  <c r="H10" i="4"/>
  <c r="E11" i="4"/>
  <c r="G11" i="4" s="1"/>
  <c r="J12" i="4"/>
  <c r="H54" i="4"/>
  <c r="F61" i="4"/>
  <c r="E61" i="4"/>
  <c r="G61" i="4" s="1"/>
  <c r="D61" i="4"/>
  <c r="J61" i="4"/>
  <c r="M98" i="4"/>
  <c r="M68" i="4"/>
  <c r="D77" i="4"/>
  <c r="O79" i="4"/>
  <c r="Q80" i="4"/>
  <c r="I80" i="4"/>
  <c r="H80" i="4"/>
  <c r="O80" i="4"/>
  <c r="M80" i="4"/>
  <c r="D80" i="4"/>
  <c r="D81" i="4"/>
  <c r="H82" i="4"/>
  <c r="O82" i="4"/>
  <c r="F82" i="4"/>
  <c r="T82" i="4"/>
  <c r="L82" i="4"/>
  <c r="D82" i="4"/>
  <c r="S82" i="4"/>
  <c r="M88" i="4"/>
  <c r="E88" i="4"/>
  <c r="G88" i="4" s="1"/>
  <c r="M92" i="4"/>
  <c r="E92" i="4"/>
  <c r="G92" i="4" s="1"/>
  <c r="M95" i="4"/>
  <c r="D12" i="4"/>
  <c r="E31" i="3"/>
  <c r="J31" i="3" s="1"/>
  <c r="F53" i="4"/>
  <c r="E53" i="4"/>
  <c r="G53" i="4" s="1"/>
  <c r="D53" i="4"/>
  <c r="J53" i="4"/>
  <c r="I30" i="3"/>
  <c r="H30" i="3"/>
  <c r="G30" i="3"/>
  <c r="F31" i="3"/>
  <c r="D33" i="3"/>
  <c r="I8" i="4"/>
  <c r="I17" i="4"/>
  <c r="D30" i="3"/>
  <c r="E33" i="3"/>
  <c r="F5" i="4"/>
  <c r="E5" i="4"/>
  <c r="G5" i="4" s="1"/>
  <c r="D5" i="4"/>
  <c r="D10" i="4"/>
  <c r="I11" i="4"/>
  <c r="H53" i="4"/>
  <c r="J54" i="4"/>
  <c r="I58" i="4"/>
  <c r="H58" i="4"/>
  <c r="E58" i="4"/>
  <c r="G58" i="4" s="1"/>
  <c r="J59" i="4"/>
  <c r="H62" i="4"/>
  <c r="H65" i="4"/>
  <c r="L68" i="4"/>
  <c r="N69" i="4"/>
  <c r="N82" i="4" s="1"/>
  <c r="E77" i="4"/>
  <c r="G77" i="4" s="1"/>
  <c r="F80" i="4"/>
  <c r="G80" i="4" s="1"/>
  <c r="F81" i="4"/>
  <c r="E82" i="4"/>
  <c r="G82" i="4" s="1"/>
  <c r="D88" i="4"/>
  <c r="T88" i="4"/>
  <c r="D92" i="4"/>
  <c r="T92" i="4"/>
  <c r="T100" i="4"/>
  <c r="F4" i="4"/>
  <c r="E4" i="4"/>
  <c r="G4" i="4" s="1"/>
  <c r="H56" i="4"/>
  <c r="F12" i="4"/>
  <c r="E12" i="4"/>
  <c r="G12" i="4" s="1"/>
  <c r="I32" i="3"/>
  <c r="H32" i="3"/>
  <c r="G32" i="3"/>
  <c r="J32" i="3" s="1"/>
  <c r="F33" i="3"/>
  <c r="J9" i="4"/>
  <c r="I9" i="4"/>
  <c r="H9" i="4"/>
  <c r="E10" i="4"/>
  <c r="G10" i="4" s="1"/>
  <c r="J11" i="4"/>
  <c r="F13" i="4"/>
  <c r="E13" i="4"/>
  <c r="G13" i="4" s="1"/>
  <c r="D13" i="4"/>
  <c r="I53" i="4"/>
  <c r="K59" i="4"/>
  <c r="H61" i="4"/>
  <c r="J62" i="4"/>
  <c r="P69" i="4"/>
  <c r="N76" i="4"/>
  <c r="F76" i="4"/>
  <c r="M76" i="4"/>
  <c r="E76" i="4"/>
  <c r="G76" i="4" s="1"/>
  <c r="L76" i="4"/>
  <c r="D76" i="4"/>
  <c r="J76" i="4"/>
  <c r="J80" i="4"/>
  <c r="J81" i="4"/>
  <c r="I82" i="4"/>
  <c r="S87" i="4"/>
  <c r="S86" i="4" s="1"/>
  <c r="S88" i="4" s="1"/>
  <c r="K87" i="4"/>
  <c r="K86" i="4" s="1"/>
  <c r="K97" i="4" s="1"/>
  <c r="R87" i="4"/>
  <c r="R86" i="4" s="1"/>
  <c r="R96" i="4" s="1"/>
  <c r="J87" i="4"/>
  <c r="J86" i="4" s="1"/>
  <c r="Q87" i="4"/>
  <c r="Q86" i="4" s="1"/>
  <c r="Q100" i="4" s="1"/>
  <c r="I87" i="4"/>
  <c r="I86" i="4" s="1"/>
  <c r="I88" i="4" s="1"/>
  <c r="O87" i="4"/>
  <c r="O86" i="4" s="1"/>
  <c r="O88" i="4" s="1"/>
  <c r="H87" i="4"/>
  <c r="H86" i="4" s="1"/>
  <c r="H88" i="4" s="1"/>
  <c r="F88" i="4"/>
  <c r="O89" i="4"/>
  <c r="F92" i="4"/>
  <c r="R100" i="4"/>
  <c r="J100" i="4"/>
  <c r="I100" i="4"/>
  <c r="O100" i="4"/>
  <c r="P100" i="4"/>
  <c r="H100" i="4"/>
  <c r="F100" i="4"/>
  <c r="T94" i="4"/>
  <c r="T90" i="4"/>
  <c r="T97" i="4"/>
  <c r="T93" i="4"/>
  <c r="T89" i="4"/>
  <c r="Q96" i="4"/>
  <c r="I96" i="4"/>
  <c r="P96" i="4"/>
  <c r="H96" i="4"/>
  <c r="N96" i="4"/>
  <c r="F96" i="4"/>
  <c r="O96" i="4"/>
  <c r="M96" i="4"/>
  <c r="E96" i="4"/>
  <c r="G96" i="4" s="1"/>
  <c r="O97" i="4"/>
  <c r="N98" i="4"/>
  <c r="T99" i="4"/>
  <c r="N18" i="5"/>
  <c r="N17" i="5" s="1"/>
  <c r="N16" i="5" s="1"/>
  <c r="N15" i="5" s="1"/>
  <c r="N14" i="5" s="1"/>
  <c r="N13" i="5" s="1"/>
  <c r="N12" i="5" s="1"/>
  <c r="N11" i="5" s="1"/>
  <c r="N10" i="5" s="1"/>
  <c r="N9" i="5" s="1"/>
  <c r="N8" i="5" s="1"/>
  <c r="I65" i="4"/>
  <c r="I56" i="4"/>
  <c r="I63" i="4"/>
  <c r="I62" i="4"/>
  <c r="I54" i="4"/>
  <c r="J57" i="4"/>
  <c r="I57" i="4"/>
  <c r="H57" i="4"/>
  <c r="F57" i="4"/>
  <c r="J58" i="4"/>
  <c r="I64" i="4"/>
  <c r="H70" i="4"/>
  <c r="E70" i="4"/>
  <c r="G70" i="4" s="1"/>
  <c r="I75" i="4"/>
  <c r="H75" i="4"/>
  <c r="M75" i="4"/>
  <c r="E75" i="4"/>
  <c r="G75" i="4" s="1"/>
  <c r="L77" i="4"/>
  <c r="L80" i="4"/>
  <c r="L81" i="4"/>
  <c r="M90" i="4"/>
  <c r="D96" i="4"/>
  <c r="K60" i="4"/>
  <c r="K79" i="4"/>
  <c r="K89" i="4"/>
  <c r="S89" i="4"/>
  <c r="K93" i="4"/>
  <c r="S93" i="4"/>
  <c r="S97" i="4"/>
  <c r="X25" i="5"/>
  <c r="Y25" i="5" s="1"/>
  <c r="G3" i="3"/>
  <c r="G5" i="3" s="1"/>
  <c r="K6" i="4"/>
  <c r="J7" i="4"/>
  <c r="K15" i="4"/>
  <c r="J16" i="4"/>
  <c r="K54" i="4"/>
  <c r="J55" i="4"/>
  <c r="E60" i="4"/>
  <c r="G60" i="4" s="1"/>
  <c r="K62" i="4"/>
  <c r="K63" i="4"/>
  <c r="J64" i="4"/>
  <c r="J72" i="4"/>
  <c r="J73" i="4"/>
  <c r="K78" i="4"/>
  <c r="E79" i="4"/>
  <c r="G79" i="4" s="1"/>
  <c r="M79" i="4"/>
  <c r="E89" i="4"/>
  <c r="G89" i="4" s="1"/>
  <c r="M89" i="4"/>
  <c r="K90" i="4"/>
  <c r="S90" i="4"/>
  <c r="E93" i="4"/>
  <c r="G93" i="4" s="1"/>
  <c r="M93" i="4"/>
  <c r="K94" i="4"/>
  <c r="S94" i="4"/>
  <c r="E97" i="4"/>
  <c r="G97" i="4" s="1"/>
  <c r="M97" i="4"/>
  <c r="L98" i="4"/>
  <c r="T98" i="4"/>
  <c r="J99" i="4"/>
  <c r="B20" i="5"/>
  <c r="K7" i="4"/>
  <c r="K16" i="4"/>
  <c r="K55" i="4"/>
  <c r="K66" i="4" s="1"/>
  <c r="K64" i="4"/>
  <c r="K73" i="4"/>
  <c r="F79" i="4"/>
  <c r="N79" i="4"/>
  <c r="F89" i="4"/>
  <c r="N89" i="4"/>
  <c r="F93" i="4"/>
  <c r="N93" i="4"/>
  <c r="F97" i="4"/>
  <c r="N97" i="4"/>
  <c r="S99" i="4"/>
  <c r="E78" i="4"/>
  <c r="G78" i="4" s="1"/>
  <c r="E90" i="4"/>
  <c r="G90" i="4" s="1"/>
  <c r="K91" i="4"/>
  <c r="E94" i="4"/>
  <c r="G94" i="4" s="1"/>
  <c r="K95" i="4"/>
  <c r="F98" i="4"/>
  <c r="G98" i="4" s="1"/>
  <c r="D99" i="4"/>
  <c r="L99" i="4"/>
  <c r="H8" i="6"/>
  <c r="F8" i="6"/>
  <c r="D8" i="6"/>
  <c r="I8" i="6"/>
  <c r="G8" i="6"/>
  <c r="C8" i="6"/>
  <c r="E8" i="6" s="1"/>
  <c r="G10" i="6"/>
  <c r="C10" i="6"/>
  <c r="C4" i="6"/>
  <c r="E4" i="6" s="1"/>
  <c r="H4" i="6"/>
  <c r="I7" i="6"/>
  <c r="F7" i="6"/>
  <c r="C7" i="6"/>
  <c r="E7" i="6" s="1"/>
  <c r="G7" i="6"/>
  <c r="D7" i="6"/>
  <c r="H7" i="6"/>
  <c r="H6" i="6"/>
  <c r="C6" i="6"/>
  <c r="E6" i="6" s="1"/>
  <c r="G5" i="6"/>
  <c r="I5" i="6"/>
  <c r="G6" i="6"/>
  <c r="F10" i="6"/>
  <c r="F4" i="6"/>
  <c r="I4" i="6"/>
  <c r="G4" i="6"/>
  <c r="G15" i="6"/>
  <c r="F15" i="6"/>
  <c r="L36" i="6"/>
  <c r="G37" i="6" s="1"/>
  <c r="F9" i="6"/>
  <c r="I39" i="6"/>
  <c r="K39" i="6"/>
  <c r="L39" i="6" s="1"/>
  <c r="M4" i="7"/>
  <c r="L40" i="6"/>
  <c r="G41" i="6" s="1"/>
  <c r="F41" i="6"/>
  <c r="G8" i="7"/>
  <c r="F9" i="7"/>
  <c r="F10" i="7"/>
  <c r="H10" i="7" s="1"/>
  <c r="E11" i="7"/>
  <c r="H11" i="7" s="1"/>
  <c r="L12" i="7"/>
  <c r="L13" i="7"/>
  <c r="J6" i="7"/>
  <c r="J7" i="7"/>
  <c r="I8" i="7"/>
  <c r="G11" i="7"/>
  <c r="F12" i="7"/>
  <c r="F13" i="7"/>
  <c r="F14" i="7"/>
  <c r="K6" i="7"/>
  <c r="K7" i="7"/>
  <c r="J8" i="7"/>
  <c r="I9" i="7"/>
  <c r="I10" i="7"/>
  <c r="G12" i="7"/>
  <c r="G13" i="7"/>
  <c r="H13" i="7" s="1"/>
  <c r="L6" i="7"/>
  <c r="L7" i="7"/>
  <c r="K8" i="7"/>
  <c r="J9" i="7"/>
  <c r="J10" i="7"/>
  <c r="I11" i="7"/>
  <c r="L8" i="7"/>
  <c r="K9" i="7"/>
  <c r="K10" i="7"/>
  <c r="J11" i="7"/>
  <c r="I12" i="7"/>
  <c r="I13" i="7"/>
  <c r="K11" i="7"/>
  <c r="J12" i="7"/>
  <c r="J13" i="7"/>
  <c r="G6" i="7"/>
  <c r="K41" i="6" l="1"/>
  <c r="P68" i="4"/>
  <c r="P95" i="4"/>
  <c r="P99" i="4"/>
  <c r="P90" i="4"/>
  <c r="P94" i="4"/>
  <c r="P98" i="4"/>
  <c r="P97" i="4"/>
  <c r="P93" i="4"/>
  <c r="P89" i="4"/>
  <c r="P78" i="4"/>
  <c r="P91" i="4"/>
  <c r="P79" i="4"/>
  <c r="J33" i="3"/>
  <c r="P81" i="4"/>
  <c r="S91" i="4"/>
  <c r="R95" i="4"/>
  <c r="R91" i="4"/>
  <c r="R94" i="4"/>
  <c r="R98" i="4"/>
  <c r="R68" i="4"/>
  <c r="R97" i="4"/>
  <c r="R93" i="4"/>
  <c r="R89" i="4"/>
  <c r="R92" i="4"/>
  <c r="R88" i="4"/>
  <c r="R82" i="4"/>
  <c r="R80" i="4"/>
  <c r="R90" i="4"/>
  <c r="J41" i="6"/>
  <c r="X24" i="5"/>
  <c r="N77" i="4"/>
  <c r="K98" i="4"/>
  <c r="K92" i="4"/>
  <c r="K88" i="4"/>
  <c r="K82" i="4"/>
  <c r="K81" i="4"/>
  <c r="K80" i="4"/>
  <c r="K77" i="4"/>
  <c r="K68" i="4"/>
  <c r="K76" i="4"/>
  <c r="K100" i="4"/>
  <c r="J34" i="3"/>
  <c r="I41" i="6"/>
  <c r="K99" i="4"/>
  <c r="R99" i="4"/>
  <c r="S95" i="4"/>
  <c r="N100" i="4"/>
  <c r="O93" i="4"/>
  <c r="O92" i="4"/>
  <c r="K75" i="4"/>
  <c r="K74" i="4"/>
  <c r="S98" i="4"/>
  <c r="S68" i="4"/>
  <c r="S100" i="4"/>
  <c r="N81" i="4"/>
  <c r="J37" i="6"/>
  <c r="H92" i="4"/>
  <c r="H68" i="4"/>
  <c r="H95" i="4"/>
  <c r="H99" i="4"/>
  <c r="H73" i="4"/>
  <c r="H72" i="4"/>
  <c r="H93" i="4"/>
  <c r="H89" i="4"/>
  <c r="H76" i="4"/>
  <c r="H78" i="4"/>
  <c r="H71" i="4"/>
  <c r="H91" i="4"/>
  <c r="H79" i="4"/>
  <c r="H74" i="4"/>
  <c r="H90" i="4"/>
  <c r="H94" i="4"/>
  <c r="H98" i="4"/>
  <c r="H97" i="4"/>
  <c r="R81" i="4"/>
  <c r="I66" i="4"/>
  <c r="S96" i="4"/>
  <c r="P92" i="4"/>
  <c r="P88" i="4"/>
  <c r="B22" i="5"/>
  <c r="A23" i="5"/>
  <c r="O68" i="4"/>
  <c r="O95" i="4"/>
  <c r="O91" i="4"/>
  <c r="O90" i="4"/>
  <c r="O99" i="4"/>
  <c r="O94" i="4"/>
  <c r="O98" i="4"/>
  <c r="O78" i="4"/>
  <c r="I37" i="6"/>
  <c r="N90" i="4"/>
  <c r="N68" i="4"/>
  <c r="N95" i="4"/>
  <c r="N99" i="4"/>
  <c r="N94" i="4"/>
  <c r="N92" i="4"/>
  <c r="N88" i="4"/>
  <c r="N91" i="4"/>
  <c r="N80" i="4"/>
  <c r="N78" i="4"/>
  <c r="J30" i="3"/>
  <c r="J66" i="4"/>
  <c r="I92" i="4"/>
  <c r="P80" i="4"/>
  <c r="I68" i="4"/>
  <c r="I99" i="4"/>
  <c r="I95" i="4"/>
  <c r="I91" i="4"/>
  <c r="I74" i="4"/>
  <c r="I71" i="4"/>
  <c r="I94" i="4"/>
  <c r="I90" i="4"/>
  <c r="I78" i="4"/>
  <c r="I79" i="4"/>
  <c r="I72" i="4"/>
  <c r="I98" i="4"/>
  <c r="I97" i="4"/>
  <c r="I93" i="4"/>
  <c r="I89" i="4"/>
  <c r="I76" i="4"/>
  <c r="I73" i="4"/>
  <c r="H41" i="6"/>
  <c r="L41" i="6" s="1"/>
  <c r="H66" i="4"/>
  <c r="Q92" i="4"/>
  <c r="Q88" i="4"/>
  <c r="Q68" i="4"/>
  <c r="Q99" i="4"/>
  <c r="Q95" i="4"/>
  <c r="Q91" i="4"/>
  <c r="Q94" i="4"/>
  <c r="Q90" i="4"/>
  <c r="Q98" i="4"/>
  <c r="Q97" i="4"/>
  <c r="Q93" i="4"/>
  <c r="Q89" i="4"/>
  <c r="Q79" i="4"/>
  <c r="Q82" i="4"/>
  <c r="K37" i="6"/>
  <c r="H37" i="6"/>
  <c r="F37" i="6"/>
  <c r="F16" i="6"/>
  <c r="K15" i="6"/>
  <c r="G16" i="6"/>
  <c r="S92" i="4"/>
  <c r="P82" i="4"/>
  <c r="H81" i="4"/>
  <c r="K96" i="4"/>
  <c r="J95" i="4"/>
  <c r="J91" i="4"/>
  <c r="J74" i="4"/>
  <c r="J94" i="4"/>
  <c r="J98" i="4"/>
  <c r="J79" i="4"/>
  <c r="J78" i="4"/>
  <c r="J92" i="4"/>
  <c r="J88" i="4"/>
  <c r="J82" i="4"/>
  <c r="J90" i="4"/>
  <c r="J97" i="4"/>
  <c r="J75" i="4"/>
  <c r="J68" i="4"/>
  <c r="J93" i="4"/>
  <c r="J89" i="4"/>
  <c r="J96" i="4"/>
  <c r="H16" i="6" l="1"/>
  <c r="J16" i="6"/>
  <c r="I16" i="6"/>
  <c r="K16" i="6" s="1"/>
  <c r="Y24" i="5"/>
  <c r="X23" i="5"/>
  <c r="L37" i="6"/>
  <c r="B23" i="5"/>
  <c r="A24" i="5"/>
  <c r="Y23" i="5" l="1"/>
  <c r="X22" i="5"/>
  <c r="A25" i="5"/>
  <c r="B24" i="5"/>
  <c r="A26" i="5" l="1"/>
  <c r="B25" i="5"/>
  <c r="Y22" i="5"/>
  <c r="X21" i="5"/>
  <c r="Y21" i="5" l="1"/>
  <c r="X20" i="5"/>
  <c r="A27" i="5"/>
  <c r="B26" i="5"/>
  <c r="B27" i="5" l="1"/>
  <c r="A28" i="5"/>
  <c r="Y20" i="5"/>
  <c r="X19" i="5"/>
  <c r="Y19" i="5" l="1"/>
  <c r="X18" i="5"/>
  <c r="A29" i="5"/>
  <c r="B28" i="5"/>
  <c r="B29" i="5" l="1"/>
  <c r="A30" i="5"/>
  <c r="Y18" i="5"/>
  <c r="X17" i="5"/>
  <c r="Y17" i="5" l="1"/>
  <c r="X16" i="5"/>
  <c r="A31" i="5"/>
  <c r="B30" i="5"/>
  <c r="A32" i="5" l="1"/>
  <c r="B31" i="5"/>
  <c r="Y16" i="5"/>
  <c r="X15" i="5"/>
  <c r="Y15" i="5" l="1"/>
  <c r="X14" i="5"/>
  <c r="A33" i="5"/>
  <c r="B32" i="5"/>
  <c r="B33" i="5" l="1"/>
  <c r="A34" i="5"/>
  <c r="Y14" i="5"/>
  <c r="X13" i="5"/>
  <c r="Y13" i="5" l="1"/>
  <c r="X12" i="5"/>
  <c r="A35" i="5"/>
  <c r="B34" i="5"/>
  <c r="A36" i="5" l="1"/>
  <c r="B35" i="5"/>
  <c r="Y12" i="5"/>
  <c r="X11" i="5"/>
  <c r="Y11" i="5" l="1"/>
  <c r="X10" i="5"/>
  <c r="A37" i="5"/>
  <c r="B36" i="5"/>
  <c r="B37" i="5" l="1"/>
  <c r="A38" i="5"/>
  <c r="Y10" i="5"/>
  <c r="X9" i="5"/>
  <c r="Y9" i="5" l="1"/>
  <c r="X8" i="5"/>
  <c r="A39" i="5"/>
  <c r="B38" i="5"/>
  <c r="Y8" i="5" l="1"/>
  <c r="X7" i="5"/>
  <c r="A40" i="5"/>
  <c r="B39" i="5"/>
  <c r="A41" i="5" l="1"/>
  <c r="B40" i="5"/>
  <c r="Y7" i="5"/>
  <c r="X6" i="5"/>
  <c r="Y6" i="5" l="1"/>
  <c r="X5" i="5"/>
  <c r="Y5" i="5" s="1"/>
  <c r="B41" i="5"/>
  <c r="A42" i="5"/>
  <c r="A43" i="5" l="1"/>
  <c r="B42" i="5"/>
  <c r="A44" i="5" l="1"/>
  <c r="B43" i="5"/>
  <c r="B44" i="5" l="1"/>
  <c r="A45" i="5"/>
  <c r="B45" i="5" l="1"/>
  <c r="A46" i="5"/>
  <c r="A47" i="5" l="1"/>
  <c r="B46" i="5"/>
  <c r="A48" i="5" l="1"/>
  <c r="B47" i="5"/>
  <c r="A49" i="5" l="1"/>
  <c r="B48" i="5"/>
  <c r="B49" i="5" l="1"/>
  <c r="A50" i="5"/>
  <c r="A51" i="5" l="1"/>
  <c r="B50" i="5"/>
  <c r="B51" i="5" l="1"/>
  <c r="A52" i="5"/>
  <c r="A53" i="5" l="1"/>
  <c r="B52" i="5"/>
  <c r="B53" i="5" l="1"/>
  <c r="A54" i="5"/>
  <c r="A55" i="5" l="1"/>
  <c r="B54" i="5"/>
  <c r="A56" i="5" l="1"/>
  <c r="B55" i="5"/>
  <c r="A57" i="5" l="1"/>
  <c r="B56" i="5"/>
  <c r="B57" i="5" l="1"/>
  <c r="A58" i="5"/>
  <c r="A59" i="5" l="1"/>
  <c r="B58" i="5"/>
  <c r="A60" i="5" l="1"/>
  <c r="B59" i="5"/>
  <c r="A61" i="5" l="1"/>
  <c r="B60" i="5"/>
  <c r="B61" i="5" l="1"/>
  <c r="A62" i="5"/>
  <c r="A63" i="5" l="1"/>
  <c r="B62" i="5"/>
  <c r="A64" i="5" l="1"/>
  <c r="B63" i="5"/>
  <c r="A65" i="5" l="1"/>
  <c r="B64" i="5"/>
  <c r="B65" i="5" l="1"/>
  <c r="A66" i="5"/>
  <c r="A67" i="5" l="1"/>
  <c r="B66" i="5"/>
  <c r="A68" i="5" l="1"/>
  <c r="B67" i="5"/>
  <c r="A69" i="5" l="1"/>
  <c r="B68" i="5"/>
  <c r="B69" i="5" l="1"/>
  <c r="A70" i="5"/>
  <c r="A71" i="5" l="1"/>
  <c r="B70" i="5"/>
  <c r="A72" i="5" l="1"/>
  <c r="B71" i="5"/>
  <c r="A73" i="5" l="1"/>
  <c r="B72" i="5"/>
  <c r="B73" i="5" l="1"/>
  <c r="A74" i="5"/>
  <c r="A75" i="5" l="1"/>
  <c r="B74" i="5"/>
  <c r="A76" i="5" l="1"/>
  <c r="B75" i="5"/>
  <c r="B76" i="5" l="1"/>
  <c r="A77" i="5"/>
  <c r="B77" i="5" l="1"/>
  <c r="A78" i="5"/>
  <c r="A79" i="5" l="1"/>
  <c r="B78" i="5"/>
  <c r="A80" i="5" l="1"/>
  <c r="B79" i="5"/>
  <c r="A81" i="5" l="1"/>
  <c r="B80" i="5"/>
  <c r="B81" i="5" l="1"/>
  <c r="A82" i="5"/>
  <c r="A83" i="5" l="1"/>
  <c r="B82" i="5"/>
  <c r="B83" i="5" l="1"/>
  <c r="A84" i="5"/>
  <c r="A85" i="5" l="1"/>
  <c r="B84" i="5"/>
  <c r="B85" i="5" l="1"/>
  <c r="A86" i="5"/>
  <c r="A87" i="5" l="1"/>
  <c r="B86" i="5"/>
  <c r="A88" i="5" l="1"/>
  <c r="B87" i="5"/>
  <c r="A89" i="5" l="1"/>
  <c r="B88" i="5"/>
  <c r="B89" i="5" l="1"/>
  <c r="A90" i="5"/>
  <c r="A91" i="5" l="1"/>
  <c r="B90" i="5"/>
  <c r="A92" i="5" l="1"/>
  <c r="B91" i="5"/>
  <c r="A93" i="5" l="1"/>
  <c r="B92" i="5"/>
  <c r="B93" i="5" l="1"/>
  <c r="A94" i="5"/>
  <c r="A95" i="5" l="1"/>
  <c r="B94" i="5"/>
  <c r="A96" i="5" l="1"/>
  <c r="B95" i="5"/>
  <c r="A97" i="5" l="1"/>
  <c r="B96" i="5"/>
  <c r="B97" i="5" l="1"/>
  <c r="A98" i="5"/>
  <c r="A99" i="5" l="1"/>
  <c r="B98" i="5"/>
  <c r="A100" i="5" l="1"/>
  <c r="B99" i="5"/>
  <c r="A101" i="5" l="1"/>
  <c r="B100" i="5"/>
  <c r="B101" i="5" l="1"/>
  <c r="A102" i="5"/>
  <c r="A103" i="5" l="1"/>
  <c r="B102" i="5"/>
  <c r="A104" i="5" l="1"/>
  <c r="B103" i="5"/>
  <c r="A105" i="5" l="1"/>
  <c r="B104" i="5"/>
  <c r="B105" i="5" l="1"/>
  <c r="A106" i="5"/>
  <c r="A107" i="5" l="1"/>
  <c r="B106" i="5"/>
  <c r="A108" i="5" l="1"/>
  <c r="B107" i="5"/>
  <c r="B108" i="5" l="1"/>
  <c r="A109" i="5"/>
  <c r="B109" i="5" l="1"/>
  <c r="A110" i="5"/>
  <c r="A111" i="5" l="1"/>
  <c r="B110" i="5"/>
  <c r="A112" i="5" l="1"/>
  <c r="B111" i="5"/>
  <c r="A113" i="5" l="1"/>
  <c r="B112" i="5"/>
  <c r="B113" i="5" l="1"/>
  <c r="A114" i="5"/>
  <c r="A115" i="5" l="1"/>
  <c r="B114" i="5"/>
  <c r="B115" i="5" l="1"/>
  <c r="A116" i="5"/>
  <c r="A117" i="5" l="1"/>
  <c r="B116" i="5"/>
  <c r="B117" i="5" l="1"/>
  <c r="A118" i="5"/>
  <c r="A119" i="5" l="1"/>
  <c r="B118" i="5"/>
  <c r="A120" i="5" l="1"/>
  <c r="B119" i="5"/>
  <c r="A121" i="5" l="1"/>
  <c r="B120" i="5"/>
  <c r="B121" i="5" l="1"/>
  <c r="A122" i="5"/>
  <c r="A123" i="5" l="1"/>
  <c r="B122" i="5"/>
  <c r="A124" i="5" l="1"/>
  <c r="B123" i="5"/>
  <c r="A125" i="5" l="1"/>
  <c r="B124" i="5"/>
  <c r="B125" i="5" l="1"/>
  <c r="A126" i="5"/>
  <c r="A127" i="5" l="1"/>
  <c r="B126" i="5"/>
  <c r="A128" i="5" l="1"/>
  <c r="B127" i="5"/>
  <c r="A129" i="5" l="1"/>
  <c r="B128" i="5"/>
  <c r="B129" i="5" l="1"/>
  <c r="A130" i="5"/>
  <c r="A131" i="5" l="1"/>
  <c r="B130" i="5"/>
  <c r="A132" i="5" l="1"/>
  <c r="B131" i="5"/>
  <c r="A133" i="5" l="1"/>
  <c r="B132" i="5"/>
  <c r="B133" i="5" l="1"/>
  <c r="A134" i="5"/>
  <c r="A135" i="5" l="1"/>
  <c r="B134" i="5"/>
  <c r="A136" i="5" l="1"/>
  <c r="B135" i="5"/>
  <c r="A137" i="5" l="1"/>
  <c r="B136" i="5"/>
  <c r="B137" i="5" l="1"/>
  <c r="A138" i="5"/>
  <c r="A139" i="5" l="1"/>
  <c r="B138" i="5"/>
  <c r="A140" i="5" l="1"/>
  <c r="B139" i="5"/>
  <c r="B140" i="5" l="1"/>
  <c r="A141" i="5"/>
  <c r="B141" i="5" l="1"/>
  <c r="A142" i="5"/>
  <c r="A143" i="5" l="1"/>
  <c r="B142" i="5"/>
  <c r="A144" i="5" l="1"/>
  <c r="B143" i="5"/>
  <c r="B144" i="5" l="1"/>
  <c r="A145" i="5"/>
  <c r="B145" i="5" l="1"/>
  <c r="A146" i="5"/>
  <c r="A147" i="5" l="1"/>
  <c r="B146" i="5"/>
  <c r="A148" i="5" l="1"/>
  <c r="B147" i="5"/>
  <c r="B148" i="5" l="1"/>
  <c r="A149" i="5"/>
  <c r="B149" i="5" l="1"/>
  <c r="A150" i="5"/>
  <c r="A151" i="5" l="1"/>
  <c r="B150" i="5"/>
  <c r="B151" i="5" l="1"/>
  <c r="A152" i="5"/>
  <c r="A153" i="5" l="1"/>
  <c r="B152" i="5"/>
  <c r="B153" i="5" l="1"/>
  <c r="A154" i="5"/>
  <c r="A155" i="5" l="1"/>
  <c r="B154" i="5"/>
  <c r="A156" i="5" l="1"/>
  <c r="B155" i="5"/>
  <c r="A157" i="5" l="1"/>
  <c r="B156" i="5"/>
  <c r="B157" i="5" l="1"/>
  <c r="A158" i="5"/>
  <c r="A159" i="5" l="1"/>
  <c r="B158" i="5"/>
  <c r="B159" i="5" l="1"/>
  <c r="A160" i="5"/>
  <c r="A161" i="5" l="1"/>
  <c r="B160" i="5"/>
  <c r="B161" i="5" l="1"/>
  <c r="A162" i="5"/>
  <c r="A163" i="5" l="1"/>
  <c r="B162" i="5"/>
  <c r="A164" i="5" l="1"/>
  <c r="B163" i="5"/>
  <c r="A165" i="5" l="1"/>
  <c r="B164" i="5"/>
  <c r="B165" i="5" l="1"/>
  <c r="A166" i="5"/>
  <c r="A167" i="5" l="1"/>
  <c r="B166" i="5"/>
  <c r="A168" i="5" l="1"/>
  <c r="B167" i="5"/>
  <c r="A169" i="5" l="1"/>
  <c r="B168" i="5"/>
  <c r="B169" i="5" l="1"/>
  <c r="A170" i="5"/>
  <c r="A171" i="5" l="1"/>
  <c r="B170" i="5"/>
  <c r="A172" i="5" l="1"/>
  <c r="B171" i="5"/>
  <c r="A173" i="5" l="1"/>
  <c r="B172" i="5"/>
  <c r="B173" i="5" l="1"/>
  <c r="A174" i="5"/>
  <c r="A175" i="5" l="1"/>
  <c r="B174" i="5"/>
  <c r="A176" i="5" l="1"/>
  <c r="B175" i="5"/>
  <c r="B176" i="5" l="1"/>
  <c r="A177" i="5"/>
  <c r="B177" i="5" l="1"/>
  <c r="A178" i="5"/>
  <c r="A179" i="5" l="1"/>
  <c r="B178" i="5"/>
  <c r="B179" i="5" l="1"/>
  <c r="A180" i="5"/>
  <c r="A181" i="5" l="1"/>
  <c r="B180" i="5"/>
  <c r="B181" i="5" l="1"/>
  <c r="A182" i="5"/>
  <c r="A183" i="5" l="1"/>
  <c r="B182" i="5"/>
  <c r="B183" i="5" l="1"/>
  <c r="A184" i="5"/>
  <c r="A185" i="5" l="1"/>
  <c r="B184" i="5"/>
  <c r="B185" i="5" l="1"/>
  <c r="A186" i="5"/>
  <c r="A187" i="5" l="1"/>
  <c r="B186" i="5"/>
  <c r="A188" i="5" l="1"/>
  <c r="B187" i="5"/>
  <c r="A189" i="5" l="1"/>
  <c r="B188" i="5"/>
  <c r="B189" i="5" l="1"/>
  <c r="A190" i="5"/>
  <c r="A191" i="5" l="1"/>
  <c r="B190" i="5"/>
  <c r="A192" i="5" l="1"/>
  <c r="B191" i="5"/>
  <c r="A193" i="5" l="1"/>
  <c r="B192" i="5"/>
  <c r="B193" i="5" l="1"/>
  <c r="A194" i="5"/>
  <c r="A195" i="5" l="1"/>
  <c r="B194" i="5"/>
  <c r="A196" i="5" l="1"/>
  <c r="B195" i="5"/>
  <c r="A197" i="5" l="1"/>
  <c r="B196" i="5"/>
  <c r="B197" i="5" l="1"/>
  <c r="A198" i="5"/>
  <c r="A199" i="5" l="1"/>
  <c r="B198" i="5"/>
  <c r="B199" i="5" l="1"/>
  <c r="A200" i="5"/>
  <c r="A201" i="5" l="1"/>
  <c r="B200" i="5"/>
  <c r="B201" i="5" l="1"/>
  <c r="A202" i="5"/>
  <c r="A203" i="5" l="1"/>
  <c r="B202" i="5"/>
  <c r="A204" i="5" l="1"/>
  <c r="B203" i="5"/>
  <c r="A205" i="5" l="1"/>
  <c r="B204" i="5"/>
  <c r="B205" i="5" l="1"/>
  <c r="A206" i="5"/>
  <c r="A207" i="5" l="1"/>
  <c r="B206" i="5"/>
  <c r="A208" i="5" l="1"/>
  <c r="B207" i="5"/>
  <c r="B208" i="5" l="1"/>
  <c r="A209" i="5"/>
  <c r="B209" i="5" l="1"/>
  <c r="A210" i="5"/>
  <c r="A211" i="5" l="1"/>
  <c r="B210" i="5"/>
  <c r="A212" i="5" l="1"/>
  <c r="B211" i="5"/>
  <c r="A213" i="5" l="1"/>
  <c r="B212" i="5"/>
  <c r="B213" i="5" l="1"/>
  <c r="A214" i="5"/>
  <c r="A215" i="5" l="1"/>
  <c r="B214" i="5"/>
  <c r="B215" i="5" l="1"/>
  <c r="A216" i="5"/>
  <c r="A217" i="5" l="1"/>
  <c r="B216" i="5"/>
  <c r="B217" i="5" l="1"/>
  <c r="A218" i="5"/>
  <c r="A219" i="5" l="1"/>
  <c r="B218" i="5"/>
  <c r="A220" i="5" l="1"/>
  <c r="B219" i="5"/>
  <c r="A221" i="5" l="1"/>
  <c r="B220" i="5"/>
  <c r="B221" i="5" l="1"/>
  <c r="A222" i="5"/>
  <c r="A223" i="5" l="1"/>
  <c r="B222" i="5"/>
  <c r="A224" i="5" l="1"/>
  <c r="B223" i="5"/>
  <c r="A225" i="5" l="1"/>
  <c r="B224" i="5"/>
  <c r="B225" i="5" l="1"/>
  <c r="A226" i="5"/>
  <c r="A227" i="5" l="1"/>
  <c r="B226" i="5"/>
  <c r="A228" i="5" l="1"/>
  <c r="B227" i="5"/>
  <c r="A229" i="5" l="1"/>
  <c r="B228" i="5"/>
  <c r="B229" i="5" l="1"/>
  <c r="A230" i="5"/>
  <c r="A231" i="5" l="1"/>
  <c r="B230" i="5"/>
  <c r="A232" i="5" l="1"/>
  <c r="B231" i="5"/>
  <c r="A233" i="5" l="1"/>
  <c r="B232" i="5"/>
  <c r="B233" i="5" l="1"/>
  <c r="A234" i="5"/>
  <c r="A235" i="5" l="1"/>
  <c r="B234" i="5"/>
  <c r="A236" i="5" l="1"/>
  <c r="B235" i="5"/>
  <c r="A237" i="5" l="1"/>
  <c r="B236" i="5"/>
  <c r="B237" i="5" l="1"/>
  <c r="A238" i="5"/>
  <c r="A239" i="5" l="1"/>
  <c r="B238" i="5"/>
  <c r="A240" i="5" l="1"/>
  <c r="B239" i="5"/>
  <c r="B240" i="5" l="1"/>
  <c r="A241" i="5"/>
  <c r="B241" i="5" l="1"/>
  <c r="A242" i="5"/>
  <c r="A243" i="5" l="1"/>
  <c r="B242" i="5"/>
  <c r="A244" i="5" l="1"/>
  <c r="B243" i="5"/>
  <c r="A245" i="5" l="1"/>
  <c r="B244" i="5"/>
  <c r="B245" i="5" l="1"/>
  <c r="A246" i="5"/>
  <c r="A247" i="5" l="1"/>
  <c r="B246" i="5"/>
  <c r="B247" i="5" l="1"/>
  <c r="A248" i="5"/>
  <c r="A249" i="5" l="1"/>
  <c r="B248" i="5"/>
  <c r="B249" i="5" l="1"/>
  <c r="A250" i="5"/>
  <c r="A251" i="5" l="1"/>
  <c r="B250" i="5"/>
  <c r="A252" i="5" l="1"/>
  <c r="B251" i="5"/>
  <c r="A253" i="5" l="1"/>
  <c r="B252" i="5"/>
  <c r="B253" i="5" l="1"/>
  <c r="A254" i="5"/>
  <c r="A255" i="5" l="1"/>
  <c r="B254" i="5"/>
  <c r="A256" i="5" l="1"/>
  <c r="B255" i="5"/>
  <c r="A257" i="5" l="1"/>
  <c r="B256" i="5"/>
  <c r="B257" i="5" l="1"/>
  <c r="A258" i="5"/>
  <c r="A259" i="5" l="1"/>
  <c r="B258" i="5"/>
  <c r="A260" i="5" l="1"/>
  <c r="B259" i="5"/>
  <c r="A261" i="5" l="1"/>
  <c r="B260" i="5"/>
  <c r="B261" i="5" l="1"/>
  <c r="A262" i="5"/>
  <c r="A263" i="5" l="1"/>
  <c r="B262" i="5"/>
  <c r="A264" i="5" l="1"/>
  <c r="B263" i="5"/>
  <c r="A265" i="5" l="1"/>
  <c r="B264" i="5"/>
  <c r="B265" i="5" l="1"/>
  <c r="A266" i="5"/>
  <c r="A267" i="5" l="1"/>
  <c r="B266" i="5"/>
  <c r="A268" i="5" l="1"/>
  <c r="B267" i="5"/>
  <c r="A269" i="5" l="1"/>
  <c r="B268" i="5"/>
  <c r="B269" i="5" l="1"/>
  <c r="A270" i="5"/>
  <c r="A271" i="5" l="1"/>
  <c r="B270" i="5"/>
  <c r="A272" i="5" l="1"/>
  <c r="B271" i="5"/>
  <c r="B272" i="5" l="1"/>
  <c r="A273" i="5"/>
  <c r="B273" i="5" l="1"/>
  <c r="A274" i="5"/>
  <c r="A275" i="5" l="1"/>
  <c r="B274" i="5"/>
  <c r="A276" i="5" l="1"/>
  <c r="B275" i="5"/>
  <c r="A277" i="5" l="1"/>
  <c r="B276" i="5"/>
  <c r="B277" i="5" l="1"/>
  <c r="A278" i="5"/>
  <c r="A279" i="5" l="1"/>
  <c r="B278" i="5"/>
  <c r="B279" i="5" l="1"/>
  <c r="A280" i="5"/>
  <c r="A281" i="5" l="1"/>
  <c r="B280" i="5"/>
  <c r="B281" i="5" l="1"/>
  <c r="A282" i="5"/>
  <c r="A283" i="5" l="1"/>
  <c r="B282" i="5"/>
  <c r="A284" i="5" l="1"/>
  <c r="B283" i="5"/>
  <c r="A285" i="5" l="1"/>
  <c r="B284" i="5"/>
  <c r="B285" i="5" l="1"/>
  <c r="A286" i="5"/>
  <c r="A287" i="5" l="1"/>
  <c r="B286" i="5"/>
  <c r="A288" i="5" l="1"/>
  <c r="B287" i="5"/>
  <c r="A289" i="5" l="1"/>
  <c r="B288" i="5"/>
  <c r="B289" i="5" l="1"/>
  <c r="A290" i="5"/>
  <c r="A291" i="5" l="1"/>
  <c r="B290" i="5"/>
  <c r="A292" i="5" l="1"/>
  <c r="B291" i="5"/>
  <c r="B292" i="5" l="1"/>
  <c r="A293" i="5"/>
  <c r="B293" i="5" l="1"/>
  <c r="A294" i="5"/>
  <c r="A295" i="5" l="1"/>
  <c r="B294" i="5"/>
  <c r="A296" i="5" l="1"/>
  <c r="B295" i="5"/>
  <c r="A297" i="5" l="1"/>
  <c r="B296" i="5"/>
  <c r="B297" i="5" l="1"/>
  <c r="A298" i="5"/>
  <c r="A299" i="5" l="1"/>
  <c r="B298" i="5"/>
  <c r="A300" i="5" l="1"/>
  <c r="B299" i="5"/>
  <c r="A301" i="5" l="1"/>
  <c r="B300" i="5"/>
  <c r="B301" i="5" l="1"/>
  <c r="A302" i="5"/>
  <c r="A303" i="5" l="1"/>
  <c r="B302" i="5"/>
  <c r="A304" i="5" l="1"/>
  <c r="B303" i="5"/>
  <c r="B304" i="5" l="1"/>
  <c r="A305" i="5"/>
  <c r="B305" i="5" l="1"/>
  <c r="A306" i="5"/>
  <c r="A307" i="5" l="1"/>
  <c r="B306" i="5"/>
  <c r="A308" i="5" l="1"/>
  <c r="B307" i="5"/>
  <c r="A309" i="5" l="1"/>
  <c r="B308" i="5"/>
  <c r="B309" i="5" l="1"/>
  <c r="A310" i="5"/>
  <c r="A311" i="5" l="1"/>
  <c r="B310" i="5"/>
  <c r="B311" i="5" l="1"/>
  <c r="A312" i="5"/>
  <c r="B312" i="5" l="1"/>
  <c r="A313" i="5"/>
  <c r="B313" i="5" l="1"/>
  <c r="A314" i="5"/>
  <c r="A315" i="5" l="1"/>
  <c r="B314" i="5"/>
  <c r="A316" i="5" l="1"/>
  <c r="B315" i="5"/>
  <c r="A317" i="5" l="1"/>
  <c r="B316" i="5"/>
  <c r="B317" i="5" l="1"/>
  <c r="A318" i="5"/>
  <c r="A319" i="5" l="1"/>
  <c r="B318" i="5"/>
  <c r="A320" i="5" l="1"/>
  <c r="B319" i="5"/>
  <c r="A321" i="5" l="1"/>
  <c r="B320" i="5"/>
  <c r="B321" i="5" l="1"/>
  <c r="A322" i="5"/>
  <c r="A323" i="5" l="1"/>
  <c r="B322" i="5"/>
  <c r="A324" i="5" l="1"/>
  <c r="B323" i="5"/>
  <c r="A325" i="5" l="1"/>
  <c r="B324" i="5"/>
  <c r="B325" i="5" l="1"/>
  <c r="A326" i="5"/>
  <c r="A327" i="5" l="1"/>
  <c r="B326" i="5"/>
  <c r="A328" i="5" l="1"/>
  <c r="B327" i="5"/>
  <c r="A329" i="5" l="1"/>
  <c r="B328" i="5"/>
  <c r="B329" i="5" l="1"/>
  <c r="A330" i="5"/>
  <c r="A331" i="5" l="1"/>
  <c r="B330" i="5"/>
  <c r="A332" i="5" l="1"/>
  <c r="B331" i="5"/>
  <c r="B332" i="5" l="1"/>
  <c r="A333" i="5"/>
  <c r="B333" i="5" l="1"/>
  <c r="A334" i="5"/>
  <c r="A335" i="5" l="1"/>
  <c r="B334" i="5"/>
  <c r="B335" i="5" l="1"/>
  <c r="A336" i="5"/>
  <c r="A337" i="5" l="1"/>
  <c r="B336" i="5"/>
  <c r="A338" i="5" l="1"/>
  <c r="B337" i="5"/>
  <c r="A339" i="5" l="1"/>
  <c r="B338" i="5"/>
  <c r="B339" i="5" l="1"/>
  <c r="A340" i="5"/>
  <c r="A341" i="5" l="1"/>
  <c r="B340" i="5"/>
  <c r="A342" i="5" l="1"/>
  <c r="B341" i="5"/>
  <c r="B342" i="5" l="1"/>
  <c r="A343" i="5"/>
  <c r="B343" i="5" l="1"/>
  <c r="A344" i="5"/>
  <c r="B344" i="5" l="1"/>
  <c r="A345" i="5"/>
  <c r="B345" i="5" l="1"/>
  <c r="A346" i="5"/>
  <c r="A347" i="5" l="1"/>
  <c r="B346" i="5"/>
  <c r="B347" i="5" l="1"/>
  <c r="A348" i="5"/>
  <c r="A349" i="5" l="1"/>
  <c r="B348" i="5"/>
  <c r="A350" i="5" l="1"/>
  <c r="B349" i="5"/>
  <c r="A351" i="5" l="1"/>
  <c r="B350" i="5"/>
  <c r="B351" i="5" l="1"/>
  <c r="A352" i="5"/>
  <c r="A353" i="5" l="1"/>
  <c r="B352" i="5"/>
  <c r="B353" i="5" l="1"/>
  <c r="A354" i="5"/>
  <c r="A355" i="5" l="1"/>
  <c r="B354" i="5"/>
  <c r="B355" i="5" l="1"/>
  <c r="A356" i="5"/>
  <c r="B356" i="5" l="1"/>
  <c r="A357" i="5"/>
  <c r="A358" i="5" l="1"/>
  <c r="B357" i="5"/>
  <c r="A359" i="5" l="1"/>
  <c r="B358" i="5"/>
  <c r="B359" i="5" l="1"/>
  <c r="A360" i="5"/>
  <c r="A361" i="5" l="1"/>
  <c r="B360" i="5"/>
  <c r="A362" i="5" l="1"/>
  <c r="B361" i="5"/>
  <c r="B362" i="5" l="1"/>
  <c r="A363" i="5"/>
  <c r="B363" i="5" l="1"/>
  <c r="A364" i="5"/>
  <c r="A365" i="5" l="1"/>
  <c r="B364" i="5"/>
  <c r="B365" i="5" l="1"/>
  <c r="A366" i="5"/>
  <c r="A367" i="5" l="1"/>
  <c r="B366" i="5"/>
  <c r="B367" i="5" l="1"/>
  <c r="A368" i="5"/>
  <c r="B368" i="5" l="1"/>
  <c r="A369" i="5"/>
  <c r="A370" i="5" l="1"/>
  <c r="B369" i="5"/>
  <c r="A371" i="5" l="1"/>
  <c r="B370" i="5"/>
  <c r="B371" i="5" l="1"/>
  <c r="A372" i="5"/>
  <c r="A373" i="5" l="1"/>
  <c r="B372" i="5"/>
  <c r="B373" i="5" l="1"/>
  <c r="A374" i="5"/>
  <c r="B374" i="5" l="1"/>
  <c r="A375" i="5"/>
  <c r="B375" i="5" l="1"/>
  <c r="A376" i="5"/>
  <c r="B376" i="5" l="1"/>
  <c r="A377" i="5"/>
  <c r="A378" i="5" l="1"/>
  <c r="B377" i="5"/>
  <c r="A379" i="5" l="1"/>
  <c r="B378" i="5"/>
  <c r="B379" i="5" l="1"/>
  <c r="A380" i="5"/>
  <c r="A381" i="5" l="1"/>
  <c r="B380" i="5"/>
  <c r="B381" i="5" l="1"/>
  <c r="A382" i="5"/>
  <c r="A383" i="5" l="1"/>
  <c r="B382" i="5"/>
  <c r="B383" i="5" l="1"/>
  <c r="A384" i="5"/>
  <c r="A385" i="5" l="1"/>
  <c r="B384" i="5"/>
  <c r="B385" i="5" l="1"/>
  <c r="A386" i="5"/>
  <c r="A387" i="5" l="1"/>
  <c r="B386" i="5"/>
  <c r="B387" i="5" l="1"/>
  <c r="A388" i="5"/>
  <c r="B388" i="5" l="1"/>
  <c r="A389" i="5"/>
  <c r="A390" i="5" l="1"/>
  <c r="B389" i="5"/>
  <c r="A391" i="5" l="1"/>
  <c r="B390" i="5"/>
  <c r="B391" i="5" l="1"/>
  <c r="A392" i="5"/>
  <c r="A393" i="5" l="1"/>
  <c r="B392" i="5"/>
  <c r="A394" i="5" l="1"/>
  <c r="B393" i="5"/>
  <c r="B394" i="5" l="1"/>
  <c r="A395" i="5"/>
  <c r="B395" i="5" l="1"/>
  <c r="A396" i="5"/>
  <c r="B396" i="5" l="1"/>
  <c r="A397" i="5"/>
  <c r="B397" i="5" l="1"/>
  <c r="A398" i="5"/>
  <c r="A399" i="5" l="1"/>
  <c r="B398" i="5"/>
  <c r="B399" i="5" l="1"/>
  <c r="A400" i="5"/>
  <c r="A401" i="5" l="1"/>
  <c r="B400" i="5"/>
  <c r="A402" i="5" l="1"/>
  <c r="B401" i="5"/>
  <c r="A403" i="5" l="1"/>
  <c r="B402" i="5"/>
  <c r="B403" i="5" l="1"/>
  <c r="A404" i="5"/>
  <c r="A405" i="5" l="1"/>
  <c r="B404" i="5"/>
  <c r="A406" i="5" l="1"/>
  <c r="B405" i="5"/>
  <c r="B406" i="5" l="1"/>
  <c r="A407" i="5"/>
  <c r="B407" i="5" l="1"/>
  <c r="A408" i="5"/>
  <c r="B408" i="5" l="1"/>
  <c r="A409" i="5"/>
  <c r="A410" i="5" l="1"/>
  <c r="B409" i="5"/>
  <c r="A411" i="5" l="1"/>
  <c r="B410" i="5"/>
  <c r="B411" i="5" l="1"/>
  <c r="A412" i="5"/>
  <c r="A413" i="5" l="1"/>
  <c r="B412" i="5"/>
  <c r="A414" i="5" l="1"/>
  <c r="B413" i="5"/>
  <c r="A415" i="5" l="1"/>
  <c r="B414" i="5"/>
  <c r="B415" i="5" l="1"/>
  <c r="A416" i="5"/>
  <c r="A417" i="5" l="1"/>
  <c r="B416" i="5"/>
  <c r="B417" i="5" l="1"/>
  <c r="A418" i="5"/>
  <c r="A419" i="5" l="1"/>
  <c r="B418" i="5"/>
  <c r="B419" i="5" l="1"/>
  <c r="A420" i="5"/>
  <c r="B420" i="5" l="1"/>
  <c r="A421" i="5"/>
  <c r="A422" i="5" l="1"/>
  <c r="B421" i="5"/>
  <c r="A423" i="5" l="1"/>
  <c r="B422" i="5"/>
  <c r="B423" i="5" l="1"/>
  <c r="A424" i="5"/>
  <c r="A425" i="5" l="1"/>
  <c r="B424" i="5"/>
  <c r="A426" i="5" l="1"/>
  <c r="B425" i="5"/>
  <c r="B426" i="5" l="1"/>
  <c r="A427" i="5"/>
  <c r="B427" i="5" l="1"/>
  <c r="A428" i="5"/>
  <c r="A429" i="5" l="1"/>
  <c r="B428" i="5"/>
  <c r="B429" i="5" l="1"/>
  <c r="A430" i="5"/>
  <c r="A431" i="5" l="1"/>
  <c r="B430" i="5"/>
  <c r="B431" i="5" l="1"/>
  <c r="A432" i="5"/>
  <c r="B432" i="5" l="1"/>
  <c r="A433" i="5"/>
  <c r="A434" i="5" l="1"/>
  <c r="B433" i="5"/>
  <c r="A435" i="5" l="1"/>
  <c r="B434" i="5"/>
  <c r="B435" i="5" l="1"/>
  <c r="A436" i="5"/>
  <c r="A437" i="5" l="1"/>
  <c r="B436" i="5"/>
  <c r="A438" i="5" l="1"/>
  <c r="B437" i="5"/>
  <c r="B438" i="5" l="1"/>
  <c r="A439" i="5"/>
  <c r="B439" i="5" l="1"/>
  <c r="A440" i="5"/>
  <c r="B440" i="5" l="1"/>
  <c r="A441" i="5"/>
  <c r="A442" i="5" l="1"/>
  <c r="B441" i="5"/>
  <c r="A443" i="5" l="1"/>
  <c r="B442" i="5"/>
  <c r="B443" i="5" l="1"/>
  <c r="A444" i="5"/>
  <c r="A445" i="5" l="1"/>
  <c r="B444" i="5"/>
  <c r="B445" i="5" l="1"/>
  <c r="A446" i="5"/>
  <c r="A447" i="5" l="1"/>
  <c r="B446" i="5"/>
  <c r="B447" i="5" l="1"/>
  <c r="A448" i="5"/>
  <c r="B448" i="5" l="1"/>
  <c r="A449" i="5"/>
  <c r="A450" i="5" l="1"/>
  <c r="B449" i="5"/>
  <c r="B450" i="5" l="1"/>
  <c r="A451" i="5"/>
  <c r="B451" i="5" l="1"/>
  <c r="A452" i="5"/>
  <c r="A453" i="5" l="1"/>
  <c r="B452" i="5"/>
  <c r="A454" i="5" l="1"/>
  <c r="B453" i="5"/>
  <c r="A455" i="5" l="1"/>
  <c r="B454" i="5"/>
  <c r="B455" i="5" l="1"/>
  <c r="A456" i="5"/>
  <c r="B456" i="5" l="1"/>
  <c r="A457" i="5"/>
  <c r="B457" i="5" l="1"/>
  <c r="A458" i="5"/>
  <c r="A459" i="5" l="1"/>
  <c r="B458" i="5"/>
  <c r="B459" i="5" l="1"/>
  <c r="A460" i="5"/>
  <c r="A461" i="5" l="1"/>
  <c r="B460" i="5"/>
  <c r="A462" i="5" l="1"/>
  <c r="B461" i="5"/>
  <c r="A463" i="5" l="1"/>
  <c r="B462" i="5"/>
  <c r="B463" i="5" l="1"/>
  <c r="A464" i="5"/>
  <c r="B464" i="5" l="1"/>
  <c r="A465" i="5"/>
  <c r="A466" i="5" l="1"/>
  <c r="B465" i="5"/>
  <c r="B466" i="5" l="1"/>
  <c r="A467" i="5"/>
  <c r="B467" i="5" l="1"/>
  <c r="A468" i="5"/>
  <c r="A469" i="5" l="1"/>
  <c r="B468" i="5"/>
  <c r="B469" i="5" l="1"/>
  <c r="A470" i="5"/>
  <c r="A471" i="5" l="1"/>
  <c r="B470" i="5"/>
  <c r="B471" i="5" l="1"/>
  <c r="A472" i="5"/>
  <c r="A473" i="5" l="1"/>
  <c r="B472" i="5"/>
  <c r="A474" i="5" l="1"/>
  <c r="B473" i="5"/>
  <c r="B474" i="5" l="1"/>
  <c r="A475" i="5"/>
  <c r="B475" i="5" l="1"/>
  <c r="A476" i="5"/>
  <c r="A477" i="5" l="1"/>
  <c r="B476" i="5"/>
  <c r="A478" i="5" l="1"/>
  <c r="B477" i="5"/>
  <c r="A479" i="5" l="1"/>
  <c r="B478" i="5"/>
  <c r="B479" i="5" l="1"/>
  <c r="A480" i="5"/>
  <c r="B480" i="5" l="1"/>
  <c r="A481" i="5"/>
  <c r="A482" i="5" l="1"/>
  <c r="B481" i="5"/>
  <c r="A483" i="5" l="1"/>
  <c r="B482" i="5"/>
  <c r="B483" i="5" l="1"/>
  <c r="A484" i="5"/>
  <c r="A485" i="5" l="1"/>
  <c r="B484" i="5"/>
  <c r="B485" i="5" l="1"/>
  <c r="A486" i="5"/>
  <c r="A487" i="5" l="1"/>
  <c r="B486" i="5"/>
  <c r="B487" i="5" l="1"/>
  <c r="A488" i="5"/>
  <c r="A489" i="5" l="1"/>
  <c r="B488" i="5"/>
  <c r="B489" i="5" l="1"/>
  <c r="A490" i="5"/>
  <c r="B490" i="5" l="1"/>
  <c r="A491" i="5"/>
  <c r="B491" i="5" l="1"/>
  <c r="A492" i="5"/>
  <c r="B492" i="5" l="1"/>
  <c r="A493" i="5"/>
  <c r="A494" i="5" l="1"/>
  <c r="B493" i="5"/>
  <c r="A495" i="5" l="1"/>
  <c r="B494" i="5"/>
  <c r="B495" i="5" l="1"/>
  <c r="A496" i="5"/>
  <c r="A497" i="5" l="1"/>
  <c r="B496" i="5"/>
  <c r="B497" i="5" l="1"/>
  <c r="A498" i="5"/>
  <c r="B498" i="5" l="1"/>
  <c r="A499" i="5"/>
  <c r="B499" i="5" l="1"/>
  <c r="A500" i="5"/>
  <c r="A501" i="5" l="1"/>
  <c r="B500" i="5"/>
  <c r="A502" i="5" l="1"/>
  <c r="B501" i="5"/>
  <c r="A503" i="5" l="1"/>
  <c r="B502" i="5"/>
  <c r="B503" i="5" l="1"/>
  <c r="A504" i="5"/>
  <c r="A505" i="5" l="1"/>
  <c r="B504" i="5"/>
  <c r="B505" i="5" l="1"/>
  <c r="A506" i="5"/>
  <c r="B506" i="5" l="1"/>
  <c r="A507" i="5"/>
  <c r="B507" i="5" l="1"/>
  <c r="A508" i="5"/>
  <c r="B508" i="5" l="1"/>
  <c r="A509" i="5"/>
  <c r="A510" i="5" l="1"/>
  <c r="B509" i="5"/>
  <c r="A511" i="5" l="1"/>
  <c r="B510" i="5"/>
  <c r="B511" i="5" l="1"/>
  <c r="A512" i="5"/>
  <c r="B512" i="5" l="1"/>
  <c r="A513" i="5"/>
  <c r="B513" i="5" l="1"/>
  <c r="A514" i="5"/>
  <c r="B514" i="5" l="1"/>
  <c r="A515" i="5"/>
  <c r="B515" i="5" l="1"/>
  <c r="A516" i="5"/>
  <c r="B516" i="5" l="1"/>
  <c r="A517" i="5"/>
  <c r="A518" i="5" l="1"/>
  <c r="B517" i="5"/>
  <c r="A519" i="5" l="1"/>
  <c r="B518" i="5"/>
  <c r="B519" i="5" l="1"/>
  <c r="A520" i="5"/>
  <c r="A521" i="5" l="1"/>
  <c r="B520" i="5"/>
  <c r="A522" i="5" l="1"/>
  <c r="B521" i="5"/>
  <c r="A523" i="5" l="1"/>
  <c r="B522" i="5"/>
  <c r="B523" i="5" l="1"/>
  <c r="A524" i="5"/>
  <c r="B524" i="5" l="1"/>
  <c r="A525" i="5"/>
  <c r="A526" i="5" l="1"/>
  <c r="B525" i="5"/>
  <c r="B526" i="5" l="1"/>
  <c r="A527" i="5"/>
  <c r="B527" i="5" l="1"/>
  <c r="A528" i="5"/>
  <c r="B528" i="5" l="1"/>
  <c r="A529" i="5"/>
  <c r="B529" i="5" l="1"/>
  <c r="A530" i="5"/>
  <c r="B530" i="5" l="1"/>
  <c r="A531" i="5"/>
  <c r="B531" i="5" l="1"/>
  <c r="A532" i="5"/>
  <c r="A533" i="5" l="1"/>
  <c r="B532" i="5"/>
  <c r="A534" i="5" l="1"/>
  <c r="B533" i="5"/>
  <c r="B534" i="5" l="1"/>
  <c r="A535" i="5"/>
  <c r="B535" i="5" l="1"/>
  <c r="A536" i="5"/>
  <c r="B536" i="5" l="1"/>
  <c r="A537" i="5"/>
  <c r="B537" i="5" l="1"/>
  <c r="A538" i="5"/>
  <c r="B538" i="5" l="1"/>
  <c r="A539" i="5"/>
  <c r="B539" i="5" l="1"/>
  <c r="A540" i="5"/>
  <c r="A541" i="5" l="1"/>
  <c r="B540" i="5"/>
  <c r="A542" i="5" l="1"/>
  <c r="B541" i="5"/>
  <c r="B542" i="5" l="1"/>
  <c r="A543" i="5"/>
  <c r="B543" i="5" l="1"/>
  <c r="A544" i="5"/>
  <c r="A545" i="5" l="1"/>
  <c r="B544" i="5"/>
  <c r="B545" i="5" l="1"/>
  <c r="A546" i="5"/>
  <c r="B546" i="5" l="1"/>
  <c r="A547" i="5"/>
  <c r="B547" i="5" l="1"/>
  <c r="A548" i="5"/>
  <c r="B548" i="5" l="1"/>
  <c r="A549" i="5"/>
  <c r="A550" i="5" l="1"/>
  <c r="B549" i="5"/>
  <c r="A551" i="5" l="1"/>
  <c r="B550" i="5"/>
  <c r="B551" i="5" l="1"/>
  <c r="A552" i="5"/>
  <c r="A553" i="5" l="1"/>
  <c r="B552" i="5"/>
  <c r="B553" i="5" l="1"/>
  <c r="A554" i="5"/>
  <c r="A555" i="5" l="1"/>
  <c r="B554" i="5"/>
  <c r="B555" i="5" l="1"/>
  <c r="A556" i="5"/>
  <c r="B556" i="5" l="1"/>
  <c r="A557" i="5"/>
  <c r="A558" i="5" l="1"/>
  <c r="B557" i="5"/>
  <c r="A559" i="5" l="1"/>
  <c r="B558" i="5"/>
  <c r="B559" i="5" l="1"/>
  <c r="A560" i="5"/>
  <c r="B560" i="5" l="1"/>
  <c r="A561" i="5"/>
  <c r="B561" i="5" l="1"/>
  <c r="A562" i="5"/>
  <c r="A563" i="5" l="1"/>
  <c r="B562" i="5"/>
  <c r="B563" i="5" l="1"/>
  <c r="A564" i="5"/>
  <c r="A565" i="5" l="1"/>
  <c r="B564" i="5"/>
  <c r="B565" i="5" l="1"/>
  <c r="A566" i="5"/>
  <c r="B566" i="5" l="1"/>
  <c r="A567" i="5"/>
  <c r="B567" i="5" l="1"/>
  <c r="A568" i="5"/>
  <c r="B568" i="5" l="1"/>
  <c r="A569" i="5"/>
  <c r="B569" i="5" l="1"/>
  <c r="A570" i="5"/>
  <c r="A571" i="5" l="1"/>
  <c r="B570" i="5"/>
  <c r="B571" i="5" l="1"/>
  <c r="A572" i="5"/>
  <c r="A573" i="5" l="1"/>
  <c r="B572" i="5"/>
  <c r="A574" i="5" l="1"/>
  <c r="B573" i="5"/>
  <c r="B574" i="5" l="1"/>
  <c r="A575" i="5"/>
  <c r="B575" i="5" l="1"/>
  <c r="A576" i="5"/>
  <c r="A577" i="5" l="1"/>
  <c r="B576" i="5"/>
  <c r="B577" i="5" l="1"/>
  <c r="A578" i="5"/>
  <c r="B578" i="5" l="1"/>
  <c r="A579" i="5"/>
  <c r="B579" i="5" l="1"/>
  <c r="A580" i="5"/>
  <c r="A581" i="5" l="1"/>
  <c r="B580" i="5"/>
  <c r="A582" i="5" l="1"/>
  <c r="B581" i="5"/>
  <c r="A583" i="5" l="1"/>
  <c r="B582" i="5"/>
  <c r="B583" i="5" l="1"/>
  <c r="A584" i="5"/>
  <c r="B584" i="5" l="1"/>
  <c r="A585" i="5"/>
  <c r="B585" i="5" l="1"/>
  <c r="A586" i="5"/>
  <c r="A587" i="5" l="1"/>
  <c r="B586" i="5"/>
  <c r="B587" i="5" l="1"/>
  <c r="A588" i="5"/>
  <c r="A589" i="5" l="1"/>
  <c r="B588" i="5"/>
  <c r="B589" i="5" l="1"/>
  <c r="A590" i="5"/>
  <c r="A591" i="5" l="1"/>
  <c r="B590" i="5"/>
  <c r="B591" i="5" l="1"/>
  <c r="A592" i="5"/>
  <c r="B592" i="5" l="1"/>
  <c r="A593" i="5"/>
  <c r="B593" i="5" l="1"/>
  <c r="A594" i="5"/>
  <c r="A595" i="5" l="1"/>
  <c r="B594" i="5"/>
  <c r="B595" i="5" l="1"/>
  <c r="A596" i="5"/>
  <c r="A597" i="5" l="1"/>
  <c r="B596" i="5"/>
  <c r="A598" i="5" l="1"/>
  <c r="B597" i="5"/>
  <c r="B598" i="5" l="1"/>
  <c r="A599" i="5"/>
  <c r="B599" i="5" l="1"/>
  <c r="A600" i="5"/>
  <c r="A601" i="5" l="1"/>
  <c r="B600" i="5"/>
  <c r="B601" i="5" l="1"/>
  <c r="A602" i="5"/>
  <c r="A603" i="5" l="1"/>
  <c r="B602" i="5"/>
  <c r="B603" i="5" l="1"/>
  <c r="A604" i="5"/>
  <c r="A605" i="5" l="1"/>
  <c r="B604" i="5"/>
  <c r="A606" i="5" l="1"/>
  <c r="B605" i="5"/>
  <c r="A607" i="5" l="1"/>
  <c r="B606" i="5"/>
  <c r="B607" i="5" l="1"/>
  <c r="A608" i="5"/>
  <c r="B608" i="5" l="1"/>
  <c r="A609" i="5"/>
  <c r="B609" i="5" l="1"/>
  <c r="A610" i="5"/>
  <c r="B610" i="5" l="1"/>
  <c r="A611" i="5"/>
  <c r="B611" i="5" l="1"/>
  <c r="A612" i="5"/>
  <c r="A613" i="5" l="1"/>
  <c r="B612" i="5"/>
  <c r="B613" i="5" l="1"/>
  <c r="A614" i="5"/>
  <c r="A615" i="5" l="1"/>
  <c r="B614" i="5"/>
  <c r="B615" i="5" l="1"/>
  <c r="A616" i="5"/>
  <c r="B616" i="5" l="1"/>
  <c r="A617" i="5"/>
  <c r="A618" i="5" l="1"/>
  <c r="B617" i="5"/>
  <c r="A619" i="5" l="1"/>
  <c r="B618" i="5"/>
  <c r="B619" i="5" l="1"/>
  <c r="A620" i="5"/>
  <c r="A621" i="5" l="1"/>
  <c r="B620" i="5"/>
  <c r="A622" i="5" l="1"/>
  <c r="B621" i="5"/>
  <c r="B622" i="5" l="1"/>
  <c r="A623" i="5"/>
  <c r="B623" i="5" l="1"/>
  <c r="A624" i="5"/>
  <c r="B624" i="5" l="1"/>
  <c r="A625" i="5"/>
  <c r="A626" i="5" l="1"/>
  <c r="B625" i="5"/>
  <c r="A627" i="5" l="1"/>
  <c r="B626" i="5"/>
  <c r="B627" i="5" l="1"/>
  <c r="A628" i="5"/>
  <c r="A629" i="5" l="1"/>
  <c r="B628" i="5"/>
  <c r="B629" i="5" l="1"/>
  <c r="A630" i="5"/>
  <c r="A631" i="5" l="1"/>
  <c r="B630" i="5"/>
  <c r="B631" i="5" l="1"/>
  <c r="A632" i="5"/>
  <c r="B632" i="5" l="1"/>
  <c r="A633" i="5"/>
  <c r="B633" i="5" l="1"/>
  <c r="A634" i="5"/>
  <c r="B634" i="5" l="1"/>
  <c r="A635" i="5"/>
  <c r="B635" i="5" l="1"/>
  <c r="A636" i="5"/>
  <c r="B636" i="5" l="1"/>
  <c r="A637" i="5"/>
  <c r="A638" i="5" l="1"/>
  <c r="B637" i="5"/>
  <c r="B638" i="5" l="1"/>
  <c r="A639" i="5"/>
  <c r="B639" i="5" l="1"/>
  <c r="A640" i="5"/>
  <c r="B640" i="5" l="1"/>
  <c r="A641" i="5"/>
  <c r="B641" i="5" l="1"/>
  <c r="A642" i="5"/>
  <c r="B642" i="5" l="1"/>
  <c r="A643" i="5"/>
  <c r="B643" i="5" l="1"/>
  <c r="A644" i="5"/>
  <c r="A645" i="5" l="1"/>
  <c r="B644" i="5"/>
  <c r="A646" i="5" l="1"/>
  <c r="B645" i="5"/>
  <c r="A647" i="5" l="1"/>
  <c r="B646" i="5"/>
  <c r="B647" i="5" l="1"/>
  <c r="A648" i="5"/>
  <c r="A649" i="5" l="1"/>
  <c r="B648" i="5"/>
  <c r="B649" i="5" l="1"/>
  <c r="A650" i="5"/>
  <c r="B650" i="5" l="1"/>
  <c r="A651" i="5"/>
  <c r="B651" i="5" l="1"/>
  <c r="A652" i="5"/>
  <c r="B652" i="5" l="1"/>
  <c r="A653" i="5"/>
  <c r="A654" i="5" l="1"/>
  <c r="B653" i="5"/>
  <c r="A655" i="5" l="1"/>
  <c r="B654" i="5"/>
  <c r="B655" i="5" l="1"/>
  <c r="A656" i="5"/>
  <c r="B656" i="5" l="1"/>
  <c r="A657" i="5"/>
  <c r="B657" i="5" l="1"/>
  <c r="A658" i="5"/>
  <c r="A659" i="5" l="1"/>
  <c r="B658" i="5"/>
  <c r="B659" i="5" l="1"/>
  <c r="A660" i="5"/>
  <c r="A661" i="5" l="1"/>
  <c r="B660" i="5"/>
  <c r="B661" i="5" l="1"/>
  <c r="A662" i="5"/>
  <c r="B662" i="5" l="1"/>
  <c r="A663" i="5"/>
  <c r="B663" i="5" l="1"/>
  <c r="A664" i="5"/>
  <c r="A665" i="5" l="1"/>
  <c r="B664" i="5"/>
  <c r="B665" i="5" l="1"/>
  <c r="A666" i="5"/>
  <c r="A667" i="5" l="1"/>
  <c r="B666" i="5"/>
  <c r="B667" i="5" l="1"/>
  <c r="A668" i="5"/>
  <c r="B668" i="5" l="1"/>
  <c r="A669" i="5"/>
  <c r="A670" i="5" l="1"/>
  <c r="B669" i="5"/>
  <c r="B670" i="5" l="1"/>
  <c r="A671" i="5"/>
  <c r="B671" i="5" l="1"/>
  <c r="A672" i="5"/>
  <c r="A673" i="5" l="1"/>
  <c r="B672" i="5"/>
  <c r="B673" i="5" l="1"/>
  <c r="A674" i="5"/>
  <c r="B674" i="5" l="1"/>
  <c r="A675" i="5"/>
  <c r="B675" i="5" l="1"/>
  <c r="A676" i="5"/>
  <c r="A677" i="5" l="1"/>
  <c r="B676" i="5"/>
  <c r="A678" i="5" l="1"/>
  <c r="B677" i="5"/>
  <c r="A679" i="5" l="1"/>
  <c r="B678" i="5"/>
  <c r="B679" i="5" l="1"/>
  <c r="A680" i="5"/>
  <c r="A681" i="5" l="1"/>
  <c r="B680" i="5"/>
  <c r="B681" i="5" l="1"/>
  <c r="A682" i="5"/>
  <c r="A683" i="5" l="1"/>
  <c r="B682" i="5"/>
  <c r="B683" i="5" l="1"/>
  <c r="A684" i="5"/>
  <c r="B684" i="5" l="1"/>
  <c r="A685" i="5"/>
  <c r="B685" i="5" l="1"/>
  <c r="A686" i="5"/>
  <c r="B686" i="5" l="1"/>
  <c r="A687" i="5"/>
  <c r="B687" i="5" l="1"/>
  <c r="A688" i="5"/>
  <c r="B688" i="5" l="1"/>
  <c r="A689" i="5"/>
  <c r="A690" i="5" l="1"/>
  <c r="B689" i="5"/>
  <c r="A691" i="5" l="1"/>
  <c r="B690" i="5"/>
  <c r="B691" i="5" l="1"/>
  <c r="A692" i="5"/>
  <c r="A693" i="5" l="1"/>
  <c r="B692" i="5"/>
  <c r="A694" i="5" l="1"/>
  <c r="B693" i="5"/>
  <c r="A695" i="5" l="1"/>
  <c r="B694" i="5"/>
  <c r="B695" i="5" l="1"/>
  <c r="A696" i="5"/>
  <c r="A697" i="5" l="1"/>
  <c r="B696" i="5"/>
  <c r="B697" i="5" l="1"/>
  <c r="A698" i="5"/>
  <c r="A699" i="5" l="1"/>
  <c r="B698" i="5"/>
  <c r="B699" i="5" l="1"/>
  <c r="A700" i="5"/>
  <c r="A701" i="5" l="1"/>
  <c r="B700" i="5"/>
  <c r="A702" i="5" l="1"/>
  <c r="B701" i="5"/>
  <c r="A703" i="5" l="1"/>
  <c r="B702" i="5"/>
  <c r="B703" i="5" l="1"/>
  <c r="A704" i="5"/>
  <c r="B704" i="5" l="1"/>
  <c r="A705" i="5"/>
  <c r="B705" i="5" l="1"/>
  <c r="A706" i="5"/>
  <c r="B706" i="5" l="1"/>
  <c r="A707" i="5"/>
  <c r="B707" i="5" l="1"/>
  <c r="A708" i="5"/>
  <c r="A709" i="5" l="1"/>
  <c r="B708" i="5"/>
  <c r="B709" i="5" l="1"/>
  <c r="A710" i="5"/>
  <c r="A711" i="5" l="1"/>
  <c r="B710" i="5"/>
  <c r="B711" i="5" l="1"/>
  <c r="A712" i="5"/>
  <c r="A713" i="5" l="1"/>
  <c r="B712" i="5"/>
  <c r="B713" i="5" l="1"/>
  <c r="A714" i="5"/>
  <c r="B714" i="5" l="1"/>
  <c r="A715" i="5"/>
  <c r="B715" i="5" l="1"/>
  <c r="A716" i="5"/>
  <c r="B716" i="5" l="1"/>
  <c r="A717" i="5"/>
  <c r="A718" i="5" l="1"/>
  <c r="B717" i="5"/>
  <c r="A719" i="5" l="1"/>
  <c r="B718" i="5"/>
  <c r="B719" i="5" l="1"/>
  <c r="A720" i="5"/>
  <c r="B720" i="5" l="1"/>
  <c r="A721" i="5"/>
  <c r="B721" i="5" l="1"/>
  <c r="A722" i="5"/>
  <c r="B722" i="5" l="1"/>
  <c r="A723" i="5"/>
  <c r="B723" i="5" l="1"/>
  <c r="A724" i="5"/>
  <c r="A725" i="5" l="1"/>
  <c r="B724" i="5"/>
  <c r="B725" i="5" l="1"/>
  <c r="A726" i="5"/>
  <c r="A727" i="5" l="1"/>
  <c r="B726" i="5"/>
  <c r="B727" i="5" l="1"/>
  <c r="A728" i="5"/>
  <c r="A729" i="5" l="1"/>
  <c r="B728" i="5"/>
  <c r="B729" i="5" l="1"/>
  <c r="A730" i="5"/>
  <c r="B730" i="5" l="1"/>
  <c r="A731" i="5"/>
  <c r="B731" i="5" l="1"/>
  <c r="A732" i="5"/>
  <c r="A733" i="5" l="1"/>
  <c r="B732" i="5"/>
  <c r="A734" i="5" l="1"/>
  <c r="B733" i="5"/>
  <c r="A735" i="5" l="1"/>
  <c r="B734" i="5"/>
  <c r="B735" i="5" l="1"/>
  <c r="A736" i="5"/>
  <c r="B736" i="5" l="1"/>
  <c r="A737" i="5"/>
  <c r="A738" i="5" l="1"/>
  <c r="B737" i="5"/>
  <c r="B738" i="5" l="1"/>
  <c r="A739" i="5"/>
  <c r="B739" i="5" l="1"/>
  <c r="A740" i="5"/>
  <c r="A741" i="5" l="1"/>
  <c r="B740" i="5"/>
  <c r="B741" i="5" l="1"/>
  <c r="A742" i="5"/>
  <c r="A743" i="5" l="1"/>
  <c r="B742" i="5"/>
  <c r="B743" i="5" l="1"/>
  <c r="A744" i="5"/>
  <c r="A745" i="5" l="1"/>
  <c r="B744" i="5"/>
  <c r="A746" i="5" l="1"/>
  <c r="B745" i="5"/>
  <c r="A747" i="5" l="1"/>
  <c r="B746" i="5"/>
  <c r="B747" i="5" l="1"/>
  <c r="A748" i="5"/>
  <c r="B748" i="5" l="1"/>
  <c r="A749" i="5"/>
  <c r="A750" i="5" l="1"/>
  <c r="B749" i="5"/>
  <c r="A751" i="5" l="1"/>
  <c r="B750" i="5"/>
  <c r="B751" i="5" l="1"/>
  <c r="A752" i="5"/>
  <c r="B752" i="5" l="1"/>
  <c r="A753" i="5"/>
  <c r="B753" i="5" l="1"/>
  <c r="A754" i="5"/>
  <c r="A755" i="5" l="1"/>
  <c r="B754" i="5"/>
  <c r="B755" i="5" l="1"/>
  <c r="A756" i="5"/>
  <c r="A757" i="5" l="1"/>
  <c r="B756" i="5"/>
  <c r="A758" i="5" l="1"/>
  <c r="B757" i="5"/>
  <c r="B758" i="5" l="1"/>
  <c r="A759" i="5"/>
  <c r="B759" i="5" l="1"/>
  <c r="A760" i="5"/>
  <c r="A761" i="5" l="1"/>
  <c r="B760" i="5"/>
  <c r="B761" i="5" l="1"/>
  <c r="A762" i="5"/>
  <c r="A763" i="5" l="1"/>
  <c r="B762" i="5"/>
  <c r="B763" i="5" l="1"/>
  <c r="A764" i="5"/>
  <c r="B764" i="5" l="1"/>
  <c r="A765" i="5"/>
  <c r="A766" i="5" l="1"/>
  <c r="B765" i="5"/>
  <c r="B766" i="5" l="1"/>
  <c r="A767" i="5"/>
  <c r="B767" i="5" l="1"/>
  <c r="A768" i="5"/>
  <c r="A769" i="5" l="1"/>
  <c r="B768" i="5"/>
  <c r="A770" i="5" l="1"/>
  <c r="B769" i="5"/>
  <c r="B770" i="5" l="1"/>
  <c r="A771" i="5"/>
  <c r="B771" i="5" l="1"/>
  <c r="A772" i="5"/>
  <c r="B772" i="5" l="1"/>
  <c r="A773" i="5"/>
  <c r="A774" i="5" l="1"/>
  <c r="B773" i="5"/>
  <c r="A775" i="5" l="1"/>
  <c r="B774" i="5"/>
  <c r="B775" i="5" l="1"/>
  <c r="A776" i="5"/>
  <c r="B776" i="5" l="1"/>
  <c r="A777" i="5"/>
  <c r="A778" i="5" l="1"/>
  <c r="B777" i="5"/>
  <c r="A779" i="5" l="1"/>
  <c r="B778" i="5"/>
  <c r="B779" i="5" l="1"/>
  <c r="A780" i="5"/>
  <c r="A781" i="5" l="1"/>
  <c r="B780" i="5"/>
  <c r="A782" i="5" l="1"/>
  <c r="B781" i="5"/>
  <c r="B782" i="5" l="1"/>
  <c r="A783" i="5"/>
  <c r="B783" i="5" l="1"/>
  <c r="A784" i="5"/>
  <c r="B784" i="5" l="1"/>
  <c r="A785" i="5"/>
  <c r="A786" i="5" l="1"/>
  <c r="B785" i="5"/>
  <c r="A787" i="5" l="1"/>
  <c r="B786" i="5"/>
  <c r="B787" i="5" l="1"/>
  <c r="A788" i="5"/>
  <c r="A789" i="5" l="1"/>
  <c r="B788" i="5"/>
  <c r="A790" i="5" l="1"/>
  <c r="B789" i="5"/>
  <c r="A791" i="5" l="1"/>
  <c r="B790" i="5"/>
  <c r="B791" i="5" l="1"/>
  <c r="A792" i="5"/>
  <c r="B792" i="5" l="1"/>
  <c r="A793" i="5"/>
  <c r="B793" i="5" l="1"/>
  <c r="A794" i="5"/>
  <c r="A795" i="5" l="1"/>
  <c r="B794" i="5"/>
  <c r="B795" i="5" l="1"/>
  <c r="A796" i="5"/>
  <c r="A797" i="5" l="1"/>
  <c r="B796" i="5"/>
  <c r="A798" i="5" l="1"/>
  <c r="B797" i="5"/>
  <c r="A799" i="5" l="1"/>
  <c r="B798" i="5"/>
  <c r="B799" i="5" l="1"/>
  <c r="A800" i="5"/>
  <c r="B800" i="5" l="1"/>
  <c r="A801" i="5"/>
  <c r="A802" i="5" l="1"/>
  <c r="B801" i="5"/>
  <c r="B802" i="5" l="1"/>
  <c r="A803" i="5"/>
  <c r="B803" i="5" l="1"/>
  <c r="A804" i="5"/>
  <c r="B804" i="5" l="1"/>
  <c r="A805" i="5"/>
  <c r="B805" i="5" l="1"/>
  <c r="A806" i="5"/>
  <c r="A807" i="5" l="1"/>
  <c r="B806" i="5"/>
  <c r="B807" i="5" l="1"/>
  <c r="A808" i="5"/>
  <c r="B808" i="5" l="1"/>
  <c r="A809" i="5"/>
  <c r="B809" i="5" l="1"/>
  <c r="A810" i="5"/>
  <c r="B810" i="5" l="1"/>
  <c r="A811" i="5"/>
  <c r="B811" i="5" l="1"/>
  <c r="A812" i="5"/>
  <c r="B812" i="5" l="1"/>
  <c r="A813" i="5"/>
  <c r="B813" i="5" l="1"/>
  <c r="A814" i="5"/>
  <c r="A815" i="5" l="1"/>
  <c r="B814" i="5"/>
  <c r="B815" i="5" l="1"/>
  <c r="A816" i="5"/>
  <c r="B816" i="5" l="1"/>
  <c r="A817" i="5"/>
  <c r="A818" i="5" l="1"/>
  <c r="B817" i="5"/>
  <c r="A819" i="5" l="1"/>
  <c r="B818" i="5"/>
  <c r="B819" i="5" l="1"/>
  <c r="A820" i="5"/>
  <c r="A821" i="5" l="1"/>
  <c r="B820" i="5"/>
  <c r="B821" i="5" l="1"/>
  <c r="A822" i="5"/>
  <c r="A823" i="5" l="1"/>
  <c r="B822" i="5"/>
  <c r="B823" i="5" l="1"/>
  <c r="A824" i="5"/>
  <c r="B824" i="5" l="1"/>
  <c r="A825" i="5"/>
  <c r="B825" i="5" l="1"/>
  <c r="A826" i="5"/>
  <c r="B826" i="5" l="1"/>
  <c r="A827" i="5"/>
  <c r="B827" i="5" l="1"/>
  <c r="A828" i="5"/>
  <c r="B828" i="5" l="1"/>
  <c r="A829" i="5"/>
  <c r="A830" i="5" l="1"/>
  <c r="B829" i="5"/>
  <c r="A831" i="5" l="1"/>
  <c r="B830" i="5"/>
  <c r="B831" i="5" l="1"/>
  <c r="A832" i="5"/>
  <c r="A833" i="5" l="1"/>
  <c r="B832" i="5"/>
  <c r="B833" i="5" l="1"/>
  <c r="A834" i="5"/>
  <c r="B834" i="5" l="1"/>
  <c r="A835" i="5"/>
  <c r="B835" i="5" l="1"/>
  <c r="A836" i="5"/>
  <c r="A837" i="5" l="1"/>
  <c r="B836" i="5"/>
  <c r="A838" i="5" l="1"/>
  <c r="B837" i="5"/>
  <c r="A839" i="5" l="1"/>
  <c r="B838" i="5"/>
  <c r="B839" i="5" l="1"/>
  <c r="A840" i="5"/>
  <c r="B840" i="5" l="1"/>
  <c r="A841" i="5"/>
  <c r="A842" i="5" l="1"/>
  <c r="B841" i="5"/>
  <c r="A843" i="5" l="1"/>
  <c r="B842" i="5"/>
  <c r="B843" i="5" l="1"/>
  <c r="A844" i="5"/>
  <c r="B844" i="5" l="1"/>
  <c r="A845" i="5"/>
  <c r="A846" i="5" l="1"/>
  <c r="B845" i="5"/>
  <c r="A847" i="5" l="1"/>
  <c r="B846" i="5"/>
  <c r="B847" i="5" l="1"/>
  <c r="A848" i="5"/>
  <c r="B848" i="5" l="1"/>
  <c r="A849" i="5"/>
  <c r="A850" i="5" l="1"/>
  <c r="B849" i="5"/>
  <c r="A851" i="5" l="1"/>
  <c r="B850" i="5"/>
  <c r="B851" i="5" l="1"/>
  <c r="A852" i="5"/>
  <c r="A853" i="5" l="1"/>
  <c r="B852" i="5"/>
  <c r="A854" i="5" l="1"/>
  <c r="B853" i="5"/>
  <c r="B854" i="5" l="1"/>
  <c r="A855" i="5"/>
  <c r="B855" i="5" l="1"/>
  <c r="A856" i="5"/>
  <c r="A857" i="5" l="1"/>
  <c r="B856" i="5"/>
  <c r="B857" i="5" l="1"/>
  <c r="A858" i="5"/>
  <c r="A859" i="5" l="1"/>
  <c r="B858" i="5"/>
  <c r="B859" i="5" l="1"/>
  <c r="A860" i="5"/>
  <c r="A861" i="5" l="1"/>
  <c r="B860" i="5"/>
  <c r="A862" i="5" l="1"/>
  <c r="B861" i="5"/>
  <c r="A863" i="5" l="1"/>
  <c r="B862" i="5"/>
  <c r="B863" i="5" l="1"/>
  <c r="A864" i="5"/>
  <c r="A865" i="5" l="1"/>
  <c r="B864" i="5"/>
  <c r="B865" i="5" l="1"/>
  <c r="A866" i="5"/>
  <c r="B866" i="5" l="1"/>
  <c r="A867" i="5"/>
  <c r="B867" i="5" l="1"/>
  <c r="A868" i="5"/>
  <c r="B868" i="5" l="1"/>
  <c r="A869" i="5"/>
  <c r="A870" i="5" l="1"/>
  <c r="B869" i="5"/>
  <c r="A871" i="5" l="1"/>
  <c r="B870" i="5"/>
  <c r="B871" i="5" l="1"/>
  <c r="A872" i="5"/>
  <c r="B872" i="5" l="1"/>
  <c r="A873" i="5"/>
  <c r="B873" i="5" l="1"/>
  <c r="A874" i="5"/>
  <c r="B874" i="5" l="1"/>
  <c r="A875" i="5"/>
  <c r="B875" i="5" l="1"/>
  <c r="A876" i="5"/>
  <c r="B876" i="5" l="1"/>
  <c r="A877" i="5"/>
  <c r="B877" i="5" l="1"/>
  <c r="A878" i="5"/>
  <c r="B878" i="5" l="1"/>
  <c r="A879" i="5"/>
  <c r="B879" i="5" l="1"/>
  <c r="A880" i="5"/>
  <c r="B880" i="5" l="1"/>
  <c r="A881" i="5"/>
  <c r="B881" i="5" l="1"/>
  <c r="A882" i="5"/>
  <c r="A883" i="5" l="1"/>
  <c r="B882" i="5"/>
  <c r="B883" i="5" l="1"/>
  <c r="A884" i="5"/>
  <c r="A885" i="5" l="1"/>
  <c r="B884" i="5"/>
  <c r="A886" i="5" l="1"/>
  <c r="B885" i="5"/>
  <c r="B886" i="5" l="1"/>
  <c r="A887" i="5"/>
  <c r="B887" i="5" l="1"/>
  <c r="A888" i="5"/>
  <c r="A889" i="5" l="1"/>
  <c r="B888" i="5"/>
  <c r="B889" i="5" l="1"/>
  <c r="A890" i="5"/>
  <c r="A891" i="5" l="1"/>
  <c r="B890" i="5"/>
  <c r="B891" i="5" l="1"/>
  <c r="A892" i="5"/>
  <c r="A893" i="5" l="1"/>
  <c r="B892" i="5"/>
  <c r="A894" i="5" l="1"/>
  <c r="B893" i="5"/>
  <c r="B894" i="5" l="1"/>
  <c r="A895" i="5"/>
  <c r="B895" i="5" l="1"/>
  <c r="A896" i="5"/>
  <c r="A897" i="5" l="1"/>
  <c r="B896" i="5"/>
  <c r="A898" i="5" l="1"/>
  <c r="B897" i="5"/>
  <c r="B898" i="5" l="1"/>
  <c r="A899" i="5"/>
  <c r="B899" i="5" l="1"/>
  <c r="A900" i="5"/>
  <c r="A901" i="5" l="1"/>
  <c r="B900" i="5"/>
  <c r="B901" i="5" l="1"/>
  <c r="A902" i="5"/>
  <c r="A903" i="5" l="1"/>
  <c r="B902" i="5"/>
  <c r="B903" i="5" l="1"/>
  <c r="A904" i="5"/>
  <c r="A905" i="5" l="1"/>
  <c r="B904" i="5"/>
  <c r="A906" i="5" l="1"/>
  <c r="B905" i="5"/>
  <c r="A907" i="5" l="1"/>
  <c r="B906" i="5"/>
  <c r="B907" i="5" l="1"/>
  <c r="A908" i="5"/>
  <c r="A909" i="5" l="1"/>
  <c r="B908" i="5"/>
  <c r="A910" i="5" l="1"/>
  <c r="B909" i="5"/>
  <c r="A911" i="5" l="1"/>
  <c r="B910" i="5"/>
  <c r="B911" i="5" l="1"/>
  <c r="A912" i="5"/>
  <c r="B912" i="5" l="1"/>
  <c r="A913" i="5"/>
  <c r="B913" i="5" l="1"/>
  <c r="A914" i="5"/>
  <c r="A915" i="5" l="1"/>
  <c r="B914" i="5"/>
  <c r="B915" i="5" l="1"/>
  <c r="A916" i="5"/>
  <c r="A917" i="5" l="1"/>
  <c r="B916" i="5"/>
  <c r="B917" i="5" l="1"/>
  <c r="A918" i="5"/>
  <c r="A919" i="5" l="1"/>
  <c r="B918" i="5"/>
  <c r="B919" i="5" l="1"/>
  <c r="A920" i="5"/>
  <c r="B920" i="5" l="1"/>
  <c r="A921" i="5"/>
  <c r="B921" i="5" l="1"/>
  <c r="A922" i="5"/>
  <c r="B922" i="5" l="1"/>
  <c r="A923" i="5"/>
  <c r="B923" i="5" l="1"/>
  <c r="A924" i="5"/>
  <c r="A925" i="5" l="1"/>
  <c r="B924" i="5"/>
  <c r="A926" i="5" l="1"/>
  <c r="B925" i="5"/>
  <c r="A927" i="5" l="1"/>
  <c r="B926" i="5"/>
  <c r="B927" i="5" l="1"/>
  <c r="A928" i="5"/>
  <c r="A929" i="5" l="1"/>
  <c r="B928" i="5"/>
  <c r="B929" i="5" l="1"/>
  <c r="A930" i="5"/>
  <c r="B930" i="5" l="1"/>
  <c r="A931" i="5"/>
  <c r="B931" i="5" l="1"/>
  <c r="A932" i="5"/>
  <c r="A933" i="5" l="1"/>
  <c r="B932" i="5"/>
  <c r="A934" i="5" l="1"/>
  <c r="B933" i="5"/>
  <c r="A935" i="5" l="1"/>
  <c r="B934" i="5"/>
  <c r="B935" i="5" l="1"/>
  <c r="A936" i="5"/>
  <c r="B936" i="5" l="1"/>
  <c r="A937" i="5"/>
  <c r="B937" i="5" l="1"/>
  <c r="A938" i="5"/>
  <c r="B938" i="5" l="1"/>
  <c r="A939" i="5"/>
  <c r="B939" i="5" l="1"/>
  <c r="A940" i="5"/>
  <c r="B940" i="5" l="1"/>
  <c r="A941" i="5"/>
  <c r="B941" i="5" l="1"/>
  <c r="A942" i="5"/>
  <c r="A943" i="5" l="1"/>
  <c r="B942" i="5"/>
  <c r="B943" i="5" l="1"/>
  <c r="A944" i="5"/>
  <c r="B944" i="5" l="1"/>
  <c r="A945" i="5"/>
  <c r="B945" i="5" l="1"/>
  <c r="A946" i="5"/>
  <c r="B946" i="5" l="1"/>
  <c r="A947" i="5"/>
  <c r="B947" i="5" l="1"/>
  <c r="A948" i="5"/>
  <c r="A949" i="5" l="1"/>
  <c r="B948" i="5"/>
  <c r="B949" i="5" l="1"/>
  <c r="A950" i="5"/>
  <c r="A951" i="5" l="1"/>
  <c r="B950" i="5"/>
  <c r="B951" i="5" l="1"/>
  <c r="A952" i="5"/>
  <c r="A953" i="5" l="1"/>
  <c r="B952" i="5"/>
  <c r="B953" i="5" l="1"/>
  <c r="A954" i="5"/>
  <c r="A955" i="5" l="1"/>
  <c r="B954" i="5"/>
  <c r="B955" i="5" l="1"/>
  <c r="A956" i="5"/>
  <c r="A957" i="5" l="1"/>
  <c r="B956" i="5"/>
  <c r="A958" i="5" l="1"/>
  <c r="B957" i="5"/>
  <c r="A959" i="5" l="1"/>
  <c r="B958" i="5"/>
  <c r="B959" i="5" l="1"/>
  <c r="A960" i="5"/>
  <c r="A961" i="5" l="1"/>
  <c r="B960" i="5"/>
  <c r="A962" i="5" l="1"/>
  <c r="B961" i="5"/>
  <c r="B962" i="5" l="1"/>
  <c r="A963" i="5"/>
  <c r="B963" i="5" l="1"/>
  <c r="A964" i="5"/>
  <c r="B964" i="5" l="1"/>
  <c r="A965" i="5"/>
  <c r="B965" i="5" l="1"/>
  <c r="A966" i="5"/>
  <c r="A967" i="5" l="1"/>
  <c r="B966" i="5"/>
  <c r="B967" i="5" l="1"/>
  <c r="A968" i="5"/>
  <c r="A969" i="5" l="1"/>
  <c r="B968" i="5"/>
  <c r="A970" i="5" l="1"/>
  <c r="B969" i="5"/>
  <c r="A971" i="5" l="1"/>
  <c r="B970" i="5"/>
  <c r="B971" i="5" l="1"/>
  <c r="A972" i="5"/>
  <c r="A973" i="5" l="1"/>
  <c r="B972" i="5"/>
  <c r="B973" i="5" l="1"/>
  <c r="A974" i="5"/>
  <c r="A975" i="5" l="1"/>
  <c r="B974" i="5"/>
  <c r="B975" i="5" l="1"/>
  <c r="A976" i="5"/>
  <c r="B976" i="5" l="1"/>
  <c r="A977" i="5"/>
  <c r="A978" i="5" l="1"/>
  <c r="B977" i="5"/>
  <c r="A979" i="5" l="1"/>
  <c r="B978" i="5"/>
  <c r="B979" i="5" l="1"/>
  <c r="A980" i="5"/>
  <c r="A981" i="5" l="1"/>
  <c r="B980" i="5"/>
  <c r="A982" i="5" l="1"/>
  <c r="B981" i="5"/>
  <c r="A983" i="5" l="1"/>
  <c r="B982" i="5"/>
  <c r="B983" i="5" l="1"/>
  <c r="A984" i="5"/>
  <c r="A985" i="5" l="1"/>
  <c r="B984" i="5"/>
  <c r="B985" i="5" l="1"/>
  <c r="A986" i="5"/>
  <c r="A987" i="5" l="1"/>
  <c r="B986" i="5"/>
  <c r="B987" i="5" l="1"/>
  <c r="A988" i="5"/>
  <c r="B988" i="5" l="1"/>
  <c r="A989" i="5"/>
  <c r="A990" i="5" l="1"/>
  <c r="B989" i="5"/>
  <c r="A991" i="5" l="1"/>
  <c r="B990" i="5"/>
  <c r="B991" i="5" l="1"/>
  <c r="A992" i="5"/>
  <c r="B992" i="5" l="1"/>
  <c r="A993" i="5"/>
  <c r="B993" i="5" l="1"/>
  <c r="A994" i="5"/>
  <c r="B994" i="5" l="1"/>
  <c r="A995" i="5"/>
  <c r="B995" i="5" l="1"/>
  <c r="A996" i="5"/>
  <c r="A997" i="5" l="1"/>
  <c r="B996" i="5"/>
  <c r="B997" i="5" l="1"/>
  <c r="A998" i="5"/>
  <c r="A999" i="5" l="1"/>
  <c r="B998" i="5"/>
  <c r="B999" i="5" l="1"/>
  <c r="A1000" i="5"/>
  <c r="B1000" i="5" s="1"/>
</calcChain>
</file>

<file path=xl/sharedStrings.xml><?xml version="1.0" encoding="utf-8"?>
<sst xmlns="http://schemas.openxmlformats.org/spreadsheetml/2006/main" count="1415" uniqueCount="293">
  <si>
    <t>Timestamp</t>
  </si>
  <si>
    <t>Rank your familiarity with compliant mechanisms [Before finding these models &amp; resources]</t>
  </si>
  <si>
    <t>Rank your familiarity with compliant mechanisms [Currently]</t>
  </si>
  <si>
    <t>How much do you agree with the following statement? "The compliant mechanisms models &amp; resources influenced you to act or think in new ways."</t>
  </si>
  <si>
    <t>What have you done as a result of finding these compliant mechanisms resources? Select all that apply.</t>
  </si>
  <si>
    <t>Have you shared information about compliant mechanisms with others via any of the following methods? Select all that apply.</t>
  </si>
  <si>
    <t>What is your best estimate of how many people have seen or heard something you said, posted, or shared about compliant mechanisms?</t>
  </si>
  <si>
    <t>Have you used or referenced any additional compliant mechanisms resources or learning material?</t>
  </si>
  <si>
    <t>If you have designed your own compliant mechanism or used a compliant mechanism design in a project, please share a brief explanation about it here!</t>
  </si>
  <si>
    <t>Which best describes you?</t>
  </si>
  <si>
    <t>Are you a student?</t>
  </si>
  <si>
    <t>Are you an educator?</t>
  </si>
  <si>
    <t>Slightly familiar</t>
  </si>
  <si>
    <t>Somewhat familiar</t>
  </si>
  <si>
    <t>Agree</t>
  </si>
  <si>
    <t>Printed one of the compliant mechanisms models on Thingiverse, Inspired you to think differently about design, Taught your friends or family about compliant mechanisms, Used compliant mechanisms in a personal DIY project</t>
  </si>
  <si>
    <t>Word-of-mouth</t>
  </si>
  <si>
    <t>Hobbyist</t>
  </si>
  <si>
    <t>Not a student</t>
  </si>
  <si>
    <t>Not an educator</t>
  </si>
  <si>
    <t>Not at all familiar</t>
  </si>
  <si>
    <t>Printed one of the compliant mechanisms models on Thingiverse, Inspired you to think differently about design, Taught your friends or family about compliant mechanisms, Introduced someone else to compliant mechanisms, Read compliant mechanism research articles, Used compliant mechanisms in a personal DIY project</t>
  </si>
  <si>
    <t>Social media post, Student presentation, Word-of-mouth</t>
  </si>
  <si>
    <t>Journal or conference Articles about compliant mechanisms</t>
  </si>
  <si>
    <t>Student</t>
  </si>
  <si>
    <t>College</t>
  </si>
  <si>
    <t>Inspired you to think differently about design, Designed your own compliant mechanism, Taught your friends or family about compliant mechanisms, Introduced someone else to compliant mechanisms, Read compliant mechanism research articles, Used compliant mechanisms in a personal DIY project</t>
  </si>
  <si>
    <t>Snap-fit closures for 3D printed enclosures</t>
  </si>
  <si>
    <t>Printed one of the compliant mechanisms models on Thingiverse, Inspired you to think differently about design, Introduced someone else to compliant mechanisms, Read compliant mechanism research articles</t>
  </si>
  <si>
    <t>Professional</t>
  </si>
  <si>
    <t>Makerspace or lab advisor</t>
  </si>
  <si>
    <t>Printed one of the compliant mechanisms models on Thingiverse, Inspired you to think differently about design, Used compliant mechanism models as a teaching or demonstration tool</t>
  </si>
  <si>
    <t>My undergraduate thesis—waterjet aluminum flexure</t>
  </si>
  <si>
    <t>Educator</t>
  </si>
  <si>
    <t>Middle School</t>
  </si>
  <si>
    <t>Strongly Agree</t>
  </si>
  <si>
    <t>Printed one of the compliant mechanisms models on Thingiverse, Inspired you to think differently about design, Designed your own compliant mechanism, Posted about compliant mechanisms on social media or the internet, Introduced someone else to compliant mechanisms, Read compliant mechanism research articles, Used compliant mechanisms in a personal DIY project</t>
  </si>
  <si>
    <t>Social media post, Word-of-mouth</t>
  </si>
  <si>
    <t>It was a hook to insert into a hole but spring loaded so it entered but would'nt come out</t>
  </si>
  <si>
    <t>Printed one of the compliant mechanisms models on Thingiverse, Inspired you to think differently about design, Designed your own compliant mechanism, Introduced someone else to compliant mechanisms</t>
  </si>
  <si>
    <t>Social media post</t>
  </si>
  <si>
    <t>I designed a compliant gripper to pick soft and brittle workpiece for robot arm.</t>
  </si>
  <si>
    <t>Printed one of the compliant mechanisms models on Thingiverse, Inspired you to think differently about design, Used compliant mechanism models as a teaching or demonstration tool, Taught your friends or family about compliant mechanisms, Posted about compliant mechanisms on social media or the internet, Introduced someone else to compliant mechanisms</t>
  </si>
  <si>
    <t>Social media post, Class lecture, Word-of-mouth</t>
  </si>
  <si>
    <t>Very familiar</t>
  </si>
  <si>
    <t>Printed one of the compliant mechanisms models on Thingiverse, Inspired you to think differently about design, Designed your own compliant mechanism, Modified/replaced existing parts with a compliant mechanism, Taught your friends or family about compliant mechanisms, Introduced someone else to compliant mechanisms, Read compliant mechanism research articles, Used compliant mechanisms in a personal DIY project</t>
  </si>
  <si>
    <t>"Handbook of Compliant Mechanisms" book, Journal or conference Articles about compliant mechanisms</t>
  </si>
  <si>
    <t>Holding bracket, telescope adjustment mechanism</t>
  </si>
  <si>
    <t>Modified/replaced existing parts with a compliant mechanism, Taught your friends or family about compliant mechanisms, Used compliant mechanisms in a personal DIY project</t>
  </si>
  <si>
    <t>A clutch</t>
  </si>
  <si>
    <t>Printed one of the compliant mechanisms models on Thingiverse, Inspired you to think differently about design, Taught your friends or family about compliant mechanisms, Introduced someone else to compliant mechanisms, Read compliant mechanism research articles</t>
  </si>
  <si>
    <t>Printed one of the compliant mechanisms models on Thingiverse, Inspired you to think differently about design, Used compliant mechanism models as a teaching or demonstration tool, Designed your own compliant mechanism, Modified/replaced existing parts with a compliant mechanism, Taught your friends or family about compliant mechanisms, Introduced someone else to compliant mechanisms, Read compliant mechanism research articles, Used compliant mechanisms in a personal DIY project, Used compliant mechanisms in a university engineeing project</t>
  </si>
  <si>
    <t>Student presentation, Word-of-mouth</t>
  </si>
  <si>
    <t>Journal or conference Articles about compliant mechanisms, Youtube, thingiverse, social media posts, and online articles</t>
  </si>
  <si>
    <t>For mounting a spectrometer while allowing tolerance in cuvette placement in a project for the University Rover Challenge, i designed a successful torsionally rigid x/y linear gantry</t>
  </si>
  <si>
    <t>Inspired you to think differently about design, Introduced someone else to compliant mechanisms, Read compliant mechanism research articles</t>
  </si>
  <si>
    <t>Printed one of the compliant mechanisms models on Thingiverse, Inspired you to think differently about design, Read compliant mechanism research articles</t>
  </si>
  <si>
    <t>Printed one of the compliant mechanisms models on Thingiverse, Inspired you to think differently about design, Introduced someone else to compliant mechanisms</t>
  </si>
  <si>
    <t>Printed one of the compliant mechanisms models on Thingiverse, Inspired you to think differently about design, Designed your own compliant mechanism, Modified/replaced existing parts with a compliant mechanism, Used compliant mechanisms in a personal DIY project</t>
  </si>
  <si>
    <t>High school</t>
  </si>
  <si>
    <t>Printed one of the compliant mechanisms models on Thingiverse, Inspired you to think differently about design, Designed your own compliant mechanism, Modified/replaced existing parts with a compliant mechanism, Taught your friends or family about compliant mechanisms, Posted about compliant mechanisms on social media or the internet, Introduced someone else to compliant mechanisms, Used compliant mechanisms in a personal DIY project</t>
  </si>
  <si>
    <t>Orthoplanar spring in a 3d printed pushbutton</t>
  </si>
  <si>
    <t>Printed one of the compliant mechanisms models on Thingiverse, Inspired you to think differently about design, Taught your friends or family about compliant mechanisms, Read compliant mechanism research articles, Used compliant mechanisms in a personal DIY project</t>
  </si>
  <si>
    <t>Graduate School</t>
  </si>
  <si>
    <t>Google articles</t>
  </si>
  <si>
    <t>Yes</t>
  </si>
  <si>
    <t>Printed one of the compliant mechanisms models on Thingiverse, Inspired you to think differently about design, Used compliant mechanism models as a teaching or demonstration tool, Designed your own compliant mechanism, Taught your friends or family about compliant mechanisms, Introduced someone else to compliant mechanisms, Created a design project for students, Read compliant mechanism research articles, Used compliant mechanisms in a personal DIY project</t>
  </si>
  <si>
    <t>Class lecture, Word-of-mouth</t>
  </si>
  <si>
    <t>game piece manipulator for FIRST Robotics robot</t>
  </si>
  <si>
    <t>Printed one of the compliant mechanisms models on Thingiverse, Designed your own compliant mechanism, Introduced someone else to compliant mechanisms</t>
  </si>
  <si>
    <t>Simple compliant hinges for rc aircraft flight controls</t>
  </si>
  <si>
    <t>Printed one of the compliant mechanisms models on Thingiverse, Inspired you to think differently about design, Used compliant mechanism models as a teaching or demonstration tool, Designed your own compliant mechanism, Modified/replaced existing parts with a compliant mechanism, Taught your friends or family about compliant mechanisms, Posted about compliant mechanisms on social media or the internet, Introduced someone else to compliant mechanisms, Read compliant mechanism research articles, Used compliant mechanisms in a personal DIY project</t>
  </si>
  <si>
    <t>"Compliant Mechanisms" textbook</t>
  </si>
  <si>
    <t>I designed a printable bike mounted phone holder that uses compliant arms to grip phone while riding. Also redesigned a worn out car door catch mechanism using compliant members</t>
  </si>
  <si>
    <t>Used compliant mechanism models as a teaching or demonstration tool, Modified/replaced existing parts with a compliant mechanism, Taught your friends or family about compliant mechanisms, Introduced someone else to compliant mechanisms, Created a design project for students, Read compliant mechanism research articles, Used compliant mechanisms in a personal DIY project</t>
  </si>
  <si>
    <t>Class lecture, Student presentation</t>
  </si>
  <si>
    <t>incorporated a compliant mechanism into a 3D printed model as a switch.</t>
  </si>
  <si>
    <t>Designed your own compliant mechanism, Taught your friends or family about compliant mechanisms, Introduced someone else to compliant mechanisms, Created a design project for students, Read compliant mechanism research articles</t>
  </si>
  <si>
    <t>"Handbook of Compliant Mechanisms" book, Journal or conference Articles about compliant mechanisms, Taken a Compliant Mechanisms course</t>
  </si>
  <si>
    <t>Designed a displacement amplification compliant mechanism which can act as a weighing scale. The mechanism used combination of vertical displacement stage mechanism and a linear to angular displacement mechanism using F-16 hinge or DYAD mechanism</t>
  </si>
  <si>
    <t>Strongly Disagree</t>
  </si>
  <si>
    <t>Printed one of the compliant mechanisms models on Thingiverse, Inspired you to think differently about design, Designed your own compliant mechanism, Read compliant mechanism research articles, Used compliant mechanisms in a personal DIY project</t>
  </si>
  <si>
    <t>retired</t>
  </si>
  <si>
    <t>Printed one of the compliant mechanisms models on Thingiverse, Inspired you to think differently about design, Used compliant mechanism models as a teaching or demonstration tool, Taught your friends or family about compliant mechanisms, Introduced someone else to compliant mechanisms, Read compliant mechanism research articles</t>
  </si>
  <si>
    <t>Printed one of the compliant mechanisms models on Thingiverse, Inspired you to think differently about design, Used compliant mechanism models as a teaching or demonstration tool, Taught your friends or family about compliant mechanisms, Posted about compliant mechanisms on social media or the internet, Introduced someone else to compliant mechanisms, Read compliant mechanism research articles</t>
  </si>
  <si>
    <t>Social media post, Class lecture</t>
  </si>
  <si>
    <t>Journal or conference Articles about compliant mechanisms, Videos on Youtube</t>
  </si>
  <si>
    <t>High School</t>
  </si>
  <si>
    <t>Printed one of the compliant mechanisms models on Thingiverse, Used compliant mechanism models as a teaching or demonstration tool, Taught your friends or family about compliant mechanisms, Introduced someone else to compliant mechanisms, Read compliant mechanism research articles</t>
  </si>
  <si>
    <t>Neutral</t>
  </si>
  <si>
    <t>Printed one of the compliant mechanisms models on Thingiverse, Posted about compliant mechanisms on social media or the internet, Introduced someone else to compliant mechanisms</t>
  </si>
  <si>
    <t>Printed one of the compliant mechanisms models on Thingiverse, Inspired you to think differently about design, Taught your friends or family about compliant mechanisms, Posted about compliant mechanisms on social media or the internet, Introduced someone else to compliant mechanisms, Read compliant mechanism research articles</t>
  </si>
  <si>
    <t>Printed one of the compliant mechanisms models on Thingiverse, Inspired you to think differently about design, Used compliant mechanism models as a teaching or demonstration tool, Taught your friends or family about compliant mechanisms</t>
  </si>
  <si>
    <t>Printed one of the compliant mechanisms models on Thingiverse, Inspired you to think differently about design, Designed your own compliant mechanism, Modified/replaced existing parts with a compliant mechanism, Taught your friends or family about compliant mechanisms, Introduced someone else to compliant mechanisms</t>
  </si>
  <si>
    <t>I just designed a simple mechanical logic board demonstration, i sadly don't have any photos though.</t>
  </si>
  <si>
    <t>Printed one of the compliant mechanisms models on Thingiverse, Inspired you to think differently about design, Designed your own compliant mechanism, Modified/replaced existing parts with a compliant mechanism, Posted about compliant mechanisms on social media or the internet, Introduced someone else to compliant mechanisms, Used compliant mechanisms in a personal DIY project</t>
  </si>
  <si>
    <t>Modified mechabl to use compliant machanisms instead of springs</t>
  </si>
  <si>
    <t>Printed one of the compliant mechanisms models on Thingiverse, Inspired you to think differently about design, Modified/replaced existing parts with a compliant mechanism, Taught your friends or family about compliant mechanisms, Introduced someone else to compliant mechanisms, Read compliant mechanism research articles</t>
  </si>
  <si>
    <t>Printed one of the compliant mechanisms models on Thingiverse, Inspired you to think differently about design, Used compliant mechanism models as a teaching or demonstration tool, Taught your friends or family about compliant mechanisms, Introduced someone else to compliant mechanisms, Created a design project for students, Used compliant mechanisms in a personal DIY project</t>
  </si>
  <si>
    <t>Social media post, Student presentation, Work presentation, Word-of-mouth</t>
  </si>
  <si>
    <t>Inspired you to think differently about design, Designed your own compliant mechanism, Used compliant mechanisms in a personal DIY project</t>
  </si>
  <si>
    <t>Printed one of the compliant mechanisms models on Thingiverse, Inspired you to think differently about design, Designed your own compliant mechanism, Taught your friends or family about compliant mechanisms, Introduced someone else to compliant mechanisms, Read compliant mechanism research articles, Used compliant mechanisms in a personal DIY project, Written a school thesis about it</t>
  </si>
  <si>
    <t>Student presentation</t>
  </si>
  <si>
    <t>Printed one of the compliant mechanisms models on Thingiverse, Inspired you to think differently about design, Used compliant mechanism models as a teaching or demonstration tool, Designed your own compliant mechanism, Modified/replaced existing parts with a compliant mechanism, Introduced someone else to compliant mechanisms, Created a design project for students, Read compliant mechanism research articles, Used compliant mechanisms in a personal DIY project</t>
  </si>
  <si>
    <t>Class lecture, Work presentation</t>
  </si>
  <si>
    <t>Printed one of the compliant mechanisms models on Thingiverse, Inspired you to think differently about design, Taught your friends or family about compliant mechanisms, Posted about compliant mechanisms on social media or the internet, Introduced someone else to compliant mechanisms, Used compliant mechanisms in a personal DIY project</t>
  </si>
  <si>
    <t>"Handbook of Compliant Mechanisms" book</t>
  </si>
  <si>
    <t>Inspired you to think differently about design, Used compliant mechanisms in a personal DIY project</t>
  </si>
  <si>
    <t>Printed one of the compliant mechanisms models on Thingiverse, Inspired you to think differently about design, Used compliant mechanism models as a teaching or demonstration tool, Modified/replaced existing parts with a compliant mechanism, Taught your friends or family about compliant mechanisms, Introduced someone else to compliant mechanisms, Used compliant mechanisms in a personal DIY project, Remixed a hinge for my chainsaw apparatus for a internship</t>
  </si>
  <si>
    <t xml:space="preserve">"Handbook of Compliant Mechanisms" book, Thingiverse files, trial and error </t>
  </si>
  <si>
    <t>Printed one of the compliant mechanisms models on Thingiverse, Inspired you to think differently about design, Designed your own compliant mechanism, Used compliant mechanisms in a personal DIY project</t>
  </si>
  <si>
    <t>Designed your own compliant mechanism</t>
  </si>
  <si>
    <t>No</t>
  </si>
  <si>
    <t>University</t>
  </si>
  <si>
    <t>None</t>
  </si>
  <si>
    <t>I'm presently working on a prototype keyboard and hope to follow with a CNC actuator.</t>
  </si>
  <si>
    <t>Work presentation</t>
  </si>
  <si>
    <t>"Compliant Mechanisms" textbook, "Handbook of Compliant Mechanisms" book</t>
  </si>
  <si>
    <t>Inspired you to think differently about design, Read compliant mechanism research articles</t>
  </si>
  <si>
    <t>Printed one of the compliant mechanisms models on Thingiverse, Modified/replaced existing parts with a compliant mechanism, Used compliant mechanisms in a personal DIY project</t>
  </si>
  <si>
    <t>Printed one of the compliant mechanisms models on Thingiverse, Designed your own compliant mechanism, Taught your friends or family about compliant mechanisms, Introduced someone else to compliant mechanisms, Used compliant mechanisms in a personal DIY project</t>
  </si>
  <si>
    <t>Printed one of the compliant mechanisms models on Thingiverse, Inspired you to think differently about design, Used compliant mechanism models as a teaching or demonstration tool, Modified/replaced existing parts with a compliant mechanism, Taught your friends or family about compliant mechanisms, Introduced someone else to compliant mechanisms, Created a design project for students</t>
  </si>
  <si>
    <t>Printed one of the compliant mechanisms models on Thingiverse</t>
  </si>
  <si>
    <t>N/a</t>
  </si>
  <si>
    <t>Printed one of the compliant mechanisms models on Thingiverse, Inspired you to think differently about design, Designed your own compliant mechanism, Read compliant mechanism research articles</t>
  </si>
  <si>
    <t>3D printed motor-2-load coupler</t>
  </si>
  <si>
    <t>Printed one of the compliant mechanisms models on Thingiverse, Inspired you to think differently about design, Taught your friends or family about compliant mechanisms, Introduced someone else to compliant mechanisms</t>
  </si>
  <si>
    <t>Taken a Compliant Mechanisms course</t>
  </si>
  <si>
    <t>Disagree</t>
  </si>
  <si>
    <t>Printed one of the compliant mechanisms models on Thingiverse, Used compliant mechanisms in a personal DIY project</t>
  </si>
  <si>
    <t>Printed one of the compliant mechanisms models on Thingiverse, Inspired you to think differently about design, Designed your own compliant mechanism, Taught your friends or family about compliant mechanisms, Introduced someone else to compliant mechanisms, Made my final thesis of my bachelor about a compliant mechanism</t>
  </si>
  <si>
    <t>My final thesis tried to create an compliant alternative to vise pliers (with a lock mechanism)</t>
  </si>
  <si>
    <t>Work presentation, Word-of-mouth</t>
  </si>
  <si>
    <t>Inspired you to think differently about design, Designed your own compliant mechanism, Taught your friends or family about compliant mechanisms, Posted about compliant mechanisms on social media or the internet, Used compliant mechanisms in a personal DIY project</t>
  </si>
  <si>
    <t>"Handbook of Compliant Mechanisms" book, Taken a Compliant Mechanisms course</t>
  </si>
  <si>
    <t>I designed a screw sorter that uses only flexures for assembly. This was my first mechanism that used flexures aside from a few previous snap lids. https://twitter.com/amoose136/status/1366475327577468932?s=20&amp;t=lQ6CTj2KrEzyrmF9XTZMvA</t>
  </si>
  <si>
    <t>Printed one of the compliant mechanisms models on Thingiverse, Inspired you to think differently about design, Taught your friends or family about compliant mechanisms, Introduced someone else to compliant mechanisms, Read compliant mechanism research articles, tried to design a product with a compliant mechanism</t>
  </si>
  <si>
    <t>"Handbook of Compliant Mechanisms" book, Journal or conference Articles about compliant mechanisms, youtube videos and lectures</t>
  </si>
  <si>
    <t>Google search for additional information and designs</t>
  </si>
  <si>
    <t>Not a student but always eager to learn</t>
  </si>
  <si>
    <t>no</t>
  </si>
  <si>
    <t>Printed one of the compliant mechanisms models on Thingiverse, Inspired you to think differently about design, Used compliant mechanism models as a teaching or demonstration tool, Introduced someone else to compliant mechanisms</t>
  </si>
  <si>
    <t>Printed one of the compliant mechanisms models on Thingiverse, Inspired you to think differently about design, Used compliant mechanism models as a teaching or demonstration tool, Designed your own compliant mechanism, Taught your friends or family about compliant mechanisms, Posted about compliant mechanisms on social media or the internet, Introduced someone else to compliant mechanisms, Read compliant mechanism research articles</t>
  </si>
  <si>
    <t>Social media post, Work presentation, Word-of-mouth</t>
  </si>
  <si>
    <t>i designed a statically balanced compliant 2 DOF stage</t>
  </si>
  <si>
    <t>Printed one of the compliant mechanisms models on Thingiverse, Inspired you to think differently about design, Designed your own compliant mechanism, Taught your friends or family about compliant mechanisms, Posted about compliant mechanisms on social media or the internet, Introduced someone else to compliant mechanisms</t>
  </si>
  <si>
    <t>Printed one of the compliant mechanisms models on Thingiverse, Taught your friends or family about compliant mechanisms, Introduced someone else to compliant mechanisms, Read compliant mechanism research articles</t>
  </si>
  <si>
    <t>Searched for online articles, Searched for other Youtube videos or social media posts</t>
  </si>
  <si>
    <t>Journal or conference Articles about compliant mechanisms, Online lectures, Searched for online articles, Searched for other Youtube videos or social media posts</t>
  </si>
  <si>
    <t>Inspired you to think differently about design, Taught your friends or family about compliant mechanisms, Introduced someone else to compliant mechanisms</t>
  </si>
  <si>
    <t>Searched for other Youtube videos or social media posts</t>
  </si>
  <si>
    <t>Printed one of the compliant mechanisms models on Thingiverse, Inspired you to think differently about design, Designed your own compliant mechanism, Taught your friends or family about compliant mechanisms, Introduced someone else to compliant mechanisms, Read compliant mechanism research articles, Used compliant mechanisms in a personal DIY project, Used compliant mechanisms for a student project, Wrote a thesis for my master degree in mechanical engineering</t>
  </si>
  <si>
    <t>"Compliant Mechanisms" textbook, "Handbook of Compliant Mechanisms" book, Journal or conference Articles about compliant mechanisms, Searched for online articles</t>
  </si>
  <si>
    <t>I've designed a bistable mechanism that engage and disengage gear transmission. In addition, I've designed a baby safety lock for a cabinet.will send videos in coming days</t>
  </si>
  <si>
    <t>Printed one of the compliant mechanisms models on Thingiverse, Inspired you to think differently about design, Designed your own compliant mechanism, Taught your friends or family about compliant mechanisms, Introduced someone else to compliant mechanisms, Used compliant mechanisms in a personal DIY project</t>
  </si>
  <si>
    <t>I tried to desig clamp using complient mechanism</t>
  </si>
  <si>
    <t>Printed one of the compliant mechanisms models on Thingiverse, Inspired you to think differently about design, Taught your friends or family about compliant mechanisms</t>
  </si>
  <si>
    <t>Printed one of the compliant mechanisms models on Thingiverse, Inspired you to think differently about design, Designed your own compliant mechanism, Taught your friends or family about compliant mechanisms, Introduced someone else to compliant mechanisms, Read compliant mechanism research articles, Used compliant mechanisms in a personal DIY project</t>
  </si>
  <si>
    <t>Morse code paddle keyer (incomplete)</t>
  </si>
  <si>
    <t>Inspired you to think differently about design, Designed your own compliant mechanism, Modified/replaced existing parts with a compliant mechanism, Taught your friends or family about compliant mechanisms, Read compliant mechanism research articles</t>
  </si>
  <si>
    <t>Printed one of the compliant mechanisms models on Thingiverse, Used compliant mechanism models as a teaching or demonstration tool, Taught your friends or family about compliant mechanisms, Introduced someone else to compliant mechanisms</t>
  </si>
  <si>
    <t>Printed one of the compliant mechanisms models on Thingiverse, Inspired you to think differently about design, Designed your own compliant mechanism, Modified/replaced existing parts with a compliant mechanism, Introduced someone else to compliant mechanisms, Created a design project for students, Read compliant mechanism research articles, Used compliant mechanisms in a personal DIY project</t>
  </si>
  <si>
    <t>Class lecture, Student presentation, Word-of-mouth</t>
  </si>
  <si>
    <t>"Compliant Mechanisms" textbook, Journal or conference Articles about compliant mechanisms</t>
  </si>
  <si>
    <t>Printed one of the compliant mechanisms models on Thingiverse, Inspired you to think differently about design, Used compliant mechanism models as a teaching or demonstration tool, Modified/replaced existing parts with a compliant mechanism, Introduced someone else to compliant mechanisms, Read compliant mechanism research articles, Used compliant mechanisms in a personal DIY project</t>
  </si>
  <si>
    <t>Searched for online articles</t>
  </si>
  <si>
    <t>Printed one of the compliant mechanisms models on Thingiverse, Inspired you to think differently about design, Posted about compliant mechanisms on social media or the internet, Introduced someone else to compliant mechanisms</t>
  </si>
  <si>
    <t>Printed one of the compliant mechanisms models on Thingiverse, Taught your friends or family about compliant mechanisms, Introduced someone else to compliant mechanisms</t>
  </si>
  <si>
    <t>I finished my Ph.D.</t>
  </si>
  <si>
    <t>Printed one of the compliant mechanisms models on Thingiverse, Inspired you to think differently about design, Designed your own compliant mechanism, Taught your friends or family about compliant mechanisms, Introduced someone else to compliant mechanisms, Read compliant mechanism research articles, Used compliant mechanisms in a personal DIY project, Used compliant mechanisms for a student project</t>
  </si>
  <si>
    <t xml:space="preserve">Just a little switch and a fidget </t>
  </si>
  <si>
    <t>Printed one of the compliant mechanisms models on Thingiverse, Used compliant mechanism models as a teaching or demonstration tool, Posted about compliant mechanisms on social media or the internet, Introduced someone else to compliant mechanisms</t>
  </si>
  <si>
    <t>Printed one of the compliant mechanisms models on Thingiverse, Inspired you to think differently about design, Introduced someone else to compliant mechanisms, Read compliant mechanism research articles, Used compliant mechanisms in a personal DIY project</t>
  </si>
  <si>
    <t>Journal or conference Articles about compliant mechanisms, Searched for online articles</t>
  </si>
  <si>
    <t>A feature in a camera tripod shoe replacement part.</t>
  </si>
  <si>
    <t>Inspired you to think differently about design, Used compliant mechanism models as a teaching or demonstration tool, Modified/replaced existing parts with a compliant mechanism, Taught your friends or family about compliant mechanisms, Introduced someone else to compliant mechanisms, Implemented compliant mechanisms into a product design that is now on the market, Used compliant mechanisms in a personal DIY project, Used compliant mechanisms for a student project</t>
  </si>
  <si>
    <t xml:space="preserve">unfortunately I'm restricted via my NDA. Let's just say my company now uses compliant mechanisms combined with piezoelectric elements to manipulate mirrors used in EUV-Lithography </t>
  </si>
  <si>
    <t>Printed one of the compliant mechanisms models on Thingiverse, Inspired you to think differently about design, Read compliant mechanism research articles, Used compliant mechanisms in a personal DIY project</t>
  </si>
  <si>
    <t>Only simple toiletry bag clip</t>
  </si>
  <si>
    <t>Printed one of the compliant mechanisms models on Thingiverse, Inspired you to think differently about design, Used compliant mechanism models as a teaching or demonstration tool, Introduced someone else to compliant mechanisms, Read compliant mechanism research articles</t>
  </si>
  <si>
    <t>Class lecture</t>
  </si>
  <si>
    <t>"Compliant Mechanisms" textbook, "Handbook of Compliant Mechanisms" book, Searched for online articles</t>
  </si>
  <si>
    <t>Not yet</t>
  </si>
  <si>
    <t>Printed one of the compliant mechanisms models on Thingiverse, Inspired you to think differently about design, Modified/replaced existing parts with a compliant mechanism, Introduced someone else to compliant mechanisms, Read compliant mechanism research articles, Used compliant mechanisms in a personal DIY project</t>
  </si>
  <si>
    <t>Online lectures, Searched for other Youtube videos or social media posts</t>
  </si>
  <si>
    <t>Printed one of the compliant mechanisms models on Thingiverse, Inspired you to think differently about design, Designed your own compliant mechanism, Introduced someone else to compliant mechanisms, Used compliant mechanisms in a personal DIY project</t>
  </si>
  <si>
    <t>Made a 3d printable stand that folds up from sheet to 3d</t>
  </si>
  <si>
    <t>Student, Hobbyist</t>
  </si>
  <si>
    <t>Printed one of the compliant mechanisms models on Thingiverse, Inspired you to think differently about design, Modified/replaced existing parts with a compliant mechanism, Used compliant mechanisms in a personal DIY project</t>
  </si>
  <si>
    <t>Inspired you to think differently about design</t>
  </si>
  <si>
    <t>None of the above</t>
  </si>
  <si>
    <t>I designed a DIY cofee capsule dispenser that is mostly 3d printed and for that I designed a spring as part of the mechanism that releases the capsules, but as I'm not an engineer, I had to do a lot of trials and errors until I've got the perfect force from the spring and found the best plastic for this application. I just don't know if I can call that a compliant mechanism...</t>
  </si>
  <si>
    <t>Educator, Hobbyist</t>
  </si>
  <si>
    <t>Journal or conference Articles about compliant mechanisms, Searched for online articles, Searched for other Youtube videos or social media posts</t>
  </si>
  <si>
    <t>Educator, Professional</t>
  </si>
  <si>
    <t>Printed one of the compliant mechanisms models on Thingiverse, Inspired you to think differently about design, Designed your own compliant mechanism, Modified/replaced existing parts with a compliant mechanism, Introduced someone else to compliant mechanisms, Implemented compliant mechanisms into a product design that is now on the market, Used compliant mechanisms in a personal DIY project</t>
  </si>
  <si>
    <t xml:space="preserve">Utilised compliant mechanisms to reduce assembly complexity and meet packaging requirements </t>
  </si>
  <si>
    <t>Hobbyist, Professional</t>
  </si>
  <si>
    <t>Printed one of the compliant mechanisms models on Thingiverse, Designed your own compliant mechanism, Taught your friends or family about compliant mechanisms, Read compliant mechanism research articles</t>
  </si>
  <si>
    <t>https://www.prusaprinters.org/prints/37093-ortho-planar-spring</t>
  </si>
  <si>
    <t>Hobbyist, Professional engineer or designer</t>
  </si>
  <si>
    <t>Inspired you to think differently about design, Designed your own compliant mechanism, Taught your friends or family about compliant mechanisms, Read compliant mechanism research articles, Used compliant mechanisms in a personal DIY project</t>
  </si>
  <si>
    <t>I designed several iterations of pliers used for application of strain gauges inside a . However, the compliant ones did not work well - considering the time pressure and low-tech approach, a conventional design worked much better. Project description (no details on the compliant design of pliers): http://home.zcu.cz/~jheczko/pt.pdf</t>
  </si>
  <si>
    <t>Professional engineer or designer</t>
  </si>
  <si>
    <t>Printed one of the compliant mechanisms models on Thingiverse, Inspired you to think differently about design, Modified/replaced existing parts with a compliant mechanism</t>
  </si>
  <si>
    <t>Printed one of the compliant mechanisms models on Thingiverse, Inspired you to think differently about design, Used compliant mechanism models as a teaching or demonstration tool, Designed your own compliant mechanism, Modified/replaced existing parts with a compliant mechanism, Posted about compliant mechanisms on social media or the internet, Introduced someone else to compliant mechanisms, Read compliant mechanism research articles, Used compliant mechanisms in a personal DIY project</t>
  </si>
  <si>
    <t>"Compliant Mechanisms" textbook, "Handbook of Compliant Mechanisms" book, Searched for online articles, Searched for other Youtube videos or social media posts</t>
  </si>
  <si>
    <t>Printed one of the compliant mechanisms models on Thingiverse, Inspired you to think differently about design, Used compliant mechanism models as a teaching or demonstration tool, Read compliant mechanism research articles, Used compliant mechanisms in a personal DIY project, Used compliant mechanisms for a student project</t>
  </si>
  <si>
    <t>Inspired you to think differently about design, Designed your own compliant mechanism, Read compliant mechanism research articles</t>
  </si>
  <si>
    <t>Replaced some springs in prototype robots with compliant mechanisms.</t>
  </si>
  <si>
    <t>Nothing significant, but experimented with new hinge ideas.</t>
  </si>
  <si>
    <t>Educator, Hobbyist, Professional engineer or designer</t>
  </si>
  <si>
    <t>Printed one of the compliant mechanisms models on Thingiverse, Inspired you to think differently about design, Used compliant mechanism models as a teaching or demonstration tool, Taught your friends or family about compliant mechanisms, Introduced someone else to compliant mechanisms</t>
  </si>
  <si>
    <t>Printed one of the compliant mechanisms models on Thingiverse, Inspired you to think differently about design, Designed your own compliant mechanism</t>
  </si>
  <si>
    <t>Online lectures, Searched for online articles, Searched for other Youtube videos or social media posts</t>
  </si>
  <si>
    <t>Printed one of the compliant mechanisms models on Thingiverse, Read compliant mechanism research articles</t>
  </si>
  <si>
    <t>Printed one of the compliant mechanisms models on Thingiverse, Inspired you to think differently about design, Used compliant mechanism models as a teaching or demonstration tool, Designed your own compliant mechanism, Modified/replaced existing parts with a compliant mechanism, Taught your friends or family about compliant mechanisms, Introduced someone else to compliant mechanisms, Read compliant mechanism research articles, Used compliant mechanisms in a personal DIY project</t>
  </si>
  <si>
    <t>"Compliant Mechanisms" textbook, "Handbook of Compliant Mechanisms" book, Journal or conference Articles about compliant mechanisms, Online lectures, Searched for online articles, Searched for other Youtube videos or social media posts</t>
  </si>
  <si>
    <t>Inspired you to think differently about design, Designed your own compliant mechanism</t>
  </si>
  <si>
    <t>Printed one of the compliant mechanisms models on Thingiverse, Inspired you to think differently about design, Taught your friends or family about compliant mechanisms, Posted about compliant mechanisms on social media or the internet, Introduced someone else to compliant mechanisms</t>
  </si>
  <si>
    <t>Student, Professional engineer or designer</t>
  </si>
  <si>
    <t>Inspired you to think differently about design, Designed your own compliant mechanism, Modified/replaced existing parts with a compliant mechanism, Introduced someone else to compliant mechanisms, Used compliant mechanisms in a personal DIY project</t>
  </si>
  <si>
    <t>Printed one of the compliant mechanisms models on Thingiverse, Inspired you to think differently about design, Designed your own compliant mechanism, Taught your friends or family about compliant mechanisms, Read compliant mechanism research articles</t>
  </si>
  <si>
    <t>"Handbook of Compliant Mechanisms" book, Searched for online articles, Searched for other Youtube videos or social media posts</t>
  </si>
  <si>
    <t>compliant mechanism that connects two bearing together (for easy assembly)</t>
  </si>
  <si>
    <t>Printed one of the compliant mechanisms models on Thingiverse, Inspired you to think differently about design, Designed your own compliant mechanism, Used compliant mechanisms for a student project</t>
  </si>
  <si>
    <t>Printed one of the compliant mechanisms models on Thingiverse, Inspired you to think differently about design, Used compliant mechanism models as a teaching or demonstration tool, Taught your friends or family about compliant mechanisms, Introduced someone else to compliant mechanisms, Used compliant mechanisms in a personal DIY project</t>
  </si>
  <si>
    <t>Taught your friends or family about compliant mechanisms, Introduced someone else to compliant mechanisms, Used compliant mechanisms in a personal DIY project</t>
  </si>
  <si>
    <t>not yet</t>
  </si>
  <si>
    <t>Searched for other Youtube videos or social media posts, googled for compliant mechanism examples and info</t>
  </si>
  <si>
    <t>I did not</t>
  </si>
  <si>
    <t>Middle school</t>
  </si>
  <si>
    <t>Inspired you to think differently about design, Taught your friends or family about compliant mechanisms, Posted about compliant mechanisms on social media or the internet, Introduced someone else to compliant mechanisms, Read compliant mechanism research articles</t>
  </si>
  <si>
    <t>Filled Out</t>
  </si>
  <si>
    <t>1st Survey</t>
  </si>
  <si>
    <t>2nd Survey</t>
  </si>
  <si>
    <t>Total Responces</t>
  </si>
  <si>
    <t>Two years earlier</t>
  </si>
  <si>
    <t>Current</t>
  </si>
  <si>
    <t>All</t>
  </si>
  <si>
    <t>Responces 66 on</t>
  </si>
  <si>
    <t>ALL (Unbiased)</t>
  </si>
  <si>
    <t>*Student*</t>
  </si>
  <si>
    <t>*Educator*</t>
  </si>
  <si>
    <t>*Professional*</t>
  </si>
  <si>
    <t>*Hobbyist*</t>
  </si>
  <si>
    <t>Printed one of the CMs models on Thingiverse</t>
  </si>
  <si>
    <t>Introduced someone else to CMs</t>
  </si>
  <si>
    <t>Introduced someone else to compliant mechanisms</t>
  </si>
  <si>
    <t>Taught your friends or family about CMs</t>
  </si>
  <si>
    <t>Taught your friends or family about compliant mechanisms</t>
  </si>
  <si>
    <t>Read CM research articles</t>
  </si>
  <si>
    <t>Read compliant mechanism research articles</t>
  </si>
  <si>
    <t>Used CMs in a personal DIY project</t>
  </si>
  <si>
    <t>Used compliant mechanisms in a personal DIY project</t>
  </si>
  <si>
    <t>Designed your own CM</t>
  </si>
  <si>
    <t>Used CM models as a teaching or demonstration tool</t>
  </si>
  <si>
    <t>Used compliant mechanism models as a teaching or demonstration tool</t>
  </si>
  <si>
    <t>Modified/replaced existing parts with a CM</t>
  </si>
  <si>
    <t>Modified/replaced existing parts with a compliant mechanism</t>
  </si>
  <si>
    <t>Posted about CMs on social media or the internet</t>
  </si>
  <si>
    <t>Posted about compliant mechanisms on social media or the internet</t>
  </si>
  <si>
    <t>Used CMs for a student project</t>
  </si>
  <si>
    <t>Used compliant mechanisms for a student project</t>
  </si>
  <si>
    <t>Created a CM design project for students</t>
  </si>
  <si>
    <t>Created a design project for students</t>
  </si>
  <si>
    <t>Implemented CMs into a product design that is now on the market</t>
  </si>
  <si>
    <t>Implemented compliant mechanisms into a product design that is now on the market</t>
  </si>
  <si>
    <t>AA responces 66 on</t>
  </si>
  <si>
    <t>Not at all Familiar</t>
  </si>
  <si>
    <t>Slightly Familiar</t>
  </si>
  <si>
    <t>Total</t>
  </si>
  <si>
    <t>How many answered</t>
  </si>
  <si>
    <t>Average</t>
  </si>
  <si>
    <t>Median</t>
  </si>
  <si>
    <t>Mean</t>
  </si>
  <si>
    <t>Mode</t>
  </si>
  <si>
    <t>Std Dev</t>
  </si>
  <si>
    <t>base</t>
  </si>
  <si>
    <t>100 and later</t>
  </si>
  <si>
    <t>100 and Later</t>
  </si>
  <si>
    <t>All (Accurate)</t>
  </si>
  <si>
    <t>None of the Above</t>
  </si>
  <si>
    <t>blank</t>
  </si>
  <si>
    <t>Elementary School</t>
  </si>
  <si>
    <t>Makerspace or Lab Advisor</t>
  </si>
  <si>
    <t>TOTAL</t>
  </si>
  <si>
    <t>66 and later</t>
  </si>
  <si>
    <t>ALL</t>
  </si>
  <si>
    <t>Journal or conference articles about compliant mechanisms</t>
  </si>
  <si>
    <t>Online lectures</t>
  </si>
  <si>
    <t>Taken a compliant mechanisms course</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</si>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</sst>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0.0%"/>
  </numFmts>
  <fonts count="10" x14ac:knownFonts="1">
    <font>
      <sz val="10"/>
      <color rgb="FF000000"/>
      <name val="Arial"/>
      <scheme val="minor"/>
    </font>
    <font>
      <sz val="10"/>
      <color theme="1"/>
      <name val="Arial"/>
      <scheme val="minor"/>
    </font>
    <font>
      <u/>
      <sz val="10"/>
      <color rgb="FF0000FF"/>
      <name val="Arial"/>
    </font>
    <font>
      <b/>
      <sz val="10"/>
      <color theme="1"/>
      <name val="Arial"/>
      <scheme val="minor"/>
    </font>
    <font>
      <sz val="10"/>
      <color theme="1"/>
      <name val="Arial"/>
    </font>
    <font>
      <sz val="10"/>
      <color rgb="FF999999"/>
      <name val="Arial"/>
      <scheme val="minor"/>
    </font>
    <font>
      <sz val="10"/>
      <color rgb="FFCCCCCC"/>
      <name val="Arial"/>
    </font>
    <font>
      <sz val="10"/>
      <color rgb="FFB7B7B7"/>
      <name val="Arial"/>
      <scheme val="minor"/>
    </font>
    <font>
      <b/>
      <sz val="10"/>
      <color theme="1"/>
      <name val="Arial"/>
    </font>
    <font>
      <sz val="10"/>
      <color rgb="FFB7B7B7"/>
      <name val="Arial"/>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wrapText="1"/>
    </xf>
    <xf numFmtId="164" fontId="1" fillId="0" borderId="0" xfId="0" applyNumberFormat="1" applyFont="1"/>
    <xf numFmtId="0" fontId="1" fillId="0" borderId="0" xfId="0" applyFont="1"/>
    <xf numFmtId="0" fontId="2" fillId="0" borderId="0" xfId="0" applyFont="1"/>
    <xf numFmtId="0" fontId="3" fillId="0" borderId="0" xfId="0" applyFont="1" applyAlignment="1">
      <alignment wrapText="1"/>
    </xf>
    <xf numFmtId="9" fontId="1" fillId="0" borderId="0" xfId="0" applyNumberFormat="1" applyFont="1"/>
    <xf numFmtId="10" fontId="1" fillId="0" borderId="0" xfId="0" applyNumberFormat="1" applyFont="1"/>
    <xf numFmtId="0" fontId="4" fillId="0" borderId="0" xfId="0" applyFont="1"/>
    <xf numFmtId="0" fontId="4" fillId="0" borderId="0" xfId="0" applyFont="1" applyAlignment="1">
      <alignment horizontal="right"/>
    </xf>
    <xf numFmtId="9" fontId="4" fillId="0" borderId="0" xfId="0" applyNumberFormat="1" applyFont="1" applyAlignment="1">
      <alignment horizontal="right"/>
    </xf>
    <xf numFmtId="0" fontId="1" fillId="0" borderId="0" xfId="0" applyFont="1" applyAlignment="1">
      <alignment horizontal="left"/>
    </xf>
    <xf numFmtId="165" fontId="4" fillId="0" borderId="0" xfId="0" applyNumberFormat="1" applyFont="1" applyAlignment="1">
      <alignment horizontal="right"/>
    </xf>
    <xf numFmtId="165" fontId="1" fillId="0" borderId="0" xfId="0" applyNumberFormat="1" applyFont="1"/>
    <xf numFmtId="2" fontId="1" fillId="0" borderId="0" xfId="0" applyNumberFormat="1" applyFont="1"/>
    <xf numFmtId="3" fontId="1" fillId="0" borderId="0" xfId="0" applyNumberFormat="1" applyFont="1"/>
    <xf numFmtId="0" fontId="3" fillId="0" borderId="0" xfId="0" applyFont="1"/>
    <xf numFmtId="9" fontId="5" fillId="0" borderId="0" xfId="0" applyNumberFormat="1" applyFont="1"/>
    <xf numFmtId="9" fontId="3" fillId="0" borderId="0" xfId="0" applyNumberFormat="1" applyFont="1"/>
    <xf numFmtId="9" fontId="6" fillId="0" borderId="0" xfId="0" applyNumberFormat="1" applyFont="1" applyAlignment="1">
      <alignment horizontal="right"/>
    </xf>
    <xf numFmtId="9" fontId="7" fillId="0" borderId="0" xfId="0" applyNumberFormat="1" applyFont="1"/>
    <xf numFmtId="9" fontId="8" fillId="0" borderId="0" xfId="0" applyNumberFormat="1" applyFont="1" applyAlignment="1">
      <alignment horizontal="right"/>
    </xf>
    <xf numFmtId="9" fontId="9"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bar"/>
        <c:grouping val="percentStacked"/>
        <c:varyColors val="1"/>
        <c:ser>
          <c:idx val="0"/>
          <c:order val="0"/>
          <c:tx>
            <c:strRef>
              <c:f>'Best Define'!$D$2</c:f>
              <c:strCache>
                <c:ptCount val="1"/>
                <c:pt idx="0">
                  <c:v>Student</c:v>
                </c:pt>
              </c:strCache>
            </c:strRef>
          </c:tx>
          <c:spPr>
            <a:solidFill>
              <a:srgbClr val="4285F4"/>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'Best Define'!$B$3:$B$5</c:f>
              <c:strCache>
                <c:ptCount val="2"/>
                <c:pt idx="0">
                  <c:v>1st Survey</c:v>
                </c:pt>
                <c:pt idx="1">
                  <c:v>2nd Survey</c:v>
                </c:pt>
              </c:strCache>
            </c:strRef>
          </c:cat>
          <c:val>
            <c:numRef>
              <c:f>'Best Define'!$D$3:$D$5</c:f>
              <c:numCache>
                <c:formatCode>0%</c:formatCode>
                <c:ptCount val="3"/>
                <c:pt idx="0">
                  <c:v>0.37119999999999997</c:v>
                </c:pt>
                <c:pt idx="1">
                  <c:v>0.17647058823529413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BFE-5149-973A-7D210793AF3F}"/>
            </c:ext>
          </c:extLst>
        </c:ser>
        <c:ser>
          <c:idx val="1"/>
          <c:order val="1"/>
          <c:tx>
            <c:strRef>
              <c:f>'Best Define'!$F$2</c:f>
              <c:strCache>
                <c:ptCount val="1"/>
                <c:pt idx="0">
                  <c:v>Professional</c:v>
                </c:pt>
              </c:strCache>
            </c:strRef>
          </c:tx>
          <c:spPr>
            <a:solidFill>
              <a:srgbClr val="EA4335"/>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'Best Define'!$B$3:$B$5</c:f>
              <c:strCache>
                <c:ptCount val="2"/>
                <c:pt idx="0">
                  <c:v>1st Survey</c:v>
                </c:pt>
                <c:pt idx="1">
                  <c:v>2nd Survey</c:v>
                </c:pt>
              </c:strCache>
            </c:strRef>
          </c:cat>
          <c:val>
            <c:numRef>
              <c:f>'Best Define'!$F$3:$F$5</c:f>
              <c:numCache>
                <c:formatCode>0%</c:formatCode>
                <c:ptCount val="3"/>
                <c:pt idx="0">
                  <c:v>0.11899999999999999</c:v>
                </c:pt>
                <c:pt idx="1">
                  <c:v>0.38970588235294118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7BFE-5149-973A-7D210793AF3F}"/>
            </c:ext>
          </c:extLst>
        </c:ser>
        <c:ser>
          <c:idx val="2"/>
          <c:order val="2"/>
          <c:tx>
            <c:strRef>
              <c:f>'Best Define'!$E$2</c:f>
              <c:strCache>
                <c:ptCount val="1"/>
                <c:pt idx="0">
                  <c:v>Educator</c:v>
                </c:pt>
              </c:strCache>
            </c:strRef>
          </c:tx>
          <c:spPr>
            <a:solidFill>
              <a:srgbClr val="FBBC04"/>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'Best Define'!$B$3:$B$5</c:f>
              <c:strCache>
                <c:ptCount val="2"/>
                <c:pt idx="0">
                  <c:v>1st Survey</c:v>
                </c:pt>
                <c:pt idx="1">
                  <c:v>2nd Survey</c:v>
                </c:pt>
              </c:strCache>
            </c:strRef>
          </c:cat>
          <c:val>
            <c:numRef>
              <c:f>'Best Define'!$E$3:$E$5</c:f>
              <c:numCache>
                <c:formatCode>0%</c:formatCode>
                <c:ptCount val="3"/>
                <c:pt idx="0">
                  <c:v>4.7199999999999999E-2</c:v>
                </c:pt>
                <c:pt idx="1">
                  <c:v>0.11764705882352941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7BFE-5149-973A-7D210793AF3F}"/>
            </c:ext>
          </c:extLst>
        </c:ser>
        <c:ser>
          <c:idx val="3"/>
          <c:order val="3"/>
          <c:tx>
            <c:strRef>
              <c:f>'Best Define'!$C$2</c:f>
              <c:strCache>
                <c:ptCount val="1"/>
                <c:pt idx="0">
                  <c:v>Hobbyist</c:v>
                </c:pt>
              </c:strCache>
            </c:strRef>
          </c:tx>
          <c:spPr>
            <a:solidFill>
              <a:srgbClr val="34A853"/>
            </a:solidFill>
            <a:ln cmpd="sng">
              <a:solidFill>
                <a:srgbClr val="000000"/>
              </a:solidFill>
            </a:ln>
          </c:spPr>
          <c:invertIfNegative val="1"/>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'Best Define'!$B$3:$B$5</c:f>
              <c:strCache>
                <c:ptCount val="2"/>
                <c:pt idx="0">
                  <c:v>1st Survey</c:v>
                </c:pt>
                <c:pt idx="1">
                  <c:v>2nd Survey</c:v>
                </c:pt>
              </c:strCache>
            </c:strRef>
          </c:cat>
          <c:val>
            <c:numRef>
              <c:f>'Best Define'!$C$3:$C$5</c:f>
              <c:numCache>
                <c:formatCode>0%</c:formatCode>
                <c:ptCount val="3"/>
                <c:pt idx="0">
                  <c:v>0.4607</c:v>
                </c:pt>
                <c:pt idx="1">
                  <c:v>0.4485294117647059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7BFE-5149-973A-7D210793AF3F}"/>
            </c:ext>
          </c:extLst>
        </c:ser>
        <c:dLbls>
          <c:showLegendKey val="0"/>
          <c:showVal val="0"/>
          <c:showCatName val="0"/>
          <c:showSerName val="0"/>
          <c:showPercent val="0"/>
          <c:showBubbleSize val="0"/>
        </c:dLbls>
        <c:gapWidth val="150"/>
        <c:overlap val="100"/>
        <c:axId val="905447617"/>
        <c:axId val="1883666996"/>
      </c:barChart>
      <c:catAx>
        <c:axId val="905447617"/>
        <c:scaling>
          <c:orientation val="maxMin"/>
        </c:scaling>
        <c:delete val="0"/>
        <c:axPos val="l"/>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883666996"/>
        <c:crosses val="autoZero"/>
        <c:auto val="1"/>
        <c:lblAlgn val="ctr"/>
        <c:lblOffset val="100"/>
        <c:noMultiLvlLbl val="1"/>
      </c:catAx>
      <c:valAx>
        <c:axId val="188366699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US"/>
          </a:p>
        </c:txPr>
        <c:crossAx val="905447617"/>
        <c:crosses val="max"/>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bar"/>
        <c:grouping val="stacked"/>
        <c:varyColors val="1"/>
        <c:ser>
          <c:idx val="0"/>
          <c:order val="0"/>
          <c:tx>
            <c:strRef>
              <c:f>familiarity!$D$1</c:f>
              <c:strCache>
                <c:ptCount val="1"/>
                <c:pt idx="0">
                  <c:v>Not at all familiar</c:v>
                </c:pt>
              </c:strCache>
            </c:strRef>
          </c:tx>
          <c:spPr>
            <a:solidFill>
              <a:srgbClr val="B7B7B7"/>
            </a:solidFill>
            <a:ln cmpd="sng">
              <a:solidFill>
                <a:srgbClr val="000000"/>
              </a:solidFill>
            </a:ln>
          </c:spPr>
          <c:invertIfNegative val="1"/>
          <c:cat>
            <c:strRef>
              <c:f>familiarity!$C$2:$C$3</c:f>
              <c:strCache>
                <c:ptCount val="2"/>
                <c:pt idx="0">
                  <c:v>Two years earlier</c:v>
                </c:pt>
                <c:pt idx="1">
                  <c:v>Current</c:v>
                </c:pt>
              </c:strCache>
            </c:strRef>
          </c:cat>
          <c:val>
            <c:numRef>
              <c:f>familiarity!$D$2:$D$3</c:f>
              <c:numCache>
                <c:formatCode>0%</c:formatCode>
                <c:ptCount val="2"/>
                <c:pt idx="0">
                  <c:v>-0.50735294117647056</c:v>
                </c:pt>
                <c:pt idx="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CF91-2E4E-B154-D8DB6E8B7417}"/>
            </c:ext>
          </c:extLst>
        </c:ser>
        <c:ser>
          <c:idx val="1"/>
          <c:order val="1"/>
          <c:tx>
            <c:strRef>
              <c:f>familiarity!$E$1</c:f>
              <c:strCache>
                <c:ptCount val="1"/>
                <c:pt idx="0">
                  <c:v>Slightly familiar</c:v>
                </c:pt>
              </c:strCache>
            </c:strRef>
          </c:tx>
          <c:spPr>
            <a:solidFill>
              <a:srgbClr val="D9EAD3"/>
            </a:solidFill>
            <a:ln cmpd="sng">
              <a:solidFill>
                <a:srgbClr val="000000"/>
              </a:solidFill>
            </a:ln>
          </c:spPr>
          <c:invertIfNegative val="1"/>
          <c:dLbls>
            <c:spPr>
              <a:noFill/>
              <a:ln>
                <a:noFill/>
              </a:ln>
              <a:effectLst/>
            </c:spPr>
            <c:txPr>
              <a:bodyPr/>
              <a:lstStyle/>
              <a:p>
                <a:pPr lvl="0">
                  <a:defRPr sz="2200">
                    <a:solidFill>
                      <a:srgbClr val="000000"/>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familiarity!$C$2:$C$3</c:f>
              <c:strCache>
                <c:ptCount val="2"/>
                <c:pt idx="0">
                  <c:v>Two years earlier</c:v>
                </c:pt>
                <c:pt idx="1">
                  <c:v>Current</c:v>
                </c:pt>
              </c:strCache>
            </c:strRef>
          </c:cat>
          <c:val>
            <c:numRef>
              <c:f>familiarity!$E$2:$E$3</c:f>
              <c:numCache>
                <c:formatCode>0%</c:formatCode>
                <c:ptCount val="2"/>
                <c:pt idx="0">
                  <c:v>0.33823529411764708</c:v>
                </c:pt>
                <c:pt idx="1">
                  <c:v>8.0882352941176475E-2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CF91-2E4E-B154-D8DB6E8B7417}"/>
            </c:ext>
          </c:extLst>
        </c:ser>
        <c:ser>
          <c:idx val="2"/>
          <c:order val="2"/>
          <c:tx>
            <c:strRef>
              <c:f>familiarity!$F$1</c:f>
              <c:strCache>
                <c:ptCount val="1"/>
                <c:pt idx="0">
                  <c:v>Somewhat familiar</c:v>
                </c:pt>
              </c:strCache>
            </c:strRef>
          </c:tx>
          <c:spPr>
            <a:solidFill>
              <a:srgbClr val="B6D7A8"/>
            </a:solidFill>
            <a:ln cmpd="sng">
              <a:solidFill>
                <a:srgbClr val="000000"/>
              </a:solidFill>
            </a:ln>
          </c:spPr>
          <c:invertIfNegative val="1"/>
          <c:dLbls>
            <c:spPr>
              <a:noFill/>
              <a:ln>
                <a:noFill/>
              </a:ln>
              <a:effectLst/>
            </c:spPr>
            <c:txPr>
              <a:bodyPr/>
              <a:lstStyle/>
              <a:p>
                <a:pPr lvl="0">
                  <a:defRPr sz="22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familiarity!$C$2:$C$3</c:f>
              <c:strCache>
                <c:ptCount val="2"/>
                <c:pt idx="0">
                  <c:v>Two years earlier</c:v>
                </c:pt>
                <c:pt idx="1">
                  <c:v>Current</c:v>
                </c:pt>
              </c:strCache>
            </c:strRef>
          </c:cat>
          <c:val>
            <c:numRef>
              <c:f>familiarity!$F$2:$F$3</c:f>
              <c:numCache>
                <c:formatCode>0%</c:formatCode>
                <c:ptCount val="2"/>
                <c:pt idx="0">
                  <c:v>0.125</c:v>
                </c:pt>
                <c:pt idx="1">
                  <c:v>0.63235294117647056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CF91-2E4E-B154-D8DB6E8B7417}"/>
            </c:ext>
          </c:extLst>
        </c:ser>
        <c:ser>
          <c:idx val="3"/>
          <c:order val="3"/>
          <c:tx>
            <c:strRef>
              <c:f>familiarity!$G$1</c:f>
              <c:strCache>
                <c:ptCount val="1"/>
                <c:pt idx="0">
                  <c:v>Very familiar</c:v>
                </c:pt>
              </c:strCache>
            </c:strRef>
          </c:tx>
          <c:spPr>
            <a:solidFill>
              <a:srgbClr val="38761D"/>
            </a:solidFill>
            <a:ln cmpd="sng">
              <a:solidFill>
                <a:srgbClr val="000000"/>
              </a:solidFill>
            </a:ln>
          </c:spPr>
          <c:invertIfNegative val="1"/>
          <c:dPt>
            <c:idx val="0"/>
            <c:invertIfNegative val="1"/>
            <c:bubble3D val="0"/>
            <c:extLst>
              <c:ext xmlns:c16="http://schemas.microsoft.com/office/drawing/2014/chart" uri="{C3380CC4-5D6E-409C-BE32-E72D297353CC}">
                <c16:uniqueId val="{00000003-CF91-2E4E-B154-D8DB6E8B7417}"/>
              </c:ext>
            </c:extLst>
          </c:dPt>
          <c:dLbls>
            <c:spPr>
              <a:noFill/>
              <a:ln>
                <a:noFill/>
              </a:ln>
              <a:effectLst/>
            </c:spPr>
            <c:txPr>
              <a:bodyPr/>
              <a:lstStyle/>
              <a:p>
                <a:pPr lvl="0">
                  <a:defRPr sz="22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familiarity!$C$2:$C$3</c:f>
              <c:strCache>
                <c:ptCount val="2"/>
                <c:pt idx="0">
                  <c:v>Two years earlier</c:v>
                </c:pt>
                <c:pt idx="1">
                  <c:v>Current</c:v>
                </c:pt>
              </c:strCache>
            </c:strRef>
          </c:cat>
          <c:val>
            <c:numRef>
              <c:f>familiarity!$G$2:$G$3</c:f>
              <c:numCache>
                <c:formatCode>0%</c:formatCode>
                <c:ptCount val="2"/>
                <c:pt idx="0">
                  <c:v>2.9411764705882353E-2</c:v>
                </c:pt>
                <c:pt idx="1">
                  <c:v>0.28676470588235292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4-CF91-2E4E-B154-D8DB6E8B7417}"/>
            </c:ext>
          </c:extLst>
        </c:ser>
        <c:dLbls>
          <c:showLegendKey val="0"/>
          <c:showVal val="0"/>
          <c:showCatName val="0"/>
          <c:showSerName val="0"/>
          <c:showPercent val="0"/>
          <c:showBubbleSize val="0"/>
        </c:dLbls>
        <c:gapWidth val="150"/>
        <c:overlap val="100"/>
        <c:axId val="1694986844"/>
        <c:axId val="1150044564"/>
      </c:barChart>
      <c:catAx>
        <c:axId val="1694986844"/>
        <c:scaling>
          <c:orientation val="maxMin"/>
        </c:scaling>
        <c:delete val="0"/>
        <c:axPos val="l"/>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2200" b="0">
                <a:solidFill>
                  <a:srgbClr val="000000"/>
                </a:solidFill>
                <a:latin typeface="+mn-lt"/>
              </a:defRPr>
            </a:pPr>
            <a:endParaRPr lang="en-US"/>
          </a:p>
        </c:txPr>
        <c:crossAx val="1150044564"/>
        <c:crosses val="autoZero"/>
        <c:auto val="1"/>
        <c:lblAlgn val="ctr"/>
        <c:lblOffset val="100"/>
        <c:noMultiLvlLbl val="1"/>
      </c:catAx>
      <c:valAx>
        <c:axId val="1150044564"/>
        <c:scaling>
          <c:orientation val="minMax"/>
          <c:max val="1"/>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 sourceLinked="1"/>
        <c:majorTickMark val="none"/>
        <c:minorTickMark val="none"/>
        <c:tickLblPos val="nextTo"/>
        <c:spPr>
          <a:ln/>
        </c:spPr>
        <c:txPr>
          <a:bodyPr/>
          <a:lstStyle/>
          <a:p>
            <a:pPr lvl="0">
              <a:defRPr sz="2200" b="0">
                <a:solidFill>
                  <a:srgbClr val="000000"/>
                </a:solidFill>
                <a:latin typeface="+mn-lt"/>
              </a:defRPr>
            </a:pPr>
            <a:endParaRPr lang="en-US"/>
          </a:p>
        </c:txPr>
        <c:crossAx val="1694986844"/>
        <c:crosses val="max"/>
        <c:crossBetween val="between"/>
        <c:majorUnit val="0.2"/>
        <c:minorUnit val="3.3333333333333333E-2"/>
      </c:valAx>
    </c:plotArea>
    <c:legend>
      <c:legendPos val="r"/>
      <c:overlay val="0"/>
      <c:txPr>
        <a:bodyPr/>
        <a:lstStyle/>
        <a:p>
          <a:pPr lvl="0">
            <a:defRPr sz="2200"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bar"/>
        <c:grouping val="stacked"/>
        <c:varyColors val="1"/>
        <c:ser>
          <c:idx val="0"/>
          <c:order val="0"/>
          <c:tx>
            <c:strRef>
              <c:f>familiarity!$D$29</c:f>
              <c:strCache>
                <c:ptCount val="1"/>
                <c:pt idx="0">
                  <c:v>Neutral</c:v>
                </c:pt>
              </c:strCache>
            </c:strRef>
          </c:tx>
          <c:spPr>
            <a:solidFill>
              <a:srgbClr val="B7B7B7"/>
            </a:solidFill>
            <a:ln cmpd="sng">
              <a:solidFill>
                <a:srgbClr val="000000"/>
              </a:solidFill>
            </a:ln>
          </c:spPr>
          <c:invertIfNegative val="1"/>
          <c:val>
            <c:numRef>
              <c:f>familiarity!$D$30</c:f>
              <c:numCache>
                <c:formatCode>0%</c:formatCode>
                <c:ptCount val="1"/>
                <c:pt idx="0">
                  <c:v>-2.9411764705882353E-2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414F-E543-8EAD-8FF5FCA2B18F}"/>
            </c:ext>
          </c:extLst>
        </c:ser>
        <c:ser>
          <c:idx val="1"/>
          <c:order val="1"/>
          <c:tx>
            <c:strRef>
              <c:f>familiarity!$E$29</c:f>
              <c:strCache>
                <c:ptCount val="1"/>
                <c:pt idx="0">
                  <c:v>Disagree</c:v>
                </c:pt>
              </c:strCache>
            </c:strRef>
          </c:tx>
          <c:spPr>
            <a:solidFill>
              <a:srgbClr val="EA9999"/>
            </a:solidFill>
            <a:ln cmpd="sng">
              <a:solidFill>
                <a:srgbClr val="000000"/>
              </a:solidFill>
            </a:ln>
          </c:spPr>
          <c:invertIfNegative val="1"/>
          <c:val>
            <c:numRef>
              <c:f>familiarity!$E$30</c:f>
              <c:numCache>
                <c:formatCode>0%</c:formatCode>
                <c:ptCount val="1"/>
                <c:pt idx="0">
                  <c:v>-7.3529411764705881E-3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414F-E543-8EAD-8FF5FCA2B18F}"/>
            </c:ext>
          </c:extLst>
        </c:ser>
        <c:ser>
          <c:idx val="2"/>
          <c:order val="2"/>
          <c:tx>
            <c:strRef>
              <c:f>familiarity!$F$29</c:f>
              <c:strCache>
                <c:ptCount val="1"/>
                <c:pt idx="0">
                  <c:v>Strongly Disagree</c:v>
                </c:pt>
              </c:strCache>
            </c:strRef>
          </c:tx>
          <c:spPr>
            <a:solidFill>
              <a:srgbClr val="CC4125"/>
            </a:solidFill>
            <a:ln cmpd="sng">
              <a:solidFill>
                <a:srgbClr val="000000"/>
              </a:solidFill>
            </a:ln>
          </c:spPr>
          <c:invertIfNegative val="1"/>
          <c:val>
            <c:numRef>
              <c:f>familiarity!$F$30</c:f>
              <c:numCache>
                <c:formatCode>0%</c:formatCode>
                <c:ptCount val="1"/>
                <c:pt idx="0">
                  <c:v>-7.3529411764705881E-3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414F-E543-8EAD-8FF5FCA2B18F}"/>
            </c:ext>
          </c:extLst>
        </c:ser>
        <c:ser>
          <c:idx val="3"/>
          <c:order val="3"/>
          <c:tx>
            <c:strRef>
              <c:f>familiarity!$G$29</c:f>
              <c:strCache>
                <c:ptCount val="1"/>
                <c:pt idx="0">
                  <c:v>Neutral</c:v>
                </c:pt>
              </c:strCache>
            </c:strRef>
          </c:tx>
          <c:spPr>
            <a:solidFill>
              <a:srgbClr val="B7B7B7"/>
            </a:solidFill>
            <a:ln cmpd="sng">
              <a:solidFill>
                <a:srgbClr val="000000"/>
              </a:solidFill>
            </a:ln>
          </c:spPr>
          <c:invertIfNegative val="1"/>
          <c:val>
            <c:numRef>
              <c:f>familiarity!$G$30</c:f>
              <c:numCache>
                <c:formatCode>0%</c:formatCode>
                <c:ptCount val="1"/>
                <c:pt idx="0">
                  <c:v>2.9411764705882353E-2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414F-E543-8EAD-8FF5FCA2B18F}"/>
            </c:ext>
          </c:extLst>
        </c:ser>
        <c:ser>
          <c:idx val="4"/>
          <c:order val="4"/>
          <c:tx>
            <c:strRef>
              <c:f>familiarity!$H$29</c:f>
              <c:strCache>
                <c:ptCount val="1"/>
                <c:pt idx="0">
                  <c:v>Agree</c:v>
                </c:pt>
              </c:strCache>
            </c:strRef>
          </c:tx>
          <c:spPr>
            <a:solidFill>
              <a:srgbClr val="B6D7A8"/>
            </a:solidFill>
            <a:ln cmpd="sng">
              <a:solidFill>
                <a:srgbClr val="000000"/>
              </a:solidFill>
            </a:ln>
          </c:spPr>
          <c:invertIfNegative val="1"/>
          <c:val>
            <c:numRef>
              <c:f>familiarity!$H$30</c:f>
              <c:numCache>
                <c:formatCode>0%</c:formatCode>
                <c:ptCount val="1"/>
                <c:pt idx="0">
                  <c:v>0.6470588235294118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4-414F-E543-8EAD-8FF5FCA2B18F}"/>
            </c:ext>
          </c:extLst>
        </c:ser>
        <c:ser>
          <c:idx val="5"/>
          <c:order val="5"/>
          <c:tx>
            <c:strRef>
              <c:f>familiarity!$I$29</c:f>
              <c:strCache>
                <c:ptCount val="1"/>
                <c:pt idx="0">
                  <c:v>Strongly Agree</c:v>
                </c:pt>
              </c:strCache>
            </c:strRef>
          </c:tx>
          <c:spPr>
            <a:solidFill>
              <a:srgbClr val="38761D"/>
            </a:solidFill>
            <a:ln cmpd="sng">
              <a:solidFill>
                <a:srgbClr val="000000"/>
              </a:solidFill>
            </a:ln>
          </c:spPr>
          <c:invertIfNegative val="1"/>
          <c:val>
            <c:numRef>
              <c:f>familiarity!$I$30</c:f>
              <c:numCache>
                <c:formatCode>0%</c:formatCode>
                <c:ptCount val="1"/>
                <c:pt idx="0">
                  <c:v>0.27941176470588236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5-414F-E543-8EAD-8FF5FCA2B18F}"/>
            </c:ext>
          </c:extLst>
        </c:ser>
        <c:dLbls>
          <c:showLegendKey val="0"/>
          <c:showVal val="0"/>
          <c:showCatName val="0"/>
          <c:showSerName val="0"/>
          <c:showPercent val="0"/>
          <c:showBubbleSize val="0"/>
        </c:dLbls>
        <c:gapWidth val="150"/>
        <c:overlap val="100"/>
        <c:axId val="915554597"/>
        <c:axId val="1776037906"/>
      </c:barChart>
      <c:catAx>
        <c:axId val="915554597"/>
        <c:scaling>
          <c:orientation val="maxMin"/>
        </c:scaling>
        <c:delete val="0"/>
        <c:axPos val="l"/>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76037906"/>
        <c:crosses val="autoZero"/>
        <c:auto val="1"/>
        <c:lblAlgn val="ctr"/>
        <c:lblOffset val="100"/>
        <c:noMultiLvlLbl val="1"/>
      </c:catAx>
      <c:valAx>
        <c:axId val="1776037906"/>
        <c:scaling>
          <c:orientation val="minMax"/>
          <c:max val="1"/>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US"/>
          </a:p>
        </c:txPr>
        <c:crossAx val="915554597"/>
        <c:crosses val="max"/>
        <c:crossBetween val="between"/>
        <c:majorUnit val="0.1"/>
        <c:minorUnit val="1.6666666666666666E-2"/>
      </c:valAx>
    </c:plotArea>
    <c:legend>
      <c:legendPos val="t"/>
      <c:overlay val="0"/>
      <c:txPr>
        <a:bodyPr/>
        <a:lstStyle/>
        <a:p>
          <a:pPr lvl="0">
            <a:defRPr sz="1600"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bar"/>
        <c:grouping val="stacked"/>
        <c:varyColors val="1"/>
        <c:ser>
          <c:idx val="0"/>
          <c:order val="0"/>
          <c:tx>
            <c:strRef>
              <c:f>familiarity!$D$29</c:f>
              <c:strCache>
                <c:ptCount val="1"/>
                <c:pt idx="0">
                  <c:v>Neutral</c:v>
                </c:pt>
              </c:strCache>
            </c:strRef>
          </c:tx>
          <c:spPr>
            <a:solidFill>
              <a:srgbClr val="B7B7B7"/>
            </a:solidFill>
            <a:ln cmpd="sng">
              <a:solidFill>
                <a:srgbClr val="000000"/>
              </a:solidFill>
            </a:ln>
          </c:spPr>
          <c:invertIfNegative val="1"/>
          <c:cat>
            <c:strRef>
              <c:f>familiarity!$C$30:$C$34</c:f>
              <c:strCache>
                <c:ptCount val="5"/>
                <c:pt idx="0">
                  <c:v>All</c:v>
                </c:pt>
                <c:pt idx="1">
                  <c:v>Student</c:v>
                </c:pt>
                <c:pt idx="2">
                  <c:v>Educator</c:v>
                </c:pt>
                <c:pt idx="3">
                  <c:v>Professional</c:v>
                </c:pt>
                <c:pt idx="4">
                  <c:v>Hobbyist</c:v>
                </c:pt>
              </c:strCache>
            </c:strRef>
          </c:cat>
          <c:val>
            <c:numRef>
              <c:f>familiarity!$D$30:$D$34</c:f>
              <c:numCache>
                <c:formatCode>0%</c:formatCode>
                <c:ptCount val="5"/>
                <c:pt idx="0">
                  <c:v>-2.9411764705882353E-2</c:v>
                </c:pt>
                <c:pt idx="1">
                  <c:v>0</c:v>
                </c:pt>
                <c:pt idx="2">
                  <c:v>-3.125E-2</c:v>
                </c:pt>
                <c:pt idx="3">
                  <c:v>-2.8301886792452831E-2</c:v>
                </c:pt>
                <c:pt idx="4">
                  <c:v>-4.9180327868852458E-2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4C0-4D4D-894E-B46F782F2FF1}"/>
            </c:ext>
          </c:extLst>
        </c:ser>
        <c:ser>
          <c:idx val="1"/>
          <c:order val="1"/>
          <c:tx>
            <c:strRef>
              <c:f>familiarity!$E$29</c:f>
              <c:strCache>
                <c:ptCount val="1"/>
                <c:pt idx="0">
                  <c:v>Disagree</c:v>
                </c:pt>
              </c:strCache>
            </c:strRef>
          </c:tx>
          <c:spPr>
            <a:solidFill>
              <a:srgbClr val="EA9999"/>
            </a:solidFill>
            <a:ln cmpd="sng">
              <a:solidFill>
                <a:srgbClr val="000000"/>
              </a:solidFill>
            </a:ln>
          </c:spPr>
          <c:invertIfNegative val="1"/>
          <c:cat>
            <c:strRef>
              <c:f>familiarity!$C$30:$C$34</c:f>
              <c:strCache>
                <c:ptCount val="5"/>
                <c:pt idx="0">
                  <c:v>All</c:v>
                </c:pt>
                <c:pt idx="1">
                  <c:v>Student</c:v>
                </c:pt>
                <c:pt idx="2">
                  <c:v>Educator</c:v>
                </c:pt>
                <c:pt idx="3">
                  <c:v>Professional</c:v>
                </c:pt>
                <c:pt idx="4">
                  <c:v>Hobbyist</c:v>
                </c:pt>
              </c:strCache>
            </c:strRef>
          </c:cat>
          <c:val>
            <c:numRef>
              <c:f>familiarity!$E$30:$E$34</c:f>
              <c:numCache>
                <c:formatCode>0%</c:formatCode>
                <c:ptCount val="5"/>
                <c:pt idx="0">
                  <c:v>-7.3529411764705881E-3</c:v>
                </c:pt>
                <c:pt idx="1">
                  <c:v>0</c:v>
                </c:pt>
                <c:pt idx="2">
                  <c:v>0</c:v>
                </c:pt>
                <c:pt idx="3">
                  <c:v>0</c:v>
                </c:pt>
                <c:pt idx="4">
                  <c:v>-1.6393442622950821E-2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B4C0-4D4D-894E-B46F782F2FF1}"/>
            </c:ext>
          </c:extLst>
        </c:ser>
        <c:ser>
          <c:idx val="2"/>
          <c:order val="2"/>
          <c:tx>
            <c:strRef>
              <c:f>familiarity!$F$29</c:f>
              <c:strCache>
                <c:ptCount val="1"/>
                <c:pt idx="0">
                  <c:v>Strongly Disagree</c:v>
                </c:pt>
              </c:strCache>
            </c:strRef>
          </c:tx>
          <c:spPr>
            <a:solidFill>
              <a:srgbClr val="CC4125"/>
            </a:solidFill>
            <a:ln cmpd="sng">
              <a:solidFill>
                <a:srgbClr val="000000"/>
              </a:solidFill>
            </a:ln>
          </c:spPr>
          <c:invertIfNegative val="1"/>
          <c:cat>
            <c:strRef>
              <c:f>familiarity!$C$30:$C$34</c:f>
              <c:strCache>
                <c:ptCount val="5"/>
                <c:pt idx="0">
                  <c:v>All</c:v>
                </c:pt>
                <c:pt idx="1">
                  <c:v>Student</c:v>
                </c:pt>
                <c:pt idx="2">
                  <c:v>Educator</c:v>
                </c:pt>
                <c:pt idx="3">
                  <c:v>Professional</c:v>
                </c:pt>
                <c:pt idx="4">
                  <c:v>Hobbyist</c:v>
                </c:pt>
              </c:strCache>
            </c:strRef>
          </c:cat>
          <c:val>
            <c:numRef>
              <c:f>familiarity!$F$30:$F$34</c:f>
              <c:numCache>
                <c:formatCode>0%</c:formatCode>
                <c:ptCount val="5"/>
                <c:pt idx="0">
                  <c:v>-7.3529411764705881E-3</c:v>
                </c:pt>
                <c:pt idx="1">
                  <c:v>0</c:v>
                </c:pt>
                <c:pt idx="2">
                  <c:v>0</c:v>
                </c:pt>
                <c:pt idx="3">
                  <c:v>0</c:v>
                </c:pt>
                <c:pt idx="4">
                  <c:v>-1.6393442622950821E-2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B4C0-4D4D-894E-B46F782F2FF1}"/>
            </c:ext>
          </c:extLst>
        </c:ser>
        <c:ser>
          <c:idx val="3"/>
          <c:order val="3"/>
          <c:tx>
            <c:strRef>
              <c:f>familiarity!$G$29</c:f>
              <c:strCache>
                <c:ptCount val="1"/>
                <c:pt idx="0">
                  <c:v>Neutral</c:v>
                </c:pt>
              </c:strCache>
            </c:strRef>
          </c:tx>
          <c:spPr>
            <a:solidFill>
              <a:srgbClr val="B7B7B7"/>
            </a:solidFill>
            <a:ln cmpd="sng">
              <a:solidFill>
                <a:srgbClr val="000000"/>
              </a:solidFill>
            </a:ln>
          </c:spPr>
          <c:invertIfNegative val="1"/>
          <c:cat>
            <c:strRef>
              <c:f>familiarity!$C$30:$C$34</c:f>
              <c:strCache>
                <c:ptCount val="5"/>
                <c:pt idx="0">
                  <c:v>All</c:v>
                </c:pt>
                <c:pt idx="1">
                  <c:v>Student</c:v>
                </c:pt>
                <c:pt idx="2">
                  <c:v>Educator</c:v>
                </c:pt>
                <c:pt idx="3">
                  <c:v>Professional</c:v>
                </c:pt>
                <c:pt idx="4">
                  <c:v>Hobbyist</c:v>
                </c:pt>
              </c:strCache>
            </c:strRef>
          </c:cat>
          <c:val>
            <c:numRef>
              <c:f>familiarity!$G$30:$G$34</c:f>
              <c:numCache>
                <c:formatCode>0%</c:formatCode>
                <c:ptCount val="5"/>
                <c:pt idx="0">
                  <c:v>2.9411764705882353E-2</c:v>
                </c:pt>
                <c:pt idx="1">
                  <c:v>0</c:v>
                </c:pt>
                <c:pt idx="2">
                  <c:v>3.125E-2</c:v>
                </c:pt>
                <c:pt idx="3">
                  <c:v>2.8301886792452831E-2</c:v>
                </c:pt>
                <c:pt idx="4">
                  <c:v>4.9180327868852458E-2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B4C0-4D4D-894E-B46F782F2FF1}"/>
            </c:ext>
          </c:extLst>
        </c:ser>
        <c:ser>
          <c:idx val="4"/>
          <c:order val="4"/>
          <c:tx>
            <c:strRef>
              <c:f>familiarity!$H$29</c:f>
              <c:strCache>
                <c:ptCount val="1"/>
                <c:pt idx="0">
                  <c:v>Agree</c:v>
                </c:pt>
              </c:strCache>
            </c:strRef>
          </c:tx>
          <c:spPr>
            <a:solidFill>
              <a:srgbClr val="B6D7A8"/>
            </a:solidFill>
            <a:ln cmpd="sng">
              <a:solidFill>
                <a:srgbClr val="000000"/>
              </a:solidFill>
            </a:ln>
          </c:spPr>
          <c:invertIfNegative val="1"/>
          <c:dLbls>
            <c:spPr>
              <a:noFill/>
              <a:ln>
                <a:noFill/>
              </a:ln>
              <a:effectLst/>
            </c:spPr>
            <c:txPr>
              <a:bodyPr/>
              <a:lstStyle/>
              <a:p>
                <a:pPr lvl="0">
                  <a:defRPr sz="22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familiarity!$C$30:$C$34</c:f>
              <c:strCache>
                <c:ptCount val="5"/>
                <c:pt idx="0">
                  <c:v>All</c:v>
                </c:pt>
                <c:pt idx="1">
                  <c:v>Student</c:v>
                </c:pt>
                <c:pt idx="2">
                  <c:v>Educator</c:v>
                </c:pt>
                <c:pt idx="3">
                  <c:v>Professional</c:v>
                </c:pt>
                <c:pt idx="4">
                  <c:v>Hobbyist</c:v>
                </c:pt>
              </c:strCache>
            </c:strRef>
          </c:cat>
          <c:val>
            <c:numRef>
              <c:f>familiarity!$H$30:$H$34</c:f>
              <c:numCache>
                <c:formatCode>0%</c:formatCode>
                <c:ptCount val="5"/>
                <c:pt idx="0">
                  <c:v>0.6470588235294118</c:v>
                </c:pt>
                <c:pt idx="1">
                  <c:v>0.58333333333333337</c:v>
                </c:pt>
                <c:pt idx="2">
                  <c:v>0.625</c:v>
                </c:pt>
                <c:pt idx="3">
                  <c:v>0.67924528301886788</c:v>
                </c:pt>
                <c:pt idx="4">
                  <c:v>0.67213114754098358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4-B4C0-4D4D-894E-B46F782F2FF1}"/>
            </c:ext>
          </c:extLst>
        </c:ser>
        <c:ser>
          <c:idx val="5"/>
          <c:order val="5"/>
          <c:tx>
            <c:strRef>
              <c:f>familiarity!$I$29</c:f>
              <c:strCache>
                <c:ptCount val="1"/>
                <c:pt idx="0">
                  <c:v>Strongly Agree</c:v>
                </c:pt>
              </c:strCache>
            </c:strRef>
          </c:tx>
          <c:spPr>
            <a:solidFill>
              <a:srgbClr val="38761D"/>
            </a:solidFill>
            <a:ln cmpd="sng">
              <a:solidFill>
                <a:srgbClr val="000000"/>
              </a:solidFill>
            </a:ln>
          </c:spPr>
          <c:invertIfNegative val="1"/>
          <c:dLbls>
            <c:spPr>
              <a:noFill/>
              <a:ln>
                <a:noFill/>
              </a:ln>
              <a:effectLst/>
            </c:spPr>
            <c:txPr>
              <a:bodyPr/>
              <a:lstStyle/>
              <a:p>
                <a:pPr lvl="0">
                  <a:defRPr sz="22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familiarity!$C$30:$C$34</c:f>
              <c:strCache>
                <c:ptCount val="5"/>
                <c:pt idx="0">
                  <c:v>All</c:v>
                </c:pt>
                <c:pt idx="1">
                  <c:v>Student</c:v>
                </c:pt>
                <c:pt idx="2">
                  <c:v>Educator</c:v>
                </c:pt>
                <c:pt idx="3">
                  <c:v>Professional</c:v>
                </c:pt>
                <c:pt idx="4">
                  <c:v>Hobbyist</c:v>
                </c:pt>
              </c:strCache>
            </c:strRef>
          </c:cat>
          <c:val>
            <c:numRef>
              <c:f>familiarity!$I$30:$I$34</c:f>
              <c:numCache>
                <c:formatCode>0%</c:formatCode>
                <c:ptCount val="5"/>
                <c:pt idx="0">
                  <c:v>0.27941176470588236</c:v>
                </c:pt>
                <c:pt idx="1">
                  <c:v>0.41666666666666669</c:v>
                </c:pt>
                <c:pt idx="2">
                  <c:v>0.3125</c:v>
                </c:pt>
                <c:pt idx="3">
                  <c:v>0.26415094339622641</c:v>
                </c:pt>
                <c:pt idx="4">
                  <c:v>0.19672131147540983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5-B4C0-4D4D-894E-B46F782F2FF1}"/>
            </c:ext>
          </c:extLst>
        </c:ser>
        <c:dLbls>
          <c:showLegendKey val="0"/>
          <c:showVal val="0"/>
          <c:showCatName val="0"/>
          <c:showSerName val="0"/>
          <c:showPercent val="0"/>
          <c:showBubbleSize val="0"/>
        </c:dLbls>
        <c:gapWidth val="150"/>
        <c:overlap val="100"/>
        <c:axId val="798152971"/>
        <c:axId val="674690872"/>
      </c:barChart>
      <c:catAx>
        <c:axId val="798152971"/>
        <c:scaling>
          <c:orientation val="maxMin"/>
        </c:scaling>
        <c:delete val="0"/>
        <c:axPos val="l"/>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2200" b="0">
                <a:solidFill>
                  <a:srgbClr val="000000"/>
                </a:solidFill>
                <a:latin typeface="+mn-lt"/>
              </a:defRPr>
            </a:pPr>
            <a:endParaRPr lang="en-US"/>
          </a:p>
        </c:txPr>
        <c:crossAx val="674690872"/>
        <c:crosses val="autoZero"/>
        <c:auto val="1"/>
        <c:lblAlgn val="ctr"/>
        <c:lblOffset val="100"/>
        <c:noMultiLvlLbl val="1"/>
      </c:catAx>
      <c:valAx>
        <c:axId val="674690872"/>
        <c:scaling>
          <c:orientation val="minMax"/>
          <c:max val="1"/>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 sourceLinked="1"/>
        <c:majorTickMark val="none"/>
        <c:minorTickMark val="none"/>
        <c:tickLblPos val="nextTo"/>
        <c:spPr>
          <a:ln/>
        </c:spPr>
        <c:txPr>
          <a:bodyPr/>
          <a:lstStyle/>
          <a:p>
            <a:pPr lvl="0">
              <a:defRPr sz="2200" b="0">
                <a:solidFill>
                  <a:srgbClr val="000000"/>
                </a:solidFill>
                <a:latin typeface="+mn-lt"/>
              </a:defRPr>
            </a:pPr>
            <a:endParaRPr lang="en-US"/>
          </a:p>
        </c:txPr>
        <c:crossAx val="798152971"/>
        <c:crosses val="max"/>
        <c:crossBetween val="between"/>
      </c:valAx>
    </c:plotArea>
    <c:legend>
      <c:legendPos val="t"/>
      <c:overlay val="0"/>
      <c:txPr>
        <a:bodyPr/>
        <a:lstStyle/>
        <a:p>
          <a:pPr lvl="0">
            <a:defRPr sz="2200"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0.49800995024875622"/>
          <c:y val="5.0000000000000114E-2"/>
          <c:w val="0.4827871512005189"/>
          <c:h val="0.85148247978436642"/>
        </c:manualLayout>
      </c:layout>
      <c:barChart>
        <c:barDir val="bar"/>
        <c:grouping val="clustered"/>
        <c:varyColors val="1"/>
        <c:ser>
          <c:idx val="0"/>
          <c:order val="0"/>
          <c:spPr>
            <a:solidFill>
              <a:srgbClr val="434343"/>
            </a:solidFill>
            <a:ln cmpd="sng">
              <a:solidFill>
                <a:srgbClr val="000000"/>
              </a:solidFill>
            </a:ln>
          </c:spPr>
          <c:invertIfNegative val="1"/>
          <c:dPt>
            <c:idx val="7"/>
            <c:invertIfNegative val="1"/>
            <c:bubble3D val="0"/>
            <c:extLst>
              <c:ext xmlns:c16="http://schemas.microsoft.com/office/drawing/2014/chart" uri="{C3380CC4-5D6E-409C-BE32-E72D297353CC}">
                <c16:uniqueId val="{00000000-04C9-724E-97C9-A40ED9146C27}"/>
              </c:ext>
            </c:extLst>
          </c:dPt>
          <c:dLbls>
            <c:spPr>
              <a:noFill/>
              <a:ln>
                <a:noFill/>
              </a:ln>
              <a:effectLst/>
            </c:spPr>
            <c:txPr>
              <a:bodyPr/>
              <a:lstStyle/>
              <a:p>
                <a:pPr lvl="0">
                  <a:defRPr sz="22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'What have you done'!$A$4:$A$17</c:f>
              <c:strCache>
                <c:ptCount val="14"/>
                <c:pt idx="0">
                  <c:v>Printed one of the CMs models on Thingiverse</c:v>
                </c:pt>
                <c:pt idx="1">
                  <c:v>Inspired you to think differently about design</c:v>
                </c:pt>
                <c:pt idx="2">
                  <c:v>Introduced someone else to CMs</c:v>
                </c:pt>
                <c:pt idx="3">
                  <c:v>Taught your friends or family about CMs</c:v>
                </c:pt>
                <c:pt idx="4">
                  <c:v>Read CM research articles</c:v>
                </c:pt>
                <c:pt idx="5">
                  <c:v>Used CMs in a personal DIY project</c:v>
                </c:pt>
                <c:pt idx="6">
                  <c:v>Designed your own CM</c:v>
                </c:pt>
                <c:pt idx="7">
                  <c:v>Used CM models as a teaching or demonstration tool</c:v>
                </c:pt>
                <c:pt idx="8">
                  <c:v>Modified/replaced existing parts with a CM</c:v>
                </c:pt>
                <c:pt idx="9">
                  <c:v>Posted about CMs on social media or the internet</c:v>
                </c:pt>
                <c:pt idx="10">
                  <c:v>Used CMs for a student project</c:v>
                </c:pt>
                <c:pt idx="11">
                  <c:v>Created a CM design project for students</c:v>
                </c:pt>
                <c:pt idx="12">
                  <c:v>Implemented CMs into a product design that is now on the market</c:v>
                </c:pt>
                <c:pt idx="13">
                  <c:v>None of the above</c:v>
                </c:pt>
              </c:strCache>
            </c:strRef>
          </c:cat>
          <c:val>
            <c:numRef>
              <c:f>'What have you done'!$G$4:$G$16</c:f>
              <c:numCache>
                <c:formatCode>0%</c:formatCode>
                <c:ptCount val="13"/>
                <c:pt idx="0">
                  <c:v>0.82352941176470584</c:v>
                </c:pt>
                <c:pt idx="1">
                  <c:v>0.82352941176470584</c:v>
                </c:pt>
                <c:pt idx="2">
                  <c:v>0.70588235294117652</c:v>
                </c:pt>
                <c:pt idx="3">
                  <c:v>0.58088235294117652</c:v>
                </c:pt>
                <c:pt idx="4">
                  <c:v>0.44117647058823528</c:v>
                </c:pt>
                <c:pt idx="5">
                  <c:v>0.38235294117647056</c:v>
                </c:pt>
                <c:pt idx="6">
                  <c:v>0.36029411764705882</c:v>
                </c:pt>
                <c:pt idx="7">
                  <c:v>0.24264705882352941</c:v>
                </c:pt>
                <c:pt idx="8">
                  <c:v>0.21323529411764705</c:v>
                </c:pt>
                <c:pt idx="9">
                  <c:v>0.13970588235294118</c:v>
                </c:pt>
                <c:pt idx="10">
                  <c:v>7.0422535211267609E-2</c:v>
                </c:pt>
                <c:pt idx="11">
                  <c:v>5.1470588235294115E-2</c:v>
                </c:pt>
                <c:pt idx="12">
                  <c:v>1.4705882352941176E-2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04C9-724E-97C9-A40ED9146C27}"/>
            </c:ext>
          </c:extLst>
        </c:ser>
        <c:dLbls>
          <c:showLegendKey val="0"/>
          <c:showVal val="0"/>
          <c:showCatName val="0"/>
          <c:showSerName val="0"/>
          <c:showPercent val="0"/>
          <c:showBubbleSize val="0"/>
        </c:dLbls>
        <c:gapWidth val="150"/>
        <c:axId val="1994211053"/>
        <c:axId val="303864250"/>
      </c:barChart>
      <c:catAx>
        <c:axId val="1994211053"/>
        <c:scaling>
          <c:orientation val="maxMin"/>
        </c:scaling>
        <c:delete val="0"/>
        <c:axPos val="l"/>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2200" b="0">
                <a:solidFill>
                  <a:srgbClr val="000000"/>
                </a:solidFill>
                <a:latin typeface="+mn-lt"/>
              </a:defRPr>
            </a:pPr>
            <a:endParaRPr lang="en-US"/>
          </a:p>
        </c:txPr>
        <c:crossAx val="303864250"/>
        <c:crosses val="autoZero"/>
        <c:auto val="1"/>
        <c:lblAlgn val="ctr"/>
        <c:lblOffset val="100"/>
        <c:noMultiLvlLbl val="1"/>
      </c:catAx>
      <c:valAx>
        <c:axId val="30386425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 sourceLinked="1"/>
        <c:majorTickMark val="none"/>
        <c:minorTickMark val="none"/>
        <c:tickLblPos val="nextTo"/>
        <c:spPr>
          <a:ln/>
        </c:spPr>
        <c:txPr>
          <a:bodyPr/>
          <a:lstStyle/>
          <a:p>
            <a:pPr lvl="0">
              <a:defRPr sz="2200" b="0">
                <a:solidFill>
                  <a:srgbClr val="000000"/>
                </a:solidFill>
                <a:latin typeface="+mn-lt"/>
              </a:defRPr>
            </a:pPr>
            <a:endParaRPr lang="en-US"/>
          </a:p>
        </c:txPr>
        <c:crossAx val="1994211053"/>
        <c:crosses val="max"/>
        <c:crossBetween val="between"/>
      </c:valAx>
    </c:plotArea>
    <c:legend>
      <c:legendPos val="r"/>
      <c:overlay val="0"/>
      <c:txPr>
        <a:bodyPr/>
        <a:lstStyle/>
        <a:p>
          <a:pPr lvl="0">
            <a:defRPr sz="2200"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lineChart>
        <c:grouping val="standard"/>
        <c:varyColors val="0"/>
        <c:ser>
          <c:idx val="0"/>
          <c:order val="0"/>
          <c:spPr>
            <a:ln cmpd="sng">
              <a:solidFill>
                <a:srgbClr val="4285F4"/>
              </a:solidFill>
            </a:ln>
          </c:spPr>
          <c:marker>
            <c:symbol val="none"/>
          </c:marker>
          <c:cat>
            <c:numRef>
              <c:f>'Referral #s'!$E$5:$E$26</c:f>
              <c:numCache>
                <c:formatCode>General</c:formatCode>
                <c:ptCount val="22"/>
                <c:pt idx="0">
                  <c:v>0</c:v>
                </c:pt>
                <c:pt idx="1">
                  <c:v>1</c:v>
                </c:pt>
                <c:pt idx="2">
                  <c:v>2</c:v>
                </c:pt>
                <c:pt idx="3">
                  <c:v>3</c:v>
                </c:pt>
                <c:pt idx="4">
                  <c:v>4</c:v>
                </c:pt>
                <c:pt idx="5">
                  <c:v>5</c:v>
                </c:pt>
                <c:pt idx="6">
                  <c:v>6</c:v>
                </c:pt>
                <c:pt idx="7">
                  <c:v>7</c:v>
                </c:pt>
                <c:pt idx="8">
                  <c:v>8</c:v>
                </c:pt>
                <c:pt idx="9">
                  <c:v>10</c:v>
                </c:pt>
                <c:pt idx="10">
                  <c:v>12</c:v>
                </c:pt>
                <c:pt idx="11">
                  <c:v>15</c:v>
                </c:pt>
                <c:pt idx="12">
                  <c:v>20</c:v>
                </c:pt>
                <c:pt idx="13">
                  <c:v>25</c:v>
                </c:pt>
                <c:pt idx="14">
                  <c:v>30</c:v>
                </c:pt>
                <c:pt idx="15">
                  <c:v>40</c:v>
                </c:pt>
                <c:pt idx="16">
                  <c:v>45</c:v>
                </c:pt>
                <c:pt idx="17">
                  <c:v>50</c:v>
                </c:pt>
                <c:pt idx="18">
                  <c:v>80</c:v>
                </c:pt>
                <c:pt idx="19">
                  <c:v>100</c:v>
                </c:pt>
                <c:pt idx="20">
                  <c:v>150</c:v>
                </c:pt>
                <c:pt idx="21">
                  <c:v>200</c:v>
                </c:pt>
              </c:numCache>
            </c:numRef>
          </c:cat>
          <c:val>
            <c:numRef>
              <c:f>'Referral #s'!$F$5:$F$26</c:f>
              <c:numCache>
                <c:formatCode>General</c:formatCode>
                <c:ptCount val="22"/>
                <c:pt idx="0">
                  <c:v>5</c:v>
                </c:pt>
                <c:pt idx="1">
                  <c:v>4</c:v>
                </c:pt>
                <c:pt idx="2">
                  <c:v>6</c:v>
                </c:pt>
                <c:pt idx="3">
                  <c:v>9</c:v>
                </c:pt>
                <c:pt idx="4">
                  <c:v>3</c:v>
                </c:pt>
                <c:pt idx="5">
                  <c:v>19</c:v>
                </c:pt>
                <c:pt idx="6">
                  <c:v>4</c:v>
                </c:pt>
                <c:pt idx="7">
                  <c:v>1</c:v>
                </c:pt>
                <c:pt idx="8">
                  <c:v>2</c:v>
                </c:pt>
                <c:pt idx="9">
                  <c:v>22</c:v>
                </c:pt>
                <c:pt idx="10">
                  <c:v>2</c:v>
                </c:pt>
                <c:pt idx="11">
                  <c:v>2</c:v>
                </c:pt>
                <c:pt idx="12">
                  <c:v>12</c:v>
                </c:pt>
                <c:pt idx="13">
                  <c:v>3</c:v>
                </c:pt>
                <c:pt idx="14">
                  <c:v>4</c:v>
                </c:pt>
                <c:pt idx="15">
                  <c:v>1</c:v>
                </c:pt>
                <c:pt idx="16">
                  <c:v>1</c:v>
                </c:pt>
                <c:pt idx="17">
                  <c:v>2</c:v>
                </c:pt>
                <c:pt idx="18">
                  <c:v>1</c:v>
                </c:pt>
                <c:pt idx="19">
                  <c:v>3</c:v>
                </c:pt>
                <c:pt idx="20">
                  <c:v>1</c:v>
                </c:pt>
                <c:pt idx="21">
                  <c:v>3</c:v>
                </c:pt>
              </c:numCache>
            </c:numRef>
          </c:val>
          <c:smooth val="1"/>
          <c:extLst>
            <c:ext xmlns:c16="http://schemas.microsoft.com/office/drawing/2014/chart" uri="{C3380CC4-5D6E-409C-BE32-E72D297353CC}">
              <c16:uniqueId val="{00000000-C01E-3E4B-828D-F10DE5B86E6F}"/>
            </c:ext>
          </c:extLst>
        </c:ser>
        <c:dLbls>
          <c:showLegendKey val="0"/>
          <c:showVal val="0"/>
          <c:showCatName val="0"/>
          <c:showSerName val="0"/>
          <c:showPercent val="0"/>
          <c:showBubbleSize val="0"/>
        </c:dLbls>
        <c:smooth val="0"/>
        <c:axId val="514378701"/>
        <c:axId val="1913997313"/>
      </c:lineChart>
      <c:catAx>
        <c:axId val="514378701"/>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913997313"/>
        <c:crosses val="autoZero"/>
        <c:auto val="1"/>
        <c:lblAlgn val="ctr"/>
        <c:lblOffset val="100"/>
        <c:noMultiLvlLbl val="1"/>
      </c:catAx>
      <c:valAx>
        <c:axId val="191399731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51437870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numRef>
              <c:f>'Referral #s'!$L$8:$L$20</c:f>
              <c:numCache>
                <c:formatCode>General</c:formatCode>
                <c:ptCount val="13"/>
                <c:pt idx="0">
                  <c:v>1</c:v>
                </c:pt>
                <c:pt idx="1">
                  <c:v>2</c:v>
                </c:pt>
                <c:pt idx="2">
                  <c:v>4</c:v>
                </c:pt>
                <c:pt idx="3">
                  <c:v>8</c:v>
                </c:pt>
                <c:pt idx="4">
                  <c:v>16</c:v>
                </c:pt>
                <c:pt idx="5">
                  <c:v>32</c:v>
                </c:pt>
                <c:pt idx="6">
                  <c:v>64</c:v>
                </c:pt>
                <c:pt idx="7">
                  <c:v>128</c:v>
                </c:pt>
                <c:pt idx="8">
                  <c:v>256</c:v>
                </c:pt>
                <c:pt idx="9">
                  <c:v>512</c:v>
                </c:pt>
                <c:pt idx="10">
                  <c:v>1024</c:v>
                </c:pt>
                <c:pt idx="11">
                  <c:v>2048</c:v>
                </c:pt>
                <c:pt idx="12">
                  <c:v>4096</c:v>
                </c:pt>
              </c:numCache>
            </c:numRef>
          </c:cat>
          <c:val>
            <c:numRef>
              <c:f>'Referral #s'!$M$8:$M$20</c:f>
              <c:numCache>
                <c:formatCode>General</c:formatCode>
                <c:ptCount val="13"/>
                <c:pt idx="0">
                  <c:v>4</c:v>
                </c:pt>
                <c:pt idx="1">
                  <c:v>6</c:v>
                </c:pt>
                <c:pt idx="2">
                  <c:v>12</c:v>
                </c:pt>
                <c:pt idx="3">
                  <c:v>26</c:v>
                </c:pt>
                <c:pt idx="4">
                  <c:v>26</c:v>
                </c:pt>
                <c:pt idx="5">
                  <c:v>19</c:v>
                </c:pt>
                <c:pt idx="6">
                  <c:v>4</c:v>
                </c:pt>
                <c:pt idx="7">
                  <c:v>4</c:v>
                </c:pt>
                <c:pt idx="8">
                  <c:v>4</c:v>
                </c:pt>
                <c:pt idx="9">
                  <c:v>0</c:v>
                </c:pt>
                <c:pt idx="10">
                  <c:v>0</c:v>
                </c:pt>
                <c:pt idx="11">
                  <c:v>0</c:v>
                </c:pt>
                <c:pt idx="12">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4F11-074E-9E8E-250EB559B766}"/>
            </c:ext>
          </c:extLst>
        </c:ser>
        <c:dLbls>
          <c:showLegendKey val="0"/>
          <c:showVal val="0"/>
          <c:showCatName val="0"/>
          <c:showSerName val="0"/>
          <c:showPercent val="0"/>
          <c:showBubbleSize val="0"/>
        </c:dLbls>
        <c:gapWidth val="150"/>
        <c:axId val="661623988"/>
        <c:axId val="281794175"/>
      </c:barChart>
      <c:catAx>
        <c:axId val="661623988"/>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1794175"/>
        <c:crosses val="autoZero"/>
        <c:auto val="1"/>
        <c:lblAlgn val="ctr"/>
        <c:lblOffset val="100"/>
        <c:noMultiLvlLbl val="1"/>
      </c:catAx>
      <c:valAx>
        <c:axId val="28179417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66162398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areaChart>
        <c:grouping val="standard"/>
        <c:varyColors val="1"/>
        <c:ser>
          <c:idx val="0"/>
          <c:order val="0"/>
          <c:spPr>
            <a:solidFill>
              <a:srgbClr val="1C4587">
                <a:alpha val="30000"/>
              </a:srgbClr>
            </a:solidFill>
            <a:ln cmpd="sng">
              <a:solidFill>
                <a:srgbClr val="1C4587">
                  <a:alpha val="100000"/>
                </a:srgbClr>
              </a:solidFill>
            </a:ln>
          </c:spPr>
          <c:trendline>
            <c:spPr>
              <a:ln w="19050">
                <a:solidFill>
                  <a:srgbClr val="EA4335">
                    <a:alpha val="40000"/>
                  </a:srgbClr>
                </a:solidFill>
              </a:ln>
            </c:spPr>
            <c:trendlineType val="exp"/>
            <c:dispRSqr val="0"/>
            <c:dispEq val="0"/>
          </c:trendline>
          <c:cat>
            <c:numRef>
              <c:f>'Referral #s'!$W$5:$W$26</c:f>
              <c:numCache>
                <c:formatCode>General</c:formatCode>
                <c:ptCount val="22"/>
                <c:pt idx="0">
                  <c:v>1</c:v>
                </c:pt>
                <c:pt idx="1">
                  <c:v>2</c:v>
                </c:pt>
                <c:pt idx="2">
                  <c:v>3</c:v>
                </c:pt>
                <c:pt idx="3">
                  <c:v>4</c:v>
                </c:pt>
                <c:pt idx="4">
                  <c:v>5</c:v>
                </c:pt>
                <c:pt idx="5">
                  <c:v>6</c:v>
                </c:pt>
                <c:pt idx="6">
                  <c:v>7</c:v>
                </c:pt>
                <c:pt idx="7">
                  <c:v>8</c:v>
                </c:pt>
                <c:pt idx="8">
                  <c:v>10</c:v>
                </c:pt>
                <c:pt idx="9">
                  <c:v>12</c:v>
                </c:pt>
                <c:pt idx="10">
                  <c:v>15</c:v>
                </c:pt>
                <c:pt idx="11">
                  <c:v>20</c:v>
                </c:pt>
                <c:pt idx="12">
                  <c:v>25</c:v>
                </c:pt>
                <c:pt idx="13">
                  <c:v>30</c:v>
                </c:pt>
                <c:pt idx="14">
                  <c:v>40</c:v>
                </c:pt>
                <c:pt idx="15">
                  <c:v>45</c:v>
                </c:pt>
                <c:pt idx="16">
                  <c:v>50</c:v>
                </c:pt>
                <c:pt idx="17">
                  <c:v>80</c:v>
                </c:pt>
                <c:pt idx="18">
                  <c:v>100</c:v>
                </c:pt>
                <c:pt idx="19">
                  <c:v>150</c:v>
                </c:pt>
                <c:pt idx="20">
                  <c:v>200</c:v>
                </c:pt>
                <c:pt idx="21">
                  <c:v>2899</c:v>
                </c:pt>
              </c:numCache>
            </c:numRef>
          </c:cat>
          <c:val>
            <c:numRef>
              <c:f>'Referral #s'!$Y$5:$Y$26</c:f>
              <c:numCache>
                <c:formatCode>0%</c:formatCode>
                <c:ptCount val="22"/>
                <c:pt idx="0">
                  <c:v>0.95495495495495497</c:v>
                </c:pt>
                <c:pt idx="1">
                  <c:v>0.91891891891891897</c:v>
                </c:pt>
                <c:pt idx="2">
                  <c:v>0.86486486486486491</c:v>
                </c:pt>
                <c:pt idx="3">
                  <c:v>0.78378378378378377</c:v>
                </c:pt>
                <c:pt idx="4">
                  <c:v>0.7567567567567568</c:v>
                </c:pt>
                <c:pt idx="5">
                  <c:v>0.5855855855855856</c:v>
                </c:pt>
                <c:pt idx="6">
                  <c:v>0.5495495495495496</c:v>
                </c:pt>
                <c:pt idx="7">
                  <c:v>0.54054054054054057</c:v>
                </c:pt>
                <c:pt idx="8">
                  <c:v>0.52252252252252251</c:v>
                </c:pt>
                <c:pt idx="9">
                  <c:v>0.32432432432432434</c:v>
                </c:pt>
                <c:pt idx="10">
                  <c:v>0.30630630630630629</c:v>
                </c:pt>
                <c:pt idx="11">
                  <c:v>0.28828828828828829</c:v>
                </c:pt>
                <c:pt idx="12">
                  <c:v>0.18018018018018017</c:v>
                </c:pt>
                <c:pt idx="13">
                  <c:v>0.15315315315315314</c:v>
                </c:pt>
                <c:pt idx="14">
                  <c:v>0.11711711711711711</c:v>
                </c:pt>
                <c:pt idx="15">
                  <c:v>0.10810810810810811</c:v>
                </c:pt>
                <c:pt idx="16">
                  <c:v>9.90990990990991E-2</c:v>
                </c:pt>
                <c:pt idx="17">
                  <c:v>8.1081081081081086E-2</c:v>
                </c:pt>
                <c:pt idx="18">
                  <c:v>7.2072072072072071E-2</c:v>
                </c:pt>
                <c:pt idx="19">
                  <c:v>4.5045045045045043E-2</c:v>
                </c:pt>
                <c:pt idx="20">
                  <c:v>3.6036036036036036E-2</c:v>
                </c:pt>
                <c:pt idx="21">
                  <c:v>9.0090090090090089E-3</c:v>
                </c:pt>
              </c:numCache>
            </c:numRef>
          </c:val>
          <c:extLst>
            <c:ext xmlns:c16="http://schemas.microsoft.com/office/drawing/2014/chart" uri="{C3380CC4-5D6E-409C-BE32-E72D297353CC}">
              <c16:uniqueId val="{00000001-0EC0-DA44-9A33-46EE5FBB96C7}"/>
            </c:ext>
          </c:extLst>
        </c:ser>
        <c:dLbls>
          <c:showLegendKey val="0"/>
          <c:showVal val="0"/>
          <c:showCatName val="0"/>
          <c:showSerName val="0"/>
          <c:showPercent val="0"/>
          <c:showBubbleSize val="0"/>
        </c:dLbls>
        <c:axId val="1475214383"/>
        <c:axId val="873177805"/>
      </c:areaChart>
      <c:catAx>
        <c:axId val="1475214383"/>
        <c:scaling>
          <c:orientation val="minMax"/>
          <c:max val="10000"/>
        </c:scaling>
        <c:delete val="0"/>
        <c:axPos val="b"/>
        <c:title>
          <c:tx>
            <c:rich>
              <a:bodyPr/>
              <a:lstStyle/>
              <a:p>
                <a:pPr lvl="0">
                  <a:defRPr sz="2200" b="1" i="0">
                    <a:solidFill>
                      <a:srgbClr val="000000"/>
                    </a:solidFill>
                    <a:latin typeface="+mn-lt"/>
                  </a:defRPr>
                </a:pPr>
                <a:r>
                  <a:rPr lang="en-US" sz="2200" b="1" i="0">
                    <a:solidFill>
                      <a:srgbClr val="000000"/>
                    </a:solidFill>
                    <a:latin typeface="+mn-lt"/>
                  </a:rPr>
                  <a:t>No. of Referrals (Log Scale)</a:t>
                </a:r>
              </a:p>
            </c:rich>
          </c:tx>
          <c:overlay val="0"/>
        </c:title>
        <c:numFmt formatCode="General" sourceLinked="1"/>
        <c:majorTickMark val="cross"/>
        <c:minorTickMark val="cross"/>
        <c:tickLblPos val="nextTo"/>
        <c:txPr>
          <a:bodyPr/>
          <a:lstStyle/>
          <a:p>
            <a:pPr lvl="0">
              <a:defRPr sz="2200" b="0">
                <a:solidFill>
                  <a:srgbClr val="000000"/>
                </a:solidFill>
                <a:latin typeface="+mn-lt"/>
              </a:defRPr>
            </a:pPr>
            <a:endParaRPr lang="en-US"/>
          </a:p>
        </c:txPr>
        <c:crossAx val="873177805"/>
        <c:crosses val="autoZero"/>
        <c:auto val="1"/>
        <c:lblAlgn val="ctr"/>
        <c:lblOffset val="100"/>
        <c:noMultiLvlLbl val="1"/>
      </c:catAx>
      <c:valAx>
        <c:axId val="87317780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sz="2200" b="1">
                    <a:solidFill>
                      <a:srgbClr val="000000"/>
                    </a:solidFill>
                    <a:latin typeface="+mn-lt"/>
                  </a:defRPr>
                </a:pPr>
                <a:r>
                  <a:rPr lang="en-US" sz="2200" b="1">
                    <a:solidFill>
                      <a:srgbClr val="000000"/>
                    </a:solidFill>
                    <a:latin typeface="+mn-lt"/>
                  </a:rPr>
                  <a:t>% of Users</a:t>
                </a:r>
              </a:p>
            </c:rich>
          </c:tx>
          <c:overlay val="0"/>
        </c:title>
        <c:numFmt formatCode="0%" sourceLinked="1"/>
        <c:majorTickMark val="none"/>
        <c:minorTickMark val="none"/>
        <c:tickLblPos val="nextTo"/>
        <c:spPr>
          <a:ln/>
        </c:spPr>
        <c:txPr>
          <a:bodyPr/>
          <a:lstStyle/>
          <a:p>
            <a:pPr lvl="0">
              <a:defRPr sz="2200" b="0">
                <a:solidFill>
                  <a:srgbClr val="000000"/>
                </a:solidFill>
                <a:latin typeface="+mn-lt"/>
              </a:defRPr>
            </a:pPr>
            <a:endParaRPr lang="en-US"/>
          </a:p>
        </c:txPr>
        <c:crossAx val="1475214383"/>
        <c:crosses val="autoZero"/>
        <c:crossBetween val="midCat"/>
      </c:valAx>
    </c:plotArea>
    <c:legend>
      <c:legendPos val="r"/>
      <c:overlay val="0"/>
      <c:txPr>
        <a:bodyPr/>
        <a:lstStyle/>
        <a:p>
          <a:pPr lvl="0">
            <a:defRPr sz="2200"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numRef>
              <c:f>('Referral #s'!$W$5,'Referral #s'!$Y$5)</c:f>
              <c:numCache>
                <c:formatCode>0%</c:formatCode>
                <c:ptCount val="2"/>
                <c:pt idx="0" formatCode="General">
                  <c:v>1</c:v>
                </c:pt>
                <c:pt idx="1">
                  <c:v>0.95495495495495497</c:v>
                </c:pt>
              </c:numCache>
            </c:numRef>
          </c:cat>
          <c:val>
            <c:numRef>
              <c:f>('Referral #s'!$W$6,'Referral #s'!$Y$6)</c:f>
              <c:numCache>
                <c:formatCode>0%</c:formatCode>
                <c:ptCount val="2"/>
                <c:pt idx="0" formatCode="General">
                  <c:v>2</c:v>
                </c:pt>
                <c:pt idx="1">
                  <c:v>0.91891891891891897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C963-D345-9784-B710B33F3266}"/>
            </c:ext>
          </c:extLst>
        </c:ser>
        <c:ser>
          <c:idx val="1"/>
          <c:order val="1"/>
          <c:spPr>
            <a:solidFill>
              <a:srgbClr val="EA4335"/>
            </a:solidFill>
            <a:ln cmpd="sng">
              <a:solidFill>
                <a:srgbClr val="000000"/>
              </a:solidFill>
            </a:ln>
          </c:spPr>
          <c:invertIfNegative val="1"/>
          <c:cat>
            <c:numRef>
              <c:f>('Referral #s'!$W$5,'Referral #s'!$Y$5)</c:f>
              <c:numCache>
                <c:formatCode>0%</c:formatCode>
                <c:ptCount val="2"/>
                <c:pt idx="0" formatCode="General">
                  <c:v>1</c:v>
                </c:pt>
                <c:pt idx="1">
                  <c:v>0.95495495495495497</c:v>
                </c:pt>
              </c:numCache>
            </c:numRef>
          </c:cat>
          <c:val>
            <c:numRef>
              <c:f>('Referral #s'!$W$7,'Referral #s'!$Y$7)</c:f>
              <c:numCache>
                <c:formatCode>0%</c:formatCode>
                <c:ptCount val="2"/>
                <c:pt idx="0" formatCode="General">
                  <c:v>3</c:v>
                </c:pt>
                <c:pt idx="1">
                  <c:v>0.86486486486486491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C963-D345-9784-B710B33F3266}"/>
            </c:ext>
          </c:extLst>
        </c:ser>
        <c:ser>
          <c:idx val="2"/>
          <c:order val="2"/>
          <c:spPr>
            <a:solidFill>
              <a:srgbClr val="FBBC04"/>
            </a:solidFill>
            <a:ln cmpd="sng">
              <a:solidFill>
                <a:srgbClr val="000000"/>
              </a:solidFill>
            </a:ln>
          </c:spPr>
          <c:invertIfNegative val="1"/>
          <c:cat>
            <c:numRef>
              <c:f>('Referral #s'!$W$5,'Referral #s'!$Y$5)</c:f>
              <c:numCache>
                <c:formatCode>0%</c:formatCode>
                <c:ptCount val="2"/>
                <c:pt idx="0" formatCode="General">
                  <c:v>1</c:v>
                </c:pt>
                <c:pt idx="1">
                  <c:v>0.95495495495495497</c:v>
                </c:pt>
              </c:numCache>
            </c:numRef>
          </c:cat>
          <c:val>
            <c:numRef>
              <c:f>('Referral #s'!$W$8,'Referral #s'!$Y$8)</c:f>
              <c:numCache>
                <c:formatCode>0%</c:formatCode>
                <c:ptCount val="2"/>
                <c:pt idx="0" formatCode="General">
                  <c:v>4</c:v>
                </c:pt>
                <c:pt idx="1">
                  <c:v>0.78378378378378377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C963-D345-9784-B710B33F3266}"/>
            </c:ext>
          </c:extLst>
        </c:ser>
        <c:ser>
          <c:idx val="3"/>
          <c:order val="3"/>
          <c:spPr>
            <a:solidFill>
              <a:srgbClr val="34A853"/>
            </a:solidFill>
            <a:ln cmpd="sng">
              <a:solidFill>
                <a:srgbClr val="000000"/>
              </a:solidFill>
            </a:ln>
          </c:spPr>
          <c:invertIfNegative val="1"/>
          <c:cat>
            <c:numRef>
              <c:f>('Referral #s'!$W$5,'Referral #s'!$Y$5)</c:f>
              <c:numCache>
                <c:formatCode>0%</c:formatCode>
                <c:ptCount val="2"/>
                <c:pt idx="0" formatCode="General">
                  <c:v>1</c:v>
                </c:pt>
                <c:pt idx="1">
                  <c:v>0.95495495495495497</c:v>
                </c:pt>
              </c:numCache>
            </c:numRef>
          </c:cat>
          <c:val>
            <c:numRef>
              <c:f>('Referral #s'!$W$9,'Referral #s'!$Y$9)</c:f>
              <c:numCache>
                <c:formatCode>0%</c:formatCode>
                <c:ptCount val="2"/>
                <c:pt idx="0" formatCode="General">
                  <c:v>5</c:v>
                </c:pt>
                <c:pt idx="1">
                  <c:v>0.7567567567567568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C963-D345-9784-B710B33F3266}"/>
            </c:ext>
          </c:extLst>
        </c:ser>
        <c:ser>
          <c:idx val="4"/>
          <c:order val="4"/>
          <c:spPr>
            <a:solidFill>
              <a:srgbClr val="FF6D01"/>
            </a:solidFill>
            <a:ln cmpd="sng">
              <a:solidFill>
                <a:srgbClr val="000000"/>
              </a:solidFill>
            </a:ln>
          </c:spPr>
          <c:invertIfNegative val="1"/>
          <c:cat>
            <c:numRef>
              <c:f>('Referral #s'!$W$5,'Referral #s'!$Y$5)</c:f>
              <c:numCache>
                <c:formatCode>0%</c:formatCode>
                <c:ptCount val="2"/>
                <c:pt idx="0" formatCode="General">
                  <c:v>1</c:v>
                </c:pt>
                <c:pt idx="1">
                  <c:v>0.95495495495495497</c:v>
                </c:pt>
              </c:numCache>
            </c:numRef>
          </c:cat>
          <c:val>
            <c:numRef>
              <c:f>('Referral #s'!$W$10,'Referral #s'!$Y$10)</c:f>
              <c:numCache>
                <c:formatCode>0%</c:formatCode>
                <c:ptCount val="2"/>
                <c:pt idx="0" formatCode="General">
                  <c:v>6</c:v>
                </c:pt>
                <c:pt idx="1">
                  <c:v>0.5855855855855856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4-C963-D345-9784-B710B33F3266}"/>
            </c:ext>
          </c:extLst>
        </c:ser>
        <c:ser>
          <c:idx val="5"/>
          <c:order val="5"/>
          <c:spPr>
            <a:solidFill>
              <a:srgbClr val="46BDC6"/>
            </a:solidFill>
            <a:ln cmpd="sng">
              <a:solidFill>
                <a:srgbClr val="000000"/>
              </a:solidFill>
            </a:ln>
          </c:spPr>
          <c:invertIfNegative val="1"/>
          <c:cat>
            <c:numRef>
              <c:f>('Referral #s'!$W$5,'Referral #s'!$Y$5)</c:f>
              <c:numCache>
                <c:formatCode>0%</c:formatCode>
                <c:ptCount val="2"/>
                <c:pt idx="0" formatCode="General">
                  <c:v>1</c:v>
                </c:pt>
                <c:pt idx="1">
                  <c:v>0.95495495495495497</c:v>
                </c:pt>
              </c:numCache>
            </c:numRef>
          </c:cat>
          <c:val>
            <c:numRef>
              <c:f>('Referral #s'!$W$11,'Referral #s'!$Y$11)</c:f>
              <c:numCache>
                <c:formatCode>0%</c:formatCode>
                <c:ptCount val="2"/>
                <c:pt idx="0" formatCode="General">
                  <c:v>7</c:v>
                </c:pt>
                <c:pt idx="1">
                  <c:v>0.5495495495495496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5-C963-D345-9784-B710B33F3266}"/>
            </c:ext>
          </c:extLst>
        </c:ser>
        <c:ser>
          <c:idx val="6"/>
          <c:order val="6"/>
          <c:spPr>
            <a:solidFill>
              <a:srgbClr val="D3E2FC"/>
            </a:solidFill>
            <a:ln cmpd="sng">
              <a:solidFill>
                <a:srgbClr val="000000"/>
              </a:solidFill>
            </a:ln>
          </c:spPr>
          <c:invertIfNegative val="1"/>
          <c:cat>
            <c:numRef>
              <c:f>('Referral #s'!$W$5,'Referral #s'!$Y$5)</c:f>
              <c:numCache>
                <c:formatCode>0%</c:formatCode>
                <c:ptCount val="2"/>
                <c:pt idx="0" formatCode="General">
                  <c:v>1</c:v>
                </c:pt>
                <c:pt idx="1">
                  <c:v>0.95495495495495497</c:v>
                </c:pt>
              </c:numCache>
            </c:numRef>
          </c:cat>
          <c:val>
            <c:numRef>
              <c:f>('Referral #s'!$W$12,'Referral #s'!$Y$12)</c:f>
              <c:numCache>
                <c:formatCode>0%</c:formatCode>
                <c:ptCount val="2"/>
                <c:pt idx="0" formatCode="General">
                  <c:v>8</c:v>
                </c:pt>
                <c:pt idx="1">
                  <c:v>0.54054054054054057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6-C963-D345-9784-B710B33F3266}"/>
            </c:ext>
          </c:extLst>
        </c:ser>
        <c:ser>
          <c:idx val="7"/>
          <c:order val="7"/>
          <c:spPr>
            <a:solidFill>
              <a:srgbClr val="F8C4C0"/>
            </a:solidFill>
            <a:ln cmpd="sng">
              <a:solidFill>
                <a:srgbClr val="000000"/>
              </a:solidFill>
            </a:ln>
          </c:spPr>
          <c:invertIfNegative val="1"/>
          <c:cat>
            <c:numRef>
              <c:f>('Referral #s'!$W$5,'Referral #s'!$Y$5)</c:f>
              <c:numCache>
                <c:formatCode>0%</c:formatCode>
                <c:ptCount val="2"/>
                <c:pt idx="0" formatCode="General">
                  <c:v>1</c:v>
                </c:pt>
                <c:pt idx="1">
                  <c:v>0.95495495495495497</c:v>
                </c:pt>
              </c:numCache>
            </c:numRef>
          </c:cat>
          <c:val>
            <c:numRef>
              <c:f>('Referral #s'!$W$13,'Referral #s'!$Y$13)</c:f>
              <c:numCache>
                <c:formatCode>0%</c:formatCode>
                <c:ptCount val="2"/>
                <c:pt idx="0" formatCode="General">
                  <c:v>10</c:v>
                </c:pt>
                <c:pt idx="1">
                  <c:v>0.52252252252252251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7-C963-D345-9784-B710B33F3266}"/>
            </c:ext>
          </c:extLst>
        </c:ser>
        <c:ser>
          <c:idx val="8"/>
          <c:order val="8"/>
          <c:spPr>
            <a:solidFill>
              <a:srgbClr val="FDE49B"/>
            </a:solidFill>
            <a:ln cmpd="sng">
              <a:solidFill>
                <a:srgbClr val="000000"/>
              </a:solidFill>
            </a:ln>
          </c:spPr>
          <c:invertIfNegative val="1"/>
          <c:cat>
            <c:numRef>
              <c:f>('Referral #s'!$W$5,'Referral #s'!$Y$5)</c:f>
              <c:numCache>
                <c:formatCode>0%</c:formatCode>
                <c:ptCount val="2"/>
                <c:pt idx="0" formatCode="General">
                  <c:v>1</c:v>
                </c:pt>
                <c:pt idx="1">
                  <c:v>0.95495495495495497</c:v>
                </c:pt>
              </c:numCache>
            </c:numRef>
          </c:cat>
          <c:val>
            <c:numRef>
              <c:f>('Referral #s'!$W$14,'Referral #s'!$Y$14)</c:f>
              <c:numCache>
                <c:formatCode>0%</c:formatCode>
                <c:ptCount val="2"/>
                <c:pt idx="0" formatCode="General">
                  <c:v>12</c:v>
                </c:pt>
                <c:pt idx="1">
                  <c:v>0.32432432432432434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C963-D345-9784-B710B33F3266}"/>
            </c:ext>
          </c:extLst>
        </c:ser>
        <c:ser>
          <c:idx val="9"/>
          <c:order val="9"/>
          <c:spPr>
            <a:solidFill>
              <a:srgbClr val="96DFAA"/>
            </a:solidFill>
            <a:ln cmpd="sng">
              <a:solidFill>
                <a:srgbClr val="000000"/>
              </a:solidFill>
            </a:ln>
          </c:spPr>
          <c:invertIfNegative val="1"/>
          <c:cat>
            <c:numRef>
              <c:f>('Referral #s'!$W$5,'Referral #s'!$Y$5)</c:f>
              <c:numCache>
                <c:formatCode>0%</c:formatCode>
                <c:ptCount val="2"/>
                <c:pt idx="0" formatCode="General">
                  <c:v>1</c:v>
                </c:pt>
                <c:pt idx="1">
                  <c:v>0.95495495495495497</c:v>
                </c:pt>
              </c:numCache>
            </c:numRef>
          </c:cat>
          <c:val>
            <c:numRef>
              <c:f>('Referral #s'!$W$15,'Referral #s'!$Y$15)</c:f>
              <c:numCache>
                <c:formatCode>0%</c:formatCode>
                <c:ptCount val="2"/>
                <c:pt idx="0" formatCode="General">
                  <c:v>15</c:v>
                </c:pt>
                <c:pt idx="1">
                  <c:v>0.30630630630630629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9-C963-D345-9784-B710B33F3266}"/>
            </c:ext>
          </c:extLst>
        </c:ser>
        <c:ser>
          <c:idx val="10"/>
          <c:order val="10"/>
          <c:spPr>
            <a:solidFill>
              <a:srgbClr val="FFC59A"/>
            </a:solidFill>
            <a:ln cmpd="sng">
              <a:solidFill>
                <a:srgbClr val="000000"/>
              </a:solidFill>
            </a:ln>
          </c:spPr>
          <c:invertIfNegative val="1"/>
          <c:cat>
            <c:numRef>
              <c:f>('Referral #s'!$W$5,'Referral #s'!$Y$5)</c:f>
              <c:numCache>
                <c:formatCode>0%</c:formatCode>
                <c:ptCount val="2"/>
                <c:pt idx="0" formatCode="General">
                  <c:v>1</c:v>
                </c:pt>
                <c:pt idx="1">
                  <c:v>0.95495495495495497</c:v>
                </c:pt>
              </c:numCache>
            </c:numRef>
          </c:cat>
          <c:val>
            <c:numRef>
              <c:f>('Referral #s'!$W$16,'Referral #s'!$Y$16)</c:f>
              <c:numCache>
                <c:formatCode>0%</c:formatCode>
                <c:ptCount val="2"/>
                <c:pt idx="0" formatCode="General">
                  <c:v>20</c:v>
                </c:pt>
                <c:pt idx="1">
                  <c:v>0.28828828828828829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A-C963-D345-9784-B710B33F3266}"/>
            </c:ext>
          </c:extLst>
        </c:ser>
        <c:ser>
          <c:idx val="11"/>
          <c:order val="11"/>
          <c:spPr>
            <a:solidFill>
              <a:srgbClr val="BBE7EA"/>
            </a:solidFill>
            <a:ln cmpd="sng">
              <a:solidFill>
                <a:srgbClr val="000000"/>
              </a:solidFill>
            </a:ln>
          </c:spPr>
          <c:invertIfNegative val="1"/>
          <c:cat>
            <c:numRef>
              <c:f>('Referral #s'!$W$5,'Referral #s'!$Y$5)</c:f>
              <c:numCache>
                <c:formatCode>0%</c:formatCode>
                <c:ptCount val="2"/>
                <c:pt idx="0" formatCode="General">
                  <c:v>1</c:v>
                </c:pt>
                <c:pt idx="1">
                  <c:v>0.95495495495495497</c:v>
                </c:pt>
              </c:numCache>
            </c:numRef>
          </c:cat>
          <c:val>
            <c:numRef>
              <c:f>('Referral #s'!$W$17,'Referral #s'!$Y$17)</c:f>
              <c:numCache>
                <c:formatCode>0%</c:formatCode>
                <c:ptCount val="2"/>
                <c:pt idx="0" formatCode="General">
                  <c:v>25</c:v>
                </c:pt>
                <c:pt idx="1">
                  <c:v>0.18018018018018017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B-C963-D345-9784-B710B33F3266}"/>
            </c:ext>
          </c:extLst>
        </c:ser>
        <c:ser>
          <c:idx val="12"/>
          <c:order val="12"/>
          <c:spPr>
            <a:solidFill>
              <a:srgbClr val="FFFFFF"/>
            </a:solidFill>
            <a:ln cmpd="sng">
              <a:solidFill>
                <a:srgbClr val="000000"/>
              </a:solidFill>
            </a:ln>
          </c:spPr>
          <c:invertIfNegative val="1"/>
          <c:cat>
            <c:numRef>
              <c:f>('Referral #s'!$W$5,'Referral #s'!$Y$5)</c:f>
              <c:numCache>
                <c:formatCode>0%</c:formatCode>
                <c:ptCount val="2"/>
                <c:pt idx="0" formatCode="General">
                  <c:v>1</c:v>
                </c:pt>
                <c:pt idx="1">
                  <c:v>0.95495495495495497</c:v>
                </c:pt>
              </c:numCache>
            </c:numRef>
          </c:cat>
          <c:val>
            <c:numRef>
              <c:f>('Referral #s'!$W$18,'Referral #s'!$Y$18)</c:f>
              <c:numCache>
                <c:formatCode>0%</c:formatCode>
                <c:ptCount val="2"/>
                <c:pt idx="0" formatCode="General">
                  <c:v>30</c:v>
                </c:pt>
                <c:pt idx="1">
                  <c:v>0.15315315315315314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C-C963-D345-9784-B710B33F3266}"/>
            </c:ext>
          </c:extLst>
        </c:ser>
        <c:ser>
          <c:idx val="13"/>
          <c:order val="13"/>
          <c:spPr>
            <a:solidFill>
              <a:srgbClr val="FFFFFF"/>
            </a:solidFill>
            <a:ln cmpd="sng">
              <a:solidFill>
                <a:srgbClr val="000000"/>
              </a:solidFill>
            </a:ln>
          </c:spPr>
          <c:invertIfNegative val="1"/>
          <c:cat>
            <c:numRef>
              <c:f>('Referral #s'!$W$5,'Referral #s'!$Y$5)</c:f>
              <c:numCache>
                <c:formatCode>0%</c:formatCode>
                <c:ptCount val="2"/>
                <c:pt idx="0" formatCode="General">
                  <c:v>1</c:v>
                </c:pt>
                <c:pt idx="1">
                  <c:v>0.95495495495495497</c:v>
                </c:pt>
              </c:numCache>
            </c:numRef>
          </c:cat>
          <c:val>
            <c:numRef>
              <c:f>('Referral #s'!$W$19,'Referral #s'!$Y$19)</c:f>
              <c:numCache>
                <c:formatCode>0%</c:formatCode>
                <c:ptCount val="2"/>
                <c:pt idx="0" formatCode="General">
                  <c:v>40</c:v>
                </c:pt>
                <c:pt idx="1">
                  <c:v>0.11711711711711711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D-C963-D345-9784-B710B33F3266}"/>
            </c:ext>
          </c:extLst>
        </c:ser>
        <c:ser>
          <c:idx val="14"/>
          <c:order val="14"/>
          <c:spPr>
            <a:solidFill>
              <a:srgbClr val="FFFFFF"/>
            </a:solidFill>
            <a:ln cmpd="sng">
              <a:solidFill>
                <a:srgbClr val="000000"/>
              </a:solidFill>
            </a:ln>
          </c:spPr>
          <c:invertIfNegative val="1"/>
          <c:cat>
            <c:numRef>
              <c:f>('Referral #s'!$W$5,'Referral #s'!$Y$5)</c:f>
              <c:numCache>
                <c:formatCode>0%</c:formatCode>
                <c:ptCount val="2"/>
                <c:pt idx="0" formatCode="General">
                  <c:v>1</c:v>
                </c:pt>
                <c:pt idx="1">
                  <c:v>0.95495495495495497</c:v>
                </c:pt>
              </c:numCache>
            </c:numRef>
          </c:cat>
          <c:val>
            <c:numRef>
              <c:f>('Referral #s'!$W$20,'Referral #s'!$Y$20)</c:f>
              <c:numCache>
                <c:formatCode>0%</c:formatCode>
                <c:ptCount val="2"/>
                <c:pt idx="0" formatCode="General">
                  <c:v>45</c:v>
                </c:pt>
                <c:pt idx="1">
                  <c:v>0.10810810810810811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E-C963-D345-9784-B710B33F3266}"/>
            </c:ext>
          </c:extLst>
        </c:ser>
        <c:ser>
          <c:idx val="15"/>
          <c:order val="15"/>
          <c:spPr>
            <a:solidFill>
              <a:srgbClr val="FFFFFF"/>
            </a:solidFill>
            <a:ln cmpd="sng">
              <a:solidFill>
                <a:srgbClr val="000000"/>
              </a:solidFill>
            </a:ln>
          </c:spPr>
          <c:invertIfNegative val="1"/>
          <c:cat>
            <c:numRef>
              <c:f>('Referral #s'!$W$5,'Referral #s'!$Y$5)</c:f>
              <c:numCache>
                <c:formatCode>0%</c:formatCode>
                <c:ptCount val="2"/>
                <c:pt idx="0" formatCode="General">
                  <c:v>1</c:v>
                </c:pt>
                <c:pt idx="1">
                  <c:v>0.95495495495495497</c:v>
                </c:pt>
              </c:numCache>
            </c:numRef>
          </c:cat>
          <c:val>
            <c:numRef>
              <c:f>('Referral #s'!$W$21,'Referral #s'!$Y$21)</c:f>
              <c:numCache>
                <c:formatCode>0%</c:formatCode>
                <c:ptCount val="2"/>
                <c:pt idx="0" formatCode="General">
                  <c:v>50</c:v>
                </c:pt>
                <c:pt idx="1">
                  <c:v>9.90990990990991E-2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F-C963-D345-9784-B710B33F3266}"/>
            </c:ext>
          </c:extLst>
        </c:ser>
        <c:ser>
          <c:idx val="16"/>
          <c:order val="16"/>
          <c:spPr>
            <a:solidFill>
              <a:srgbClr val="FFFFFF"/>
            </a:solidFill>
            <a:ln cmpd="sng">
              <a:solidFill>
                <a:srgbClr val="000000"/>
              </a:solidFill>
            </a:ln>
          </c:spPr>
          <c:invertIfNegative val="1"/>
          <c:cat>
            <c:numRef>
              <c:f>('Referral #s'!$W$5,'Referral #s'!$Y$5)</c:f>
              <c:numCache>
                <c:formatCode>0%</c:formatCode>
                <c:ptCount val="2"/>
                <c:pt idx="0" formatCode="General">
                  <c:v>1</c:v>
                </c:pt>
                <c:pt idx="1">
                  <c:v>0.95495495495495497</c:v>
                </c:pt>
              </c:numCache>
            </c:numRef>
          </c:cat>
          <c:val>
            <c:numRef>
              <c:f>('Referral #s'!$W$22,'Referral #s'!$Y$22)</c:f>
              <c:numCache>
                <c:formatCode>0%</c:formatCode>
                <c:ptCount val="2"/>
                <c:pt idx="0" formatCode="General">
                  <c:v>80</c:v>
                </c:pt>
                <c:pt idx="1">
                  <c:v>8.1081081081081086E-2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10-C963-D345-9784-B710B33F3266}"/>
            </c:ext>
          </c:extLst>
        </c:ser>
        <c:ser>
          <c:idx val="17"/>
          <c:order val="17"/>
          <c:spPr>
            <a:solidFill>
              <a:srgbClr val="FFFFFF"/>
            </a:solidFill>
            <a:ln cmpd="sng">
              <a:solidFill>
                <a:srgbClr val="000000"/>
              </a:solidFill>
            </a:ln>
          </c:spPr>
          <c:invertIfNegative val="1"/>
          <c:cat>
            <c:numRef>
              <c:f>('Referral #s'!$W$5,'Referral #s'!$Y$5)</c:f>
              <c:numCache>
                <c:formatCode>0%</c:formatCode>
                <c:ptCount val="2"/>
                <c:pt idx="0" formatCode="General">
                  <c:v>1</c:v>
                </c:pt>
                <c:pt idx="1">
                  <c:v>0.95495495495495497</c:v>
                </c:pt>
              </c:numCache>
            </c:numRef>
          </c:cat>
          <c:val>
            <c:numRef>
              <c:f>('Referral #s'!$W$23,'Referral #s'!$Y$23)</c:f>
              <c:numCache>
                <c:formatCode>0%</c:formatCode>
                <c:ptCount val="2"/>
                <c:pt idx="0" formatCode="General">
                  <c:v>100</c:v>
                </c:pt>
                <c:pt idx="1">
                  <c:v>7.2072072072072071E-2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11-C963-D345-9784-B710B33F3266}"/>
            </c:ext>
          </c:extLst>
        </c:ser>
        <c:ser>
          <c:idx val="18"/>
          <c:order val="18"/>
          <c:spPr>
            <a:solidFill>
              <a:srgbClr val="FFFFFF"/>
            </a:solidFill>
            <a:ln cmpd="sng">
              <a:solidFill>
                <a:srgbClr val="000000"/>
              </a:solidFill>
            </a:ln>
          </c:spPr>
          <c:invertIfNegative val="1"/>
          <c:cat>
            <c:numRef>
              <c:f>('Referral #s'!$W$5,'Referral #s'!$Y$5)</c:f>
              <c:numCache>
                <c:formatCode>0%</c:formatCode>
                <c:ptCount val="2"/>
                <c:pt idx="0" formatCode="General">
                  <c:v>1</c:v>
                </c:pt>
                <c:pt idx="1">
                  <c:v>0.95495495495495497</c:v>
                </c:pt>
              </c:numCache>
            </c:numRef>
          </c:cat>
          <c:val>
            <c:numRef>
              <c:f>('Referral #s'!$W$24,'Referral #s'!$Y$24)</c:f>
              <c:numCache>
                <c:formatCode>0%</c:formatCode>
                <c:ptCount val="2"/>
                <c:pt idx="0" formatCode="General">
                  <c:v>150</c:v>
                </c:pt>
                <c:pt idx="1">
                  <c:v>4.5045045045045043E-2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12-C963-D345-9784-B710B33F3266}"/>
            </c:ext>
          </c:extLst>
        </c:ser>
        <c:ser>
          <c:idx val="19"/>
          <c:order val="19"/>
          <c:spPr>
            <a:solidFill>
              <a:srgbClr val="FFFFFF"/>
            </a:solidFill>
            <a:ln cmpd="sng">
              <a:solidFill>
                <a:srgbClr val="000000"/>
              </a:solidFill>
            </a:ln>
          </c:spPr>
          <c:invertIfNegative val="1"/>
          <c:cat>
            <c:numRef>
              <c:f>('Referral #s'!$W$5,'Referral #s'!$Y$5)</c:f>
              <c:numCache>
                <c:formatCode>0%</c:formatCode>
                <c:ptCount val="2"/>
                <c:pt idx="0" formatCode="General">
                  <c:v>1</c:v>
                </c:pt>
                <c:pt idx="1">
                  <c:v>0.95495495495495497</c:v>
                </c:pt>
              </c:numCache>
            </c:numRef>
          </c:cat>
          <c:val>
            <c:numRef>
              <c:f>('Referral #s'!$W$25,'Referral #s'!$Y$25)</c:f>
              <c:numCache>
                <c:formatCode>0%</c:formatCode>
                <c:ptCount val="2"/>
                <c:pt idx="0" formatCode="General">
                  <c:v>200</c:v>
                </c:pt>
                <c:pt idx="1">
                  <c:v>3.6036036036036036E-2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13-C963-D345-9784-B710B33F3266}"/>
            </c:ext>
          </c:extLst>
        </c:ser>
        <c:ser>
          <c:idx val="20"/>
          <c:order val="20"/>
          <c:spPr>
            <a:solidFill>
              <a:srgbClr val="FFFFFF"/>
            </a:solidFill>
            <a:ln cmpd="sng">
              <a:solidFill>
                <a:srgbClr val="000000"/>
              </a:solidFill>
            </a:ln>
          </c:spPr>
          <c:invertIfNegative val="1"/>
          <c:cat>
            <c:numRef>
              <c:f>('Referral #s'!$W$5,'Referral #s'!$Y$5)</c:f>
              <c:numCache>
                <c:formatCode>0%</c:formatCode>
                <c:ptCount val="2"/>
                <c:pt idx="0" formatCode="General">
                  <c:v>1</c:v>
                </c:pt>
                <c:pt idx="1">
                  <c:v>0.95495495495495497</c:v>
                </c:pt>
              </c:numCache>
            </c:numRef>
          </c:cat>
          <c:val>
            <c:numRef>
              <c:f>('Referral #s'!$W$26,'Referral #s'!$Y$26)</c:f>
              <c:numCache>
                <c:formatCode>0%</c:formatCode>
                <c:ptCount val="2"/>
                <c:pt idx="0" formatCode="General">
                  <c:v>2899</c:v>
                </c:pt>
                <c:pt idx="1">
                  <c:v>9.0090090090090089E-3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14-C963-D345-9784-B710B33F3266}"/>
            </c:ext>
          </c:extLst>
        </c:ser>
        <c:dLbls>
          <c:showLegendKey val="0"/>
          <c:showVal val="0"/>
          <c:showCatName val="0"/>
          <c:showSerName val="0"/>
          <c:showPercent val="0"/>
          <c:showBubbleSize val="0"/>
        </c:dLbls>
        <c:gapWidth val="150"/>
        <c:axId val="519746016"/>
        <c:axId val="911258084"/>
      </c:barChart>
      <c:catAx>
        <c:axId val="519746016"/>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911258084"/>
        <c:crosses val="autoZero"/>
        <c:auto val="1"/>
        <c:lblAlgn val="ctr"/>
        <c:lblOffset val="100"/>
        <c:noMultiLvlLbl val="1"/>
      </c:catAx>
      <c:valAx>
        <c:axId val="91125808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519746016"/>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name>Trendline for series 1</c:name>
            <c:spPr>
              <a:ln w="19050">
                <a:solidFill>
                  <a:srgbClr val="000000"/>
                </a:solidFill>
              </a:ln>
            </c:spPr>
            <c:trendlineType val="exp"/>
            <c:dispRSqr val="0"/>
            <c:dispEq val="0"/>
          </c:trendline>
          <c:xVal>
            <c:numRef>
              <c:f>'Referral #s'!$W$5:$W$26</c:f>
              <c:numCache>
                <c:formatCode>General</c:formatCode>
                <c:ptCount val="22"/>
                <c:pt idx="0">
                  <c:v>1</c:v>
                </c:pt>
                <c:pt idx="1">
                  <c:v>2</c:v>
                </c:pt>
                <c:pt idx="2">
                  <c:v>3</c:v>
                </c:pt>
                <c:pt idx="3">
                  <c:v>4</c:v>
                </c:pt>
                <c:pt idx="4">
                  <c:v>5</c:v>
                </c:pt>
                <c:pt idx="5">
                  <c:v>6</c:v>
                </c:pt>
                <c:pt idx="6">
                  <c:v>7</c:v>
                </c:pt>
                <c:pt idx="7">
                  <c:v>8</c:v>
                </c:pt>
                <c:pt idx="8">
                  <c:v>10</c:v>
                </c:pt>
                <c:pt idx="9">
                  <c:v>12</c:v>
                </c:pt>
                <c:pt idx="10">
                  <c:v>15</c:v>
                </c:pt>
                <c:pt idx="11">
                  <c:v>20</c:v>
                </c:pt>
                <c:pt idx="12">
                  <c:v>25</c:v>
                </c:pt>
                <c:pt idx="13">
                  <c:v>30</c:v>
                </c:pt>
                <c:pt idx="14">
                  <c:v>40</c:v>
                </c:pt>
                <c:pt idx="15">
                  <c:v>45</c:v>
                </c:pt>
                <c:pt idx="16">
                  <c:v>50</c:v>
                </c:pt>
                <c:pt idx="17">
                  <c:v>80</c:v>
                </c:pt>
                <c:pt idx="18">
                  <c:v>100</c:v>
                </c:pt>
                <c:pt idx="19">
                  <c:v>150</c:v>
                </c:pt>
                <c:pt idx="20">
                  <c:v>200</c:v>
                </c:pt>
                <c:pt idx="21">
                  <c:v>2899</c:v>
                </c:pt>
              </c:numCache>
            </c:numRef>
          </c:xVal>
          <c:yVal>
            <c:numRef>
              <c:f>'Referral #s'!$Y$5:$Y$26</c:f>
              <c:numCache>
                <c:formatCode>0%</c:formatCode>
                <c:ptCount val="22"/>
                <c:pt idx="0">
                  <c:v>0.95495495495495497</c:v>
                </c:pt>
                <c:pt idx="1">
                  <c:v>0.91891891891891897</c:v>
                </c:pt>
                <c:pt idx="2">
                  <c:v>0.86486486486486491</c:v>
                </c:pt>
                <c:pt idx="3">
                  <c:v>0.78378378378378377</c:v>
                </c:pt>
                <c:pt idx="4">
                  <c:v>0.7567567567567568</c:v>
                </c:pt>
                <c:pt idx="5">
                  <c:v>0.5855855855855856</c:v>
                </c:pt>
                <c:pt idx="6">
                  <c:v>0.5495495495495496</c:v>
                </c:pt>
                <c:pt idx="7">
                  <c:v>0.54054054054054057</c:v>
                </c:pt>
                <c:pt idx="8">
                  <c:v>0.52252252252252251</c:v>
                </c:pt>
                <c:pt idx="9">
                  <c:v>0.32432432432432434</c:v>
                </c:pt>
                <c:pt idx="10">
                  <c:v>0.30630630630630629</c:v>
                </c:pt>
                <c:pt idx="11">
                  <c:v>0.28828828828828829</c:v>
                </c:pt>
                <c:pt idx="12">
                  <c:v>0.18018018018018017</c:v>
                </c:pt>
                <c:pt idx="13">
                  <c:v>0.15315315315315314</c:v>
                </c:pt>
                <c:pt idx="14">
                  <c:v>0.11711711711711711</c:v>
                </c:pt>
                <c:pt idx="15">
                  <c:v>0.10810810810810811</c:v>
                </c:pt>
                <c:pt idx="16">
                  <c:v>9.90990990990991E-2</c:v>
                </c:pt>
                <c:pt idx="17">
                  <c:v>8.1081081081081086E-2</c:v>
                </c:pt>
                <c:pt idx="18">
                  <c:v>7.2072072072072071E-2</c:v>
                </c:pt>
                <c:pt idx="19">
                  <c:v>4.5045045045045043E-2</c:v>
                </c:pt>
                <c:pt idx="20">
                  <c:v>3.6036036036036036E-2</c:v>
                </c:pt>
                <c:pt idx="21">
                  <c:v>9.0090090090090089E-3</c:v>
                </c:pt>
              </c:numCache>
            </c:numRef>
          </c:yVal>
          <c:smooth val="1"/>
          <c:extLst>
            <c:ext xmlns:c16="http://schemas.microsoft.com/office/drawing/2014/chart" uri="{C3380CC4-5D6E-409C-BE32-E72D297353CC}">
              <c16:uniqueId val="{00000001-FA78-0243-89D8-265D5284F1CB}"/>
            </c:ext>
          </c:extLst>
        </c:ser>
        <c:dLbls>
          <c:showLegendKey val="0"/>
          <c:showVal val="0"/>
          <c:showCatName val="0"/>
          <c:showSerName val="0"/>
          <c:showPercent val="0"/>
          <c:showBubbleSize val="0"/>
        </c:dLbls>
        <c:axId val="1099600502"/>
        <c:axId val="359559118"/>
      </c:scatterChart>
      <c:valAx>
        <c:axId val="1099600502"/>
        <c:scaling>
          <c:orientation val="minMax"/>
          <c:max val="10000"/>
        </c:scaling>
        <c:delete val="0"/>
        <c:axPos val="b"/>
        <c:majorGridlines>
          <c:spPr>
            <a:ln>
              <a:solidFill>
                <a:srgbClr val="999999"/>
              </a:solidFill>
            </a:ln>
          </c:spPr>
        </c:majorGridlines>
        <c:minorGridlines>
          <c:spPr>
            <a:ln>
              <a:solidFill>
                <a:srgbClr val="CCCCCC">
                  <a:alpha val="0"/>
                </a:srgbClr>
              </a:solidFill>
            </a:ln>
          </c:spPr>
        </c:minorGridlines>
        <c:title>
          <c:tx>
            <c:rich>
              <a:bodyPr/>
              <a:lstStyle/>
              <a:p>
                <a:pPr lvl="0">
                  <a:defRPr b="1" i="0">
                    <a:solidFill>
                      <a:srgbClr val="000000"/>
                    </a:solidFill>
                    <a:latin typeface="+mn-lt"/>
                  </a:defRPr>
                </a:pPr>
                <a:r>
                  <a:rPr lang="en-US" b="1" i="0">
                    <a:solidFill>
                      <a:srgbClr val="000000"/>
                    </a:solidFill>
                    <a:latin typeface="+mn-lt"/>
                  </a:rPr>
                  <a:t>No. of Referrals (Log Scale)</a:t>
                </a:r>
              </a:p>
            </c:rich>
          </c:tx>
          <c:overlay val="0"/>
        </c:title>
        <c:numFmt formatCode="General" sourceLinked="1"/>
        <c:majorTickMark val="cross"/>
        <c:minorTickMark val="cross"/>
        <c:tickLblPos val="nextTo"/>
        <c:spPr>
          <a:ln/>
        </c:spPr>
        <c:txPr>
          <a:bodyPr/>
          <a:lstStyle/>
          <a:p>
            <a:pPr lvl="0">
              <a:defRPr b="0">
                <a:solidFill>
                  <a:srgbClr val="000000"/>
                </a:solidFill>
                <a:latin typeface="+mn-lt"/>
              </a:defRPr>
            </a:pPr>
            <a:endParaRPr lang="en-US"/>
          </a:p>
        </c:txPr>
        <c:crossAx val="359559118"/>
        <c:crosses val="autoZero"/>
        <c:crossBetween val="midCat"/>
      </c:valAx>
      <c:valAx>
        <c:axId val="35955911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lang="en-US" b="1">
                    <a:solidFill>
                      <a:srgbClr val="000000"/>
                    </a:solidFill>
                    <a:latin typeface="+mn-lt"/>
                  </a:rPr>
                  <a:t>% of Users</a:t>
                </a:r>
              </a:p>
            </c:rich>
          </c:tx>
          <c:overlay val="0"/>
        </c:title>
        <c:numFmt formatCode="0%" sourceLinked="1"/>
        <c:majorTickMark val="none"/>
        <c:minorTickMark val="none"/>
        <c:tickLblPos val="nextTo"/>
        <c:spPr>
          <a:ln/>
        </c:spPr>
        <c:txPr>
          <a:bodyPr/>
          <a:lstStyle/>
          <a:p>
            <a:pPr lvl="0">
              <a:defRPr b="0">
                <a:solidFill>
                  <a:srgbClr val="000000"/>
                </a:solidFill>
                <a:latin typeface="+mn-lt"/>
              </a:defRPr>
            </a:pPr>
            <a:endParaRPr lang="en-US"/>
          </a:p>
        </c:txPr>
        <c:crossAx val="1099600502"/>
        <c:crosses val="autoZero"/>
        <c:crossBetween val="midCat"/>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0.16747620558375631"/>
          <c:y val="4.9999999999999982E-2"/>
          <c:w val="0.79952887055837563"/>
          <c:h val="0.80322580645161279"/>
        </c:manualLayout>
      </c:layout>
      <c:barChart>
        <c:barDir val="bar"/>
        <c:grouping val="clustered"/>
        <c:varyColors val="1"/>
        <c:ser>
          <c:idx val="0"/>
          <c:order val="0"/>
          <c:spPr>
            <a:solidFill>
              <a:srgbClr val="434343"/>
            </a:solidFill>
            <a:ln cmpd="sng">
              <a:solidFill>
                <a:srgbClr val="000000"/>
              </a:solidFill>
            </a:ln>
          </c:spPr>
          <c:invertIfNegative val="1"/>
          <c:dPt>
            <c:idx val="0"/>
            <c:invertIfNegative val="1"/>
            <c:bubble3D val="0"/>
            <c:spPr>
              <a:solidFill>
                <a:srgbClr val="134F5C"/>
              </a:solidFill>
              <a:ln cmpd="sng">
                <a:solidFill>
                  <a:srgbClr val="000000"/>
                </a:solidFill>
              </a:ln>
            </c:spPr>
            <c:extLst>
              <c:ext xmlns:c16="http://schemas.microsoft.com/office/drawing/2014/chart" uri="{C3380CC4-5D6E-409C-BE32-E72D297353CC}">
                <c16:uniqueId val="{00000001-F956-4D4A-A614-F229C5E80206}"/>
              </c:ext>
            </c:extLst>
          </c:dPt>
          <c:dPt>
            <c:idx val="1"/>
            <c:invertIfNegative val="1"/>
            <c:bubble3D val="0"/>
            <c:spPr>
              <a:solidFill>
                <a:srgbClr val="45818E"/>
              </a:solidFill>
              <a:ln cmpd="sng">
                <a:solidFill>
                  <a:srgbClr val="000000"/>
                </a:solidFill>
              </a:ln>
            </c:spPr>
            <c:extLst>
              <c:ext xmlns:c16="http://schemas.microsoft.com/office/drawing/2014/chart" uri="{C3380CC4-5D6E-409C-BE32-E72D297353CC}">
                <c16:uniqueId val="{00000003-F956-4D4A-A614-F229C5E80206}"/>
              </c:ext>
            </c:extLst>
          </c:dPt>
          <c:dPt>
            <c:idx val="2"/>
            <c:invertIfNegative val="1"/>
            <c:bubble3D val="0"/>
            <c:spPr>
              <a:solidFill>
                <a:srgbClr val="76A5AF"/>
              </a:solidFill>
              <a:ln cmpd="sng">
                <a:solidFill>
                  <a:srgbClr val="000000"/>
                </a:solidFill>
              </a:ln>
            </c:spPr>
            <c:extLst>
              <c:ext xmlns:c16="http://schemas.microsoft.com/office/drawing/2014/chart" uri="{C3380CC4-5D6E-409C-BE32-E72D297353CC}">
                <c16:uniqueId val="{00000005-F956-4D4A-A614-F229C5E80206}"/>
              </c:ext>
            </c:extLst>
          </c:dPt>
          <c:dPt>
            <c:idx val="3"/>
            <c:invertIfNegative val="1"/>
            <c:bubble3D val="0"/>
            <c:spPr>
              <a:solidFill>
                <a:srgbClr val="A2C4C9"/>
              </a:solidFill>
              <a:ln cmpd="sng">
                <a:solidFill>
                  <a:srgbClr val="000000"/>
                </a:solidFill>
              </a:ln>
            </c:spPr>
            <c:extLst>
              <c:ext xmlns:c16="http://schemas.microsoft.com/office/drawing/2014/chart" uri="{C3380CC4-5D6E-409C-BE32-E72D297353CC}">
                <c16:uniqueId val="{00000007-F956-4D4A-A614-F229C5E80206}"/>
              </c:ext>
            </c:extLst>
          </c:dPt>
          <c:dPt>
            <c:idx val="4"/>
            <c:invertIfNegative val="1"/>
            <c:bubble3D val="0"/>
            <c:spPr>
              <a:solidFill>
                <a:srgbClr val="D0E0E3"/>
              </a:solidFill>
              <a:ln cmpd="sng">
                <a:solidFill>
                  <a:srgbClr val="000000"/>
                </a:solidFill>
              </a:ln>
            </c:spPr>
            <c:extLst>
              <c:ext xmlns:c16="http://schemas.microsoft.com/office/drawing/2014/chart" uri="{C3380CC4-5D6E-409C-BE32-E72D297353CC}">
                <c16:uniqueId val="{00000009-F956-4D4A-A614-F229C5E80206}"/>
              </c:ext>
            </c:extLst>
          </c:dPt>
          <c:dLbls>
            <c:spPr>
              <a:noFill/>
              <a:ln>
                <a:noFill/>
              </a:ln>
              <a:effectLst/>
            </c:spPr>
            <c:txPr>
              <a:bodyPr/>
              <a:lstStyle/>
              <a:p>
                <a:pPr lvl="0">
                  <a:defRPr sz="22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Referrals!$A$4:$A$9</c:f>
              <c:strCache>
                <c:ptCount val="6"/>
                <c:pt idx="0">
                  <c:v>Word-of-mouth</c:v>
                </c:pt>
                <c:pt idx="1">
                  <c:v>Social media post</c:v>
                </c:pt>
                <c:pt idx="2">
                  <c:v>Student presentation</c:v>
                </c:pt>
                <c:pt idx="3">
                  <c:v>Work presentation</c:v>
                </c:pt>
                <c:pt idx="4">
                  <c:v>Class lecture</c:v>
                </c:pt>
                <c:pt idx="5">
                  <c:v>None of the Above</c:v>
                </c:pt>
              </c:strCache>
            </c:strRef>
          </c:cat>
          <c:val>
            <c:numRef>
              <c:f>Referrals!$E$4:$E$9</c:f>
              <c:numCache>
                <c:formatCode>0%</c:formatCode>
                <c:ptCount val="6"/>
                <c:pt idx="0">
                  <c:v>0.82399999999999995</c:v>
                </c:pt>
                <c:pt idx="1">
                  <c:v>0.192</c:v>
                </c:pt>
                <c:pt idx="2">
                  <c:v>0.128</c:v>
                </c:pt>
                <c:pt idx="3">
                  <c:v>0.112</c:v>
                </c:pt>
                <c:pt idx="4">
                  <c:v>8.7999999999999995E-2</c:v>
                </c:pt>
                <c:pt idx="5">
                  <c:v>0.1891891891891892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A-F956-4D4A-A614-F229C5E80206}"/>
            </c:ext>
          </c:extLst>
        </c:ser>
        <c:dLbls>
          <c:showLegendKey val="0"/>
          <c:showVal val="0"/>
          <c:showCatName val="0"/>
          <c:showSerName val="0"/>
          <c:showPercent val="0"/>
          <c:showBubbleSize val="0"/>
        </c:dLbls>
        <c:gapWidth val="150"/>
        <c:axId val="1590961060"/>
        <c:axId val="1937955286"/>
      </c:barChart>
      <c:catAx>
        <c:axId val="1590961060"/>
        <c:scaling>
          <c:orientation val="maxMin"/>
        </c:scaling>
        <c:delete val="0"/>
        <c:axPos val="l"/>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2200" b="0">
                <a:solidFill>
                  <a:srgbClr val="000000"/>
                </a:solidFill>
                <a:latin typeface="+mn-lt"/>
              </a:defRPr>
            </a:pPr>
            <a:endParaRPr lang="en-US"/>
          </a:p>
        </c:txPr>
        <c:crossAx val="1937955286"/>
        <c:crosses val="autoZero"/>
        <c:auto val="1"/>
        <c:lblAlgn val="ctr"/>
        <c:lblOffset val="100"/>
        <c:noMultiLvlLbl val="1"/>
      </c:catAx>
      <c:valAx>
        <c:axId val="193795528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 sourceLinked="1"/>
        <c:majorTickMark val="none"/>
        <c:minorTickMark val="none"/>
        <c:tickLblPos val="nextTo"/>
        <c:spPr>
          <a:ln/>
        </c:spPr>
        <c:txPr>
          <a:bodyPr/>
          <a:lstStyle/>
          <a:p>
            <a:pPr lvl="0">
              <a:defRPr sz="2200" b="0">
                <a:solidFill>
                  <a:srgbClr val="000000"/>
                </a:solidFill>
                <a:latin typeface="+mn-lt"/>
              </a:defRPr>
            </a:pPr>
            <a:endParaRPr lang="en-US"/>
          </a:p>
        </c:txPr>
        <c:crossAx val="1590961060"/>
        <c:crosses val="max"/>
        <c:crossBetween val="between"/>
      </c:valAx>
    </c:plotArea>
    <c:legend>
      <c:legendPos val="r"/>
      <c:overlay val="0"/>
      <c:txPr>
        <a:bodyPr/>
        <a:lstStyle/>
        <a:p>
          <a:pPr lvl="0">
            <a:defRPr sz="2200"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bar"/>
        <c:grouping val="percentStacked"/>
        <c:varyColors val="1"/>
        <c:ser>
          <c:idx val="0"/>
          <c:order val="0"/>
          <c:tx>
            <c:strRef>
              <c:f>Referrals!$F$14</c:f>
              <c:strCache>
                <c:ptCount val="1"/>
                <c:pt idx="0">
                  <c:v>Elementary School</c:v>
                </c:pt>
              </c:strCache>
            </c:strRef>
          </c:tx>
          <c:spPr>
            <a:solidFill>
              <a:srgbClr val="A2C4C9"/>
            </a:solidFill>
            <a:ln cmpd="sng">
              <a:solidFill>
                <a:srgbClr val="000000"/>
              </a:solidFill>
            </a:ln>
          </c:spPr>
          <c:invertIfNegative val="1"/>
          <c:val>
            <c:numRef>
              <c:f>Referrals!$F$16</c:f>
              <c:numCache>
                <c:formatCode>0%</c:formatCode>
                <c:ptCount val="1"/>
                <c:pt idx="0">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A86-CA43-8EFF-F6CDAFE0EAD5}"/>
            </c:ext>
          </c:extLst>
        </c:ser>
        <c:ser>
          <c:idx val="1"/>
          <c:order val="1"/>
          <c:tx>
            <c:strRef>
              <c:f>Referrals!$G$14</c:f>
              <c:strCache>
                <c:ptCount val="1"/>
                <c:pt idx="0">
                  <c:v>Middle School</c:v>
                </c:pt>
              </c:strCache>
            </c:strRef>
          </c:tx>
          <c:spPr>
            <a:solidFill>
              <a:srgbClr val="76A5AF"/>
            </a:solidFill>
            <a:ln cmpd="sng">
              <a:solidFill>
                <a:srgbClr val="000000"/>
              </a:solidFill>
            </a:ln>
          </c:spPr>
          <c:invertIfNegative val="1"/>
          <c:val>
            <c:numRef>
              <c:f>Referrals!$G$16</c:f>
              <c:numCache>
                <c:formatCode>0%</c:formatCode>
                <c:ptCount val="1"/>
                <c:pt idx="0">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0A86-CA43-8EFF-F6CDAFE0EAD5}"/>
            </c:ext>
          </c:extLst>
        </c:ser>
        <c:ser>
          <c:idx val="2"/>
          <c:order val="2"/>
          <c:tx>
            <c:strRef>
              <c:f>Referrals!$H$14</c:f>
              <c:strCache>
                <c:ptCount val="1"/>
                <c:pt idx="0">
                  <c:v>High School</c:v>
                </c:pt>
              </c:strCache>
            </c:strRef>
          </c:tx>
          <c:spPr>
            <a:solidFill>
              <a:srgbClr val="45818E"/>
            </a:solidFill>
            <a:ln cmpd="sng">
              <a:solidFill>
                <a:srgbClr val="000000"/>
              </a:solidFill>
            </a:ln>
          </c:spPr>
          <c:invertIfNegative val="1"/>
          <c:dPt>
            <c:idx val="0"/>
            <c:invertIfNegative val="1"/>
            <c:bubble3D val="0"/>
            <c:extLst>
              <c:ext xmlns:c16="http://schemas.microsoft.com/office/drawing/2014/chart" uri="{C3380CC4-5D6E-409C-BE32-E72D297353CC}">
                <c16:uniqueId val="{00000002-0A86-CA43-8EFF-F6CDAFE0EAD5}"/>
              </c:ext>
            </c:extLst>
          </c:dPt>
          <c:dLbls>
            <c:spPr>
              <a:noFill/>
              <a:ln>
                <a:noFill/>
              </a:ln>
              <a:effectLst/>
            </c:spPr>
            <c:txPr>
              <a:bodyPr/>
              <a:lstStyle/>
              <a:p>
                <a:pPr lvl="0">
                  <a:defRPr sz="22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Referrals!$H$16</c:f>
              <c:numCache>
                <c:formatCode>0%</c:formatCode>
                <c:ptCount val="1"/>
                <c:pt idx="0">
                  <c:v>0.25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0A86-CA43-8EFF-F6CDAFE0EAD5}"/>
            </c:ext>
          </c:extLst>
        </c:ser>
        <c:ser>
          <c:idx val="3"/>
          <c:order val="3"/>
          <c:tx>
            <c:strRef>
              <c:f>Referrals!$I$14</c:f>
              <c:strCache>
                <c:ptCount val="1"/>
                <c:pt idx="0">
                  <c:v>College</c:v>
                </c:pt>
              </c:strCache>
            </c:strRef>
          </c:tx>
          <c:spPr>
            <a:solidFill>
              <a:srgbClr val="134F5C"/>
            </a:solidFill>
            <a:ln cmpd="sng">
              <a:solidFill>
                <a:srgbClr val="000000"/>
              </a:solidFill>
            </a:ln>
          </c:spPr>
          <c:invertIfNegative val="1"/>
          <c:dPt>
            <c:idx val="0"/>
            <c:invertIfNegative val="1"/>
            <c:bubble3D val="0"/>
            <c:extLst>
              <c:ext xmlns:c16="http://schemas.microsoft.com/office/drawing/2014/chart" uri="{C3380CC4-5D6E-409C-BE32-E72D297353CC}">
                <c16:uniqueId val="{00000004-0A86-CA43-8EFF-F6CDAFE0EAD5}"/>
              </c:ext>
            </c:extLst>
          </c:dPt>
          <c:dLbls>
            <c:spPr>
              <a:noFill/>
              <a:ln>
                <a:noFill/>
              </a:ln>
              <a:effectLst/>
            </c:spPr>
            <c:txPr>
              <a:bodyPr/>
              <a:lstStyle/>
              <a:p>
                <a:pPr lvl="0">
                  <a:defRPr sz="22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Referrals!$I$16</c:f>
              <c:numCache>
                <c:formatCode>0%</c:formatCode>
                <c:ptCount val="1"/>
                <c:pt idx="0">
                  <c:v>0.5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5-0A86-CA43-8EFF-F6CDAFE0EAD5}"/>
            </c:ext>
          </c:extLst>
        </c:ser>
        <c:ser>
          <c:idx val="4"/>
          <c:order val="4"/>
          <c:tx>
            <c:strRef>
              <c:f>Referrals!$J$14</c:f>
              <c:strCache>
                <c:ptCount val="1"/>
                <c:pt idx="0">
                  <c:v>Graduate School</c:v>
                </c:pt>
              </c:strCache>
            </c:strRef>
          </c:tx>
          <c:spPr>
            <a:solidFill>
              <a:srgbClr val="0C343D"/>
            </a:solidFill>
            <a:ln cmpd="sng">
              <a:solidFill>
                <a:srgbClr val="000000"/>
              </a:solidFill>
            </a:ln>
          </c:spPr>
          <c:invertIfNegative val="1"/>
          <c:dPt>
            <c:idx val="0"/>
            <c:invertIfNegative val="1"/>
            <c:bubble3D val="0"/>
            <c:extLst>
              <c:ext xmlns:c16="http://schemas.microsoft.com/office/drawing/2014/chart" uri="{C3380CC4-5D6E-409C-BE32-E72D297353CC}">
                <c16:uniqueId val="{00000006-0A86-CA43-8EFF-F6CDAFE0EAD5}"/>
              </c:ext>
            </c:extLst>
          </c:dPt>
          <c:dLbls>
            <c:spPr>
              <a:noFill/>
              <a:ln>
                <a:noFill/>
              </a:ln>
              <a:effectLst/>
            </c:spPr>
            <c:txPr>
              <a:bodyPr/>
              <a:lstStyle/>
              <a:p>
                <a:pPr lvl="0">
                  <a:defRPr sz="22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Referrals!$J$16</c:f>
              <c:numCache>
                <c:formatCode>0%</c:formatCode>
                <c:ptCount val="1"/>
                <c:pt idx="0">
                  <c:v>0.25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7-0A86-CA43-8EFF-F6CDAFE0EAD5}"/>
            </c:ext>
          </c:extLst>
        </c:ser>
        <c:dLbls>
          <c:showLegendKey val="0"/>
          <c:showVal val="0"/>
          <c:showCatName val="0"/>
          <c:showSerName val="0"/>
          <c:showPercent val="0"/>
          <c:showBubbleSize val="0"/>
        </c:dLbls>
        <c:gapWidth val="150"/>
        <c:overlap val="100"/>
        <c:axId val="1276964731"/>
        <c:axId val="1694434591"/>
      </c:barChart>
      <c:catAx>
        <c:axId val="1276964731"/>
        <c:scaling>
          <c:orientation val="maxMin"/>
        </c:scaling>
        <c:delete val="0"/>
        <c:axPos val="l"/>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2200" b="0">
                <a:solidFill>
                  <a:srgbClr val="000000"/>
                </a:solidFill>
                <a:latin typeface="+mn-lt"/>
              </a:defRPr>
            </a:pPr>
            <a:endParaRPr lang="en-US"/>
          </a:p>
        </c:txPr>
        <c:crossAx val="1694434591"/>
        <c:crosses val="autoZero"/>
        <c:auto val="1"/>
        <c:lblAlgn val="ctr"/>
        <c:lblOffset val="100"/>
        <c:noMultiLvlLbl val="1"/>
      </c:catAx>
      <c:valAx>
        <c:axId val="169443459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 sourceLinked="1"/>
        <c:majorTickMark val="none"/>
        <c:minorTickMark val="none"/>
        <c:tickLblPos val="nextTo"/>
        <c:spPr>
          <a:ln/>
        </c:spPr>
        <c:txPr>
          <a:bodyPr/>
          <a:lstStyle/>
          <a:p>
            <a:pPr lvl="0">
              <a:defRPr sz="2200" b="0">
                <a:solidFill>
                  <a:srgbClr val="000000"/>
                </a:solidFill>
                <a:latin typeface="+mn-lt"/>
              </a:defRPr>
            </a:pPr>
            <a:endParaRPr lang="en-US"/>
          </a:p>
        </c:txPr>
        <c:crossAx val="1276964731"/>
        <c:crosses val="max"/>
        <c:crossBetween val="between"/>
      </c:valAx>
    </c:plotArea>
    <c:legend>
      <c:legendPos val="r"/>
      <c:overlay val="0"/>
      <c:txPr>
        <a:bodyPr/>
        <a:lstStyle/>
        <a:p>
          <a:pPr lvl="0">
            <a:defRPr sz="2200"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0.19839255499153977"/>
          <c:y val="0.1446360153256705"/>
          <c:w val="0.78835871404399338"/>
          <c:h val="0.73639846743295012"/>
        </c:manualLayout>
      </c:layout>
      <c:barChart>
        <c:barDir val="bar"/>
        <c:grouping val="percentStacked"/>
        <c:varyColors val="1"/>
        <c:ser>
          <c:idx val="0"/>
          <c:order val="0"/>
          <c:tx>
            <c:strRef>
              <c:f>Referrals!$D$35</c:f>
              <c:strCache>
                <c:ptCount val="1"/>
              </c:strCache>
            </c:strRef>
          </c:tx>
          <c:spPr>
            <a:solidFill>
              <a:srgbClr val="B6D7A8"/>
            </a:solidFill>
            <a:ln cmpd="sng">
              <a:solidFill>
                <a:srgbClr val="000000"/>
              </a:solidFill>
            </a:ln>
          </c:spPr>
          <c:invertIfNegative val="1"/>
          <c:cat>
            <c:numRef>
              <c:f>Referrals!$D$37</c:f>
              <c:numCache>
                <c:formatCode>0%</c:formatCode>
                <c:ptCount val="1"/>
              </c:numCache>
            </c:numRef>
          </c:cat>
          <c:val>
            <c:numRef>
              <c:f>Referrals!$D$37</c:f>
              <c:numCache>
                <c:formatCode>0%</c:formatCode>
                <c:ptCount val="1"/>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D05E-AD45-8AA6-06D90BE5E806}"/>
            </c:ext>
          </c:extLst>
        </c:ser>
        <c:dLbls>
          <c:showLegendKey val="0"/>
          <c:showVal val="0"/>
          <c:showCatName val="0"/>
          <c:showSerName val="0"/>
          <c:showPercent val="0"/>
          <c:showBubbleSize val="0"/>
        </c:dLbls>
        <c:gapWidth val="150"/>
        <c:overlap val="100"/>
        <c:axId val="1592840394"/>
        <c:axId val="1137835661"/>
      </c:barChart>
      <c:catAx>
        <c:axId val="1592840394"/>
        <c:scaling>
          <c:orientation val="maxMin"/>
        </c:scaling>
        <c:delete val="0"/>
        <c:axPos val="l"/>
        <c:title>
          <c:tx>
            <c:rich>
              <a:bodyPr/>
              <a:lstStyle/>
              <a:p>
                <a:pPr lvl="0">
                  <a:defRPr b="0">
                    <a:solidFill>
                      <a:srgbClr val="000000"/>
                    </a:solidFill>
                    <a:latin typeface="+mn-lt"/>
                  </a:defRPr>
                </a:pPr>
                <a:endParaRPr lang="en-US"/>
              </a:p>
            </c:rich>
          </c:tx>
          <c:overlay val="0"/>
        </c:title>
        <c:numFmt formatCode="0%" sourceLinked="1"/>
        <c:majorTickMark val="none"/>
        <c:minorTickMark val="none"/>
        <c:tickLblPos val="nextTo"/>
        <c:txPr>
          <a:bodyPr/>
          <a:lstStyle/>
          <a:p>
            <a:pPr lvl="0">
              <a:defRPr sz="2200" b="0">
                <a:solidFill>
                  <a:srgbClr val="000000"/>
                </a:solidFill>
                <a:latin typeface="+mn-lt"/>
              </a:defRPr>
            </a:pPr>
            <a:endParaRPr lang="en-US"/>
          </a:p>
        </c:txPr>
        <c:crossAx val="1137835661"/>
        <c:crosses val="autoZero"/>
        <c:auto val="1"/>
        <c:lblAlgn val="ctr"/>
        <c:lblOffset val="100"/>
        <c:noMultiLvlLbl val="1"/>
      </c:catAx>
      <c:valAx>
        <c:axId val="113783566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 sourceLinked="1"/>
        <c:majorTickMark val="none"/>
        <c:minorTickMark val="none"/>
        <c:tickLblPos val="nextTo"/>
        <c:spPr>
          <a:ln/>
        </c:spPr>
        <c:txPr>
          <a:bodyPr/>
          <a:lstStyle/>
          <a:p>
            <a:pPr lvl="0">
              <a:defRPr sz="2200" b="0">
                <a:solidFill>
                  <a:srgbClr val="000000"/>
                </a:solidFill>
                <a:latin typeface="+mn-lt"/>
              </a:defRPr>
            </a:pPr>
            <a:endParaRPr lang="en-US"/>
          </a:p>
        </c:txPr>
        <c:crossAx val="1592840394"/>
        <c:crosses val="max"/>
        <c:crossBetween val="between"/>
      </c:valAx>
    </c:plotArea>
    <c:legend>
      <c:legendPos val="t"/>
      <c:overlay val="0"/>
      <c:txPr>
        <a:bodyPr/>
        <a:lstStyle/>
        <a:p>
          <a:pPr lvl="0">
            <a:defRPr sz="2200"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xMode val="edge"/>
          <c:yMode val="edge"/>
          <c:x val="0.45223880597014926"/>
          <c:y val="5.0000000000000017E-2"/>
          <c:w val="0.5293034825870645"/>
          <c:h val="0.85148247978436664"/>
        </c:manualLayout>
      </c:layout>
      <c:barChart>
        <c:barDir val="bar"/>
        <c:grouping val="clustered"/>
        <c:varyColors val="1"/>
        <c:ser>
          <c:idx val="0"/>
          <c:order val="0"/>
          <c:spPr>
            <a:solidFill>
              <a:srgbClr val="5B0F00"/>
            </a:solidFill>
            <a:ln cmpd="sng">
              <a:solidFill>
                <a:srgbClr val="000000"/>
              </a:solidFill>
            </a:ln>
          </c:spPr>
          <c:invertIfNegative val="1"/>
          <c:dPt>
            <c:idx val="0"/>
            <c:invertIfNegative val="1"/>
            <c:bubble3D val="0"/>
            <c:extLst>
              <c:ext xmlns:c16="http://schemas.microsoft.com/office/drawing/2014/chart" uri="{C3380CC4-5D6E-409C-BE32-E72D297353CC}">
                <c16:uniqueId val="{00000001-4ABE-B846-9B7D-BBF7BB52BD6B}"/>
              </c:ext>
            </c:extLst>
          </c:dPt>
          <c:dPt>
            <c:idx val="1"/>
            <c:invertIfNegative val="1"/>
            <c:bubble3D val="0"/>
            <c:spPr>
              <a:solidFill>
                <a:srgbClr val="85200C"/>
              </a:solidFill>
              <a:ln cmpd="sng">
                <a:solidFill>
                  <a:srgbClr val="000000"/>
                </a:solidFill>
              </a:ln>
            </c:spPr>
            <c:extLst>
              <c:ext xmlns:c16="http://schemas.microsoft.com/office/drawing/2014/chart" uri="{C3380CC4-5D6E-409C-BE32-E72D297353CC}">
                <c16:uniqueId val="{00000003-4ABE-B846-9B7D-BBF7BB52BD6B}"/>
              </c:ext>
            </c:extLst>
          </c:dPt>
          <c:dPt>
            <c:idx val="2"/>
            <c:invertIfNegative val="1"/>
            <c:bubble3D val="0"/>
            <c:spPr>
              <a:solidFill>
                <a:srgbClr val="A61C00"/>
              </a:solidFill>
              <a:ln cmpd="sng">
                <a:solidFill>
                  <a:srgbClr val="000000"/>
                </a:solidFill>
              </a:ln>
            </c:spPr>
            <c:extLst>
              <c:ext xmlns:c16="http://schemas.microsoft.com/office/drawing/2014/chart" uri="{C3380CC4-5D6E-409C-BE32-E72D297353CC}">
                <c16:uniqueId val="{00000005-4ABE-B846-9B7D-BBF7BB52BD6B}"/>
              </c:ext>
            </c:extLst>
          </c:dPt>
          <c:dPt>
            <c:idx val="3"/>
            <c:invertIfNegative val="1"/>
            <c:bubble3D val="0"/>
            <c:spPr>
              <a:solidFill>
                <a:srgbClr val="CC4125"/>
              </a:solidFill>
              <a:ln cmpd="sng">
                <a:solidFill>
                  <a:srgbClr val="000000"/>
                </a:solidFill>
              </a:ln>
            </c:spPr>
            <c:extLst>
              <c:ext xmlns:c16="http://schemas.microsoft.com/office/drawing/2014/chart" uri="{C3380CC4-5D6E-409C-BE32-E72D297353CC}">
                <c16:uniqueId val="{00000007-4ABE-B846-9B7D-BBF7BB52BD6B}"/>
              </c:ext>
            </c:extLst>
          </c:dPt>
          <c:dPt>
            <c:idx val="4"/>
            <c:invertIfNegative val="1"/>
            <c:bubble3D val="0"/>
            <c:spPr>
              <a:solidFill>
                <a:srgbClr val="DD7E6B"/>
              </a:solidFill>
              <a:ln cmpd="sng">
                <a:solidFill>
                  <a:srgbClr val="000000"/>
                </a:solidFill>
              </a:ln>
            </c:spPr>
            <c:extLst>
              <c:ext xmlns:c16="http://schemas.microsoft.com/office/drawing/2014/chart" uri="{C3380CC4-5D6E-409C-BE32-E72D297353CC}">
                <c16:uniqueId val="{00000009-4ABE-B846-9B7D-BBF7BB52BD6B}"/>
              </c:ext>
            </c:extLst>
          </c:dPt>
          <c:dPt>
            <c:idx val="5"/>
            <c:invertIfNegative val="1"/>
            <c:bubble3D val="0"/>
            <c:spPr>
              <a:solidFill>
                <a:srgbClr val="E6B8AF"/>
              </a:solidFill>
              <a:ln cmpd="sng">
                <a:solidFill>
                  <a:srgbClr val="000000"/>
                </a:solidFill>
              </a:ln>
            </c:spPr>
            <c:extLst>
              <c:ext xmlns:c16="http://schemas.microsoft.com/office/drawing/2014/chart" uri="{C3380CC4-5D6E-409C-BE32-E72D297353CC}">
                <c16:uniqueId val="{0000000B-4ABE-B846-9B7D-BBF7BB52BD6B}"/>
              </c:ext>
            </c:extLst>
          </c:dPt>
          <c:dPt>
            <c:idx val="6"/>
            <c:invertIfNegative val="1"/>
            <c:bubble3D val="0"/>
            <c:spPr>
              <a:solidFill>
                <a:srgbClr val="F4CCCC"/>
              </a:solidFill>
              <a:ln cmpd="sng">
                <a:solidFill>
                  <a:srgbClr val="000000"/>
                </a:solidFill>
              </a:ln>
            </c:spPr>
            <c:extLst>
              <c:ext xmlns:c16="http://schemas.microsoft.com/office/drawing/2014/chart" uri="{C3380CC4-5D6E-409C-BE32-E72D297353CC}">
                <c16:uniqueId val="{0000000D-4ABE-B846-9B7D-BBF7BB52BD6B}"/>
              </c:ext>
            </c:extLst>
          </c:dPt>
          <c:dPt>
            <c:idx val="7"/>
            <c:invertIfNegative val="1"/>
            <c:bubble3D val="0"/>
            <c:spPr>
              <a:solidFill>
                <a:srgbClr val="434343"/>
              </a:solidFill>
              <a:ln cmpd="sng">
                <a:solidFill>
                  <a:srgbClr val="000000"/>
                </a:solidFill>
              </a:ln>
            </c:spPr>
            <c:extLst>
              <c:ext xmlns:c16="http://schemas.microsoft.com/office/drawing/2014/chart" uri="{C3380CC4-5D6E-409C-BE32-E72D297353CC}">
                <c16:uniqueId val="{0000000F-4ABE-B846-9B7D-BBF7BB52BD6B}"/>
              </c:ext>
            </c:extLst>
          </c:dPt>
          <c:dLbls>
            <c:spPr>
              <a:noFill/>
              <a:ln>
                <a:noFill/>
              </a:ln>
              <a:effectLst/>
            </c:spPr>
            <c:txPr>
              <a:bodyPr/>
              <a:lstStyle/>
              <a:p>
                <a:pPr lvl="0">
                  <a:defRPr sz="22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'Other Material'!$C$6:$C$13</c:f>
              <c:strCache>
                <c:ptCount val="8"/>
                <c:pt idx="0">
                  <c:v>Searched for other Youtube videos or social media posts</c:v>
                </c:pt>
                <c:pt idx="1">
                  <c:v>Searched for online articles</c:v>
                </c:pt>
                <c:pt idx="2">
                  <c:v>Journal or conference articles about compliant mechanisms</c:v>
                </c:pt>
                <c:pt idx="3">
                  <c:v>"Handbook of Compliant Mechanisms" book</c:v>
                </c:pt>
                <c:pt idx="4">
                  <c:v>Online lectures</c:v>
                </c:pt>
                <c:pt idx="5">
                  <c:v>"Compliant Mechanisms" textbook</c:v>
                </c:pt>
                <c:pt idx="6">
                  <c:v>Taken a compliant mechanisms course</c:v>
                </c:pt>
                <c:pt idx="7">
                  <c:v>None of the above</c:v>
                </c:pt>
              </c:strCache>
            </c:strRef>
          </c:cat>
          <c:val>
            <c:numRef>
              <c:f>'Other Material'!$H$6:$H$13</c:f>
              <c:numCache>
                <c:formatCode>0%</c:formatCode>
                <c:ptCount val="8"/>
                <c:pt idx="0">
                  <c:v>0.676056338028169</c:v>
                </c:pt>
                <c:pt idx="1">
                  <c:v>0.47887323943661969</c:v>
                </c:pt>
                <c:pt idx="2">
                  <c:v>0.13970588235294118</c:v>
                </c:pt>
                <c:pt idx="3">
                  <c:v>9.5588235294117641E-2</c:v>
                </c:pt>
                <c:pt idx="4">
                  <c:v>9.8591549295774641E-2</c:v>
                </c:pt>
                <c:pt idx="5">
                  <c:v>5.8823529411764705E-2</c:v>
                </c:pt>
                <c:pt idx="6">
                  <c:v>2.2058823529411766E-2</c:v>
                </c:pt>
                <c:pt idx="7">
                  <c:v>0.21621621621621623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10-4ABE-B846-9B7D-BBF7BB52BD6B}"/>
            </c:ext>
          </c:extLst>
        </c:ser>
        <c:dLbls>
          <c:showLegendKey val="0"/>
          <c:showVal val="0"/>
          <c:showCatName val="0"/>
          <c:showSerName val="0"/>
          <c:showPercent val="0"/>
          <c:showBubbleSize val="0"/>
        </c:dLbls>
        <c:gapWidth val="150"/>
        <c:axId val="1854203324"/>
        <c:axId val="2112697142"/>
      </c:barChart>
      <c:catAx>
        <c:axId val="1854203324"/>
        <c:scaling>
          <c:orientation val="maxMin"/>
        </c:scaling>
        <c:delete val="0"/>
        <c:axPos val="l"/>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2200" b="0">
                <a:solidFill>
                  <a:srgbClr val="000000"/>
                </a:solidFill>
                <a:latin typeface="+mn-lt"/>
              </a:defRPr>
            </a:pPr>
            <a:endParaRPr lang="en-US"/>
          </a:p>
        </c:txPr>
        <c:crossAx val="2112697142"/>
        <c:crosses val="autoZero"/>
        <c:auto val="1"/>
        <c:lblAlgn val="ctr"/>
        <c:lblOffset val="100"/>
        <c:noMultiLvlLbl val="1"/>
      </c:catAx>
      <c:valAx>
        <c:axId val="2112697142"/>
        <c:scaling>
          <c:orientation val="minMax"/>
          <c:max val="0.7"/>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 sourceLinked="1"/>
        <c:majorTickMark val="none"/>
        <c:minorTickMark val="none"/>
        <c:tickLblPos val="nextTo"/>
        <c:spPr>
          <a:ln/>
        </c:spPr>
        <c:txPr>
          <a:bodyPr/>
          <a:lstStyle/>
          <a:p>
            <a:pPr lvl="0">
              <a:defRPr sz="2200" b="0">
                <a:solidFill>
                  <a:srgbClr val="000000"/>
                </a:solidFill>
                <a:latin typeface="+mn-lt"/>
              </a:defRPr>
            </a:pPr>
            <a:endParaRPr lang="en-US"/>
          </a:p>
        </c:txPr>
        <c:crossAx val="1854203324"/>
        <c:crosses val="max"/>
        <c:crossBetween val="between"/>
      </c:valAx>
    </c:plotArea>
    <c:legend>
      <c:legendPos val="tr"/>
      <c:legendEntry>
        <c:idx val="0"/>
        <c:txPr>
          <a:bodyPr/>
          <a:lstStyle/>
          <a:p>
            <a:pPr lvl="0">
              <a:defRPr sz="600"/>
            </a:pPr>
            <a:endParaRPr lang="en-US"/>
          </a:p>
        </c:txPr>
      </c:legendEntry>
      <c:overlay val="1"/>
      <c:txPr>
        <a:bodyPr/>
        <a:lstStyle/>
        <a:p>
          <a:pPr lvl="0">
            <a:defRPr sz="2200"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oneCellAnchor>
    <xdr:from>
      <xdr:col>5</xdr:col>
      <xdr:colOff>152400</xdr:colOff>
      <xdr:row>6</xdr:row>
      <xdr:rowOff>171450</xdr:rowOff>
    </xdr:from>
    <xdr:ext cx="9258300" cy="1638300"/>
    <xdr:graphicFrame macro="">
      <xdr:nvGraphicFramePr>
        <xdr:cNvPr id="2" name="Chart 1" title="Chart">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4</xdr:col>
      <xdr:colOff>723900</xdr:colOff>
      <xdr:row>7</xdr:row>
      <xdr:rowOff>133350</xdr:rowOff>
    </xdr:from>
    <xdr:ext cx="9572625" cy="2228850"/>
    <xdr:graphicFrame macro="">
      <xdr:nvGraphicFramePr>
        <xdr:cNvPr id="2" name="Chart 2" title="Char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6</xdr:col>
      <xdr:colOff>257175</xdr:colOff>
      <xdr:row>37</xdr:row>
      <xdr:rowOff>19050</xdr:rowOff>
    </xdr:from>
    <xdr:ext cx="9572625" cy="2038350"/>
    <xdr:graphicFrame macro="">
      <xdr:nvGraphicFramePr>
        <xdr:cNvPr id="3" name="Chart 3" title="Chart">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6</xdr:col>
      <xdr:colOff>257175</xdr:colOff>
      <xdr:row>47</xdr:row>
      <xdr:rowOff>180975</xdr:rowOff>
    </xdr:from>
    <xdr:ext cx="9572625" cy="2695575"/>
    <xdr:graphicFrame macro="">
      <xdr:nvGraphicFramePr>
        <xdr:cNvPr id="4" name="Chart 4" title="Chart">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85725</xdr:colOff>
      <xdr:row>17</xdr:row>
      <xdr:rowOff>85725</xdr:rowOff>
    </xdr:from>
    <xdr:ext cx="13792200" cy="7210425"/>
    <xdr:graphicFrame macro="">
      <xdr:nvGraphicFramePr>
        <xdr:cNvPr id="5" name="Chart 5" title="Chart">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3</xdr:col>
      <xdr:colOff>561975</xdr:colOff>
      <xdr:row>27</xdr:row>
      <xdr:rowOff>142875</xdr:rowOff>
    </xdr:from>
    <xdr:ext cx="5715000" cy="3533775"/>
    <xdr:graphicFrame macro="">
      <xdr:nvGraphicFramePr>
        <xdr:cNvPr id="6" name="Chart 6" title="Chart">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9</xdr:col>
      <xdr:colOff>352425</xdr:colOff>
      <xdr:row>24</xdr:row>
      <xdr:rowOff>180975</xdr:rowOff>
    </xdr:from>
    <xdr:ext cx="7038975" cy="3314700"/>
    <xdr:graphicFrame macro="">
      <xdr:nvGraphicFramePr>
        <xdr:cNvPr id="7" name="Chart 7" title="Chart">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14</xdr:col>
      <xdr:colOff>619125</xdr:colOff>
      <xdr:row>29</xdr:row>
      <xdr:rowOff>47625</xdr:rowOff>
    </xdr:from>
    <xdr:ext cx="10448925" cy="3533775"/>
    <xdr:graphicFrame macro="">
      <xdr:nvGraphicFramePr>
        <xdr:cNvPr id="8" name="Chart 8" title="Chart">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13</xdr:col>
      <xdr:colOff>933450</xdr:colOff>
      <xdr:row>8</xdr:row>
      <xdr:rowOff>57150</xdr:rowOff>
    </xdr:from>
    <xdr:ext cx="5715000" cy="3533775"/>
    <xdr:graphicFrame macro="">
      <xdr:nvGraphicFramePr>
        <xdr:cNvPr id="9" name="Chart 9" title="Chart">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14</xdr:col>
      <xdr:colOff>619125</xdr:colOff>
      <xdr:row>49</xdr:row>
      <xdr:rowOff>95250</xdr:rowOff>
    </xdr:from>
    <xdr:ext cx="10448925" cy="3533775"/>
    <xdr:graphicFrame macro="">
      <xdr:nvGraphicFramePr>
        <xdr:cNvPr id="10" name="Chart 10" title="Chart">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dr:oneCellAnchor>
    <xdr:from>
      <xdr:col>12</xdr:col>
      <xdr:colOff>295275</xdr:colOff>
      <xdr:row>1</xdr:row>
      <xdr:rowOff>28575</xdr:rowOff>
    </xdr:from>
    <xdr:ext cx="13144500" cy="2800350"/>
    <xdr:graphicFrame macro="">
      <xdr:nvGraphicFramePr>
        <xdr:cNvPr id="11" name="Chart 11" title="Chart">
          <a:extLst>
            <a:ext uri="{FF2B5EF4-FFF2-40B4-BE49-F238E27FC236}">
              <a16:creationId xmlns:a16="http://schemas.microsoft.com/office/drawing/2014/main" id="{00000000-0008-0000-05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12</xdr:col>
      <xdr:colOff>285750</xdr:colOff>
      <xdr:row>23</xdr:row>
      <xdr:rowOff>28575</xdr:rowOff>
    </xdr:from>
    <xdr:ext cx="11258550" cy="1924050"/>
    <xdr:graphicFrame macro="">
      <xdr:nvGraphicFramePr>
        <xdr:cNvPr id="12" name="Chart 12" title="Chart">
          <a:extLst>
            <a:ext uri="{FF2B5EF4-FFF2-40B4-BE49-F238E27FC236}">
              <a16:creationId xmlns:a16="http://schemas.microsoft.com/office/drawing/2014/main" id="{00000000-0008-0000-05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12</xdr:col>
      <xdr:colOff>285750</xdr:colOff>
      <xdr:row>34</xdr:row>
      <xdr:rowOff>104775</xdr:rowOff>
    </xdr:from>
    <xdr:ext cx="15097125" cy="3333750"/>
    <xdr:graphicFrame macro="">
      <xdr:nvGraphicFramePr>
        <xdr:cNvPr id="13" name="Chart 13" title="Chart">
          <a:extLst>
            <a:ext uri="{FF2B5EF4-FFF2-40B4-BE49-F238E27FC236}">
              <a16:creationId xmlns:a16="http://schemas.microsoft.com/office/drawing/2014/main" id="{00000000-0008-0000-05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876300</xdr:colOff>
      <xdr:row>18</xdr:row>
      <xdr:rowOff>28575</xdr:rowOff>
    </xdr:from>
    <xdr:ext cx="15611475" cy="4381500"/>
    <xdr:graphicFrame macro="">
      <xdr:nvGraphicFramePr>
        <xdr:cNvPr id="14" name="Chart 14" title="Chart">
          <a:extLst>
            <a:ext uri="{FF2B5EF4-FFF2-40B4-BE49-F238E27FC236}">
              <a16:creationId xmlns:a16="http://schemas.microsoft.com/office/drawing/2014/main" id="{00000000-0008-0000-06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usaprinters.org/prints/37093-ortho-planar-sp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237"/>
  <sheetViews>
    <sheetView workbookViewId="0">
      <pane ySplit="1" topLeftCell="A8" activePane="bottomLeft" state="frozen"/>
      <selection pane="bottomLeft" activeCell="B3" sqref="B3"/>
    </sheetView>
  </sheetViews>
  <sheetFormatPr baseColWidth="10" defaultColWidth="12.6640625" defaultRowHeight="15.75" customHeight="1" x14ac:dyDescent="0.15"/>
  <cols>
    <col min="1" max="4" width="18.83203125" customWidth="1"/>
    <col min="5" max="5" width="15.6640625" customWidth="1"/>
    <col min="6" max="6" width="29.6640625" customWidth="1"/>
    <col min="7" max="18" width="18.83203125" customWidth="1"/>
  </cols>
  <sheetData>
    <row r="1" spans="1:18" ht="15.75" customHeight="1" x14ac:dyDescent="0.15">
      <c r="A1" s="1" t="s">
        <v>0</v>
      </c>
      <c r="B1" s="1" t="s">
        <v>1</v>
      </c>
      <c r="C1" s="1" t="s">
        <v>2</v>
      </c>
      <c r="D1" s="1" t="s">
        <v>3</v>
      </c>
      <c r="E1" s="1" t="s">
        <v>4</v>
      </c>
      <c r="F1" s="1" t="s">
        <v>5</v>
      </c>
      <c r="G1" s="1" t="s">
        <v>6</v>
      </c>
      <c r="H1" s="1" t="s">
        <v>7</v>
      </c>
      <c r="I1" s="1" t="s">
        <v>8</v>
      </c>
      <c r="J1" s="1" t="s">
        <v>9</v>
      </c>
      <c r="K1" s="1" t="s">
        <v>10</v>
      </c>
      <c r="L1" s="1" t="s">
        <v>11</v>
      </c>
      <c r="M1" s="1"/>
      <c r="N1" s="1"/>
      <c r="O1" s="1"/>
      <c r="P1" s="1"/>
      <c r="Q1" s="1"/>
      <c r="R1" s="1"/>
    </row>
    <row r="2" spans="1:18" ht="15.75" customHeight="1" x14ac:dyDescent="0.15">
      <c r="A2" s="2">
        <v>44617.734075601853</v>
      </c>
      <c r="B2" s="3" t="s">
        <v>12</v>
      </c>
      <c r="C2" s="3" t="s">
        <v>13</v>
      </c>
      <c r="D2" s="3" t="s">
        <v>14</v>
      </c>
      <c r="E2" s="3" t="s">
        <v>15</v>
      </c>
      <c r="F2" s="3" t="s">
        <v>16</v>
      </c>
      <c r="G2" s="3">
        <v>2</v>
      </c>
      <c r="H2" s="3"/>
      <c r="I2" s="3"/>
      <c r="J2" s="3" t="s">
        <v>17</v>
      </c>
      <c r="K2" s="3" t="s">
        <v>18</v>
      </c>
      <c r="L2" s="3" t="s">
        <v>19</v>
      </c>
      <c r="M2" s="3"/>
      <c r="N2" s="3"/>
      <c r="O2" s="3"/>
      <c r="P2" s="3"/>
      <c r="Q2" s="3"/>
      <c r="R2" s="3"/>
    </row>
    <row r="3" spans="1:18" ht="15.75" customHeight="1" x14ac:dyDescent="0.15">
      <c r="A3" s="2">
        <v>44617.734224675922</v>
      </c>
      <c r="B3" s="3" t="s">
        <v>20</v>
      </c>
      <c r="C3" s="3" t="s">
        <v>13</v>
      </c>
      <c r="D3" s="3" t="s">
        <v>14</v>
      </c>
      <c r="E3" s="3" t="s">
        <v>21</v>
      </c>
      <c r="F3" s="3" t="s">
        <v>22</v>
      </c>
      <c r="G3" s="3">
        <v>30</v>
      </c>
      <c r="H3" s="3" t="s">
        <v>23</v>
      </c>
      <c r="I3" s="3"/>
      <c r="J3" s="3" t="s">
        <v>24</v>
      </c>
      <c r="K3" s="3" t="s">
        <v>25</v>
      </c>
      <c r="L3" s="3" t="s">
        <v>19</v>
      </c>
      <c r="M3" s="3"/>
      <c r="N3" s="3"/>
      <c r="O3" s="3"/>
      <c r="P3" s="3"/>
      <c r="Q3" s="3"/>
      <c r="R3" s="3"/>
    </row>
    <row r="4" spans="1:18" ht="15.75" customHeight="1" x14ac:dyDescent="0.15">
      <c r="A4" s="2">
        <v>44617.735195601854</v>
      </c>
      <c r="B4" s="3" t="s">
        <v>20</v>
      </c>
      <c r="C4" s="3" t="s">
        <v>13</v>
      </c>
      <c r="D4" s="3" t="s">
        <v>14</v>
      </c>
      <c r="E4" s="3" t="s">
        <v>26</v>
      </c>
      <c r="F4" s="3" t="s">
        <v>16</v>
      </c>
      <c r="G4" s="3">
        <v>3</v>
      </c>
      <c r="H4" s="3"/>
      <c r="I4" s="3" t="s">
        <v>27</v>
      </c>
      <c r="J4" s="3" t="s">
        <v>17</v>
      </c>
      <c r="K4" s="3" t="s">
        <v>18</v>
      </c>
      <c r="L4" s="3" t="s">
        <v>19</v>
      </c>
      <c r="M4" s="3"/>
      <c r="N4" s="3"/>
      <c r="O4" s="3"/>
      <c r="P4" s="3"/>
      <c r="Q4" s="3"/>
      <c r="R4" s="3"/>
    </row>
    <row r="5" spans="1:18" ht="15.75" customHeight="1" x14ac:dyDescent="0.15">
      <c r="A5" s="2">
        <v>44617.735366898152</v>
      </c>
      <c r="B5" s="3" t="s">
        <v>20</v>
      </c>
      <c r="C5" s="3" t="s">
        <v>13</v>
      </c>
      <c r="D5" s="3" t="s">
        <v>14</v>
      </c>
      <c r="E5" s="3" t="s">
        <v>28</v>
      </c>
      <c r="F5" s="3" t="s">
        <v>16</v>
      </c>
      <c r="G5" s="3">
        <v>3</v>
      </c>
      <c r="H5" s="3"/>
      <c r="I5" s="3"/>
      <c r="J5" s="3" t="s">
        <v>29</v>
      </c>
      <c r="K5" s="3"/>
      <c r="L5" s="3" t="s">
        <v>30</v>
      </c>
      <c r="M5" s="3"/>
      <c r="N5" s="3"/>
      <c r="O5" s="3"/>
      <c r="P5" s="3"/>
      <c r="Q5" s="3"/>
      <c r="R5" s="3"/>
    </row>
    <row r="6" spans="1:18" ht="15.75" customHeight="1" x14ac:dyDescent="0.15">
      <c r="A6" s="2">
        <v>44617.737260729162</v>
      </c>
      <c r="B6" s="3" t="s">
        <v>13</v>
      </c>
      <c r="C6" s="3" t="s">
        <v>13</v>
      </c>
      <c r="D6" s="3" t="s">
        <v>14</v>
      </c>
      <c r="E6" s="3" t="s">
        <v>31</v>
      </c>
      <c r="F6" s="3"/>
      <c r="G6" s="3"/>
      <c r="H6" s="3"/>
      <c r="I6" s="3" t="s">
        <v>32</v>
      </c>
      <c r="J6" s="3" t="s">
        <v>33</v>
      </c>
      <c r="K6" s="3" t="s">
        <v>18</v>
      </c>
      <c r="L6" s="3" t="s">
        <v>34</v>
      </c>
      <c r="M6" s="3"/>
      <c r="N6" s="3"/>
      <c r="O6" s="3"/>
      <c r="P6" s="3"/>
      <c r="Q6" s="3"/>
      <c r="R6" s="3"/>
    </row>
    <row r="7" spans="1:18" ht="15.75" customHeight="1" x14ac:dyDescent="0.15">
      <c r="A7" s="2">
        <v>44617.737813715277</v>
      </c>
      <c r="B7" s="3" t="s">
        <v>20</v>
      </c>
      <c r="C7" s="3" t="s">
        <v>13</v>
      </c>
      <c r="D7" s="3" t="s">
        <v>35</v>
      </c>
      <c r="E7" s="3" t="s">
        <v>36</v>
      </c>
      <c r="F7" s="3" t="s">
        <v>37</v>
      </c>
      <c r="G7" s="3">
        <v>10</v>
      </c>
      <c r="H7" s="3"/>
      <c r="I7" s="3" t="s">
        <v>38</v>
      </c>
      <c r="J7" s="3" t="s">
        <v>29</v>
      </c>
      <c r="K7" s="3" t="s">
        <v>18</v>
      </c>
      <c r="L7" s="3" t="s">
        <v>19</v>
      </c>
      <c r="M7" s="3"/>
      <c r="N7" s="3"/>
      <c r="O7" s="3"/>
      <c r="P7" s="3"/>
      <c r="Q7" s="3"/>
      <c r="R7" s="3"/>
    </row>
    <row r="8" spans="1:18" ht="15.75" customHeight="1" x14ac:dyDescent="0.15">
      <c r="A8" s="2">
        <v>44617.739292453705</v>
      </c>
      <c r="B8" s="3" t="s">
        <v>12</v>
      </c>
      <c r="C8" s="3" t="s">
        <v>13</v>
      </c>
      <c r="D8" s="3" t="s">
        <v>35</v>
      </c>
      <c r="E8" s="3" t="s">
        <v>39</v>
      </c>
      <c r="F8" s="3" t="s">
        <v>40</v>
      </c>
      <c r="G8" s="3"/>
      <c r="H8" s="3"/>
      <c r="I8" s="3" t="s">
        <v>41</v>
      </c>
      <c r="J8" s="3" t="s">
        <v>29</v>
      </c>
      <c r="K8" s="3" t="s">
        <v>18</v>
      </c>
      <c r="L8" s="3" t="s">
        <v>19</v>
      </c>
      <c r="M8" s="3"/>
      <c r="N8" s="3"/>
      <c r="O8" s="3"/>
      <c r="P8" s="3"/>
      <c r="Q8" s="3"/>
      <c r="R8" s="3"/>
    </row>
    <row r="9" spans="1:18" ht="15.75" customHeight="1" x14ac:dyDescent="0.15">
      <c r="A9" s="2">
        <v>44617.740266550929</v>
      </c>
      <c r="B9" s="3" t="s">
        <v>20</v>
      </c>
      <c r="C9" s="3" t="s">
        <v>13</v>
      </c>
      <c r="D9" s="3" t="s">
        <v>14</v>
      </c>
      <c r="E9" s="3" t="s">
        <v>42</v>
      </c>
      <c r="F9" s="3" t="s">
        <v>43</v>
      </c>
      <c r="G9" s="3">
        <v>20</v>
      </c>
      <c r="H9" s="3"/>
      <c r="I9" s="3"/>
      <c r="J9" s="3" t="s">
        <v>33</v>
      </c>
      <c r="K9" s="3" t="s">
        <v>18</v>
      </c>
      <c r="L9" s="3" t="s">
        <v>30</v>
      </c>
      <c r="M9" s="3"/>
      <c r="N9" s="3"/>
      <c r="O9" s="3"/>
      <c r="P9" s="3"/>
      <c r="Q9" s="3"/>
      <c r="R9" s="3"/>
    </row>
    <row r="10" spans="1:18" ht="15.75" customHeight="1" x14ac:dyDescent="0.15">
      <c r="A10" s="2">
        <v>44617.742050960645</v>
      </c>
      <c r="B10" s="3" t="s">
        <v>12</v>
      </c>
      <c r="C10" s="3" t="s">
        <v>44</v>
      </c>
      <c r="D10" s="3" t="s">
        <v>14</v>
      </c>
      <c r="E10" s="3" t="s">
        <v>45</v>
      </c>
      <c r="F10" s="3" t="s">
        <v>16</v>
      </c>
      <c r="G10" s="3">
        <v>10</v>
      </c>
      <c r="H10" s="3" t="s">
        <v>46</v>
      </c>
      <c r="I10" s="3" t="s">
        <v>47</v>
      </c>
      <c r="J10" s="3" t="s">
        <v>29</v>
      </c>
      <c r="K10" s="3" t="s">
        <v>18</v>
      </c>
      <c r="L10" s="3" t="s">
        <v>19</v>
      </c>
      <c r="M10" s="3"/>
      <c r="N10" s="3"/>
      <c r="O10" s="3"/>
      <c r="P10" s="3"/>
      <c r="Q10" s="3"/>
      <c r="R10" s="3"/>
    </row>
    <row r="11" spans="1:18" ht="15.75" customHeight="1" x14ac:dyDescent="0.15">
      <c r="A11" s="2">
        <v>44617.74252753472</v>
      </c>
      <c r="B11" s="3" t="s">
        <v>20</v>
      </c>
      <c r="C11" s="3" t="s">
        <v>13</v>
      </c>
      <c r="D11" s="3" t="s">
        <v>35</v>
      </c>
      <c r="E11" s="3" t="s">
        <v>48</v>
      </c>
      <c r="F11" s="3" t="s">
        <v>16</v>
      </c>
      <c r="G11" s="3">
        <v>1</v>
      </c>
      <c r="H11" s="3"/>
      <c r="I11" s="3" t="s">
        <v>49</v>
      </c>
      <c r="J11" s="3" t="s">
        <v>17</v>
      </c>
      <c r="K11" s="3" t="s">
        <v>18</v>
      </c>
      <c r="L11" s="3" t="s">
        <v>19</v>
      </c>
      <c r="M11" s="3"/>
      <c r="N11" s="3"/>
      <c r="O11" s="3"/>
      <c r="P11" s="3"/>
      <c r="Q11" s="3"/>
      <c r="R11" s="3"/>
    </row>
    <row r="12" spans="1:18" ht="15.75" customHeight="1" x14ac:dyDescent="0.15">
      <c r="A12" s="2">
        <v>44617.745212395836</v>
      </c>
      <c r="B12" s="3" t="s">
        <v>20</v>
      </c>
      <c r="C12" s="3" t="s">
        <v>13</v>
      </c>
      <c r="D12" s="3" t="s">
        <v>35</v>
      </c>
      <c r="E12" s="3" t="s">
        <v>50</v>
      </c>
      <c r="F12" s="3" t="s">
        <v>37</v>
      </c>
      <c r="G12" s="3">
        <v>25</v>
      </c>
      <c r="H12" s="3"/>
      <c r="I12" s="3"/>
      <c r="J12" s="3" t="s">
        <v>17</v>
      </c>
      <c r="K12" s="3" t="s">
        <v>18</v>
      </c>
      <c r="L12" s="3" t="s">
        <v>19</v>
      </c>
      <c r="M12" s="3"/>
      <c r="N12" s="3"/>
      <c r="O12" s="3"/>
      <c r="P12" s="3"/>
      <c r="Q12" s="3"/>
      <c r="R12" s="3"/>
    </row>
    <row r="13" spans="1:18" ht="15.75" customHeight="1" x14ac:dyDescent="0.15">
      <c r="A13" s="2">
        <v>44617.748612384261</v>
      </c>
      <c r="B13" s="3" t="s">
        <v>13</v>
      </c>
      <c r="C13" s="3" t="s">
        <v>13</v>
      </c>
      <c r="D13" s="3" t="s">
        <v>14</v>
      </c>
      <c r="E13" s="3" t="s">
        <v>51</v>
      </c>
      <c r="F13" s="3" t="s">
        <v>52</v>
      </c>
      <c r="G13" s="3">
        <v>20</v>
      </c>
      <c r="H13" s="3" t="s">
        <v>53</v>
      </c>
      <c r="I13" s="3" t="s">
        <v>54</v>
      </c>
      <c r="J13" s="3" t="s">
        <v>24</v>
      </c>
      <c r="K13" s="3" t="s">
        <v>25</v>
      </c>
      <c r="L13" s="3" t="s">
        <v>19</v>
      </c>
      <c r="M13" s="3"/>
      <c r="N13" s="3"/>
      <c r="O13" s="3"/>
      <c r="P13" s="3"/>
      <c r="Q13" s="3"/>
      <c r="R13" s="3"/>
    </row>
    <row r="14" spans="1:18" ht="15.75" customHeight="1" x14ac:dyDescent="0.15">
      <c r="A14" s="2">
        <v>44617.749937604167</v>
      </c>
      <c r="B14" s="3" t="s">
        <v>20</v>
      </c>
      <c r="C14" s="3" t="s">
        <v>13</v>
      </c>
      <c r="D14" s="3" t="s">
        <v>35</v>
      </c>
      <c r="E14" s="3" t="s">
        <v>28</v>
      </c>
      <c r="F14" s="3" t="s">
        <v>16</v>
      </c>
      <c r="G14" s="3">
        <v>8</v>
      </c>
      <c r="H14" s="3"/>
      <c r="I14" s="3"/>
      <c r="J14" s="3" t="s">
        <v>24</v>
      </c>
      <c r="K14" s="3" t="s">
        <v>25</v>
      </c>
      <c r="L14" s="3" t="s">
        <v>19</v>
      </c>
      <c r="M14" s="3"/>
      <c r="N14" s="3"/>
      <c r="O14" s="3"/>
      <c r="P14" s="3"/>
      <c r="Q14" s="3"/>
      <c r="R14" s="3"/>
    </row>
    <row r="15" spans="1:18" ht="15.75" customHeight="1" x14ac:dyDescent="0.15">
      <c r="A15" s="2">
        <v>44617.75069523148</v>
      </c>
      <c r="B15" s="3" t="s">
        <v>20</v>
      </c>
      <c r="C15" s="3" t="s">
        <v>12</v>
      </c>
      <c r="D15" s="3" t="s">
        <v>14</v>
      </c>
      <c r="E15" s="3" t="s">
        <v>55</v>
      </c>
      <c r="F15" s="3"/>
      <c r="G15" s="3">
        <v>3</v>
      </c>
      <c r="H15" s="3"/>
      <c r="I15" s="3"/>
      <c r="J15" s="3" t="s">
        <v>17</v>
      </c>
      <c r="K15" s="3" t="s">
        <v>18</v>
      </c>
      <c r="L15" s="3" t="s">
        <v>19</v>
      </c>
      <c r="M15" s="3"/>
      <c r="N15" s="3"/>
      <c r="O15" s="3"/>
      <c r="P15" s="3"/>
      <c r="Q15" s="3"/>
      <c r="R15" s="3"/>
    </row>
    <row r="16" spans="1:18" ht="15.75" customHeight="1" x14ac:dyDescent="0.15">
      <c r="A16" s="2">
        <v>44617.753500208331</v>
      </c>
      <c r="B16" s="3" t="s">
        <v>20</v>
      </c>
      <c r="C16" s="3" t="s">
        <v>44</v>
      </c>
      <c r="D16" s="3" t="s">
        <v>35</v>
      </c>
      <c r="E16" s="3" t="s">
        <v>56</v>
      </c>
      <c r="F16" s="3" t="s">
        <v>16</v>
      </c>
      <c r="G16" s="3">
        <v>2</v>
      </c>
      <c r="H16" s="3"/>
      <c r="I16" s="3"/>
      <c r="J16" s="3" t="s">
        <v>17</v>
      </c>
      <c r="K16" s="3" t="s">
        <v>18</v>
      </c>
      <c r="L16" s="3" t="s">
        <v>19</v>
      </c>
      <c r="M16" s="3"/>
      <c r="N16" s="3"/>
      <c r="O16" s="3"/>
      <c r="P16" s="3"/>
      <c r="Q16" s="3"/>
      <c r="R16" s="3"/>
    </row>
    <row r="17" spans="1:18" ht="15.75" customHeight="1" x14ac:dyDescent="0.15">
      <c r="A17" s="2">
        <v>44617.755427199074</v>
      </c>
      <c r="B17" s="3" t="s">
        <v>12</v>
      </c>
      <c r="C17" s="3" t="s">
        <v>13</v>
      </c>
      <c r="D17" s="3" t="s">
        <v>14</v>
      </c>
      <c r="E17" s="3" t="s">
        <v>57</v>
      </c>
      <c r="F17" s="3" t="s">
        <v>16</v>
      </c>
      <c r="G17" s="3">
        <v>8</v>
      </c>
      <c r="H17" s="3"/>
      <c r="I17" s="3"/>
      <c r="J17" s="3" t="s">
        <v>17</v>
      </c>
      <c r="K17" s="3" t="s">
        <v>18</v>
      </c>
      <c r="L17" s="3" t="s">
        <v>19</v>
      </c>
      <c r="M17" s="3"/>
      <c r="N17" s="3"/>
      <c r="O17" s="3"/>
      <c r="P17" s="3"/>
      <c r="Q17" s="3"/>
      <c r="R17" s="3"/>
    </row>
    <row r="18" spans="1:18" ht="15.75" customHeight="1" x14ac:dyDescent="0.15">
      <c r="A18" s="2">
        <v>44617.757616493051</v>
      </c>
      <c r="B18" s="3" t="s">
        <v>13</v>
      </c>
      <c r="C18" s="3" t="s">
        <v>44</v>
      </c>
      <c r="D18" s="3" t="s">
        <v>14</v>
      </c>
      <c r="E18" s="3" t="s">
        <v>58</v>
      </c>
      <c r="F18" s="3"/>
      <c r="G18" s="3"/>
      <c r="H18" s="3"/>
      <c r="I18" s="3"/>
      <c r="J18" s="3" t="s">
        <v>24</v>
      </c>
      <c r="K18" s="3" t="s">
        <v>59</v>
      </c>
      <c r="L18" s="3" t="s">
        <v>19</v>
      </c>
      <c r="M18" s="3"/>
      <c r="N18" s="3"/>
      <c r="O18" s="3"/>
      <c r="P18" s="3"/>
      <c r="Q18" s="3"/>
      <c r="R18" s="3"/>
    </row>
    <row r="19" spans="1:18" ht="15.75" customHeight="1" x14ac:dyDescent="0.15">
      <c r="A19" s="2">
        <v>44617.757961932875</v>
      </c>
      <c r="B19" s="3" t="s">
        <v>12</v>
      </c>
      <c r="C19" s="3" t="s">
        <v>44</v>
      </c>
      <c r="D19" s="3" t="s">
        <v>14</v>
      </c>
      <c r="E19" s="3" t="s">
        <v>60</v>
      </c>
      <c r="F19" s="3" t="s">
        <v>40</v>
      </c>
      <c r="G19" s="3">
        <v>10</v>
      </c>
      <c r="H19" s="3"/>
      <c r="I19" s="3" t="s">
        <v>61</v>
      </c>
      <c r="J19" s="3" t="s">
        <v>17</v>
      </c>
      <c r="K19" s="3" t="s">
        <v>18</v>
      </c>
      <c r="L19" s="3" t="s">
        <v>19</v>
      </c>
      <c r="M19" s="3"/>
      <c r="N19" s="3"/>
      <c r="O19" s="3"/>
      <c r="P19" s="3"/>
      <c r="Q19" s="3"/>
      <c r="R19" s="3"/>
    </row>
    <row r="20" spans="1:18" ht="15.75" customHeight="1" x14ac:dyDescent="0.15">
      <c r="A20" s="2">
        <v>44617.759903981481</v>
      </c>
      <c r="B20" s="3" t="s">
        <v>20</v>
      </c>
      <c r="C20" s="3" t="s">
        <v>13</v>
      </c>
      <c r="D20" s="3" t="s">
        <v>14</v>
      </c>
      <c r="E20" s="3" t="s">
        <v>57</v>
      </c>
      <c r="F20" s="3" t="s">
        <v>16</v>
      </c>
      <c r="G20" s="3">
        <v>0</v>
      </c>
      <c r="H20" s="3"/>
      <c r="I20" s="3"/>
      <c r="J20" s="3" t="s">
        <v>29</v>
      </c>
      <c r="K20" s="3" t="s">
        <v>18</v>
      </c>
      <c r="L20" s="3" t="s">
        <v>19</v>
      </c>
      <c r="M20" s="3"/>
      <c r="N20" s="3"/>
      <c r="O20" s="3"/>
      <c r="P20" s="3"/>
      <c r="Q20" s="3"/>
      <c r="R20" s="3"/>
    </row>
    <row r="21" spans="1:18" ht="15.75" customHeight="1" x14ac:dyDescent="0.15">
      <c r="A21" s="2">
        <v>44617.766215960648</v>
      </c>
      <c r="B21" s="3" t="s">
        <v>12</v>
      </c>
      <c r="C21" s="3" t="s">
        <v>13</v>
      </c>
      <c r="D21" s="3" t="s">
        <v>14</v>
      </c>
      <c r="E21" s="3" t="s">
        <v>62</v>
      </c>
      <c r="F21" s="3" t="s">
        <v>16</v>
      </c>
      <c r="G21" s="3">
        <v>5</v>
      </c>
      <c r="H21" s="3"/>
      <c r="I21" s="3"/>
      <c r="J21" s="3" t="s">
        <v>29</v>
      </c>
      <c r="K21" s="3" t="s">
        <v>18</v>
      </c>
      <c r="L21" s="3" t="s">
        <v>19</v>
      </c>
      <c r="M21" s="3"/>
      <c r="N21" s="3"/>
      <c r="O21" s="3"/>
      <c r="P21" s="3"/>
      <c r="Q21" s="3"/>
      <c r="R21" s="3"/>
    </row>
    <row r="22" spans="1:18" ht="15.75" customHeight="1" x14ac:dyDescent="0.15">
      <c r="A22" s="2">
        <v>44617.768875057867</v>
      </c>
      <c r="B22" s="3" t="s">
        <v>20</v>
      </c>
      <c r="C22" s="3" t="s">
        <v>44</v>
      </c>
      <c r="D22" s="3" t="s">
        <v>14</v>
      </c>
      <c r="E22" s="3" t="s">
        <v>57</v>
      </c>
      <c r="F22" s="3" t="s">
        <v>16</v>
      </c>
      <c r="G22" s="3">
        <v>2</v>
      </c>
      <c r="H22" s="3"/>
      <c r="I22" s="3"/>
      <c r="J22" s="3" t="s">
        <v>24</v>
      </c>
      <c r="K22" s="3" t="s">
        <v>63</v>
      </c>
      <c r="L22" s="3" t="s">
        <v>19</v>
      </c>
      <c r="M22" s="3"/>
      <c r="N22" s="3"/>
      <c r="O22" s="3"/>
      <c r="P22" s="3"/>
      <c r="Q22" s="3"/>
      <c r="R22" s="3"/>
    </row>
    <row r="23" spans="1:18" ht="15.75" customHeight="1" x14ac:dyDescent="0.15">
      <c r="A23" s="2">
        <v>44617.774535462959</v>
      </c>
      <c r="B23" s="3" t="s">
        <v>20</v>
      </c>
      <c r="C23" s="3" t="s">
        <v>44</v>
      </c>
      <c r="D23" s="3" t="s">
        <v>35</v>
      </c>
      <c r="E23" s="3" t="s">
        <v>50</v>
      </c>
      <c r="F23" s="3" t="s">
        <v>16</v>
      </c>
      <c r="G23" s="3">
        <v>5</v>
      </c>
      <c r="H23" s="3" t="s">
        <v>64</v>
      </c>
      <c r="I23" s="3" t="s">
        <v>65</v>
      </c>
      <c r="J23" s="3" t="s">
        <v>24</v>
      </c>
      <c r="K23" s="3" t="s">
        <v>59</v>
      </c>
      <c r="L23" s="3" t="s">
        <v>19</v>
      </c>
      <c r="M23" s="3"/>
      <c r="N23" s="3"/>
      <c r="O23" s="3"/>
      <c r="P23" s="3"/>
      <c r="Q23" s="3"/>
      <c r="R23" s="3"/>
    </row>
    <row r="24" spans="1:18" ht="15.75" customHeight="1" x14ac:dyDescent="0.15">
      <c r="A24" s="2">
        <v>44617.774573344912</v>
      </c>
      <c r="B24" s="3" t="s">
        <v>12</v>
      </c>
      <c r="C24" s="3" t="s">
        <v>44</v>
      </c>
      <c r="D24" s="3" t="s">
        <v>35</v>
      </c>
      <c r="E24" s="3" t="s">
        <v>66</v>
      </c>
      <c r="F24" s="3" t="s">
        <v>67</v>
      </c>
      <c r="G24" s="3">
        <v>30</v>
      </c>
      <c r="H24" s="3" t="s">
        <v>23</v>
      </c>
      <c r="I24" s="3" t="s">
        <v>68</v>
      </c>
      <c r="J24" s="3" t="s">
        <v>29</v>
      </c>
      <c r="K24" s="3" t="s">
        <v>18</v>
      </c>
      <c r="L24" s="3" t="s">
        <v>59</v>
      </c>
      <c r="M24" s="3"/>
      <c r="N24" s="3"/>
      <c r="O24" s="3"/>
      <c r="P24" s="3"/>
      <c r="Q24" s="3"/>
      <c r="R24" s="3"/>
    </row>
    <row r="25" spans="1:18" ht="15.75" customHeight="1" x14ac:dyDescent="0.15">
      <c r="A25" s="2">
        <v>44617.778044351857</v>
      </c>
      <c r="B25" s="3" t="s">
        <v>12</v>
      </c>
      <c r="C25" s="3" t="s">
        <v>13</v>
      </c>
      <c r="D25" s="3" t="s">
        <v>14</v>
      </c>
      <c r="E25" s="3" t="s">
        <v>69</v>
      </c>
      <c r="F25" s="3" t="s">
        <v>16</v>
      </c>
      <c r="G25" s="3">
        <v>1</v>
      </c>
      <c r="H25" s="3"/>
      <c r="I25" s="3" t="s">
        <v>70</v>
      </c>
      <c r="J25" s="3" t="s">
        <v>17</v>
      </c>
      <c r="K25" s="3" t="s">
        <v>18</v>
      </c>
      <c r="L25" s="3" t="s">
        <v>19</v>
      </c>
      <c r="M25" s="3"/>
      <c r="N25" s="3"/>
      <c r="O25" s="3"/>
      <c r="P25" s="3"/>
      <c r="Q25" s="3"/>
      <c r="R25" s="3"/>
    </row>
    <row r="26" spans="1:18" ht="15.75" customHeight="1" x14ac:dyDescent="0.15">
      <c r="A26" s="2">
        <v>44617.780881875005</v>
      </c>
      <c r="B26" s="3" t="s">
        <v>12</v>
      </c>
      <c r="C26" s="3" t="s">
        <v>44</v>
      </c>
      <c r="D26" s="3" t="s">
        <v>35</v>
      </c>
      <c r="E26" s="3" t="s">
        <v>71</v>
      </c>
      <c r="F26" s="3" t="s">
        <v>37</v>
      </c>
      <c r="G26" s="3">
        <v>200</v>
      </c>
      <c r="H26" s="3" t="s">
        <v>72</v>
      </c>
      <c r="I26" s="3" t="s">
        <v>73</v>
      </c>
      <c r="J26" s="3" t="s">
        <v>24</v>
      </c>
      <c r="K26" s="3" t="s">
        <v>25</v>
      </c>
      <c r="L26" s="3" t="s">
        <v>19</v>
      </c>
      <c r="M26" s="3"/>
      <c r="N26" s="3"/>
      <c r="O26" s="3"/>
      <c r="P26" s="3"/>
      <c r="Q26" s="3"/>
      <c r="R26" s="3"/>
    </row>
    <row r="27" spans="1:18" ht="15.75" customHeight="1" x14ac:dyDescent="0.15">
      <c r="A27" s="2">
        <v>44617.791302118058</v>
      </c>
      <c r="B27" s="3" t="s">
        <v>20</v>
      </c>
      <c r="C27" s="3" t="s">
        <v>13</v>
      </c>
      <c r="D27" s="3" t="s">
        <v>35</v>
      </c>
      <c r="E27" s="3" t="s">
        <v>74</v>
      </c>
      <c r="F27" s="3" t="s">
        <v>75</v>
      </c>
      <c r="G27" s="3">
        <v>100</v>
      </c>
      <c r="H27" s="3"/>
      <c r="I27" s="3" t="s">
        <v>76</v>
      </c>
      <c r="J27" s="3" t="s">
        <v>33</v>
      </c>
      <c r="K27" s="3" t="s">
        <v>18</v>
      </c>
      <c r="L27" s="3" t="s">
        <v>59</v>
      </c>
      <c r="M27" s="3"/>
      <c r="N27" s="3"/>
      <c r="O27" s="3"/>
      <c r="P27" s="3"/>
      <c r="Q27" s="3"/>
      <c r="R27" s="3"/>
    </row>
    <row r="28" spans="1:18" ht="15.75" customHeight="1" x14ac:dyDescent="0.15">
      <c r="A28" s="2">
        <v>44617.794920578701</v>
      </c>
      <c r="B28" s="3" t="s">
        <v>20</v>
      </c>
      <c r="C28" s="3" t="s">
        <v>44</v>
      </c>
      <c r="D28" s="3" t="s">
        <v>14</v>
      </c>
      <c r="E28" s="3" t="s">
        <v>77</v>
      </c>
      <c r="F28" s="3" t="s">
        <v>22</v>
      </c>
      <c r="G28" s="3">
        <v>6</v>
      </c>
      <c r="H28" s="3" t="s">
        <v>78</v>
      </c>
      <c r="I28" s="3" t="s">
        <v>79</v>
      </c>
      <c r="J28" s="3" t="s">
        <v>29</v>
      </c>
      <c r="K28" s="3"/>
      <c r="L28" s="3"/>
      <c r="M28" s="3"/>
      <c r="N28" s="3"/>
      <c r="O28" s="3"/>
      <c r="P28" s="3"/>
      <c r="Q28" s="3"/>
      <c r="R28" s="3"/>
    </row>
    <row r="29" spans="1:18" ht="15.75" customHeight="1" x14ac:dyDescent="0.15">
      <c r="A29" s="2">
        <v>44617.796630300931</v>
      </c>
      <c r="B29" s="3" t="s">
        <v>20</v>
      </c>
      <c r="C29" s="3" t="s">
        <v>13</v>
      </c>
      <c r="D29" s="3" t="s">
        <v>80</v>
      </c>
      <c r="E29" s="3" t="s">
        <v>81</v>
      </c>
      <c r="F29" s="3" t="s">
        <v>37</v>
      </c>
      <c r="G29" s="3">
        <v>50</v>
      </c>
      <c r="H29" s="3"/>
      <c r="I29" s="3"/>
      <c r="J29" s="3" t="s">
        <v>17</v>
      </c>
      <c r="K29" s="3" t="s">
        <v>82</v>
      </c>
      <c r="L29" s="3" t="s">
        <v>19</v>
      </c>
      <c r="M29" s="3"/>
      <c r="N29" s="3"/>
      <c r="O29" s="3"/>
      <c r="P29" s="3"/>
      <c r="Q29" s="3"/>
      <c r="R29" s="3"/>
    </row>
    <row r="30" spans="1:18" ht="15.75" customHeight="1" x14ac:dyDescent="0.15">
      <c r="A30" s="2">
        <v>44617.799620879625</v>
      </c>
      <c r="B30" s="3" t="s">
        <v>20</v>
      </c>
      <c r="C30" s="3" t="s">
        <v>13</v>
      </c>
      <c r="D30" s="3" t="s">
        <v>14</v>
      </c>
      <c r="E30" s="3" t="s">
        <v>83</v>
      </c>
      <c r="F30" s="3" t="s">
        <v>16</v>
      </c>
      <c r="G30" s="3">
        <v>5</v>
      </c>
      <c r="H30" s="3"/>
      <c r="I30" s="3"/>
      <c r="J30" s="3" t="s">
        <v>29</v>
      </c>
      <c r="K30" s="3" t="s">
        <v>18</v>
      </c>
      <c r="L30" s="3" t="s">
        <v>30</v>
      </c>
      <c r="M30" s="3"/>
      <c r="N30" s="3"/>
      <c r="O30" s="3"/>
      <c r="P30" s="3"/>
      <c r="Q30" s="3"/>
      <c r="R30" s="3"/>
    </row>
    <row r="31" spans="1:18" ht="15.75" customHeight="1" x14ac:dyDescent="0.15">
      <c r="A31" s="2">
        <v>44617.802958333334</v>
      </c>
      <c r="B31" s="3" t="s">
        <v>20</v>
      </c>
      <c r="C31" s="3" t="s">
        <v>44</v>
      </c>
      <c r="D31" s="3" t="s">
        <v>35</v>
      </c>
      <c r="E31" s="3" t="s">
        <v>84</v>
      </c>
      <c r="F31" s="3" t="s">
        <v>85</v>
      </c>
      <c r="G31" s="3">
        <v>100</v>
      </c>
      <c r="H31" s="3" t="s">
        <v>86</v>
      </c>
      <c r="I31" s="3"/>
      <c r="J31" s="3" t="s">
        <v>33</v>
      </c>
      <c r="K31" s="3" t="s">
        <v>18</v>
      </c>
      <c r="L31" s="3" t="s">
        <v>87</v>
      </c>
      <c r="M31" s="3"/>
      <c r="N31" s="3"/>
      <c r="O31" s="3"/>
      <c r="P31" s="3"/>
      <c r="Q31" s="3"/>
      <c r="R31" s="3"/>
    </row>
    <row r="32" spans="1:18" ht="15.75" customHeight="1" x14ac:dyDescent="0.15">
      <c r="A32" s="2">
        <v>44617.80487310185</v>
      </c>
      <c r="B32" s="3" t="s">
        <v>20</v>
      </c>
      <c r="C32" s="3" t="s">
        <v>13</v>
      </c>
      <c r="D32" s="3" t="s">
        <v>14</v>
      </c>
      <c r="E32" s="3" t="s">
        <v>88</v>
      </c>
      <c r="F32" s="3" t="s">
        <v>16</v>
      </c>
      <c r="G32" s="3">
        <v>10</v>
      </c>
      <c r="H32" s="3"/>
      <c r="I32" s="3"/>
      <c r="J32" s="3" t="s">
        <v>29</v>
      </c>
      <c r="K32" s="3" t="s">
        <v>18</v>
      </c>
      <c r="L32" s="3" t="s">
        <v>19</v>
      </c>
      <c r="M32" s="3"/>
      <c r="N32" s="3"/>
      <c r="O32" s="3"/>
      <c r="P32" s="3"/>
      <c r="Q32" s="3"/>
      <c r="R32" s="3"/>
    </row>
    <row r="33" spans="1:18" ht="15.75" customHeight="1" x14ac:dyDescent="0.15">
      <c r="A33" s="2">
        <v>44617.812405671299</v>
      </c>
      <c r="B33" s="3" t="s">
        <v>20</v>
      </c>
      <c r="C33" s="3" t="s">
        <v>13</v>
      </c>
      <c r="D33" s="3" t="s">
        <v>89</v>
      </c>
      <c r="E33" s="3" t="s">
        <v>90</v>
      </c>
      <c r="F33" s="3" t="s">
        <v>16</v>
      </c>
      <c r="G33" s="3">
        <v>5</v>
      </c>
      <c r="H33" s="3"/>
      <c r="I33" s="3"/>
      <c r="J33" s="3" t="s">
        <v>17</v>
      </c>
      <c r="K33" s="3"/>
      <c r="L33" s="3"/>
      <c r="M33" s="3"/>
      <c r="N33" s="3"/>
      <c r="O33" s="3"/>
      <c r="P33" s="3"/>
      <c r="Q33" s="3"/>
      <c r="R33" s="3"/>
    </row>
    <row r="34" spans="1:18" ht="15.75" customHeight="1" x14ac:dyDescent="0.15">
      <c r="A34" s="2">
        <v>44617.825222488427</v>
      </c>
      <c r="B34" s="3" t="s">
        <v>12</v>
      </c>
      <c r="C34" s="3" t="s">
        <v>13</v>
      </c>
      <c r="D34" s="3" t="s">
        <v>14</v>
      </c>
      <c r="E34" s="3" t="s">
        <v>91</v>
      </c>
      <c r="F34" s="3" t="s">
        <v>16</v>
      </c>
      <c r="G34" s="3">
        <v>4</v>
      </c>
      <c r="H34" s="3"/>
      <c r="I34" s="3"/>
      <c r="J34" s="3" t="s">
        <v>29</v>
      </c>
      <c r="K34" s="3" t="s">
        <v>18</v>
      </c>
      <c r="L34" s="3" t="s">
        <v>19</v>
      </c>
      <c r="M34" s="3"/>
      <c r="N34" s="3"/>
      <c r="O34" s="3"/>
      <c r="P34" s="3"/>
      <c r="Q34" s="3"/>
      <c r="R34" s="3"/>
    </row>
    <row r="35" spans="1:18" ht="15.75" customHeight="1" x14ac:dyDescent="0.15">
      <c r="A35" s="2">
        <v>44617.862498587958</v>
      </c>
      <c r="B35" s="3" t="s">
        <v>12</v>
      </c>
      <c r="C35" s="3" t="s">
        <v>13</v>
      </c>
      <c r="D35" s="3" t="s">
        <v>14</v>
      </c>
      <c r="E35" s="3" t="s">
        <v>92</v>
      </c>
      <c r="F35" s="3" t="s">
        <v>16</v>
      </c>
      <c r="G35" s="3"/>
      <c r="H35" s="3"/>
      <c r="I35" s="3"/>
      <c r="J35" s="3" t="s">
        <v>24</v>
      </c>
      <c r="K35" s="3" t="s">
        <v>63</v>
      </c>
      <c r="L35" s="3" t="s">
        <v>19</v>
      </c>
      <c r="M35" s="3"/>
      <c r="N35" s="3"/>
      <c r="O35" s="3"/>
      <c r="P35" s="3"/>
      <c r="Q35" s="3"/>
      <c r="R35" s="3"/>
    </row>
    <row r="36" spans="1:18" ht="15.75" customHeight="1" x14ac:dyDescent="0.15">
      <c r="A36" s="2">
        <v>44617.914193067132</v>
      </c>
      <c r="B36" s="3" t="s">
        <v>13</v>
      </c>
      <c r="C36" s="3" t="s">
        <v>44</v>
      </c>
      <c r="D36" s="3" t="s">
        <v>14</v>
      </c>
      <c r="E36" s="3" t="s">
        <v>93</v>
      </c>
      <c r="F36" s="3" t="s">
        <v>52</v>
      </c>
      <c r="G36" s="3">
        <v>45</v>
      </c>
      <c r="H36" s="3"/>
      <c r="I36" s="3" t="s">
        <v>94</v>
      </c>
      <c r="J36" s="3" t="s">
        <v>17</v>
      </c>
      <c r="K36" s="3" t="s">
        <v>59</v>
      </c>
      <c r="L36" s="3" t="s">
        <v>19</v>
      </c>
      <c r="M36" s="3"/>
      <c r="N36" s="3"/>
      <c r="O36" s="3"/>
      <c r="P36" s="3"/>
      <c r="Q36" s="3"/>
      <c r="R36" s="3"/>
    </row>
    <row r="37" spans="1:18" ht="15.75" customHeight="1" x14ac:dyDescent="0.15">
      <c r="A37" s="2">
        <v>44617.916074143519</v>
      </c>
      <c r="B37" s="3" t="s">
        <v>12</v>
      </c>
      <c r="C37" s="3" t="s">
        <v>13</v>
      </c>
      <c r="D37" s="3" t="s">
        <v>35</v>
      </c>
      <c r="E37" s="3" t="s">
        <v>95</v>
      </c>
      <c r="F37" s="3" t="s">
        <v>16</v>
      </c>
      <c r="G37" s="3">
        <v>10</v>
      </c>
      <c r="H37" s="3"/>
      <c r="I37" s="3" t="s">
        <v>96</v>
      </c>
      <c r="J37" s="3" t="s">
        <v>17</v>
      </c>
      <c r="K37" s="3" t="s">
        <v>18</v>
      </c>
      <c r="L37" s="3" t="s">
        <v>19</v>
      </c>
      <c r="M37" s="3"/>
      <c r="N37" s="3"/>
      <c r="O37" s="3"/>
      <c r="P37" s="3"/>
      <c r="Q37" s="3"/>
      <c r="R37" s="3"/>
    </row>
    <row r="38" spans="1:18" ht="15.75" customHeight="1" x14ac:dyDescent="0.15">
      <c r="A38" s="2">
        <v>44617.92432075231</v>
      </c>
      <c r="B38" s="3" t="s">
        <v>20</v>
      </c>
      <c r="C38" s="3" t="s">
        <v>13</v>
      </c>
      <c r="D38" s="3" t="s">
        <v>14</v>
      </c>
      <c r="E38" s="3" t="s">
        <v>97</v>
      </c>
      <c r="F38" s="3" t="s">
        <v>16</v>
      </c>
      <c r="G38" s="3">
        <v>10</v>
      </c>
      <c r="H38" s="3"/>
      <c r="I38" s="3"/>
      <c r="J38" s="3" t="s">
        <v>29</v>
      </c>
      <c r="K38" s="3" t="s">
        <v>18</v>
      </c>
      <c r="L38" s="3" t="s">
        <v>19</v>
      </c>
      <c r="M38" s="3"/>
      <c r="N38" s="3"/>
      <c r="O38" s="3"/>
      <c r="P38" s="3"/>
      <c r="Q38" s="3"/>
      <c r="R38" s="3"/>
    </row>
    <row r="39" spans="1:18" ht="15.75" customHeight="1" x14ac:dyDescent="0.15">
      <c r="A39" s="2">
        <v>44617.942127233793</v>
      </c>
      <c r="B39" s="3" t="s">
        <v>20</v>
      </c>
      <c r="C39" s="3" t="s">
        <v>44</v>
      </c>
      <c r="D39" s="3" t="s">
        <v>14</v>
      </c>
      <c r="E39" s="3" t="s">
        <v>88</v>
      </c>
      <c r="F39" s="3" t="s">
        <v>67</v>
      </c>
      <c r="G39" s="3">
        <v>20</v>
      </c>
      <c r="H39" s="3" t="s">
        <v>23</v>
      </c>
      <c r="I39" s="3"/>
      <c r="J39" s="3" t="s">
        <v>17</v>
      </c>
      <c r="K39" s="3" t="s">
        <v>18</v>
      </c>
      <c r="L39" s="3" t="s">
        <v>30</v>
      </c>
      <c r="M39" s="3"/>
      <c r="N39" s="3"/>
      <c r="O39" s="3"/>
      <c r="P39" s="3"/>
      <c r="Q39" s="3"/>
      <c r="R39" s="3"/>
    </row>
    <row r="40" spans="1:18" ht="15.75" customHeight="1" x14ac:dyDescent="0.15">
      <c r="A40" s="2">
        <v>44617.947405925923</v>
      </c>
      <c r="B40" s="3" t="s">
        <v>12</v>
      </c>
      <c r="C40" s="3" t="s">
        <v>13</v>
      </c>
      <c r="D40" s="3" t="s">
        <v>14</v>
      </c>
      <c r="E40" s="3" t="s">
        <v>98</v>
      </c>
      <c r="F40" s="3" t="s">
        <v>99</v>
      </c>
      <c r="G40" s="3">
        <v>20</v>
      </c>
      <c r="H40" s="3"/>
      <c r="I40" s="3"/>
      <c r="J40" s="3" t="s">
        <v>29</v>
      </c>
      <c r="K40" s="3" t="s">
        <v>18</v>
      </c>
      <c r="L40" s="3" t="s">
        <v>30</v>
      </c>
      <c r="M40" s="3"/>
      <c r="N40" s="3"/>
      <c r="O40" s="3"/>
      <c r="P40" s="3"/>
      <c r="Q40" s="3"/>
      <c r="R40" s="3"/>
    </row>
    <row r="41" spans="1:18" ht="15.75" customHeight="1" x14ac:dyDescent="0.15">
      <c r="A41" s="2">
        <v>44618.00251298611</v>
      </c>
      <c r="B41" s="3" t="s">
        <v>12</v>
      </c>
      <c r="C41" s="3" t="s">
        <v>44</v>
      </c>
      <c r="D41" s="3" t="s">
        <v>89</v>
      </c>
      <c r="E41" s="3" t="s">
        <v>100</v>
      </c>
      <c r="F41" s="3" t="s">
        <v>16</v>
      </c>
      <c r="G41" s="3">
        <v>3</v>
      </c>
      <c r="H41" s="3"/>
      <c r="I41" s="3"/>
      <c r="J41" s="3" t="s">
        <v>17</v>
      </c>
      <c r="K41" s="3" t="s">
        <v>25</v>
      </c>
      <c r="L41" s="3" t="s">
        <v>19</v>
      </c>
      <c r="M41" s="3"/>
      <c r="N41" s="3"/>
      <c r="O41" s="3"/>
      <c r="P41" s="3"/>
      <c r="Q41" s="3"/>
      <c r="R41" s="3"/>
    </row>
    <row r="42" spans="1:18" ht="15.75" customHeight="1" x14ac:dyDescent="0.15">
      <c r="A42" s="2">
        <v>44618.019640798608</v>
      </c>
      <c r="B42" s="3" t="s">
        <v>20</v>
      </c>
      <c r="C42" s="3" t="s">
        <v>13</v>
      </c>
      <c r="D42" s="3" t="s">
        <v>14</v>
      </c>
      <c r="E42" s="3" t="s">
        <v>101</v>
      </c>
      <c r="F42" s="3" t="s">
        <v>102</v>
      </c>
      <c r="G42" s="3">
        <v>40</v>
      </c>
      <c r="H42" s="3" t="s">
        <v>23</v>
      </c>
      <c r="I42" s="3"/>
      <c r="J42" s="3" t="s">
        <v>24</v>
      </c>
      <c r="K42" s="3" t="s">
        <v>25</v>
      </c>
      <c r="L42" s="3" t="s">
        <v>19</v>
      </c>
      <c r="M42" s="3"/>
      <c r="N42" s="3"/>
      <c r="O42" s="3"/>
      <c r="P42" s="3"/>
      <c r="Q42" s="3"/>
      <c r="R42" s="3"/>
    </row>
    <row r="43" spans="1:18" ht="15.75" customHeight="1" x14ac:dyDescent="0.15">
      <c r="A43" s="2">
        <v>44618.02850083333</v>
      </c>
      <c r="B43" s="3" t="s">
        <v>13</v>
      </c>
      <c r="C43" s="3" t="s">
        <v>13</v>
      </c>
      <c r="D43" s="3" t="s">
        <v>14</v>
      </c>
      <c r="E43" s="3" t="s">
        <v>103</v>
      </c>
      <c r="F43" s="3" t="s">
        <v>104</v>
      </c>
      <c r="G43" s="3">
        <v>200</v>
      </c>
      <c r="H43" s="3"/>
      <c r="I43" s="3"/>
      <c r="J43" s="3" t="s">
        <v>33</v>
      </c>
      <c r="K43" s="3" t="s">
        <v>18</v>
      </c>
      <c r="L43" s="3" t="s">
        <v>63</v>
      </c>
      <c r="M43" s="3"/>
      <c r="N43" s="3"/>
      <c r="O43" s="3"/>
      <c r="P43" s="3"/>
      <c r="Q43" s="3"/>
      <c r="R43" s="3"/>
    </row>
    <row r="44" spans="1:18" ht="15.75" customHeight="1" x14ac:dyDescent="0.15">
      <c r="A44" s="2">
        <v>44618.052466435183</v>
      </c>
      <c r="B44" s="3" t="s">
        <v>20</v>
      </c>
      <c r="C44" s="3" t="s">
        <v>13</v>
      </c>
      <c r="D44" s="3" t="s">
        <v>14</v>
      </c>
      <c r="E44" s="3" t="s">
        <v>105</v>
      </c>
      <c r="F44" s="3" t="s">
        <v>37</v>
      </c>
      <c r="G44" s="3">
        <v>15</v>
      </c>
      <c r="H44" s="3" t="s">
        <v>106</v>
      </c>
      <c r="I44" s="3"/>
      <c r="J44" s="3" t="s">
        <v>17</v>
      </c>
      <c r="K44" s="3" t="s">
        <v>18</v>
      </c>
      <c r="L44" s="3" t="s">
        <v>30</v>
      </c>
      <c r="M44" s="3"/>
      <c r="N44" s="3"/>
      <c r="O44" s="3"/>
      <c r="P44" s="3"/>
      <c r="Q44" s="3"/>
      <c r="R44" s="3"/>
    </row>
    <row r="45" spans="1:18" ht="15.75" customHeight="1" x14ac:dyDescent="0.15">
      <c r="A45" s="2">
        <v>44618.053002094908</v>
      </c>
      <c r="B45" s="3" t="s">
        <v>12</v>
      </c>
      <c r="C45" s="3" t="s">
        <v>13</v>
      </c>
      <c r="D45" s="3" t="s">
        <v>14</v>
      </c>
      <c r="E45" s="3" t="s">
        <v>107</v>
      </c>
      <c r="F45" s="3" t="s">
        <v>16</v>
      </c>
      <c r="G45" s="3">
        <v>5</v>
      </c>
      <c r="H45" s="3"/>
      <c r="I45" s="3"/>
      <c r="J45" s="3" t="s">
        <v>17</v>
      </c>
      <c r="K45" s="3" t="s">
        <v>59</v>
      </c>
      <c r="L45" s="3" t="s">
        <v>19</v>
      </c>
      <c r="M45" s="3"/>
      <c r="N45" s="3"/>
      <c r="O45" s="3"/>
      <c r="P45" s="3"/>
      <c r="Q45" s="3"/>
      <c r="R45" s="3"/>
    </row>
    <row r="46" spans="1:18" ht="15.75" customHeight="1" x14ac:dyDescent="0.15">
      <c r="A46" s="2">
        <v>44618.056197025464</v>
      </c>
      <c r="B46" s="3" t="s">
        <v>20</v>
      </c>
      <c r="C46" s="3" t="s">
        <v>13</v>
      </c>
      <c r="D46" s="3" t="s">
        <v>35</v>
      </c>
      <c r="E46" s="3" t="s">
        <v>108</v>
      </c>
      <c r="F46" s="3" t="s">
        <v>102</v>
      </c>
      <c r="G46" s="3">
        <v>150</v>
      </c>
      <c r="H46" s="3" t="s">
        <v>109</v>
      </c>
      <c r="I46" s="3"/>
      <c r="J46" s="3" t="s">
        <v>24</v>
      </c>
      <c r="K46" s="3" t="s">
        <v>63</v>
      </c>
      <c r="L46" s="3" t="s">
        <v>19</v>
      </c>
      <c r="M46" s="3"/>
      <c r="N46" s="3"/>
      <c r="O46" s="3"/>
      <c r="P46" s="3"/>
      <c r="Q46" s="3"/>
      <c r="R46" s="3"/>
    </row>
    <row r="47" spans="1:18" ht="13" x14ac:dyDescent="0.15">
      <c r="A47" s="2">
        <v>44618.072870000004</v>
      </c>
      <c r="B47" s="3" t="s">
        <v>13</v>
      </c>
      <c r="C47" s="3" t="s">
        <v>13</v>
      </c>
      <c r="D47" s="3" t="s">
        <v>14</v>
      </c>
      <c r="E47" s="3" t="s">
        <v>110</v>
      </c>
      <c r="F47" s="3" t="s">
        <v>16</v>
      </c>
      <c r="G47" s="3">
        <v>5</v>
      </c>
      <c r="H47" s="3"/>
      <c r="I47" s="3"/>
      <c r="J47" s="3" t="s">
        <v>29</v>
      </c>
      <c r="K47" s="3" t="s">
        <v>18</v>
      </c>
      <c r="L47" s="3" t="s">
        <v>19</v>
      </c>
      <c r="M47" s="3"/>
      <c r="N47" s="3"/>
      <c r="O47" s="3"/>
      <c r="P47" s="3"/>
      <c r="Q47" s="3"/>
      <c r="R47" s="3"/>
    </row>
    <row r="48" spans="1:18" ht="13" x14ac:dyDescent="0.15">
      <c r="A48" s="2">
        <v>44618.073941944444</v>
      </c>
      <c r="B48" s="3" t="s">
        <v>12</v>
      </c>
      <c r="C48" s="3" t="s">
        <v>13</v>
      </c>
      <c r="D48" s="3" t="s">
        <v>89</v>
      </c>
      <c r="E48" s="3" t="s">
        <v>111</v>
      </c>
      <c r="F48" s="3" t="s">
        <v>16</v>
      </c>
      <c r="G48" s="3">
        <v>10</v>
      </c>
      <c r="H48" s="3" t="s">
        <v>112</v>
      </c>
      <c r="I48" s="3" t="s">
        <v>65</v>
      </c>
      <c r="J48" s="3" t="s">
        <v>17</v>
      </c>
      <c r="K48" s="3" t="s">
        <v>113</v>
      </c>
      <c r="L48" s="3" t="s">
        <v>19</v>
      </c>
      <c r="M48" s="3"/>
      <c r="N48" s="3"/>
      <c r="O48" s="3"/>
      <c r="P48" s="3"/>
      <c r="Q48" s="3"/>
      <c r="R48" s="3"/>
    </row>
    <row r="49" spans="1:18" ht="13" x14ac:dyDescent="0.15">
      <c r="A49" s="2">
        <v>44618.083939965276</v>
      </c>
      <c r="B49" s="3" t="s">
        <v>20</v>
      </c>
      <c r="C49" s="3" t="s">
        <v>13</v>
      </c>
      <c r="D49" s="3" t="s">
        <v>14</v>
      </c>
      <c r="E49" s="3" t="s">
        <v>57</v>
      </c>
      <c r="F49" s="3" t="s">
        <v>16</v>
      </c>
      <c r="G49" s="3">
        <v>2</v>
      </c>
      <c r="H49" s="3" t="s">
        <v>114</v>
      </c>
      <c r="I49" s="3"/>
      <c r="J49" s="3" t="s">
        <v>17</v>
      </c>
      <c r="K49" s="3" t="s">
        <v>18</v>
      </c>
      <c r="L49" s="3" t="s">
        <v>19</v>
      </c>
      <c r="M49" s="3"/>
      <c r="N49" s="3"/>
      <c r="O49" s="3"/>
      <c r="P49" s="3"/>
      <c r="Q49" s="3"/>
      <c r="R49" s="3"/>
    </row>
    <row r="50" spans="1:18" ht="13" x14ac:dyDescent="0.15">
      <c r="A50" s="2">
        <v>44618.11830234954</v>
      </c>
      <c r="B50" s="3" t="s">
        <v>20</v>
      </c>
      <c r="C50" s="3" t="s">
        <v>44</v>
      </c>
      <c r="D50" s="3" t="s">
        <v>35</v>
      </c>
      <c r="E50" s="3" t="s">
        <v>110</v>
      </c>
      <c r="F50" s="3"/>
      <c r="G50" s="3"/>
      <c r="H50" s="3"/>
      <c r="I50" s="3" t="s">
        <v>115</v>
      </c>
      <c r="J50" s="3" t="s">
        <v>17</v>
      </c>
      <c r="K50" s="3" t="s">
        <v>18</v>
      </c>
      <c r="L50" s="3" t="s">
        <v>59</v>
      </c>
      <c r="M50" s="3"/>
      <c r="N50" s="3"/>
      <c r="O50" s="3"/>
      <c r="P50" s="3"/>
      <c r="Q50" s="3"/>
      <c r="R50" s="3"/>
    </row>
    <row r="51" spans="1:18" ht="13" x14ac:dyDescent="0.15">
      <c r="A51" s="2">
        <v>44618.131582094909</v>
      </c>
      <c r="B51" s="3" t="s">
        <v>20</v>
      </c>
      <c r="C51" s="3" t="s">
        <v>13</v>
      </c>
      <c r="D51" s="3" t="s">
        <v>14</v>
      </c>
      <c r="E51" s="3" t="s">
        <v>93</v>
      </c>
      <c r="F51" s="3" t="s">
        <v>116</v>
      </c>
      <c r="G51" s="3">
        <v>5</v>
      </c>
      <c r="H51" s="3" t="s">
        <v>117</v>
      </c>
      <c r="I51" s="3"/>
      <c r="J51" s="3" t="s">
        <v>29</v>
      </c>
      <c r="K51" s="3" t="s">
        <v>18</v>
      </c>
      <c r="L51" s="3" t="s">
        <v>19</v>
      </c>
      <c r="M51" s="3"/>
      <c r="N51" s="3"/>
      <c r="O51" s="3"/>
      <c r="P51" s="3"/>
      <c r="Q51" s="3"/>
      <c r="R51" s="3"/>
    </row>
    <row r="52" spans="1:18" ht="13" x14ac:dyDescent="0.15">
      <c r="A52" s="2">
        <v>44618.139899166665</v>
      </c>
      <c r="B52" s="3" t="s">
        <v>20</v>
      </c>
      <c r="C52" s="3" t="s">
        <v>13</v>
      </c>
      <c r="D52" s="3" t="s">
        <v>14</v>
      </c>
      <c r="E52" s="3" t="s">
        <v>118</v>
      </c>
      <c r="F52" s="3"/>
      <c r="G52" s="3">
        <v>0</v>
      </c>
      <c r="H52" s="3"/>
      <c r="I52" s="3"/>
      <c r="J52" s="3" t="s">
        <v>17</v>
      </c>
      <c r="K52" s="3" t="s">
        <v>18</v>
      </c>
      <c r="L52" s="3" t="s">
        <v>19</v>
      </c>
      <c r="M52" s="3"/>
      <c r="N52" s="3"/>
      <c r="O52" s="3"/>
      <c r="P52" s="3"/>
      <c r="Q52" s="3"/>
      <c r="R52" s="3"/>
    </row>
    <row r="53" spans="1:18" ht="13" x14ac:dyDescent="0.15">
      <c r="A53" s="2">
        <v>44618.149774062498</v>
      </c>
      <c r="B53" s="3" t="s">
        <v>12</v>
      </c>
      <c r="C53" s="3" t="s">
        <v>13</v>
      </c>
      <c r="D53" s="3" t="s">
        <v>35</v>
      </c>
      <c r="E53" s="3" t="s">
        <v>119</v>
      </c>
      <c r="F53" s="3" t="s">
        <v>16</v>
      </c>
      <c r="G53" s="3">
        <v>10</v>
      </c>
      <c r="H53" s="3"/>
      <c r="I53" s="3"/>
      <c r="J53" s="3" t="s">
        <v>17</v>
      </c>
      <c r="K53" s="3" t="s">
        <v>18</v>
      </c>
      <c r="L53" s="3" t="s">
        <v>63</v>
      </c>
      <c r="M53" s="3"/>
      <c r="N53" s="3"/>
      <c r="O53" s="3"/>
      <c r="P53" s="3"/>
      <c r="Q53" s="3"/>
      <c r="R53" s="3"/>
    </row>
    <row r="54" spans="1:18" ht="13" x14ac:dyDescent="0.15">
      <c r="A54" s="2">
        <v>44618.166132708335</v>
      </c>
      <c r="B54" s="3" t="s">
        <v>12</v>
      </c>
      <c r="C54" s="3" t="s">
        <v>44</v>
      </c>
      <c r="D54" s="3" t="s">
        <v>89</v>
      </c>
      <c r="E54" s="3" t="s">
        <v>120</v>
      </c>
      <c r="F54" s="3" t="s">
        <v>16</v>
      </c>
      <c r="G54" s="3">
        <v>3</v>
      </c>
      <c r="H54" s="3"/>
      <c r="I54" s="3"/>
      <c r="J54" s="3" t="s">
        <v>17</v>
      </c>
      <c r="K54" s="3" t="s">
        <v>18</v>
      </c>
      <c r="L54" s="3" t="s">
        <v>19</v>
      </c>
      <c r="M54" s="3"/>
      <c r="N54" s="3"/>
      <c r="O54" s="3"/>
      <c r="P54" s="3"/>
      <c r="Q54" s="3"/>
      <c r="R54" s="3"/>
    </row>
    <row r="55" spans="1:18" ht="13" x14ac:dyDescent="0.15">
      <c r="A55" s="2">
        <v>44618.212971712965</v>
      </c>
      <c r="B55" s="3" t="s">
        <v>12</v>
      </c>
      <c r="C55" s="3" t="s">
        <v>13</v>
      </c>
      <c r="D55" s="3" t="s">
        <v>14</v>
      </c>
      <c r="E55" s="3" t="s">
        <v>121</v>
      </c>
      <c r="F55" s="3" t="s">
        <v>67</v>
      </c>
      <c r="G55" s="3">
        <v>30</v>
      </c>
      <c r="H55" s="3"/>
      <c r="I55" s="3"/>
      <c r="J55" s="3" t="s">
        <v>33</v>
      </c>
      <c r="K55" s="3" t="s">
        <v>18</v>
      </c>
      <c r="L55" s="3" t="s">
        <v>34</v>
      </c>
      <c r="M55" s="3"/>
      <c r="N55" s="3"/>
      <c r="O55" s="3"/>
      <c r="P55" s="3"/>
      <c r="Q55" s="3"/>
      <c r="R55" s="3"/>
    </row>
    <row r="56" spans="1:18" ht="13" x14ac:dyDescent="0.15">
      <c r="A56" s="2">
        <v>44618.229048391207</v>
      </c>
      <c r="B56" s="3" t="s">
        <v>20</v>
      </c>
      <c r="C56" s="3" t="s">
        <v>44</v>
      </c>
      <c r="D56" s="3" t="s">
        <v>14</v>
      </c>
      <c r="E56" s="3" t="s">
        <v>122</v>
      </c>
      <c r="F56" s="3" t="s">
        <v>16</v>
      </c>
      <c r="G56" s="3">
        <v>10</v>
      </c>
      <c r="H56" s="3"/>
      <c r="I56" s="3" t="s">
        <v>123</v>
      </c>
      <c r="J56" s="3" t="s">
        <v>17</v>
      </c>
      <c r="K56" s="3" t="s">
        <v>18</v>
      </c>
      <c r="L56" s="3" t="s">
        <v>19</v>
      </c>
      <c r="M56" s="3"/>
      <c r="N56" s="3"/>
      <c r="O56" s="3"/>
      <c r="P56" s="3"/>
      <c r="Q56" s="3"/>
      <c r="R56" s="3"/>
    </row>
    <row r="57" spans="1:18" ht="13" x14ac:dyDescent="0.15">
      <c r="A57" s="2">
        <v>44618.254706956017</v>
      </c>
      <c r="B57" s="3" t="s">
        <v>12</v>
      </c>
      <c r="C57" s="3" t="s">
        <v>13</v>
      </c>
      <c r="D57" s="3" t="s">
        <v>14</v>
      </c>
      <c r="E57" s="3" t="s">
        <v>124</v>
      </c>
      <c r="F57" s="3"/>
      <c r="G57" s="3"/>
      <c r="H57" s="3"/>
      <c r="I57" s="3" t="s">
        <v>125</v>
      </c>
      <c r="J57" s="3" t="s">
        <v>29</v>
      </c>
      <c r="K57" s="3" t="s">
        <v>18</v>
      </c>
      <c r="L57" s="3" t="s">
        <v>19</v>
      </c>
      <c r="M57" s="3"/>
      <c r="N57" s="3"/>
      <c r="O57" s="3"/>
      <c r="P57" s="3"/>
      <c r="Q57" s="3"/>
      <c r="R57" s="3"/>
    </row>
    <row r="58" spans="1:18" ht="13" x14ac:dyDescent="0.15">
      <c r="A58" s="2">
        <v>44618.2569634838</v>
      </c>
      <c r="B58" s="3" t="s">
        <v>20</v>
      </c>
      <c r="C58" s="3" t="s">
        <v>12</v>
      </c>
      <c r="D58" s="3" t="s">
        <v>14</v>
      </c>
      <c r="E58" s="3" t="s">
        <v>126</v>
      </c>
      <c r="F58" s="3" t="s">
        <v>16</v>
      </c>
      <c r="G58" s="3">
        <v>10</v>
      </c>
      <c r="H58" s="3"/>
      <c r="I58" s="3"/>
      <c r="J58" s="3" t="s">
        <v>17</v>
      </c>
      <c r="K58" s="3" t="s">
        <v>18</v>
      </c>
      <c r="L58" s="3" t="s">
        <v>19</v>
      </c>
      <c r="M58" s="3"/>
      <c r="N58" s="3"/>
      <c r="O58" s="3"/>
      <c r="P58" s="3"/>
      <c r="Q58" s="3"/>
      <c r="R58" s="3"/>
    </row>
    <row r="59" spans="1:18" ht="13" x14ac:dyDescent="0.15">
      <c r="A59" s="2">
        <v>44618.271746863422</v>
      </c>
      <c r="B59" s="3" t="s">
        <v>12</v>
      </c>
      <c r="C59" s="3" t="s">
        <v>13</v>
      </c>
      <c r="D59" s="3" t="s">
        <v>89</v>
      </c>
      <c r="E59" s="3" t="s">
        <v>122</v>
      </c>
      <c r="F59" s="3" t="s">
        <v>116</v>
      </c>
      <c r="G59" s="3"/>
      <c r="H59" s="3" t="s">
        <v>23</v>
      </c>
      <c r="I59" s="3"/>
      <c r="J59" s="3" t="s">
        <v>29</v>
      </c>
      <c r="K59" s="3" t="s">
        <v>63</v>
      </c>
      <c r="L59" s="3" t="s">
        <v>19</v>
      </c>
      <c r="M59" s="3"/>
      <c r="N59" s="3"/>
      <c r="O59" s="3"/>
      <c r="P59" s="3"/>
      <c r="Q59" s="3"/>
      <c r="R59" s="3"/>
    </row>
    <row r="60" spans="1:18" ht="13" x14ac:dyDescent="0.15">
      <c r="A60" s="2">
        <v>44618.302616423607</v>
      </c>
      <c r="B60" s="3" t="s">
        <v>12</v>
      </c>
      <c r="C60" s="3" t="s">
        <v>13</v>
      </c>
      <c r="D60" s="3" t="s">
        <v>14</v>
      </c>
      <c r="E60" s="3" t="s">
        <v>83</v>
      </c>
      <c r="F60" s="3" t="s">
        <v>16</v>
      </c>
      <c r="G60" s="3">
        <v>6</v>
      </c>
      <c r="H60" s="3" t="s">
        <v>127</v>
      </c>
      <c r="I60" s="3"/>
      <c r="J60" s="3" t="s">
        <v>24</v>
      </c>
      <c r="K60" s="3" t="s">
        <v>63</v>
      </c>
      <c r="L60" s="3" t="s">
        <v>19</v>
      </c>
      <c r="M60" s="3"/>
      <c r="N60" s="3"/>
      <c r="O60" s="3"/>
      <c r="P60" s="3"/>
      <c r="Q60" s="3"/>
      <c r="R60" s="3"/>
    </row>
    <row r="61" spans="1:18" ht="13" x14ac:dyDescent="0.15">
      <c r="A61" s="2">
        <v>44618.303075289354</v>
      </c>
      <c r="B61" s="3" t="s">
        <v>20</v>
      </c>
      <c r="C61" s="3" t="s">
        <v>12</v>
      </c>
      <c r="D61" s="3" t="s">
        <v>128</v>
      </c>
      <c r="E61" s="3" t="s">
        <v>129</v>
      </c>
      <c r="F61" s="3"/>
      <c r="G61" s="3"/>
      <c r="H61" s="3"/>
      <c r="I61" s="3"/>
      <c r="J61" s="3" t="s">
        <v>17</v>
      </c>
      <c r="K61" s="3" t="s">
        <v>18</v>
      </c>
      <c r="L61" s="3" t="s">
        <v>19</v>
      </c>
      <c r="M61" s="3"/>
      <c r="N61" s="3"/>
      <c r="O61" s="3"/>
      <c r="P61" s="3"/>
      <c r="Q61" s="3"/>
      <c r="R61" s="3"/>
    </row>
    <row r="62" spans="1:18" ht="13" x14ac:dyDescent="0.15">
      <c r="A62" s="2">
        <v>44618.30919122685</v>
      </c>
      <c r="B62" s="3" t="s">
        <v>13</v>
      </c>
      <c r="C62" s="3" t="s">
        <v>44</v>
      </c>
      <c r="D62" s="3" t="s">
        <v>14</v>
      </c>
      <c r="E62" s="3" t="s">
        <v>130</v>
      </c>
      <c r="F62" s="3" t="s">
        <v>52</v>
      </c>
      <c r="G62" s="3">
        <v>20</v>
      </c>
      <c r="H62" s="3" t="s">
        <v>23</v>
      </c>
      <c r="I62" s="3" t="s">
        <v>131</v>
      </c>
      <c r="J62" s="3" t="s">
        <v>29</v>
      </c>
      <c r="K62" s="3"/>
      <c r="L62" s="3" t="s">
        <v>19</v>
      </c>
      <c r="M62" s="3"/>
      <c r="N62" s="3"/>
      <c r="O62" s="3"/>
      <c r="P62" s="3"/>
      <c r="Q62" s="3"/>
      <c r="R62" s="3"/>
    </row>
    <row r="63" spans="1:18" ht="13" x14ac:dyDescent="0.15">
      <c r="A63" s="2">
        <v>44618.310054930553</v>
      </c>
      <c r="B63" s="3" t="s">
        <v>12</v>
      </c>
      <c r="C63" s="3" t="s">
        <v>13</v>
      </c>
      <c r="D63" s="3" t="s">
        <v>14</v>
      </c>
      <c r="E63" s="3" t="s">
        <v>50</v>
      </c>
      <c r="F63" s="3" t="s">
        <v>132</v>
      </c>
      <c r="G63" s="3">
        <v>10</v>
      </c>
      <c r="H63" s="3"/>
      <c r="I63" s="3"/>
      <c r="J63" s="3" t="s">
        <v>29</v>
      </c>
      <c r="K63" s="3" t="s">
        <v>18</v>
      </c>
      <c r="L63" s="3" t="s">
        <v>19</v>
      </c>
      <c r="M63" s="3"/>
      <c r="N63" s="3"/>
      <c r="O63" s="3"/>
      <c r="P63" s="3"/>
      <c r="Q63" s="3"/>
      <c r="R63" s="3"/>
    </row>
    <row r="64" spans="1:18" ht="13" x14ac:dyDescent="0.15">
      <c r="A64" s="2">
        <v>44618.379954930555</v>
      </c>
      <c r="B64" s="3" t="s">
        <v>12</v>
      </c>
      <c r="C64" s="3" t="s">
        <v>44</v>
      </c>
      <c r="D64" s="3" t="s">
        <v>35</v>
      </c>
      <c r="E64" s="3" t="s">
        <v>133</v>
      </c>
      <c r="F64" s="3" t="s">
        <v>37</v>
      </c>
      <c r="G64" s="3">
        <v>2899</v>
      </c>
      <c r="H64" s="3" t="s">
        <v>134</v>
      </c>
      <c r="I64" s="3" t="s">
        <v>135</v>
      </c>
      <c r="J64" s="3" t="s">
        <v>29</v>
      </c>
      <c r="K64" s="3" t="s">
        <v>18</v>
      </c>
      <c r="L64" s="3" t="s">
        <v>30</v>
      </c>
      <c r="M64" s="3"/>
      <c r="N64" s="3"/>
      <c r="O64" s="3"/>
      <c r="P64" s="3"/>
      <c r="Q64" s="3"/>
      <c r="R64" s="3"/>
    </row>
    <row r="65" spans="1:18" ht="13" x14ac:dyDescent="0.15">
      <c r="A65" s="2">
        <v>44618.405402418983</v>
      </c>
      <c r="B65" s="3" t="s">
        <v>20</v>
      </c>
      <c r="C65" s="3" t="s">
        <v>13</v>
      </c>
      <c r="D65" s="3" t="s">
        <v>35</v>
      </c>
      <c r="E65" s="3" t="s">
        <v>136</v>
      </c>
      <c r="F65" s="3" t="s">
        <v>16</v>
      </c>
      <c r="G65" s="3">
        <v>6</v>
      </c>
      <c r="H65" s="3" t="s">
        <v>137</v>
      </c>
      <c r="I65" s="3"/>
      <c r="J65" s="3" t="s">
        <v>24</v>
      </c>
      <c r="K65" s="3" t="s">
        <v>25</v>
      </c>
      <c r="L65" s="3" t="s">
        <v>19</v>
      </c>
      <c r="M65" s="3"/>
      <c r="N65" s="3"/>
      <c r="O65" s="3"/>
      <c r="P65" s="3"/>
      <c r="Q65" s="3"/>
      <c r="R65" s="3"/>
    </row>
    <row r="66" spans="1:18" ht="13" x14ac:dyDescent="0.15">
      <c r="A66" s="2">
        <v>44618.440739525468</v>
      </c>
      <c r="B66" s="3" t="s">
        <v>12</v>
      </c>
      <c r="C66" s="3" t="s">
        <v>44</v>
      </c>
      <c r="D66" s="3" t="s">
        <v>35</v>
      </c>
      <c r="E66" s="3" t="s">
        <v>91</v>
      </c>
      <c r="F66" s="3" t="s">
        <v>37</v>
      </c>
      <c r="G66" s="3">
        <v>10</v>
      </c>
      <c r="H66" s="3" t="s">
        <v>138</v>
      </c>
      <c r="I66" s="3"/>
      <c r="J66" s="3" t="s">
        <v>29</v>
      </c>
      <c r="K66" s="3" t="s">
        <v>139</v>
      </c>
      <c r="L66" s="3" t="s">
        <v>140</v>
      </c>
      <c r="M66" s="3"/>
      <c r="N66" s="3"/>
      <c r="O66" s="3"/>
      <c r="P66" s="3"/>
      <c r="Q66" s="3"/>
      <c r="R66" s="3"/>
    </row>
    <row r="67" spans="1:18" ht="13" x14ac:dyDescent="0.15">
      <c r="A67" s="2">
        <v>44618.570032268515</v>
      </c>
      <c r="B67" s="3" t="s">
        <v>20</v>
      </c>
      <c r="C67" s="3" t="s">
        <v>13</v>
      </c>
      <c r="D67" s="3" t="s">
        <v>14</v>
      </c>
      <c r="E67" s="3" t="s">
        <v>141</v>
      </c>
      <c r="F67" s="3" t="s">
        <v>52</v>
      </c>
      <c r="G67" s="3">
        <v>10</v>
      </c>
      <c r="H67" s="3"/>
      <c r="I67" s="3"/>
      <c r="J67" s="3" t="s">
        <v>29</v>
      </c>
      <c r="K67" s="3" t="s">
        <v>18</v>
      </c>
      <c r="L67" s="3" t="s">
        <v>19</v>
      </c>
      <c r="M67" s="3"/>
      <c r="N67" s="3"/>
      <c r="O67" s="3"/>
      <c r="P67" s="3"/>
      <c r="Q67" s="3"/>
      <c r="R67" s="3"/>
    </row>
    <row r="68" spans="1:18" ht="13" x14ac:dyDescent="0.15">
      <c r="A68" s="2">
        <v>44618.637840567128</v>
      </c>
      <c r="B68" s="3" t="s">
        <v>44</v>
      </c>
      <c r="C68" s="3" t="s">
        <v>13</v>
      </c>
      <c r="D68" s="3" t="s">
        <v>35</v>
      </c>
      <c r="E68" s="3" t="s">
        <v>142</v>
      </c>
      <c r="F68" s="3" t="s">
        <v>143</v>
      </c>
      <c r="G68" s="3">
        <v>30</v>
      </c>
      <c r="H68" s="3" t="s">
        <v>106</v>
      </c>
      <c r="I68" s="3" t="s">
        <v>144</v>
      </c>
      <c r="J68" s="3" t="s">
        <v>29</v>
      </c>
      <c r="K68" s="3" t="s">
        <v>63</v>
      </c>
      <c r="L68" s="3" t="s">
        <v>19</v>
      </c>
      <c r="M68" s="3"/>
      <c r="N68" s="3"/>
      <c r="O68" s="3"/>
      <c r="P68" s="3"/>
      <c r="Q68" s="3"/>
      <c r="R68" s="3"/>
    </row>
    <row r="69" spans="1:18" ht="13" x14ac:dyDescent="0.15">
      <c r="A69" s="2">
        <v>44618.643101018519</v>
      </c>
      <c r="B69" s="3" t="s">
        <v>20</v>
      </c>
      <c r="C69" s="3" t="s">
        <v>13</v>
      </c>
      <c r="D69" s="3" t="s">
        <v>14</v>
      </c>
      <c r="E69" s="3" t="s">
        <v>145</v>
      </c>
      <c r="F69" s="3" t="s">
        <v>37</v>
      </c>
      <c r="G69" s="3">
        <v>10</v>
      </c>
      <c r="H69" s="3"/>
      <c r="I69" s="3"/>
      <c r="J69" s="3" t="s">
        <v>17</v>
      </c>
      <c r="K69" s="3" t="s">
        <v>18</v>
      </c>
      <c r="L69" s="3" t="s">
        <v>19</v>
      </c>
      <c r="M69" s="3"/>
      <c r="N69" s="3"/>
      <c r="O69" s="3"/>
      <c r="P69" s="3"/>
      <c r="Q69" s="3"/>
      <c r="R69" s="3"/>
    </row>
    <row r="70" spans="1:18" ht="13" x14ac:dyDescent="0.15">
      <c r="A70" s="2">
        <v>44618.68156232639</v>
      </c>
      <c r="B70" s="3" t="s">
        <v>12</v>
      </c>
      <c r="C70" s="3" t="s">
        <v>13</v>
      </c>
      <c r="D70" s="3" t="s">
        <v>14</v>
      </c>
      <c r="E70" s="3" t="s">
        <v>146</v>
      </c>
      <c r="F70" s="3"/>
      <c r="G70" s="3">
        <v>5</v>
      </c>
      <c r="H70" s="3" t="s">
        <v>147</v>
      </c>
      <c r="I70" s="3"/>
      <c r="J70" s="3" t="s">
        <v>17</v>
      </c>
      <c r="K70" s="3" t="s">
        <v>18</v>
      </c>
      <c r="L70" s="3" t="s">
        <v>19</v>
      </c>
      <c r="M70" s="3"/>
      <c r="N70" s="3"/>
      <c r="O70" s="3"/>
      <c r="P70" s="3"/>
      <c r="Q70" s="3"/>
      <c r="R70" s="3"/>
    </row>
    <row r="71" spans="1:18" ht="13" x14ac:dyDescent="0.15">
      <c r="A71" s="2">
        <v>44618.692327199074</v>
      </c>
      <c r="B71" s="3" t="s">
        <v>44</v>
      </c>
      <c r="C71" s="3" t="s">
        <v>44</v>
      </c>
      <c r="D71" s="3" t="s">
        <v>35</v>
      </c>
      <c r="E71" s="3" t="s">
        <v>71</v>
      </c>
      <c r="F71" s="3" t="s">
        <v>99</v>
      </c>
      <c r="G71" s="3"/>
      <c r="H71" s="3" t="s">
        <v>148</v>
      </c>
      <c r="I71" s="3"/>
      <c r="J71" s="3" t="s">
        <v>29</v>
      </c>
      <c r="K71" s="3" t="s">
        <v>63</v>
      </c>
      <c r="L71" s="3" t="s">
        <v>30</v>
      </c>
      <c r="M71" s="3"/>
      <c r="N71" s="3"/>
      <c r="O71" s="3"/>
      <c r="P71" s="3"/>
      <c r="Q71" s="3"/>
      <c r="R71" s="3"/>
    </row>
    <row r="72" spans="1:18" ht="13" x14ac:dyDescent="0.15">
      <c r="A72" s="2">
        <v>44618.73518643518</v>
      </c>
      <c r="B72" s="3" t="s">
        <v>20</v>
      </c>
      <c r="C72" s="3" t="s">
        <v>13</v>
      </c>
      <c r="D72" s="3" t="s">
        <v>35</v>
      </c>
      <c r="E72" s="3" t="s">
        <v>149</v>
      </c>
      <c r="F72" s="3" t="s">
        <v>16</v>
      </c>
      <c r="G72" s="3">
        <v>5</v>
      </c>
      <c r="H72" s="3" t="s">
        <v>147</v>
      </c>
      <c r="I72" s="3"/>
      <c r="J72" s="3" t="s">
        <v>29</v>
      </c>
      <c r="K72" s="3" t="s">
        <v>25</v>
      </c>
      <c r="L72" s="3" t="s">
        <v>19</v>
      </c>
      <c r="M72" s="3"/>
      <c r="N72" s="3"/>
      <c r="O72" s="3"/>
      <c r="P72" s="3"/>
      <c r="Q72" s="3"/>
      <c r="R72" s="3"/>
    </row>
    <row r="73" spans="1:18" ht="13" x14ac:dyDescent="0.15">
      <c r="A73" s="2">
        <v>44618.93989303241</v>
      </c>
      <c r="B73" s="3" t="s">
        <v>20</v>
      </c>
      <c r="C73" s="3" t="s">
        <v>13</v>
      </c>
      <c r="D73" s="3" t="s">
        <v>14</v>
      </c>
      <c r="E73" s="3" t="s">
        <v>57</v>
      </c>
      <c r="F73" s="3" t="s">
        <v>16</v>
      </c>
      <c r="G73" s="3">
        <v>4</v>
      </c>
      <c r="H73" s="3"/>
      <c r="I73" s="3"/>
      <c r="J73" s="3" t="s">
        <v>17</v>
      </c>
      <c r="K73" s="3" t="s">
        <v>18</v>
      </c>
      <c r="L73" s="3" t="s">
        <v>19</v>
      </c>
      <c r="M73" s="3"/>
      <c r="N73" s="3"/>
      <c r="O73" s="3"/>
      <c r="P73" s="3"/>
      <c r="Q73" s="3"/>
      <c r="R73" s="3"/>
    </row>
    <row r="74" spans="1:18" ht="13" x14ac:dyDescent="0.15">
      <c r="A74" s="2">
        <v>44618.976578680551</v>
      </c>
      <c r="B74" s="3" t="s">
        <v>20</v>
      </c>
      <c r="C74" s="3" t="s">
        <v>12</v>
      </c>
      <c r="D74" s="3" t="s">
        <v>14</v>
      </c>
      <c r="E74" s="3" t="s">
        <v>126</v>
      </c>
      <c r="F74" s="3" t="s">
        <v>16</v>
      </c>
      <c r="G74" s="3">
        <v>5</v>
      </c>
      <c r="H74" s="3" t="s">
        <v>150</v>
      </c>
      <c r="I74" s="3"/>
      <c r="J74" s="3" t="s">
        <v>17</v>
      </c>
      <c r="K74" s="3" t="s">
        <v>59</v>
      </c>
      <c r="L74" s="3" t="s">
        <v>19</v>
      </c>
      <c r="M74" s="3"/>
      <c r="N74" s="3"/>
      <c r="O74" s="3"/>
      <c r="P74" s="3"/>
      <c r="Q74" s="3"/>
      <c r="R74" s="3"/>
    </row>
    <row r="75" spans="1:18" ht="13" x14ac:dyDescent="0.15">
      <c r="A75" s="2">
        <v>44619.01760924769</v>
      </c>
      <c r="B75" s="3" t="s">
        <v>13</v>
      </c>
      <c r="C75" s="3" t="s">
        <v>13</v>
      </c>
      <c r="D75" s="3" t="s">
        <v>35</v>
      </c>
      <c r="E75" s="3" t="s">
        <v>151</v>
      </c>
      <c r="F75" s="3" t="s">
        <v>132</v>
      </c>
      <c r="G75" s="3">
        <v>10</v>
      </c>
      <c r="H75" s="3" t="s">
        <v>152</v>
      </c>
      <c r="I75" s="3" t="s">
        <v>153</v>
      </c>
      <c r="J75" s="3" t="s">
        <v>29</v>
      </c>
      <c r="K75" s="3" t="s">
        <v>18</v>
      </c>
      <c r="L75" s="3" t="s">
        <v>19</v>
      </c>
      <c r="M75" s="3"/>
      <c r="N75" s="3"/>
      <c r="O75" s="3"/>
      <c r="P75" s="3"/>
      <c r="Q75" s="3"/>
      <c r="R75" s="3"/>
    </row>
    <row r="76" spans="1:18" ht="13" x14ac:dyDescent="0.15">
      <c r="A76" s="2">
        <v>44619.173526377315</v>
      </c>
      <c r="B76" s="3" t="s">
        <v>13</v>
      </c>
      <c r="C76" s="3" t="s">
        <v>44</v>
      </c>
      <c r="D76" s="3" t="s">
        <v>14</v>
      </c>
      <c r="E76" s="3" t="s">
        <v>21</v>
      </c>
      <c r="F76" s="3" t="s">
        <v>16</v>
      </c>
      <c r="G76" s="3">
        <v>20</v>
      </c>
      <c r="H76" s="3" t="s">
        <v>147</v>
      </c>
      <c r="I76" s="3"/>
      <c r="J76" s="3" t="s">
        <v>17</v>
      </c>
      <c r="K76" s="3" t="s">
        <v>18</v>
      </c>
      <c r="L76" s="3" t="s">
        <v>19</v>
      </c>
      <c r="M76" s="3"/>
      <c r="N76" s="3"/>
      <c r="O76" s="3"/>
      <c r="P76" s="3"/>
      <c r="Q76" s="3"/>
      <c r="R76" s="3"/>
    </row>
    <row r="77" spans="1:18" ht="13" x14ac:dyDescent="0.15">
      <c r="A77" s="2">
        <v>44619.33074928241</v>
      </c>
      <c r="B77" s="3" t="s">
        <v>12</v>
      </c>
      <c r="C77" s="3" t="s">
        <v>13</v>
      </c>
      <c r="D77" s="3" t="s">
        <v>14</v>
      </c>
      <c r="E77" s="3" t="s">
        <v>83</v>
      </c>
      <c r="F77" s="3" t="s">
        <v>67</v>
      </c>
      <c r="G77" s="3">
        <v>100</v>
      </c>
      <c r="H77" s="3" t="s">
        <v>148</v>
      </c>
      <c r="I77" s="3"/>
      <c r="J77" s="3" t="s">
        <v>29</v>
      </c>
      <c r="K77" s="3" t="s">
        <v>18</v>
      </c>
      <c r="L77" s="3" t="s">
        <v>25</v>
      </c>
      <c r="M77" s="3"/>
      <c r="N77" s="3"/>
      <c r="O77" s="3"/>
      <c r="P77" s="3"/>
      <c r="Q77" s="3"/>
      <c r="R77" s="3"/>
    </row>
    <row r="78" spans="1:18" ht="13" x14ac:dyDescent="0.15">
      <c r="A78" s="2">
        <v>44619.338084386574</v>
      </c>
      <c r="B78" s="3" t="s">
        <v>13</v>
      </c>
      <c r="C78" s="3" t="s">
        <v>44</v>
      </c>
      <c r="D78" s="3" t="s">
        <v>35</v>
      </c>
      <c r="E78" s="3" t="s">
        <v>154</v>
      </c>
      <c r="F78" s="3" t="s">
        <v>16</v>
      </c>
      <c r="G78" s="3">
        <v>10</v>
      </c>
      <c r="H78" s="3" t="s">
        <v>147</v>
      </c>
      <c r="I78" s="3" t="s">
        <v>155</v>
      </c>
      <c r="J78" s="3" t="s">
        <v>24</v>
      </c>
      <c r="K78" s="3" t="s">
        <v>25</v>
      </c>
      <c r="L78" s="3"/>
      <c r="M78" s="3"/>
      <c r="N78" s="3"/>
      <c r="O78" s="3"/>
      <c r="P78" s="3"/>
      <c r="Q78" s="3"/>
      <c r="R78" s="3"/>
    </row>
    <row r="79" spans="1:18" ht="13" x14ac:dyDescent="0.15">
      <c r="A79" s="2">
        <v>44619.369301608793</v>
      </c>
      <c r="B79" s="3" t="s">
        <v>20</v>
      </c>
      <c r="C79" s="3" t="s">
        <v>13</v>
      </c>
      <c r="D79" s="3" t="s">
        <v>14</v>
      </c>
      <c r="E79" s="3" t="s">
        <v>156</v>
      </c>
      <c r="F79" s="3" t="s">
        <v>16</v>
      </c>
      <c r="G79" s="3"/>
      <c r="H79" s="3"/>
      <c r="I79" s="3"/>
      <c r="J79" s="3" t="s">
        <v>24</v>
      </c>
      <c r="K79" s="3" t="s">
        <v>25</v>
      </c>
      <c r="L79" s="3" t="s">
        <v>19</v>
      </c>
      <c r="M79" s="3"/>
      <c r="N79" s="3"/>
      <c r="O79" s="3"/>
      <c r="P79" s="3"/>
      <c r="Q79" s="3"/>
      <c r="R79" s="3"/>
    </row>
    <row r="80" spans="1:18" ht="13" x14ac:dyDescent="0.15">
      <c r="A80" s="2">
        <v>44619.374058171292</v>
      </c>
      <c r="B80" s="3" t="s">
        <v>20</v>
      </c>
      <c r="C80" s="3" t="s">
        <v>13</v>
      </c>
      <c r="D80" s="3" t="s">
        <v>14</v>
      </c>
      <c r="E80" s="3" t="s">
        <v>157</v>
      </c>
      <c r="F80" s="3" t="s">
        <v>16</v>
      </c>
      <c r="G80" s="3">
        <v>10</v>
      </c>
      <c r="H80" s="3" t="s">
        <v>147</v>
      </c>
      <c r="I80" s="3" t="s">
        <v>158</v>
      </c>
      <c r="J80" s="3" t="s">
        <v>29</v>
      </c>
      <c r="K80" s="3" t="s">
        <v>25</v>
      </c>
      <c r="L80" s="3" t="s">
        <v>19</v>
      </c>
      <c r="M80" s="3"/>
      <c r="N80" s="3"/>
      <c r="O80" s="3"/>
      <c r="P80" s="3"/>
      <c r="Q80" s="3"/>
      <c r="R80" s="3"/>
    </row>
    <row r="81" spans="1:18" ht="13" x14ac:dyDescent="0.15">
      <c r="A81" s="2">
        <v>44619.384673611115</v>
      </c>
      <c r="B81" s="3" t="s">
        <v>13</v>
      </c>
      <c r="C81" s="3" t="s">
        <v>13</v>
      </c>
      <c r="D81" s="3" t="s">
        <v>35</v>
      </c>
      <c r="E81" s="3" t="s">
        <v>159</v>
      </c>
      <c r="F81" s="3" t="s">
        <v>16</v>
      </c>
      <c r="G81" s="3"/>
      <c r="H81" s="3" t="s">
        <v>150</v>
      </c>
      <c r="I81" s="3"/>
      <c r="J81" s="3" t="s">
        <v>29</v>
      </c>
      <c r="K81" s="3" t="s">
        <v>59</v>
      </c>
      <c r="L81" s="3" t="s">
        <v>19</v>
      </c>
      <c r="M81" s="3"/>
      <c r="N81" s="3"/>
      <c r="O81" s="3"/>
      <c r="P81" s="3"/>
      <c r="Q81" s="3"/>
      <c r="R81" s="3"/>
    </row>
    <row r="82" spans="1:18" ht="13" x14ac:dyDescent="0.15">
      <c r="A82" s="2">
        <v>44619.449910671297</v>
      </c>
      <c r="B82" s="3" t="s">
        <v>12</v>
      </c>
      <c r="C82" s="3" t="s">
        <v>13</v>
      </c>
      <c r="D82" s="3" t="s">
        <v>89</v>
      </c>
      <c r="E82" s="3" t="s">
        <v>160</v>
      </c>
      <c r="F82" s="3" t="s">
        <v>16</v>
      </c>
      <c r="G82" s="3">
        <v>10</v>
      </c>
      <c r="H82" s="3" t="s">
        <v>150</v>
      </c>
      <c r="I82" s="3"/>
      <c r="J82" s="3" t="s">
        <v>29</v>
      </c>
      <c r="K82" s="3" t="s">
        <v>18</v>
      </c>
      <c r="L82" s="3" t="s">
        <v>19</v>
      </c>
      <c r="M82" s="3"/>
      <c r="N82" s="3"/>
      <c r="O82" s="3"/>
      <c r="P82" s="3"/>
      <c r="Q82" s="3"/>
      <c r="R82" s="3"/>
    </row>
    <row r="83" spans="1:18" ht="13" x14ac:dyDescent="0.15">
      <c r="A83" s="2">
        <v>44619.651337407406</v>
      </c>
      <c r="B83" s="3" t="s">
        <v>12</v>
      </c>
      <c r="C83" s="3" t="s">
        <v>44</v>
      </c>
      <c r="D83" s="3" t="s">
        <v>35</v>
      </c>
      <c r="E83" s="3" t="s">
        <v>161</v>
      </c>
      <c r="F83" s="3" t="s">
        <v>162</v>
      </c>
      <c r="G83" s="3"/>
      <c r="H83" s="3" t="s">
        <v>147</v>
      </c>
      <c r="I83" s="3"/>
      <c r="J83" s="3" t="s">
        <v>17</v>
      </c>
      <c r="K83" s="3" t="s">
        <v>18</v>
      </c>
      <c r="L83" s="3" t="s">
        <v>19</v>
      </c>
      <c r="M83" s="3"/>
      <c r="N83" s="3"/>
      <c r="O83" s="3"/>
      <c r="P83" s="3"/>
      <c r="Q83" s="3"/>
      <c r="R83" s="3"/>
    </row>
    <row r="84" spans="1:18" ht="13" x14ac:dyDescent="0.15">
      <c r="A84" s="2">
        <v>44619.678659930556</v>
      </c>
      <c r="B84" s="3" t="s">
        <v>20</v>
      </c>
      <c r="C84" s="3" t="s">
        <v>13</v>
      </c>
      <c r="D84" s="3" t="s">
        <v>35</v>
      </c>
      <c r="E84" s="3" t="s">
        <v>50</v>
      </c>
      <c r="F84" s="3" t="s">
        <v>40</v>
      </c>
      <c r="G84" s="3"/>
      <c r="H84" s="3" t="s">
        <v>163</v>
      </c>
      <c r="I84" s="3"/>
      <c r="J84" s="3" t="s">
        <v>17</v>
      </c>
      <c r="K84" s="3" t="s">
        <v>18</v>
      </c>
      <c r="L84" s="3" t="s">
        <v>19</v>
      </c>
      <c r="M84" s="3"/>
      <c r="N84" s="3"/>
      <c r="O84" s="3"/>
      <c r="P84" s="3"/>
      <c r="Q84" s="3"/>
      <c r="R84" s="3"/>
    </row>
    <row r="85" spans="1:18" ht="13" x14ac:dyDescent="0.15">
      <c r="A85" s="2">
        <v>44619.731724259254</v>
      </c>
      <c r="B85" s="3" t="s">
        <v>20</v>
      </c>
      <c r="C85" s="3" t="s">
        <v>13</v>
      </c>
      <c r="D85" s="3" t="s">
        <v>14</v>
      </c>
      <c r="E85" s="3" t="s">
        <v>57</v>
      </c>
      <c r="F85" s="3"/>
      <c r="G85" s="3">
        <v>5</v>
      </c>
      <c r="H85" s="3"/>
      <c r="I85" s="3"/>
      <c r="J85" s="3" t="s">
        <v>33</v>
      </c>
      <c r="K85" s="3" t="s">
        <v>18</v>
      </c>
      <c r="L85" s="3" t="s">
        <v>30</v>
      </c>
      <c r="M85" s="3"/>
      <c r="N85" s="3"/>
      <c r="O85" s="3"/>
      <c r="P85" s="3"/>
      <c r="Q85" s="3"/>
      <c r="R85" s="3"/>
    </row>
    <row r="86" spans="1:18" ht="13" x14ac:dyDescent="0.15">
      <c r="A86" s="2">
        <v>44620.049388692132</v>
      </c>
      <c r="B86" s="3" t="s">
        <v>12</v>
      </c>
      <c r="C86" s="3" t="s">
        <v>44</v>
      </c>
      <c r="D86" s="3" t="s">
        <v>14</v>
      </c>
      <c r="E86" s="3" t="s">
        <v>164</v>
      </c>
      <c r="F86" s="3" t="s">
        <v>132</v>
      </c>
      <c r="G86" s="3">
        <v>12</v>
      </c>
      <c r="H86" s="3" t="s">
        <v>165</v>
      </c>
      <c r="I86" s="3"/>
      <c r="J86" s="3" t="s">
        <v>29</v>
      </c>
      <c r="K86" s="3" t="s">
        <v>18</v>
      </c>
      <c r="L86" s="3" t="s">
        <v>19</v>
      </c>
      <c r="M86" s="3"/>
      <c r="N86" s="3"/>
      <c r="O86" s="3"/>
      <c r="P86" s="3"/>
      <c r="Q86" s="3"/>
      <c r="R86" s="3"/>
    </row>
    <row r="87" spans="1:18" ht="13" x14ac:dyDescent="0.15">
      <c r="A87" s="2">
        <v>44620.066174305553</v>
      </c>
      <c r="B87" s="3" t="s">
        <v>20</v>
      </c>
      <c r="C87" s="3" t="s">
        <v>13</v>
      </c>
      <c r="D87" s="3" t="s">
        <v>14</v>
      </c>
      <c r="E87" s="3" t="s">
        <v>166</v>
      </c>
      <c r="F87" s="3" t="s">
        <v>37</v>
      </c>
      <c r="G87" s="3">
        <v>10</v>
      </c>
      <c r="H87" s="3" t="s">
        <v>147</v>
      </c>
      <c r="I87" s="3"/>
      <c r="J87" s="3" t="s">
        <v>24</v>
      </c>
      <c r="K87" s="3" t="s">
        <v>25</v>
      </c>
      <c r="L87" s="3" t="s">
        <v>19</v>
      </c>
      <c r="M87" s="3"/>
      <c r="N87" s="3"/>
      <c r="O87" s="3"/>
      <c r="P87" s="3"/>
      <c r="Q87" s="3"/>
      <c r="R87" s="3"/>
    </row>
    <row r="88" spans="1:18" ht="13" x14ac:dyDescent="0.15">
      <c r="A88" s="2">
        <v>44620.084238784722</v>
      </c>
      <c r="B88" s="3" t="s">
        <v>20</v>
      </c>
      <c r="C88" s="3" t="s">
        <v>44</v>
      </c>
      <c r="D88" s="3" t="s">
        <v>35</v>
      </c>
      <c r="E88" s="3" t="s">
        <v>167</v>
      </c>
      <c r="F88" s="3" t="s">
        <v>52</v>
      </c>
      <c r="G88" s="3">
        <v>15</v>
      </c>
      <c r="H88" s="3" t="s">
        <v>150</v>
      </c>
      <c r="I88" s="3"/>
      <c r="J88" s="3" t="s">
        <v>33</v>
      </c>
      <c r="K88" s="3" t="s">
        <v>18</v>
      </c>
      <c r="L88" s="3" t="s">
        <v>34</v>
      </c>
      <c r="M88" s="3"/>
      <c r="N88" s="3"/>
      <c r="O88" s="3"/>
      <c r="P88" s="3"/>
      <c r="Q88" s="3"/>
      <c r="R88" s="3"/>
    </row>
    <row r="89" spans="1:18" ht="13" x14ac:dyDescent="0.15">
      <c r="A89" s="2">
        <v>44620.096988368052</v>
      </c>
      <c r="B89" s="3" t="s">
        <v>20</v>
      </c>
      <c r="C89" s="3" t="s">
        <v>13</v>
      </c>
      <c r="D89" s="3" t="s">
        <v>35</v>
      </c>
      <c r="E89" s="3" t="s">
        <v>126</v>
      </c>
      <c r="F89" s="3"/>
      <c r="G89" s="3"/>
      <c r="H89" s="3" t="s">
        <v>147</v>
      </c>
      <c r="I89" s="3"/>
      <c r="J89" s="3" t="s">
        <v>33</v>
      </c>
      <c r="K89" s="3" t="s">
        <v>168</v>
      </c>
      <c r="L89" s="3" t="s">
        <v>63</v>
      </c>
      <c r="M89" s="3"/>
      <c r="N89" s="3"/>
      <c r="O89" s="3"/>
      <c r="P89" s="3"/>
      <c r="Q89" s="3"/>
      <c r="R89" s="3"/>
    </row>
    <row r="90" spans="1:18" ht="13" x14ac:dyDescent="0.15">
      <c r="A90" s="2">
        <v>44620.380047118058</v>
      </c>
      <c r="B90" s="3" t="s">
        <v>12</v>
      </c>
      <c r="C90" s="3" t="s">
        <v>44</v>
      </c>
      <c r="D90" s="3" t="s">
        <v>14</v>
      </c>
      <c r="E90" s="3" t="s">
        <v>169</v>
      </c>
      <c r="F90" s="3" t="s">
        <v>16</v>
      </c>
      <c r="G90" s="3">
        <v>12</v>
      </c>
      <c r="H90" s="3" t="s">
        <v>150</v>
      </c>
      <c r="I90" s="3" t="s">
        <v>170</v>
      </c>
      <c r="J90" s="3" t="s">
        <v>24</v>
      </c>
      <c r="K90" s="3" t="s">
        <v>59</v>
      </c>
      <c r="L90" s="3" t="s">
        <v>19</v>
      </c>
      <c r="M90" s="3"/>
      <c r="N90" s="3"/>
      <c r="O90" s="3"/>
      <c r="P90" s="3"/>
      <c r="Q90" s="3"/>
      <c r="R90" s="3"/>
    </row>
    <row r="91" spans="1:18" ht="13" x14ac:dyDescent="0.15">
      <c r="A91" s="2">
        <v>44620.396845868054</v>
      </c>
      <c r="B91" s="3" t="s">
        <v>20</v>
      </c>
      <c r="C91" s="3" t="s">
        <v>13</v>
      </c>
      <c r="D91" s="3" t="s">
        <v>89</v>
      </c>
      <c r="E91" s="3" t="s">
        <v>126</v>
      </c>
      <c r="F91" s="3" t="s">
        <v>16</v>
      </c>
      <c r="G91" s="3">
        <v>5</v>
      </c>
      <c r="H91" s="3"/>
      <c r="I91" s="3"/>
      <c r="J91" s="3" t="s">
        <v>17</v>
      </c>
      <c r="K91" s="3" t="s">
        <v>18</v>
      </c>
      <c r="L91" s="3" t="s">
        <v>19</v>
      </c>
      <c r="M91" s="3"/>
      <c r="N91" s="3"/>
      <c r="O91" s="3"/>
      <c r="P91" s="3"/>
      <c r="Q91" s="3"/>
      <c r="R91" s="3"/>
    </row>
    <row r="92" spans="1:18" ht="13" x14ac:dyDescent="0.15">
      <c r="A92" s="2">
        <v>44620.61588917824</v>
      </c>
      <c r="B92" s="3" t="s">
        <v>20</v>
      </c>
      <c r="C92" s="3" t="s">
        <v>44</v>
      </c>
      <c r="D92" s="3" t="s">
        <v>14</v>
      </c>
      <c r="E92" s="3" t="s">
        <v>171</v>
      </c>
      <c r="F92" s="3" t="s">
        <v>37</v>
      </c>
      <c r="G92" s="3">
        <v>50</v>
      </c>
      <c r="H92" s="3" t="s">
        <v>150</v>
      </c>
      <c r="I92" s="3"/>
      <c r="J92" s="3" t="s">
        <v>33</v>
      </c>
      <c r="K92" s="3" t="s">
        <v>18</v>
      </c>
      <c r="L92" s="3" t="s">
        <v>30</v>
      </c>
      <c r="M92" s="3"/>
      <c r="N92" s="3"/>
      <c r="O92" s="3"/>
      <c r="P92" s="3"/>
      <c r="Q92" s="3"/>
      <c r="R92" s="3"/>
    </row>
    <row r="93" spans="1:18" ht="13" x14ac:dyDescent="0.15">
      <c r="A93" s="2">
        <v>44620.817370891207</v>
      </c>
      <c r="B93" s="3" t="s">
        <v>12</v>
      </c>
      <c r="C93" s="3" t="s">
        <v>13</v>
      </c>
      <c r="D93" s="3" t="s">
        <v>14</v>
      </c>
      <c r="E93" s="3" t="s">
        <v>172</v>
      </c>
      <c r="F93" s="3" t="s">
        <v>16</v>
      </c>
      <c r="G93" s="3">
        <v>3</v>
      </c>
      <c r="H93" s="3" t="s">
        <v>173</v>
      </c>
      <c r="I93" s="3" t="s">
        <v>174</v>
      </c>
      <c r="J93" s="3" t="s">
        <v>17</v>
      </c>
      <c r="K93" s="3"/>
      <c r="L93" s="3"/>
      <c r="M93" s="3"/>
      <c r="N93" s="3"/>
      <c r="O93" s="3"/>
      <c r="P93" s="3"/>
      <c r="Q93" s="3"/>
      <c r="R93" s="3"/>
    </row>
    <row r="94" spans="1:18" ht="13" x14ac:dyDescent="0.15">
      <c r="A94" s="2">
        <v>44621.011995983798</v>
      </c>
      <c r="B94" s="3" t="s">
        <v>12</v>
      </c>
      <c r="C94" s="3" t="s">
        <v>12</v>
      </c>
      <c r="D94" s="3" t="s">
        <v>14</v>
      </c>
      <c r="E94" s="3" t="s">
        <v>175</v>
      </c>
      <c r="F94" s="3" t="s">
        <v>16</v>
      </c>
      <c r="G94" s="3">
        <v>20</v>
      </c>
      <c r="H94" s="3"/>
      <c r="I94" s="3" t="s">
        <v>176</v>
      </c>
      <c r="J94" s="3" t="s">
        <v>29</v>
      </c>
      <c r="K94" s="3" t="s">
        <v>18</v>
      </c>
      <c r="L94" s="3" t="s">
        <v>19</v>
      </c>
      <c r="M94" s="3"/>
      <c r="N94" s="3"/>
      <c r="O94" s="3"/>
      <c r="P94" s="3"/>
      <c r="Q94" s="3"/>
      <c r="R94" s="3"/>
    </row>
    <row r="95" spans="1:18" ht="13" x14ac:dyDescent="0.15">
      <c r="A95" s="2">
        <v>44621.203933240744</v>
      </c>
      <c r="B95" s="3" t="s">
        <v>20</v>
      </c>
      <c r="C95" s="3" t="s">
        <v>13</v>
      </c>
      <c r="D95" s="3" t="s">
        <v>14</v>
      </c>
      <c r="E95" s="3" t="s">
        <v>177</v>
      </c>
      <c r="F95" s="3" t="s">
        <v>16</v>
      </c>
      <c r="G95" s="3">
        <v>2</v>
      </c>
      <c r="H95" s="3" t="s">
        <v>147</v>
      </c>
      <c r="I95" s="3" t="s">
        <v>178</v>
      </c>
      <c r="J95" s="3" t="s">
        <v>29</v>
      </c>
      <c r="K95" s="3" t="s">
        <v>18</v>
      </c>
      <c r="L95" s="3" t="s">
        <v>19</v>
      </c>
      <c r="M95" s="3"/>
      <c r="N95" s="3"/>
      <c r="O95" s="3"/>
      <c r="P95" s="3"/>
      <c r="Q95" s="3"/>
      <c r="R95" s="3"/>
    </row>
    <row r="96" spans="1:18" ht="13" x14ac:dyDescent="0.15">
      <c r="A96" s="2">
        <v>44621.205693518517</v>
      </c>
      <c r="B96" s="3" t="s">
        <v>12</v>
      </c>
      <c r="C96" s="3" t="s">
        <v>13</v>
      </c>
      <c r="D96" s="3" t="s">
        <v>35</v>
      </c>
      <c r="E96" s="3" t="s">
        <v>179</v>
      </c>
      <c r="F96" s="3" t="s">
        <v>180</v>
      </c>
      <c r="G96" s="3">
        <v>80</v>
      </c>
      <c r="H96" s="3" t="s">
        <v>181</v>
      </c>
      <c r="I96" s="3" t="s">
        <v>182</v>
      </c>
      <c r="J96" s="3" t="s">
        <v>33</v>
      </c>
      <c r="K96" s="3" t="s">
        <v>18</v>
      </c>
      <c r="L96" s="3" t="s">
        <v>63</v>
      </c>
      <c r="M96" s="3"/>
      <c r="N96" s="3"/>
      <c r="O96" s="3"/>
      <c r="P96" s="3"/>
      <c r="Q96" s="3"/>
      <c r="R96" s="3"/>
    </row>
    <row r="97" spans="1:18" ht="13" x14ac:dyDescent="0.15">
      <c r="A97" s="2">
        <v>44622.669929733791</v>
      </c>
      <c r="B97" s="3" t="s">
        <v>20</v>
      </c>
      <c r="C97" s="3" t="s">
        <v>13</v>
      </c>
      <c r="D97" s="3" t="s">
        <v>35</v>
      </c>
      <c r="E97" s="3" t="s">
        <v>183</v>
      </c>
      <c r="F97" s="3" t="s">
        <v>16</v>
      </c>
      <c r="G97" s="3">
        <v>20</v>
      </c>
      <c r="H97" s="3" t="s">
        <v>184</v>
      </c>
      <c r="I97" s="3"/>
      <c r="J97" s="3" t="s">
        <v>17</v>
      </c>
      <c r="K97" s="3" t="s">
        <v>18</v>
      </c>
      <c r="L97" s="3" t="s">
        <v>19</v>
      </c>
      <c r="M97" s="3"/>
      <c r="N97" s="3"/>
      <c r="O97" s="3"/>
      <c r="P97" s="3"/>
      <c r="Q97" s="3"/>
      <c r="R97" s="3"/>
    </row>
    <row r="98" spans="1:18" ht="13" x14ac:dyDescent="0.15">
      <c r="A98" s="2">
        <v>44622.671718611113</v>
      </c>
      <c r="B98" s="3" t="s">
        <v>20</v>
      </c>
      <c r="C98" s="3" t="s">
        <v>13</v>
      </c>
      <c r="D98" s="3" t="s">
        <v>14</v>
      </c>
      <c r="E98" s="3" t="s">
        <v>185</v>
      </c>
      <c r="F98" s="3" t="s">
        <v>16</v>
      </c>
      <c r="G98" s="3">
        <v>2</v>
      </c>
      <c r="H98" s="3" t="s">
        <v>150</v>
      </c>
      <c r="I98" s="3" t="s">
        <v>186</v>
      </c>
      <c r="J98" s="3" t="s">
        <v>187</v>
      </c>
      <c r="K98" s="3" t="s">
        <v>59</v>
      </c>
      <c r="L98" s="3" t="s">
        <v>19</v>
      </c>
      <c r="M98" s="3"/>
      <c r="N98" s="3"/>
      <c r="O98" s="3"/>
      <c r="P98" s="3"/>
      <c r="Q98" s="3"/>
      <c r="R98" s="3"/>
    </row>
    <row r="99" spans="1:18" ht="13" x14ac:dyDescent="0.15">
      <c r="A99" s="2">
        <v>44622.675231006942</v>
      </c>
      <c r="B99" s="3" t="s">
        <v>20</v>
      </c>
      <c r="C99" s="3" t="s">
        <v>12</v>
      </c>
      <c r="D99" s="3" t="s">
        <v>14</v>
      </c>
      <c r="E99" s="3" t="s">
        <v>188</v>
      </c>
      <c r="F99" s="3" t="s">
        <v>16</v>
      </c>
      <c r="G99" s="3">
        <v>4</v>
      </c>
      <c r="H99" s="3" t="s">
        <v>150</v>
      </c>
      <c r="I99" s="3"/>
      <c r="J99" s="3" t="s">
        <v>17</v>
      </c>
      <c r="K99" s="3" t="s">
        <v>18</v>
      </c>
      <c r="L99" s="3" t="s">
        <v>19</v>
      </c>
      <c r="M99" s="3"/>
      <c r="N99" s="3"/>
      <c r="O99" s="3"/>
      <c r="P99" s="3"/>
      <c r="Q99" s="3"/>
      <c r="R99" s="3"/>
    </row>
    <row r="100" spans="1:18" ht="13" x14ac:dyDescent="0.15">
      <c r="A100" s="2">
        <v>44622.768028854167</v>
      </c>
      <c r="B100" s="3" t="s">
        <v>20</v>
      </c>
      <c r="C100" s="3" t="s">
        <v>13</v>
      </c>
      <c r="D100" s="3" t="s">
        <v>35</v>
      </c>
      <c r="E100" s="3" t="s">
        <v>189</v>
      </c>
      <c r="F100" s="3" t="s">
        <v>190</v>
      </c>
      <c r="G100" s="3"/>
      <c r="H100" s="3" t="s">
        <v>190</v>
      </c>
      <c r="I100" s="3" t="s">
        <v>191</v>
      </c>
      <c r="J100" s="3" t="s">
        <v>17</v>
      </c>
      <c r="K100" s="3" t="s">
        <v>18</v>
      </c>
      <c r="L100" s="3" t="s">
        <v>19</v>
      </c>
      <c r="M100" s="3"/>
      <c r="N100" s="3"/>
      <c r="O100" s="3"/>
      <c r="P100" s="3"/>
      <c r="Q100" s="3"/>
      <c r="R100" s="3"/>
    </row>
    <row r="101" spans="1:18" ht="13" x14ac:dyDescent="0.15">
      <c r="A101" s="2">
        <v>44623.005468275463</v>
      </c>
      <c r="B101" s="3" t="s">
        <v>12</v>
      </c>
      <c r="C101" s="3" t="s">
        <v>13</v>
      </c>
      <c r="D101" s="3" t="s">
        <v>14</v>
      </c>
      <c r="E101" s="3" t="s">
        <v>141</v>
      </c>
      <c r="F101" s="3" t="s">
        <v>67</v>
      </c>
      <c r="G101" s="3">
        <v>25</v>
      </c>
      <c r="H101" s="3" t="s">
        <v>72</v>
      </c>
      <c r="I101" s="3"/>
      <c r="J101" s="3" t="s">
        <v>192</v>
      </c>
      <c r="K101" s="3" t="s">
        <v>63</v>
      </c>
      <c r="L101" s="3" t="s">
        <v>25</v>
      </c>
      <c r="M101" s="3"/>
      <c r="N101" s="3"/>
      <c r="O101" s="3"/>
      <c r="P101" s="3"/>
      <c r="Q101" s="3"/>
      <c r="R101" s="3"/>
    </row>
    <row r="102" spans="1:18" ht="13" x14ac:dyDescent="0.15">
      <c r="A102" s="2">
        <v>44623.021383148152</v>
      </c>
      <c r="B102" s="3" t="s">
        <v>12</v>
      </c>
      <c r="C102" s="3" t="s">
        <v>13</v>
      </c>
      <c r="D102" s="3" t="s">
        <v>14</v>
      </c>
      <c r="E102" s="3" t="s">
        <v>28</v>
      </c>
      <c r="F102" s="3" t="s">
        <v>16</v>
      </c>
      <c r="G102" s="3">
        <v>5</v>
      </c>
      <c r="H102" s="3" t="s">
        <v>193</v>
      </c>
      <c r="I102" s="3"/>
      <c r="J102" s="3" t="s">
        <v>194</v>
      </c>
      <c r="K102" s="3" t="s">
        <v>18</v>
      </c>
      <c r="L102" s="3" t="s">
        <v>25</v>
      </c>
      <c r="M102" s="3"/>
      <c r="N102" s="3"/>
      <c r="O102" s="3"/>
      <c r="P102" s="3"/>
      <c r="Q102" s="3"/>
      <c r="R102" s="3"/>
    </row>
    <row r="103" spans="1:18" ht="13" x14ac:dyDescent="0.15">
      <c r="A103" s="2">
        <v>44623.022837534721</v>
      </c>
      <c r="B103" s="3" t="s">
        <v>12</v>
      </c>
      <c r="C103" s="3" t="s">
        <v>44</v>
      </c>
      <c r="D103" s="3" t="s">
        <v>14</v>
      </c>
      <c r="E103" s="3" t="s">
        <v>195</v>
      </c>
      <c r="F103" s="3" t="s">
        <v>132</v>
      </c>
      <c r="G103" s="3">
        <v>20</v>
      </c>
      <c r="H103" s="3" t="s">
        <v>147</v>
      </c>
      <c r="I103" s="3" t="s">
        <v>196</v>
      </c>
      <c r="J103" s="3" t="s">
        <v>197</v>
      </c>
      <c r="K103" s="3" t="s">
        <v>18</v>
      </c>
      <c r="L103" s="3" t="s">
        <v>19</v>
      </c>
      <c r="M103" s="3"/>
      <c r="N103" s="3"/>
      <c r="O103" s="3"/>
      <c r="P103" s="3"/>
      <c r="Q103" s="3"/>
      <c r="R103" s="3"/>
    </row>
    <row r="104" spans="1:18" ht="13" x14ac:dyDescent="0.15">
      <c r="A104" s="2">
        <v>44623.030289155096</v>
      </c>
      <c r="B104" s="3" t="s">
        <v>20</v>
      </c>
      <c r="C104" s="3" t="s">
        <v>13</v>
      </c>
      <c r="D104" s="3" t="s">
        <v>14</v>
      </c>
      <c r="E104" s="3" t="s">
        <v>198</v>
      </c>
      <c r="F104" s="3" t="s">
        <v>132</v>
      </c>
      <c r="G104" s="3">
        <v>200</v>
      </c>
      <c r="H104" s="3" t="s">
        <v>147</v>
      </c>
      <c r="I104" s="4" t="s">
        <v>199</v>
      </c>
      <c r="J104" s="3" t="s">
        <v>200</v>
      </c>
      <c r="K104" s="3" t="s">
        <v>18</v>
      </c>
      <c r="L104" s="3" t="s">
        <v>19</v>
      </c>
      <c r="M104" s="3"/>
      <c r="N104" s="3"/>
      <c r="O104" s="3"/>
      <c r="P104" s="3"/>
      <c r="Q104" s="3"/>
      <c r="R104" s="3"/>
    </row>
    <row r="105" spans="1:18" ht="13" x14ac:dyDescent="0.15">
      <c r="A105" s="2">
        <v>44623.058179259257</v>
      </c>
      <c r="B105" s="3" t="s">
        <v>44</v>
      </c>
      <c r="C105" s="3" t="s">
        <v>44</v>
      </c>
      <c r="D105" s="3" t="s">
        <v>35</v>
      </c>
      <c r="E105" s="3" t="s">
        <v>201</v>
      </c>
      <c r="F105" s="3" t="s">
        <v>16</v>
      </c>
      <c r="G105" s="3">
        <v>3</v>
      </c>
      <c r="H105" s="3" t="s">
        <v>193</v>
      </c>
      <c r="I105" s="3" t="s">
        <v>202</v>
      </c>
      <c r="J105" s="3" t="s">
        <v>203</v>
      </c>
      <c r="K105" s="3" t="s">
        <v>18</v>
      </c>
      <c r="L105" s="3" t="s">
        <v>19</v>
      </c>
      <c r="M105" s="3"/>
      <c r="N105" s="3"/>
      <c r="O105" s="3"/>
      <c r="P105" s="3"/>
      <c r="Q105" s="3"/>
      <c r="R105" s="3"/>
    </row>
    <row r="106" spans="1:18" ht="13" x14ac:dyDescent="0.15">
      <c r="A106" s="2">
        <v>44623.267031377312</v>
      </c>
      <c r="B106" s="3" t="s">
        <v>20</v>
      </c>
      <c r="C106" s="3" t="s">
        <v>13</v>
      </c>
      <c r="D106" s="3" t="s">
        <v>14</v>
      </c>
      <c r="E106" s="3" t="s">
        <v>204</v>
      </c>
      <c r="F106" s="3" t="s">
        <v>16</v>
      </c>
      <c r="G106" s="3"/>
      <c r="H106" s="3" t="s">
        <v>190</v>
      </c>
      <c r="I106" s="3"/>
      <c r="J106" s="3" t="s">
        <v>17</v>
      </c>
      <c r="K106" s="3" t="s">
        <v>18</v>
      </c>
      <c r="L106" s="3" t="s">
        <v>19</v>
      </c>
      <c r="M106" s="3"/>
      <c r="N106" s="3"/>
      <c r="O106" s="3"/>
      <c r="P106" s="3"/>
      <c r="Q106" s="3"/>
      <c r="R106" s="3"/>
    </row>
    <row r="107" spans="1:18" ht="13" x14ac:dyDescent="0.15">
      <c r="A107" s="2">
        <v>44623.42581951389</v>
      </c>
      <c r="B107" s="3" t="s">
        <v>13</v>
      </c>
      <c r="C107" s="3" t="s">
        <v>44</v>
      </c>
      <c r="D107" s="3" t="s">
        <v>14</v>
      </c>
      <c r="E107" s="3" t="s">
        <v>205</v>
      </c>
      <c r="F107" s="3" t="s">
        <v>37</v>
      </c>
      <c r="G107" s="3"/>
      <c r="H107" s="3" t="s">
        <v>206</v>
      </c>
      <c r="I107" s="3"/>
      <c r="J107" s="3" t="s">
        <v>203</v>
      </c>
      <c r="K107" s="3" t="s">
        <v>18</v>
      </c>
      <c r="L107" s="3" t="s">
        <v>19</v>
      </c>
      <c r="M107" s="3"/>
      <c r="N107" s="3"/>
      <c r="O107" s="3"/>
      <c r="P107" s="3"/>
      <c r="Q107" s="3"/>
      <c r="R107" s="3"/>
    </row>
    <row r="108" spans="1:18" ht="13" x14ac:dyDescent="0.15">
      <c r="A108" s="2">
        <v>44623.427014837958</v>
      </c>
      <c r="B108" s="3" t="s">
        <v>13</v>
      </c>
      <c r="C108" s="3" t="s">
        <v>44</v>
      </c>
      <c r="D108" s="3" t="s">
        <v>14</v>
      </c>
      <c r="E108" s="3" t="s">
        <v>207</v>
      </c>
      <c r="F108" s="3" t="s">
        <v>102</v>
      </c>
      <c r="G108" s="3">
        <v>7</v>
      </c>
      <c r="H108" s="3" t="s">
        <v>147</v>
      </c>
      <c r="I108" s="3"/>
      <c r="J108" s="3" t="s">
        <v>187</v>
      </c>
      <c r="K108" s="3" t="s">
        <v>59</v>
      </c>
      <c r="L108" s="3" t="s">
        <v>19</v>
      </c>
      <c r="M108" s="3"/>
      <c r="N108" s="3"/>
      <c r="O108" s="3"/>
      <c r="P108" s="3"/>
      <c r="Q108" s="3"/>
      <c r="R108" s="3"/>
    </row>
    <row r="109" spans="1:18" ht="13" x14ac:dyDescent="0.15">
      <c r="A109" s="2">
        <v>44623.437042210644</v>
      </c>
      <c r="B109" s="3" t="s">
        <v>44</v>
      </c>
      <c r="C109" s="3" t="s">
        <v>44</v>
      </c>
      <c r="D109" s="3" t="s">
        <v>35</v>
      </c>
      <c r="E109" s="3" t="s">
        <v>93</v>
      </c>
      <c r="F109" s="3"/>
      <c r="G109" s="3">
        <v>1</v>
      </c>
      <c r="H109" s="3" t="s">
        <v>150</v>
      </c>
      <c r="I109" s="3"/>
      <c r="J109" s="3" t="s">
        <v>187</v>
      </c>
      <c r="K109" s="3" t="s">
        <v>59</v>
      </c>
      <c r="L109" s="3"/>
      <c r="M109" s="3"/>
      <c r="N109" s="3"/>
      <c r="O109" s="3"/>
      <c r="P109" s="3"/>
      <c r="Q109" s="3"/>
      <c r="R109" s="3"/>
    </row>
    <row r="110" spans="1:18" ht="13" x14ac:dyDescent="0.15">
      <c r="A110" s="2">
        <v>44623.437645798607</v>
      </c>
      <c r="B110" s="3" t="s">
        <v>20</v>
      </c>
      <c r="C110" s="3" t="s">
        <v>12</v>
      </c>
      <c r="D110" s="3" t="s">
        <v>14</v>
      </c>
      <c r="E110" s="3" t="s">
        <v>156</v>
      </c>
      <c r="F110" s="3" t="s">
        <v>16</v>
      </c>
      <c r="G110" s="3">
        <v>3</v>
      </c>
      <c r="H110" s="3" t="s">
        <v>150</v>
      </c>
      <c r="I110" s="3"/>
      <c r="J110" s="3" t="s">
        <v>203</v>
      </c>
      <c r="K110" s="3" t="s">
        <v>18</v>
      </c>
      <c r="L110" s="3" t="s">
        <v>19</v>
      </c>
      <c r="M110" s="3"/>
      <c r="N110" s="3"/>
      <c r="O110" s="3"/>
      <c r="P110" s="3"/>
      <c r="Q110" s="3"/>
      <c r="R110" s="3"/>
    </row>
    <row r="111" spans="1:18" ht="13" x14ac:dyDescent="0.15">
      <c r="A111" s="2">
        <v>44623.440109918985</v>
      </c>
      <c r="B111" s="3" t="s">
        <v>13</v>
      </c>
      <c r="C111" s="3" t="s">
        <v>13</v>
      </c>
      <c r="D111" s="3" t="s">
        <v>14</v>
      </c>
      <c r="E111" s="3" t="s">
        <v>208</v>
      </c>
      <c r="F111" s="3" t="s">
        <v>190</v>
      </c>
      <c r="G111" s="3">
        <v>0</v>
      </c>
      <c r="H111" s="3" t="s">
        <v>190</v>
      </c>
      <c r="I111" s="3" t="s">
        <v>209</v>
      </c>
      <c r="J111" s="3" t="s">
        <v>17</v>
      </c>
      <c r="K111" s="3" t="s">
        <v>18</v>
      </c>
      <c r="L111" s="3" t="s">
        <v>19</v>
      </c>
      <c r="M111" s="3"/>
      <c r="N111" s="3"/>
      <c r="O111" s="3"/>
      <c r="P111" s="3"/>
      <c r="Q111" s="3"/>
      <c r="R111" s="3"/>
    </row>
    <row r="112" spans="1:18" ht="13" x14ac:dyDescent="0.15">
      <c r="A112" s="2">
        <v>44623.458466157404</v>
      </c>
      <c r="B112" s="3" t="s">
        <v>20</v>
      </c>
      <c r="C112" s="3" t="s">
        <v>13</v>
      </c>
      <c r="D112" s="3" t="s">
        <v>14</v>
      </c>
      <c r="E112" s="3" t="s">
        <v>110</v>
      </c>
      <c r="F112" s="3" t="s">
        <v>190</v>
      </c>
      <c r="G112" s="3"/>
      <c r="H112" s="3" t="s">
        <v>150</v>
      </c>
      <c r="I112" s="3" t="s">
        <v>210</v>
      </c>
      <c r="J112" s="3" t="s">
        <v>17</v>
      </c>
      <c r="K112" s="3" t="s">
        <v>18</v>
      </c>
      <c r="L112" s="3" t="s">
        <v>19</v>
      </c>
      <c r="M112" s="3"/>
      <c r="N112" s="3"/>
      <c r="O112" s="3"/>
      <c r="P112" s="3"/>
      <c r="Q112" s="3"/>
      <c r="R112" s="3"/>
    </row>
    <row r="113" spans="1:18" ht="13" x14ac:dyDescent="0.15">
      <c r="A113" s="2">
        <v>44623.461147326394</v>
      </c>
      <c r="B113" s="3" t="s">
        <v>12</v>
      </c>
      <c r="C113" s="3" t="s">
        <v>13</v>
      </c>
      <c r="D113" s="3" t="s">
        <v>89</v>
      </c>
      <c r="E113" s="3" t="s">
        <v>146</v>
      </c>
      <c r="F113" s="3" t="s">
        <v>16</v>
      </c>
      <c r="G113" s="3">
        <v>10</v>
      </c>
      <c r="H113" s="3" t="s">
        <v>150</v>
      </c>
      <c r="I113" s="3"/>
      <c r="J113" s="3" t="s">
        <v>211</v>
      </c>
      <c r="K113" s="3" t="s">
        <v>18</v>
      </c>
      <c r="L113" s="3" t="s">
        <v>30</v>
      </c>
      <c r="M113" s="3"/>
      <c r="N113" s="3"/>
      <c r="O113" s="3"/>
      <c r="P113" s="3"/>
      <c r="Q113" s="3"/>
      <c r="R113" s="3"/>
    </row>
    <row r="114" spans="1:18" ht="13" x14ac:dyDescent="0.15">
      <c r="A114" s="2">
        <v>44623.49671688657</v>
      </c>
      <c r="B114" s="3" t="s">
        <v>20</v>
      </c>
      <c r="C114" s="3" t="s">
        <v>13</v>
      </c>
      <c r="D114" s="3" t="s">
        <v>14</v>
      </c>
      <c r="E114" s="3" t="s">
        <v>212</v>
      </c>
      <c r="F114" s="3" t="s">
        <v>102</v>
      </c>
      <c r="G114" s="3">
        <v>20</v>
      </c>
      <c r="H114" s="3" t="s">
        <v>184</v>
      </c>
      <c r="I114" s="3"/>
      <c r="J114" s="3" t="s">
        <v>33</v>
      </c>
      <c r="K114" s="3" t="s">
        <v>18</v>
      </c>
      <c r="L114" s="3" t="s">
        <v>59</v>
      </c>
      <c r="M114" s="3"/>
      <c r="N114" s="3"/>
      <c r="O114" s="3"/>
      <c r="P114" s="3"/>
      <c r="Q114" s="3"/>
      <c r="R114" s="3"/>
    </row>
    <row r="115" spans="1:18" ht="13" x14ac:dyDescent="0.15">
      <c r="A115" s="2">
        <v>44623.506591527781</v>
      </c>
      <c r="B115" s="3" t="s">
        <v>12</v>
      </c>
      <c r="C115" s="3" t="s">
        <v>12</v>
      </c>
      <c r="D115" s="3" t="s">
        <v>14</v>
      </c>
      <c r="E115" s="3" t="s">
        <v>213</v>
      </c>
      <c r="F115" s="3" t="s">
        <v>16</v>
      </c>
      <c r="G115" s="3"/>
      <c r="H115" s="3" t="s">
        <v>214</v>
      </c>
      <c r="I115" s="3"/>
      <c r="J115" s="3" t="s">
        <v>17</v>
      </c>
      <c r="K115" s="3" t="s">
        <v>18</v>
      </c>
      <c r="L115" s="3" t="s">
        <v>19</v>
      </c>
      <c r="M115" s="3"/>
      <c r="N115" s="3"/>
      <c r="O115" s="3"/>
      <c r="P115" s="3"/>
      <c r="Q115" s="3"/>
      <c r="R115" s="3"/>
    </row>
    <row r="116" spans="1:18" ht="13" x14ac:dyDescent="0.15">
      <c r="A116" s="2">
        <v>44623.618994548611</v>
      </c>
      <c r="B116" s="3" t="s">
        <v>20</v>
      </c>
      <c r="C116" s="3" t="s">
        <v>13</v>
      </c>
      <c r="D116" s="3" t="s">
        <v>14</v>
      </c>
      <c r="E116" s="3" t="s">
        <v>149</v>
      </c>
      <c r="F116" s="3" t="s">
        <v>16</v>
      </c>
      <c r="G116" s="3">
        <v>3</v>
      </c>
      <c r="H116" s="3" t="s">
        <v>190</v>
      </c>
      <c r="I116" s="3"/>
      <c r="J116" s="3" t="s">
        <v>17</v>
      </c>
      <c r="K116" s="3" t="s">
        <v>18</v>
      </c>
      <c r="L116" s="3" t="s">
        <v>19</v>
      </c>
      <c r="M116" s="3"/>
      <c r="N116" s="3"/>
      <c r="O116" s="3"/>
      <c r="P116" s="3"/>
      <c r="Q116" s="3"/>
      <c r="R116" s="3"/>
    </row>
    <row r="117" spans="1:18" ht="13" x14ac:dyDescent="0.15">
      <c r="A117" s="2">
        <v>44623.688166736116</v>
      </c>
      <c r="B117" s="3" t="s">
        <v>20</v>
      </c>
      <c r="C117" s="3" t="s">
        <v>13</v>
      </c>
      <c r="D117" s="3" t="s">
        <v>14</v>
      </c>
      <c r="E117" s="3" t="s">
        <v>215</v>
      </c>
      <c r="F117" s="3" t="s">
        <v>16</v>
      </c>
      <c r="G117" s="3">
        <v>1</v>
      </c>
      <c r="H117" s="3" t="s">
        <v>147</v>
      </c>
      <c r="I117" s="3"/>
      <c r="J117" s="3" t="s">
        <v>200</v>
      </c>
      <c r="K117" s="3" t="s">
        <v>18</v>
      </c>
      <c r="L117" s="3" t="s">
        <v>30</v>
      </c>
      <c r="M117" s="3"/>
      <c r="N117" s="3"/>
      <c r="O117" s="3"/>
      <c r="P117" s="3"/>
      <c r="Q117" s="3"/>
      <c r="R117" s="3"/>
    </row>
    <row r="118" spans="1:18" ht="13" x14ac:dyDescent="0.15">
      <c r="A118" s="2">
        <v>44623.712230196761</v>
      </c>
      <c r="B118" s="3" t="s">
        <v>12</v>
      </c>
      <c r="C118" s="3" t="s">
        <v>13</v>
      </c>
      <c r="D118" s="3" t="s">
        <v>14</v>
      </c>
      <c r="E118" s="3" t="s">
        <v>126</v>
      </c>
      <c r="F118" s="3" t="s">
        <v>16</v>
      </c>
      <c r="G118" s="3">
        <v>10</v>
      </c>
      <c r="H118" s="3" t="s">
        <v>147</v>
      </c>
      <c r="I118" s="3"/>
      <c r="J118" s="3" t="s">
        <v>203</v>
      </c>
      <c r="K118" s="3" t="s">
        <v>18</v>
      </c>
      <c r="L118" s="3" t="s">
        <v>19</v>
      </c>
      <c r="M118" s="3"/>
      <c r="N118" s="3"/>
      <c r="O118" s="3"/>
      <c r="P118" s="3"/>
      <c r="Q118" s="3"/>
      <c r="R118" s="3"/>
    </row>
    <row r="119" spans="1:18" ht="13" x14ac:dyDescent="0.15">
      <c r="A119" s="2">
        <v>44623.768264409722</v>
      </c>
      <c r="B119" s="3" t="s">
        <v>12</v>
      </c>
      <c r="C119" s="3" t="s">
        <v>44</v>
      </c>
      <c r="D119" s="3" t="s">
        <v>14</v>
      </c>
      <c r="E119" s="3" t="s">
        <v>216</v>
      </c>
      <c r="F119" s="3" t="s">
        <v>132</v>
      </c>
      <c r="G119" s="3"/>
      <c r="H119" s="3" t="s">
        <v>217</v>
      </c>
      <c r="I119" s="3"/>
      <c r="J119" s="3" t="s">
        <v>203</v>
      </c>
      <c r="K119" s="3" t="s">
        <v>18</v>
      </c>
      <c r="L119" s="3" t="s">
        <v>19</v>
      </c>
      <c r="M119" s="3"/>
      <c r="N119" s="3"/>
      <c r="O119" s="3"/>
      <c r="P119" s="3"/>
      <c r="Q119" s="3"/>
      <c r="R119" s="3"/>
    </row>
    <row r="120" spans="1:18" ht="13" x14ac:dyDescent="0.15">
      <c r="A120" s="2">
        <v>44623.844567685184</v>
      </c>
      <c r="B120" s="3" t="s">
        <v>13</v>
      </c>
      <c r="C120" s="3" t="s">
        <v>44</v>
      </c>
      <c r="D120" s="3" t="s">
        <v>14</v>
      </c>
      <c r="E120" s="3" t="s">
        <v>146</v>
      </c>
      <c r="F120" s="3" t="s">
        <v>16</v>
      </c>
      <c r="G120" s="3">
        <v>5</v>
      </c>
      <c r="H120" s="3" t="s">
        <v>150</v>
      </c>
      <c r="I120" s="3"/>
      <c r="J120" s="3" t="s">
        <v>203</v>
      </c>
      <c r="K120" s="3"/>
      <c r="L120" s="3"/>
      <c r="M120" s="3"/>
      <c r="N120" s="3"/>
      <c r="O120" s="3"/>
      <c r="P120" s="3"/>
      <c r="Q120" s="3"/>
      <c r="R120" s="3"/>
    </row>
    <row r="121" spans="1:18" ht="13" x14ac:dyDescent="0.15">
      <c r="A121" s="2">
        <v>44623.929414108796</v>
      </c>
      <c r="B121" s="3" t="s">
        <v>20</v>
      </c>
      <c r="C121" s="3" t="s">
        <v>13</v>
      </c>
      <c r="D121" s="3" t="s">
        <v>35</v>
      </c>
      <c r="E121" s="3" t="s">
        <v>218</v>
      </c>
      <c r="F121" s="3" t="s">
        <v>190</v>
      </c>
      <c r="G121" s="3"/>
      <c r="H121" s="3" t="s">
        <v>147</v>
      </c>
      <c r="I121" s="3"/>
      <c r="J121" s="3" t="s">
        <v>203</v>
      </c>
      <c r="K121" s="3" t="s">
        <v>18</v>
      </c>
      <c r="L121" s="3" t="s">
        <v>19</v>
      </c>
      <c r="M121" s="3"/>
      <c r="N121" s="3"/>
      <c r="O121" s="3"/>
      <c r="P121" s="3"/>
      <c r="Q121" s="3"/>
      <c r="R121" s="3"/>
    </row>
    <row r="122" spans="1:18" ht="13" x14ac:dyDescent="0.15">
      <c r="A122" s="2">
        <v>44624.001534884257</v>
      </c>
      <c r="B122" s="3" t="s">
        <v>20</v>
      </c>
      <c r="C122" s="3" t="s">
        <v>13</v>
      </c>
      <c r="D122" s="3" t="s">
        <v>14</v>
      </c>
      <c r="E122" s="3" t="s">
        <v>219</v>
      </c>
      <c r="F122" s="3" t="s">
        <v>40</v>
      </c>
      <c r="G122" s="3"/>
      <c r="H122" s="3" t="s">
        <v>150</v>
      </c>
      <c r="I122" s="3"/>
      <c r="J122" s="3" t="s">
        <v>211</v>
      </c>
      <c r="K122" s="3"/>
      <c r="L122" s="3" t="s">
        <v>25</v>
      </c>
      <c r="M122" s="3"/>
      <c r="N122" s="3"/>
      <c r="O122" s="3"/>
      <c r="P122" s="3"/>
      <c r="Q122" s="3"/>
      <c r="R122" s="3"/>
    </row>
    <row r="123" spans="1:18" ht="13" x14ac:dyDescent="0.15">
      <c r="A123" s="2">
        <v>44624.09311681713</v>
      </c>
      <c r="B123" s="3" t="s">
        <v>20</v>
      </c>
      <c r="C123" s="3" t="s">
        <v>13</v>
      </c>
      <c r="D123" s="3" t="s">
        <v>14</v>
      </c>
      <c r="E123" s="3" t="s">
        <v>149</v>
      </c>
      <c r="F123" s="3" t="s">
        <v>16</v>
      </c>
      <c r="G123" s="3">
        <v>5</v>
      </c>
      <c r="H123" s="3" t="s">
        <v>150</v>
      </c>
      <c r="I123" s="3"/>
      <c r="J123" s="3" t="s">
        <v>220</v>
      </c>
      <c r="K123" s="3" t="s">
        <v>63</v>
      </c>
      <c r="L123" s="3" t="s">
        <v>19</v>
      </c>
      <c r="M123" s="3"/>
      <c r="N123" s="3"/>
      <c r="O123" s="3"/>
      <c r="P123" s="3"/>
      <c r="Q123" s="3"/>
      <c r="R123" s="3"/>
    </row>
    <row r="124" spans="1:18" ht="13" x14ac:dyDescent="0.15">
      <c r="A124" s="2">
        <v>44624.210557256942</v>
      </c>
      <c r="B124" s="3" t="s">
        <v>12</v>
      </c>
      <c r="C124" s="3" t="s">
        <v>13</v>
      </c>
      <c r="D124" s="3" t="s">
        <v>14</v>
      </c>
      <c r="E124" s="3" t="s">
        <v>221</v>
      </c>
      <c r="F124" s="3" t="s">
        <v>132</v>
      </c>
      <c r="G124" s="3">
        <v>5</v>
      </c>
      <c r="H124" s="3" t="s">
        <v>147</v>
      </c>
      <c r="I124" s="3"/>
      <c r="J124" s="3" t="s">
        <v>17</v>
      </c>
      <c r="K124" s="3" t="s">
        <v>18</v>
      </c>
      <c r="L124" s="3" t="s">
        <v>19</v>
      </c>
      <c r="M124" s="3"/>
      <c r="N124" s="3"/>
      <c r="O124" s="3"/>
      <c r="P124" s="3"/>
      <c r="Q124" s="3"/>
      <c r="R124" s="3"/>
    </row>
    <row r="125" spans="1:18" ht="13" x14ac:dyDescent="0.15">
      <c r="A125" s="2">
        <v>44624.30729070602</v>
      </c>
      <c r="B125" s="3" t="s">
        <v>12</v>
      </c>
      <c r="C125" s="3" t="s">
        <v>44</v>
      </c>
      <c r="D125" s="3" t="s">
        <v>35</v>
      </c>
      <c r="E125" s="3" t="s">
        <v>222</v>
      </c>
      <c r="F125" s="3" t="s">
        <v>16</v>
      </c>
      <c r="G125" s="3">
        <v>6</v>
      </c>
      <c r="H125" s="3" t="s">
        <v>223</v>
      </c>
      <c r="I125" s="3"/>
      <c r="J125" s="3" t="s">
        <v>203</v>
      </c>
      <c r="K125" s="3" t="s">
        <v>18</v>
      </c>
      <c r="L125" s="3" t="s">
        <v>19</v>
      </c>
      <c r="M125" s="3"/>
      <c r="N125" s="3"/>
      <c r="O125" s="3"/>
      <c r="P125" s="3"/>
      <c r="Q125" s="3"/>
      <c r="R125" s="3"/>
    </row>
    <row r="126" spans="1:18" ht="13" x14ac:dyDescent="0.15">
      <c r="A126" s="2">
        <v>44624.325711111116</v>
      </c>
      <c r="B126" s="3" t="s">
        <v>12</v>
      </c>
      <c r="C126" s="3" t="s">
        <v>44</v>
      </c>
      <c r="D126" s="3" t="s">
        <v>14</v>
      </c>
      <c r="E126" s="3" t="s">
        <v>45</v>
      </c>
      <c r="F126" s="3" t="s">
        <v>16</v>
      </c>
      <c r="G126" s="3">
        <v>10</v>
      </c>
      <c r="H126" s="3" t="s">
        <v>147</v>
      </c>
      <c r="I126" s="3" t="s">
        <v>224</v>
      </c>
      <c r="J126" s="3" t="s">
        <v>200</v>
      </c>
      <c r="K126" s="3" t="s">
        <v>18</v>
      </c>
      <c r="L126" s="3" t="s">
        <v>19</v>
      </c>
      <c r="M126" s="3"/>
      <c r="N126" s="3"/>
      <c r="O126" s="3"/>
      <c r="P126" s="3"/>
      <c r="Q126" s="3"/>
      <c r="R126" s="3"/>
    </row>
    <row r="127" spans="1:18" ht="13" x14ac:dyDescent="0.15">
      <c r="A127" s="2">
        <v>44624.628911701388</v>
      </c>
      <c r="B127" s="3" t="s">
        <v>13</v>
      </c>
      <c r="C127" s="3" t="s">
        <v>13</v>
      </c>
      <c r="D127" s="3" t="s">
        <v>35</v>
      </c>
      <c r="E127" s="3" t="s">
        <v>149</v>
      </c>
      <c r="F127" s="3" t="s">
        <v>16</v>
      </c>
      <c r="G127" s="3">
        <v>5</v>
      </c>
      <c r="H127" s="3" t="s">
        <v>147</v>
      </c>
      <c r="I127" s="3"/>
      <c r="J127" s="3" t="s">
        <v>220</v>
      </c>
      <c r="K127" s="3" t="s">
        <v>63</v>
      </c>
      <c r="L127" s="3" t="s">
        <v>19</v>
      </c>
      <c r="M127" s="3"/>
      <c r="N127" s="3"/>
      <c r="O127" s="3"/>
      <c r="P127" s="3"/>
      <c r="Q127" s="3"/>
      <c r="R127" s="3"/>
    </row>
    <row r="128" spans="1:18" ht="13" x14ac:dyDescent="0.15">
      <c r="A128" s="2">
        <v>44627.024863113431</v>
      </c>
      <c r="B128" s="3" t="s">
        <v>20</v>
      </c>
      <c r="C128" s="3" t="s">
        <v>13</v>
      </c>
      <c r="D128" s="3" t="s">
        <v>35</v>
      </c>
      <c r="E128" s="3" t="s">
        <v>225</v>
      </c>
      <c r="F128" s="3" t="s">
        <v>102</v>
      </c>
      <c r="G128" s="3"/>
      <c r="H128" s="3" t="s">
        <v>190</v>
      </c>
      <c r="I128" s="3"/>
      <c r="J128" s="3" t="s">
        <v>24</v>
      </c>
      <c r="K128" s="3" t="s">
        <v>25</v>
      </c>
      <c r="L128" s="3"/>
      <c r="M128" s="3"/>
      <c r="N128" s="3"/>
      <c r="O128" s="3"/>
      <c r="P128" s="3"/>
      <c r="Q128" s="3"/>
      <c r="R128" s="3"/>
    </row>
    <row r="129" spans="1:18" ht="13" x14ac:dyDescent="0.15">
      <c r="A129" s="2">
        <v>44627.121636192125</v>
      </c>
      <c r="B129" s="3" t="s">
        <v>12</v>
      </c>
      <c r="C129" s="3" t="s">
        <v>44</v>
      </c>
      <c r="D129" s="3" t="s">
        <v>14</v>
      </c>
      <c r="E129" s="3" t="s">
        <v>226</v>
      </c>
      <c r="F129" s="3" t="s">
        <v>132</v>
      </c>
      <c r="G129" s="3">
        <v>20</v>
      </c>
      <c r="H129" s="3" t="s">
        <v>147</v>
      </c>
      <c r="I129" s="3"/>
      <c r="J129" s="3" t="s">
        <v>200</v>
      </c>
      <c r="K129" s="3" t="s">
        <v>18</v>
      </c>
      <c r="L129" s="3" t="s">
        <v>19</v>
      </c>
      <c r="M129" s="3"/>
      <c r="N129" s="3"/>
      <c r="O129" s="3"/>
      <c r="P129" s="3"/>
      <c r="Q129" s="3"/>
      <c r="R129" s="3"/>
    </row>
    <row r="130" spans="1:18" ht="13" x14ac:dyDescent="0.15">
      <c r="A130" s="2">
        <v>44632.394272407408</v>
      </c>
      <c r="B130" s="3" t="s">
        <v>12</v>
      </c>
      <c r="C130" s="3" t="s">
        <v>44</v>
      </c>
      <c r="D130" s="3" t="s">
        <v>35</v>
      </c>
      <c r="E130" s="3" t="s">
        <v>227</v>
      </c>
      <c r="F130" s="3" t="s">
        <v>37</v>
      </c>
      <c r="G130" s="3">
        <v>25</v>
      </c>
      <c r="H130" s="3" t="s">
        <v>214</v>
      </c>
      <c r="J130" s="3" t="s">
        <v>187</v>
      </c>
      <c r="K130" s="3" t="s">
        <v>25</v>
      </c>
      <c r="L130" s="3" t="s">
        <v>19</v>
      </c>
    </row>
    <row r="131" spans="1:18" ht="13" x14ac:dyDescent="0.15">
      <c r="A131" s="2">
        <v>44637.56387111111</v>
      </c>
      <c r="B131" s="3" t="s">
        <v>20</v>
      </c>
      <c r="C131" s="3" t="s">
        <v>13</v>
      </c>
      <c r="D131" s="3" t="s">
        <v>14</v>
      </c>
      <c r="E131" s="3" t="s">
        <v>31</v>
      </c>
      <c r="F131" s="3" t="s">
        <v>190</v>
      </c>
      <c r="G131" s="3">
        <v>0</v>
      </c>
      <c r="H131" s="3" t="s">
        <v>150</v>
      </c>
      <c r="I131" s="3" t="s">
        <v>228</v>
      </c>
      <c r="J131" s="3" t="s">
        <v>17</v>
      </c>
      <c r="K131" s="3" t="s">
        <v>18</v>
      </c>
      <c r="L131" s="3" t="s">
        <v>19</v>
      </c>
    </row>
    <row r="132" spans="1:18" ht="13" x14ac:dyDescent="0.15">
      <c r="A132" s="2">
        <v>44644.171948923613</v>
      </c>
      <c r="B132" s="3" t="s">
        <v>20</v>
      </c>
      <c r="C132" s="3" t="s">
        <v>44</v>
      </c>
      <c r="D132" s="3" t="s">
        <v>14</v>
      </c>
      <c r="E132" s="3" t="s">
        <v>212</v>
      </c>
      <c r="F132" s="3" t="s">
        <v>190</v>
      </c>
      <c r="H132" s="3" t="s">
        <v>165</v>
      </c>
      <c r="J132" s="3" t="s">
        <v>17</v>
      </c>
      <c r="K132" s="3" t="s">
        <v>18</v>
      </c>
      <c r="L132" s="3" t="s">
        <v>19</v>
      </c>
    </row>
    <row r="133" spans="1:18" ht="13" x14ac:dyDescent="0.15">
      <c r="A133" s="2">
        <v>44644.205129652779</v>
      </c>
      <c r="B133" s="3" t="s">
        <v>13</v>
      </c>
      <c r="C133" s="3" t="s">
        <v>13</v>
      </c>
      <c r="D133" s="3" t="s">
        <v>14</v>
      </c>
      <c r="E133" s="3" t="s">
        <v>126</v>
      </c>
      <c r="F133" s="3" t="s">
        <v>16</v>
      </c>
      <c r="G133" s="3">
        <v>5</v>
      </c>
      <c r="H133" s="3" t="s">
        <v>229</v>
      </c>
      <c r="J133" s="3" t="s">
        <v>17</v>
      </c>
      <c r="K133" s="3" t="s">
        <v>18</v>
      </c>
      <c r="L133" s="3" t="s">
        <v>19</v>
      </c>
    </row>
    <row r="134" spans="1:18" ht="13" x14ac:dyDescent="0.15">
      <c r="A134" s="2">
        <v>44648.233792187501</v>
      </c>
      <c r="B134" s="3" t="s">
        <v>20</v>
      </c>
      <c r="C134" s="3" t="s">
        <v>12</v>
      </c>
      <c r="D134" s="3" t="s">
        <v>14</v>
      </c>
      <c r="E134" s="3" t="s">
        <v>156</v>
      </c>
      <c r="F134" s="3" t="s">
        <v>16</v>
      </c>
      <c r="G134" s="3">
        <v>20</v>
      </c>
      <c r="H134" s="3" t="s">
        <v>190</v>
      </c>
      <c r="I134" s="3" t="s">
        <v>230</v>
      </c>
      <c r="J134" s="3" t="s">
        <v>187</v>
      </c>
      <c r="K134" s="3" t="s">
        <v>25</v>
      </c>
      <c r="L134" s="3" t="s">
        <v>231</v>
      </c>
    </row>
    <row r="135" spans="1:18" ht="13" x14ac:dyDescent="0.15">
      <c r="A135" s="2">
        <v>44666.525002974537</v>
      </c>
      <c r="B135" s="3" t="s">
        <v>20</v>
      </c>
      <c r="C135" s="3" t="s">
        <v>13</v>
      </c>
      <c r="D135" s="3" t="s">
        <v>14</v>
      </c>
      <c r="E135" s="3" t="s">
        <v>232</v>
      </c>
      <c r="F135" s="3" t="s">
        <v>37</v>
      </c>
      <c r="H135" s="3" t="s">
        <v>147</v>
      </c>
      <c r="J135" s="3" t="s">
        <v>17</v>
      </c>
      <c r="K135" s="3" t="s">
        <v>18</v>
      </c>
      <c r="L135" s="3" t="s">
        <v>19</v>
      </c>
    </row>
    <row r="136" spans="1:18" ht="13" x14ac:dyDescent="0.15">
      <c r="A136" s="2">
        <v>44753.425767118053</v>
      </c>
      <c r="B136" s="3" t="s">
        <v>20</v>
      </c>
      <c r="C136" s="3" t="s">
        <v>12</v>
      </c>
      <c r="D136" s="3" t="s">
        <v>14</v>
      </c>
      <c r="E136" s="3" t="s">
        <v>190</v>
      </c>
      <c r="F136" s="3" t="s">
        <v>190</v>
      </c>
      <c r="G136" s="3">
        <v>0</v>
      </c>
      <c r="H136" s="3" t="s">
        <v>190</v>
      </c>
      <c r="J136" s="3" t="s">
        <v>203</v>
      </c>
      <c r="K136" s="3" t="s">
        <v>18</v>
      </c>
      <c r="L136" s="3" t="s">
        <v>19</v>
      </c>
    </row>
    <row r="137" spans="1:18" ht="13" x14ac:dyDescent="0.15">
      <c r="A137" s="2">
        <v>45112.106791226848</v>
      </c>
      <c r="B137" s="3" t="s">
        <v>20</v>
      </c>
      <c r="C137" s="3" t="s">
        <v>12</v>
      </c>
      <c r="D137" s="3" t="s">
        <v>14</v>
      </c>
      <c r="E137" s="3" t="s">
        <v>167</v>
      </c>
      <c r="F137" s="3" t="s">
        <v>16</v>
      </c>
      <c r="G137" s="3">
        <v>5</v>
      </c>
      <c r="H137" s="3" t="s">
        <v>190</v>
      </c>
      <c r="J137" s="3" t="s">
        <v>203</v>
      </c>
      <c r="K137" s="3" t="s">
        <v>18</v>
      </c>
      <c r="L137" s="3" t="s">
        <v>19</v>
      </c>
    </row>
    <row r="138" spans="1:18" ht="13" x14ac:dyDescent="0.15">
      <c r="A138" s="3"/>
      <c r="B138" s="3"/>
      <c r="C138" s="3"/>
      <c r="D138" s="3"/>
      <c r="E138" s="3"/>
      <c r="F138" s="3"/>
      <c r="G138" s="3"/>
      <c r="H138" s="3"/>
      <c r="I138" s="3"/>
      <c r="J138" s="3"/>
      <c r="K138" s="3"/>
      <c r="L138" s="3"/>
      <c r="M138" s="3"/>
      <c r="N138" s="3"/>
      <c r="O138" s="3"/>
      <c r="P138" s="3"/>
      <c r="Q138" s="3"/>
      <c r="R138" s="3"/>
    </row>
    <row r="139" spans="1:18" ht="13" x14ac:dyDescent="0.15">
      <c r="A139" s="3"/>
      <c r="B139" s="3"/>
      <c r="C139" s="3"/>
      <c r="D139" s="3"/>
      <c r="E139" s="3"/>
      <c r="F139" s="3"/>
      <c r="G139" s="3"/>
      <c r="H139" s="3"/>
      <c r="I139" s="3"/>
      <c r="J139" s="3"/>
      <c r="K139" s="3"/>
      <c r="L139" s="3"/>
      <c r="M139" s="3"/>
      <c r="N139" s="3"/>
      <c r="O139" s="3"/>
      <c r="P139" s="3"/>
      <c r="Q139" s="3"/>
      <c r="R139" s="3"/>
    </row>
    <row r="140" spans="1:18" ht="13" x14ac:dyDescent="0.15">
      <c r="A140" s="3"/>
      <c r="B140" s="3"/>
      <c r="C140" s="3"/>
      <c r="D140" s="3"/>
      <c r="E140" s="3"/>
      <c r="F140" s="3"/>
      <c r="G140" s="3"/>
      <c r="H140" s="3"/>
      <c r="I140" s="3"/>
      <c r="J140" s="3"/>
      <c r="K140" s="3"/>
      <c r="L140" s="3"/>
      <c r="M140" s="3"/>
      <c r="N140" s="3"/>
      <c r="O140" s="3"/>
      <c r="P140" s="3"/>
      <c r="Q140" s="3"/>
      <c r="R140" s="3"/>
    </row>
    <row r="141" spans="1:18" ht="13" x14ac:dyDescent="0.15">
      <c r="A141" s="3"/>
      <c r="B141" s="3"/>
      <c r="C141" s="3"/>
      <c r="D141" s="3"/>
      <c r="E141" s="3"/>
      <c r="F141" s="3"/>
      <c r="G141" s="3"/>
      <c r="H141" s="3"/>
      <c r="I141" s="3"/>
      <c r="J141" s="3"/>
      <c r="K141" s="3"/>
      <c r="L141" s="3"/>
      <c r="M141" s="3"/>
      <c r="N141" s="3"/>
      <c r="O141" s="3"/>
      <c r="P141" s="3"/>
      <c r="Q141" s="3"/>
      <c r="R141" s="3"/>
    </row>
    <row r="142" spans="1:18" ht="13" x14ac:dyDescent="0.15">
      <c r="A142" s="3"/>
      <c r="B142" s="3"/>
      <c r="C142" s="3"/>
      <c r="D142" s="3"/>
      <c r="E142" s="3"/>
      <c r="F142" s="3"/>
      <c r="G142" s="3"/>
      <c r="H142" s="3"/>
      <c r="I142" s="3"/>
      <c r="J142" s="3"/>
      <c r="K142" s="3"/>
      <c r="L142" s="3"/>
      <c r="M142" s="3"/>
      <c r="N142" s="3"/>
      <c r="O142" s="3"/>
      <c r="P142" s="3"/>
      <c r="Q142" s="3"/>
      <c r="R142" s="3"/>
    </row>
    <row r="143" spans="1:18" ht="13" x14ac:dyDescent="0.15">
      <c r="A143" s="3"/>
      <c r="B143" s="3"/>
      <c r="C143" s="3"/>
      <c r="D143" s="3"/>
      <c r="E143" s="3"/>
      <c r="F143" s="3"/>
      <c r="G143" s="3"/>
      <c r="H143" s="3"/>
      <c r="I143" s="3"/>
      <c r="J143" s="3"/>
      <c r="K143" s="3"/>
      <c r="L143" s="3"/>
      <c r="M143" s="3"/>
      <c r="N143" s="3"/>
      <c r="O143" s="3"/>
      <c r="P143" s="3"/>
      <c r="Q143" s="3"/>
      <c r="R143" s="3"/>
    </row>
    <row r="144" spans="1:18" ht="13" x14ac:dyDescent="0.15">
      <c r="A144" s="3"/>
      <c r="B144" s="3"/>
      <c r="C144" s="3"/>
      <c r="D144" s="3"/>
      <c r="E144" s="3"/>
      <c r="F144" s="3"/>
      <c r="G144" s="3"/>
      <c r="H144" s="3"/>
      <c r="I144" s="3"/>
      <c r="J144" s="3"/>
      <c r="K144" s="3"/>
      <c r="L144" s="3"/>
      <c r="M144" s="3"/>
      <c r="N144" s="3"/>
      <c r="O144" s="3"/>
      <c r="P144" s="3"/>
      <c r="Q144" s="3"/>
      <c r="R144" s="3"/>
    </row>
    <row r="145" spans="1:18" ht="13" x14ac:dyDescent="0.15">
      <c r="A145" s="3"/>
      <c r="B145" s="3"/>
      <c r="C145" s="3"/>
      <c r="D145" s="3"/>
      <c r="E145" s="3"/>
      <c r="F145" s="3"/>
      <c r="G145" s="3"/>
      <c r="H145" s="3"/>
      <c r="I145" s="3"/>
      <c r="J145" s="3"/>
      <c r="K145" s="3"/>
      <c r="L145" s="3"/>
      <c r="M145" s="3"/>
      <c r="N145" s="3"/>
      <c r="O145" s="3"/>
      <c r="P145" s="3"/>
      <c r="Q145" s="3"/>
      <c r="R145" s="3"/>
    </row>
    <row r="146" spans="1:18" ht="13" x14ac:dyDescent="0.15">
      <c r="A146" s="3"/>
      <c r="B146" s="3"/>
      <c r="C146" s="3"/>
      <c r="D146" s="3"/>
      <c r="E146" s="3"/>
      <c r="F146" s="3"/>
      <c r="G146" s="3"/>
      <c r="H146" s="3"/>
      <c r="I146" s="3"/>
      <c r="J146" s="3"/>
      <c r="K146" s="3"/>
      <c r="L146" s="3"/>
      <c r="M146" s="3"/>
      <c r="N146" s="3"/>
      <c r="O146" s="3"/>
      <c r="P146" s="3"/>
      <c r="Q146" s="3"/>
      <c r="R146" s="3"/>
    </row>
    <row r="147" spans="1:18" ht="13" x14ac:dyDescent="0.15">
      <c r="A147" s="3"/>
      <c r="B147" s="3"/>
      <c r="C147" s="3"/>
      <c r="D147" s="3"/>
      <c r="E147" s="3"/>
      <c r="F147" s="3"/>
      <c r="G147" s="3"/>
      <c r="H147" s="3"/>
      <c r="I147" s="3"/>
      <c r="J147" s="3"/>
      <c r="K147" s="3"/>
      <c r="L147" s="3"/>
      <c r="M147" s="3"/>
      <c r="N147" s="3"/>
      <c r="O147" s="3"/>
      <c r="P147" s="3"/>
      <c r="Q147" s="3"/>
      <c r="R147" s="3"/>
    </row>
    <row r="148" spans="1:18" ht="13" x14ac:dyDescent="0.15">
      <c r="A148" s="3"/>
      <c r="B148" s="3"/>
      <c r="C148" s="3"/>
      <c r="D148" s="3"/>
      <c r="E148" s="3"/>
      <c r="F148" s="3"/>
      <c r="G148" s="3"/>
      <c r="H148" s="3"/>
      <c r="I148" s="3"/>
      <c r="J148" s="3"/>
      <c r="K148" s="3"/>
      <c r="L148" s="3"/>
      <c r="M148" s="3"/>
      <c r="N148" s="3"/>
      <c r="O148" s="3"/>
      <c r="P148" s="3"/>
      <c r="Q148" s="3"/>
      <c r="R148" s="3"/>
    </row>
    <row r="149" spans="1:18" ht="13" x14ac:dyDescent="0.15">
      <c r="A149" s="3"/>
      <c r="B149" s="3"/>
      <c r="C149" s="3"/>
      <c r="D149" s="3"/>
      <c r="E149" s="3"/>
      <c r="F149" s="3"/>
      <c r="G149" s="3"/>
      <c r="H149" s="3"/>
      <c r="I149" s="3"/>
      <c r="J149" s="3"/>
      <c r="K149" s="3"/>
      <c r="L149" s="3"/>
      <c r="M149" s="3"/>
      <c r="N149" s="3"/>
      <c r="O149" s="3"/>
      <c r="P149" s="3"/>
      <c r="Q149" s="3"/>
      <c r="R149" s="3"/>
    </row>
    <row r="150" spans="1:18" ht="13" x14ac:dyDescent="0.15">
      <c r="A150" s="3"/>
      <c r="B150" s="3"/>
      <c r="C150" s="3"/>
      <c r="D150" s="3"/>
      <c r="E150" s="3"/>
      <c r="F150" s="3"/>
      <c r="G150" s="3"/>
      <c r="H150" s="3"/>
      <c r="I150" s="3"/>
      <c r="J150" s="3"/>
      <c r="K150" s="3"/>
      <c r="L150" s="3"/>
      <c r="M150" s="3"/>
      <c r="N150" s="3"/>
      <c r="O150" s="3"/>
      <c r="P150" s="3"/>
      <c r="Q150" s="3"/>
      <c r="R150" s="3"/>
    </row>
    <row r="151" spans="1:18" ht="13" x14ac:dyDescent="0.15">
      <c r="A151" s="3"/>
      <c r="B151" s="3"/>
      <c r="C151" s="3"/>
      <c r="D151" s="3"/>
      <c r="E151" s="3"/>
      <c r="F151" s="3"/>
      <c r="G151" s="3"/>
      <c r="H151" s="3"/>
      <c r="I151" s="3"/>
      <c r="J151" s="3"/>
      <c r="K151" s="3"/>
      <c r="L151" s="3"/>
      <c r="M151" s="3"/>
      <c r="N151" s="3"/>
      <c r="O151" s="3"/>
      <c r="P151" s="3"/>
      <c r="Q151" s="3"/>
      <c r="R151" s="3"/>
    </row>
    <row r="152" spans="1:18" ht="13" x14ac:dyDescent="0.15">
      <c r="A152" s="3"/>
      <c r="B152" s="3"/>
      <c r="C152" s="3"/>
      <c r="D152" s="3"/>
      <c r="E152" s="3"/>
      <c r="F152" s="3"/>
      <c r="G152" s="3"/>
      <c r="H152" s="3"/>
      <c r="I152" s="3"/>
      <c r="J152" s="3"/>
      <c r="K152" s="3"/>
      <c r="L152" s="3"/>
      <c r="M152" s="3"/>
      <c r="N152" s="3"/>
      <c r="O152" s="3"/>
      <c r="P152" s="3"/>
      <c r="Q152" s="3"/>
      <c r="R152" s="3"/>
    </row>
    <row r="153" spans="1:18" ht="13" x14ac:dyDescent="0.15">
      <c r="A153" s="3"/>
      <c r="B153" s="3"/>
      <c r="C153" s="3"/>
      <c r="D153" s="3"/>
      <c r="E153" s="3"/>
      <c r="F153" s="3"/>
      <c r="G153" s="3"/>
      <c r="H153" s="3"/>
      <c r="I153" s="3"/>
      <c r="J153" s="3"/>
      <c r="K153" s="3"/>
      <c r="L153" s="3"/>
      <c r="M153" s="3"/>
      <c r="N153" s="3"/>
      <c r="O153" s="3"/>
      <c r="P153" s="3"/>
      <c r="Q153" s="3"/>
      <c r="R153" s="3"/>
    </row>
    <row r="154" spans="1:18" ht="13" x14ac:dyDescent="0.15">
      <c r="A154" s="3"/>
      <c r="B154" s="3"/>
      <c r="C154" s="3"/>
      <c r="D154" s="3"/>
      <c r="E154" s="3"/>
      <c r="F154" s="3"/>
      <c r="G154" s="3"/>
      <c r="H154" s="3"/>
      <c r="I154" s="3"/>
      <c r="J154" s="3"/>
      <c r="K154" s="3"/>
      <c r="L154" s="3"/>
      <c r="M154" s="3"/>
      <c r="N154" s="3"/>
      <c r="O154" s="3"/>
      <c r="P154" s="3"/>
      <c r="Q154" s="3"/>
      <c r="R154" s="3"/>
    </row>
    <row r="155" spans="1:18" ht="13" x14ac:dyDescent="0.15">
      <c r="A155" s="3"/>
      <c r="B155" s="3"/>
      <c r="C155" s="3"/>
      <c r="D155" s="3"/>
      <c r="E155" s="3"/>
      <c r="F155" s="3"/>
      <c r="G155" s="3"/>
      <c r="H155" s="3"/>
      <c r="I155" s="3"/>
      <c r="J155" s="3"/>
      <c r="K155" s="3"/>
      <c r="L155" s="3"/>
      <c r="M155" s="3"/>
      <c r="N155" s="3"/>
      <c r="O155" s="3"/>
      <c r="P155" s="3"/>
      <c r="Q155" s="3"/>
      <c r="R155" s="3"/>
    </row>
    <row r="156" spans="1:18" ht="13" x14ac:dyDescent="0.15">
      <c r="A156" s="3"/>
      <c r="B156" s="3"/>
      <c r="C156" s="3"/>
      <c r="D156" s="3"/>
      <c r="E156" s="3"/>
      <c r="F156" s="3"/>
      <c r="G156" s="3"/>
      <c r="H156" s="3"/>
      <c r="I156" s="3"/>
      <c r="J156" s="3"/>
      <c r="K156" s="3"/>
      <c r="L156" s="3"/>
      <c r="M156" s="3"/>
      <c r="N156" s="3"/>
      <c r="O156" s="3"/>
      <c r="P156" s="3"/>
      <c r="Q156" s="3"/>
      <c r="R156" s="3"/>
    </row>
    <row r="157" spans="1:18" ht="13" x14ac:dyDescent="0.15">
      <c r="A157" s="3"/>
      <c r="B157" s="3"/>
      <c r="C157" s="3"/>
      <c r="D157" s="3"/>
      <c r="E157" s="3"/>
      <c r="F157" s="3"/>
      <c r="G157" s="3"/>
      <c r="H157" s="3"/>
      <c r="I157" s="3"/>
      <c r="J157" s="3"/>
      <c r="K157" s="3"/>
      <c r="L157" s="3"/>
      <c r="M157" s="3"/>
      <c r="N157" s="3"/>
      <c r="O157" s="3"/>
      <c r="P157" s="3"/>
      <c r="Q157" s="3"/>
      <c r="R157" s="3"/>
    </row>
    <row r="158" spans="1:18" ht="13" x14ac:dyDescent="0.15">
      <c r="A158" s="3"/>
      <c r="B158" s="3"/>
      <c r="C158" s="3"/>
      <c r="D158" s="3"/>
      <c r="E158" s="3"/>
      <c r="F158" s="3"/>
      <c r="G158" s="3"/>
      <c r="H158" s="3"/>
      <c r="I158" s="3"/>
      <c r="J158" s="3"/>
      <c r="K158" s="3"/>
      <c r="L158" s="3"/>
      <c r="M158" s="3"/>
      <c r="N158" s="3"/>
      <c r="O158" s="3"/>
      <c r="P158" s="3"/>
      <c r="Q158" s="3"/>
      <c r="R158" s="3"/>
    </row>
    <row r="159" spans="1:18" ht="13" x14ac:dyDescent="0.15">
      <c r="A159" s="3"/>
      <c r="B159" s="3"/>
      <c r="C159" s="3"/>
      <c r="D159" s="3"/>
      <c r="E159" s="3"/>
      <c r="F159" s="3"/>
      <c r="G159" s="3"/>
      <c r="H159" s="3"/>
      <c r="I159" s="3"/>
      <c r="J159" s="3"/>
      <c r="K159" s="3"/>
      <c r="L159" s="3"/>
      <c r="M159" s="3"/>
      <c r="N159" s="3"/>
      <c r="O159" s="3"/>
      <c r="P159" s="3"/>
      <c r="Q159" s="3"/>
      <c r="R159" s="3"/>
    </row>
    <row r="160" spans="1:18" ht="13" x14ac:dyDescent="0.15">
      <c r="A160" s="3"/>
      <c r="B160" s="3"/>
      <c r="C160" s="3"/>
      <c r="D160" s="3"/>
      <c r="E160" s="3"/>
      <c r="F160" s="3"/>
      <c r="G160" s="3"/>
      <c r="H160" s="3"/>
      <c r="I160" s="3"/>
      <c r="J160" s="3"/>
      <c r="K160" s="3"/>
      <c r="L160" s="3"/>
      <c r="M160" s="3"/>
      <c r="N160" s="3"/>
      <c r="O160" s="3"/>
      <c r="P160" s="3"/>
      <c r="Q160" s="3"/>
      <c r="R160" s="3"/>
    </row>
    <row r="161" spans="1:18" ht="13" x14ac:dyDescent="0.15">
      <c r="A161" s="3"/>
      <c r="B161" s="3"/>
      <c r="C161" s="3"/>
      <c r="D161" s="3"/>
      <c r="E161" s="3"/>
      <c r="F161" s="3"/>
      <c r="G161" s="3"/>
      <c r="H161" s="3"/>
      <c r="I161" s="3"/>
      <c r="J161" s="3"/>
      <c r="K161" s="3"/>
      <c r="L161" s="3"/>
      <c r="M161" s="3"/>
      <c r="N161" s="3"/>
      <c r="O161" s="3"/>
      <c r="P161" s="3"/>
      <c r="Q161" s="3"/>
      <c r="R161" s="3"/>
    </row>
    <row r="162" spans="1:18" ht="13" x14ac:dyDescent="0.15">
      <c r="A162" s="3"/>
      <c r="B162" s="3"/>
      <c r="C162" s="3"/>
      <c r="D162" s="3"/>
      <c r="E162" s="3"/>
      <c r="F162" s="3"/>
      <c r="G162" s="3"/>
      <c r="H162" s="3"/>
      <c r="I162" s="3"/>
      <c r="J162" s="3"/>
      <c r="K162" s="3"/>
      <c r="L162" s="3"/>
      <c r="M162" s="3"/>
      <c r="N162" s="3"/>
      <c r="O162" s="3"/>
      <c r="P162" s="3"/>
      <c r="Q162" s="3"/>
      <c r="R162" s="3"/>
    </row>
    <row r="163" spans="1:18" ht="13" x14ac:dyDescent="0.15">
      <c r="A163" s="3"/>
      <c r="B163" s="3"/>
      <c r="C163" s="3"/>
      <c r="D163" s="3"/>
      <c r="E163" s="3"/>
      <c r="F163" s="3"/>
      <c r="G163" s="3"/>
      <c r="H163" s="3"/>
      <c r="I163" s="3"/>
      <c r="J163" s="3"/>
      <c r="K163" s="3"/>
      <c r="L163" s="3"/>
      <c r="M163" s="3"/>
      <c r="N163" s="3"/>
      <c r="O163" s="3"/>
      <c r="P163" s="3"/>
      <c r="Q163" s="3"/>
      <c r="R163" s="3"/>
    </row>
    <row r="164" spans="1:18" ht="13" x14ac:dyDescent="0.15">
      <c r="A164" s="3"/>
      <c r="B164" s="3"/>
      <c r="C164" s="3"/>
      <c r="D164" s="3"/>
      <c r="E164" s="3"/>
      <c r="F164" s="3"/>
      <c r="G164" s="3"/>
      <c r="H164" s="3"/>
      <c r="I164" s="3"/>
      <c r="J164" s="3"/>
      <c r="K164" s="3"/>
      <c r="L164" s="3"/>
      <c r="M164" s="3"/>
      <c r="N164" s="3"/>
      <c r="O164" s="3"/>
      <c r="P164" s="3"/>
      <c r="Q164" s="3"/>
      <c r="R164" s="3"/>
    </row>
    <row r="165" spans="1:18" ht="13" x14ac:dyDescent="0.15">
      <c r="A165" s="3"/>
      <c r="B165" s="3"/>
      <c r="C165" s="3"/>
      <c r="D165" s="3"/>
      <c r="E165" s="3"/>
      <c r="F165" s="3"/>
      <c r="G165" s="3"/>
      <c r="H165" s="3"/>
      <c r="I165" s="3"/>
      <c r="J165" s="3"/>
      <c r="K165" s="3"/>
      <c r="L165" s="3"/>
      <c r="M165" s="3"/>
      <c r="N165" s="3"/>
      <c r="O165" s="3"/>
      <c r="P165" s="3"/>
      <c r="Q165" s="3"/>
      <c r="R165" s="3"/>
    </row>
    <row r="166" spans="1:18" ht="13" x14ac:dyDescent="0.15">
      <c r="A166" s="3"/>
      <c r="B166" s="3"/>
      <c r="C166" s="3"/>
      <c r="D166" s="3"/>
      <c r="E166" s="3"/>
      <c r="F166" s="3"/>
      <c r="G166" s="3"/>
      <c r="H166" s="3"/>
      <c r="I166" s="3"/>
      <c r="J166" s="3"/>
      <c r="K166" s="3"/>
      <c r="L166" s="3"/>
      <c r="M166" s="3"/>
      <c r="N166" s="3"/>
      <c r="O166" s="3"/>
      <c r="P166" s="3"/>
      <c r="Q166" s="3"/>
      <c r="R166" s="3"/>
    </row>
    <row r="167" spans="1:18" ht="13" x14ac:dyDescent="0.15">
      <c r="A167" s="3"/>
      <c r="B167" s="3"/>
      <c r="C167" s="3"/>
      <c r="D167" s="3"/>
      <c r="E167" s="3"/>
      <c r="F167" s="3"/>
      <c r="G167" s="3"/>
      <c r="H167" s="3"/>
      <c r="I167" s="3"/>
      <c r="J167" s="3"/>
      <c r="K167" s="3"/>
      <c r="L167" s="3"/>
      <c r="M167" s="3"/>
      <c r="N167" s="3"/>
      <c r="O167" s="3"/>
      <c r="P167" s="3"/>
      <c r="Q167" s="3"/>
      <c r="R167" s="3"/>
    </row>
    <row r="168" spans="1:18" ht="13" x14ac:dyDescent="0.15">
      <c r="A168" s="3"/>
      <c r="B168" s="3"/>
      <c r="C168" s="3"/>
      <c r="D168" s="3"/>
      <c r="E168" s="3"/>
      <c r="F168" s="3"/>
      <c r="G168" s="3"/>
      <c r="H168" s="3"/>
      <c r="I168" s="3"/>
      <c r="J168" s="3"/>
      <c r="K168" s="3"/>
      <c r="L168" s="3"/>
      <c r="M168" s="3"/>
      <c r="N168" s="3"/>
      <c r="O168" s="3"/>
      <c r="P168" s="3"/>
      <c r="Q168" s="3"/>
      <c r="R168" s="3"/>
    </row>
    <row r="169" spans="1:18" ht="13" x14ac:dyDescent="0.15">
      <c r="A169" s="3"/>
      <c r="B169" s="3"/>
      <c r="C169" s="3"/>
      <c r="D169" s="3"/>
      <c r="E169" s="3"/>
      <c r="F169" s="3"/>
      <c r="G169" s="3"/>
      <c r="H169" s="3"/>
      <c r="I169" s="3"/>
      <c r="J169" s="3"/>
      <c r="K169" s="3"/>
      <c r="L169" s="3"/>
      <c r="M169" s="3"/>
      <c r="N169" s="3"/>
      <c r="O169" s="3"/>
      <c r="P169" s="3"/>
      <c r="Q169" s="3"/>
      <c r="R169" s="3"/>
    </row>
    <row r="170" spans="1:18" ht="13" x14ac:dyDescent="0.15">
      <c r="A170" s="3"/>
      <c r="B170" s="3"/>
      <c r="C170" s="3"/>
      <c r="D170" s="3"/>
      <c r="E170" s="3"/>
      <c r="F170" s="3"/>
      <c r="G170" s="3"/>
      <c r="H170" s="3"/>
      <c r="I170" s="3"/>
      <c r="J170" s="3"/>
      <c r="K170" s="3"/>
      <c r="L170" s="3"/>
      <c r="M170" s="3"/>
      <c r="N170" s="3"/>
      <c r="O170" s="3"/>
      <c r="P170" s="3"/>
      <c r="Q170" s="3"/>
      <c r="R170" s="3"/>
    </row>
    <row r="171" spans="1:18" ht="13" x14ac:dyDescent="0.15">
      <c r="A171" s="3"/>
      <c r="B171" s="3"/>
      <c r="C171" s="3"/>
      <c r="D171" s="3"/>
      <c r="E171" s="3"/>
      <c r="F171" s="3"/>
      <c r="G171" s="3"/>
      <c r="H171" s="3"/>
      <c r="I171" s="3"/>
      <c r="J171" s="3"/>
      <c r="K171" s="3"/>
      <c r="L171" s="3"/>
      <c r="M171" s="3"/>
      <c r="N171" s="3"/>
      <c r="O171" s="3"/>
      <c r="P171" s="3"/>
      <c r="Q171" s="3"/>
      <c r="R171" s="3"/>
    </row>
    <row r="172" spans="1:18" ht="13" x14ac:dyDescent="0.15">
      <c r="A172" s="3"/>
      <c r="B172" s="3"/>
      <c r="C172" s="3"/>
      <c r="D172" s="3"/>
      <c r="E172" s="3"/>
      <c r="F172" s="3"/>
      <c r="G172" s="3"/>
      <c r="H172" s="3"/>
      <c r="I172" s="3"/>
      <c r="J172" s="3"/>
      <c r="K172" s="3"/>
      <c r="L172" s="3"/>
      <c r="M172" s="3"/>
      <c r="N172" s="3"/>
      <c r="O172" s="3"/>
      <c r="P172" s="3"/>
      <c r="Q172" s="3"/>
      <c r="R172" s="3"/>
    </row>
    <row r="173" spans="1:18" ht="13" x14ac:dyDescent="0.15">
      <c r="A173" s="3"/>
      <c r="B173" s="3"/>
      <c r="C173" s="3"/>
      <c r="D173" s="3"/>
      <c r="E173" s="3"/>
      <c r="F173" s="3"/>
      <c r="G173" s="3"/>
      <c r="H173" s="3"/>
      <c r="I173" s="3"/>
      <c r="J173" s="3"/>
      <c r="K173" s="3"/>
      <c r="L173" s="3"/>
      <c r="M173" s="3"/>
      <c r="N173" s="3"/>
      <c r="O173" s="3"/>
      <c r="P173" s="3"/>
      <c r="Q173" s="3"/>
      <c r="R173" s="3"/>
    </row>
    <row r="174" spans="1:18" ht="13" x14ac:dyDescent="0.15">
      <c r="A174" s="3"/>
      <c r="B174" s="3"/>
      <c r="C174" s="3"/>
      <c r="D174" s="3"/>
      <c r="E174" s="3"/>
      <c r="F174" s="3"/>
      <c r="G174" s="3"/>
      <c r="H174" s="3"/>
      <c r="I174" s="3"/>
      <c r="J174" s="3"/>
      <c r="K174" s="3"/>
      <c r="L174" s="3"/>
      <c r="M174" s="3"/>
      <c r="N174" s="3"/>
      <c r="O174" s="3"/>
      <c r="P174" s="3"/>
      <c r="Q174" s="3"/>
      <c r="R174" s="3"/>
    </row>
    <row r="175" spans="1:18" ht="13" x14ac:dyDescent="0.15">
      <c r="A175" s="3"/>
      <c r="B175" s="3"/>
      <c r="C175" s="3"/>
      <c r="D175" s="3"/>
      <c r="E175" s="3"/>
      <c r="F175" s="3"/>
      <c r="G175" s="3"/>
      <c r="H175" s="3"/>
      <c r="I175" s="3"/>
      <c r="J175" s="3"/>
      <c r="K175" s="3"/>
      <c r="L175" s="3"/>
      <c r="M175" s="3"/>
      <c r="N175" s="3"/>
      <c r="O175" s="3"/>
      <c r="P175" s="3"/>
      <c r="Q175" s="3"/>
      <c r="R175" s="3"/>
    </row>
    <row r="176" spans="1:18" ht="13" x14ac:dyDescent="0.15">
      <c r="A176" s="3"/>
      <c r="B176" s="3"/>
      <c r="C176" s="3"/>
      <c r="D176" s="3"/>
      <c r="E176" s="3"/>
      <c r="F176" s="3"/>
      <c r="G176" s="3"/>
      <c r="H176" s="3"/>
      <c r="I176" s="3"/>
      <c r="J176" s="3"/>
      <c r="K176" s="3"/>
      <c r="L176" s="3"/>
      <c r="M176" s="3"/>
      <c r="N176" s="3"/>
      <c r="O176" s="3"/>
      <c r="P176" s="3"/>
      <c r="Q176" s="3"/>
      <c r="R176" s="3"/>
    </row>
    <row r="177" spans="1:18" ht="13" x14ac:dyDescent="0.15">
      <c r="A177" s="3"/>
      <c r="B177" s="3"/>
      <c r="C177" s="3"/>
      <c r="D177" s="3"/>
      <c r="E177" s="3"/>
      <c r="F177" s="3"/>
      <c r="G177" s="3"/>
      <c r="H177" s="3"/>
      <c r="I177" s="3"/>
      <c r="J177" s="3"/>
      <c r="K177" s="3"/>
      <c r="L177" s="3"/>
      <c r="M177" s="3"/>
      <c r="N177" s="3"/>
      <c r="O177" s="3"/>
      <c r="P177" s="3"/>
      <c r="Q177" s="3"/>
      <c r="R177" s="3"/>
    </row>
    <row r="178" spans="1:18" ht="13" x14ac:dyDescent="0.15">
      <c r="A178" s="3"/>
      <c r="B178" s="3"/>
      <c r="C178" s="3"/>
      <c r="D178" s="3"/>
      <c r="E178" s="3"/>
      <c r="F178" s="3"/>
      <c r="G178" s="3"/>
      <c r="H178" s="3"/>
      <c r="I178" s="3"/>
      <c r="J178" s="3"/>
      <c r="K178" s="3"/>
      <c r="L178" s="3"/>
      <c r="M178" s="3"/>
      <c r="N178" s="3"/>
      <c r="O178" s="3"/>
      <c r="P178" s="3"/>
      <c r="Q178" s="3"/>
      <c r="R178" s="3"/>
    </row>
    <row r="179" spans="1:18" ht="13" x14ac:dyDescent="0.15">
      <c r="A179" s="3"/>
      <c r="B179" s="3"/>
      <c r="C179" s="3"/>
      <c r="D179" s="3"/>
      <c r="E179" s="3"/>
      <c r="F179" s="3"/>
      <c r="G179" s="3"/>
      <c r="H179" s="3"/>
      <c r="I179" s="3"/>
      <c r="J179" s="3"/>
      <c r="K179" s="3"/>
      <c r="L179" s="3"/>
      <c r="M179" s="3"/>
      <c r="N179" s="3"/>
      <c r="O179" s="3"/>
      <c r="P179" s="3"/>
      <c r="Q179" s="3"/>
      <c r="R179" s="3"/>
    </row>
    <row r="180" spans="1:18" ht="13" x14ac:dyDescent="0.15">
      <c r="A180" s="3"/>
      <c r="B180" s="3"/>
      <c r="C180" s="3"/>
      <c r="D180" s="3"/>
      <c r="E180" s="3"/>
      <c r="F180" s="3"/>
      <c r="G180" s="3"/>
      <c r="H180" s="3"/>
      <c r="I180" s="3"/>
      <c r="J180" s="3"/>
      <c r="K180" s="3"/>
      <c r="L180" s="3"/>
      <c r="M180" s="3"/>
      <c r="N180" s="3"/>
      <c r="O180" s="3"/>
      <c r="P180" s="3"/>
      <c r="Q180" s="3"/>
      <c r="R180" s="3"/>
    </row>
    <row r="181" spans="1:18" ht="13" x14ac:dyDescent="0.15">
      <c r="A181" s="3"/>
      <c r="B181" s="3"/>
      <c r="C181" s="3"/>
      <c r="D181" s="3"/>
      <c r="E181" s="3"/>
      <c r="F181" s="3"/>
      <c r="G181" s="3"/>
      <c r="H181" s="3"/>
      <c r="I181" s="3"/>
      <c r="J181" s="3"/>
      <c r="K181" s="3"/>
      <c r="L181" s="3"/>
      <c r="M181" s="3"/>
      <c r="N181" s="3"/>
      <c r="O181" s="3"/>
      <c r="P181" s="3"/>
      <c r="Q181" s="3"/>
      <c r="R181" s="3"/>
    </row>
    <row r="182" spans="1:18" ht="13" x14ac:dyDescent="0.15">
      <c r="A182" s="3"/>
      <c r="B182" s="3"/>
      <c r="C182" s="3"/>
      <c r="D182" s="3"/>
      <c r="E182" s="3"/>
      <c r="F182" s="3"/>
      <c r="G182" s="3"/>
      <c r="H182" s="3"/>
      <c r="I182" s="3"/>
      <c r="J182" s="3"/>
      <c r="K182" s="3"/>
      <c r="L182" s="3"/>
      <c r="M182" s="3"/>
      <c r="N182" s="3"/>
      <c r="O182" s="3"/>
      <c r="P182" s="3"/>
      <c r="Q182" s="3"/>
      <c r="R182" s="3"/>
    </row>
    <row r="183" spans="1:18" ht="13" x14ac:dyDescent="0.15">
      <c r="A183" s="3"/>
      <c r="B183" s="3"/>
      <c r="C183" s="3"/>
      <c r="D183" s="3"/>
      <c r="E183" s="3"/>
      <c r="F183" s="3"/>
      <c r="G183" s="3"/>
      <c r="H183" s="3"/>
      <c r="I183" s="3"/>
      <c r="J183" s="3"/>
      <c r="K183" s="3"/>
      <c r="L183" s="3"/>
      <c r="M183" s="3"/>
      <c r="N183" s="3"/>
      <c r="O183" s="3"/>
      <c r="P183" s="3"/>
      <c r="Q183" s="3"/>
      <c r="R183" s="3"/>
    </row>
    <row r="184" spans="1:18" ht="13" x14ac:dyDescent="0.15">
      <c r="A184" s="3"/>
      <c r="B184" s="3"/>
      <c r="C184" s="3"/>
      <c r="D184" s="3"/>
      <c r="E184" s="3"/>
      <c r="F184" s="3"/>
      <c r="G184" s="3"/>
      <c r="H184" s="3"/>
      <c r="I184" s="3"/>
      <c r="J184" s="3"/>
      <c r="K184" s="3"/>
      <c r="L184" s="3"/>
      <c r="M184" s="3"/>
      <c r="N184" s="3"/>
      <c r="O184" s="3"/>
      <c r="P184" s="3"/>
      <c r="Q184" s="3"/>
      <c r="R184" s="3"/>
    </row>
    <row r="185" spans="1:18" ht="13" x14ac:dyDescent="0.15">
      <c r="A185" s="3"/>
      <c r="B185" s="3"/>
      <c r="C185" s="3"/>
      <c r="D185" s="3"/>
      <c r="E185" s="3"/>
      <c r="F185" s="3"/>
      <c r="G185" s="3"/>
      <c r="H185" s="3"/>
      <c r="I185" s="3"/>
      <c r="J185" s="3"/>
      <c r="K185" s="3"/>
      <c r="L185" s="3"/>
      <c r="M185" s="3"/>
      <c r="N185" s="3"/>
      <c r="O185" s="3"/>
      <c r="P185" s="3"/>
      <c r="Q185" s="3"/>
      <c r="R185" s="3"/>
    </row>
    <row r="186" spans="1:18" ht="13" x14ac:dyDescent="0.15">
      <c r="A186" s="3"/>
      <c r="B186" s="3"/>
      <c r="C186" s="3"/>
      <c r="D186" s="3"/>
      <c r="E186" s="3"/>
      <c r="F186" s="3"/>
      <c r="G186" s="3"/>
      <c r="H186" s="3"/>
      <c r="I186" s="3"/>
      <c r="J186" s="3"/>
      <c r="K186" s="3"/>
      <c r="L186" s="3"/>
      <c r="M186" s="3"/>
      <c r="N186" s="3"/>
      <c r="O186" s="3"/>
      <c r="P186" s="3"/>
      <c r="Q186" s="3"/>
      <c r="R186" s="3"/>
    </row>
    <row r="187" spans="1:18" ht="13" x14ac:dyDescent="0.15">
      <c r="A187" s="3"/>
      <c r="B187" s="3"/>
      <c r="C187" s="3"/>
      <c r="D187" s="3"/>
      <c r="E187" s="3"/>
      <c r="F187" s="3"/>
      <c r="G187" s="3"/>
      <c r="H187" s="3"/>
      <c r="I187" s="3"/>
      <c r="J187" s="3"/>
      <c r="K187" s="3"/>
      <c r="L187" s="3"/>
      <c r="M187" s="3"/>
      <c r="N187" s="3"/>
      <c r="O187" s="3"/>
      <c r="P187" s="3"/>
      <c r="Q187" s="3"/>
      <c r="R187" s="3"/>
    </row>
    <row r="188" spans="1:18" ht="13" x14ac:dyDescent="0.15">
      <c r="A188" s="3"/>
      <c r="B188" s="3"/>
      <c r="C188" s="3"/>
      <c r="D188" s="3"/>
      <c r="E188" s="3"/>
      <c r="F188" s="3"/>
      <c r="G188" s="3"/>
      <c r="H188" s="3"/>
      <c r="I188" s="3"/>
      <c r="J188" s="3"/>
      <c r="K188" s="3"/>
      <c r="L188" s="3"/>
      <c r="M188" s="3"/>
      <c r="N188" s="3"/>
      <c r="O188" s="3"/>
      <c r="P188" s="3"/>
      <c r="Q188" s="3"/>
      <c r="R188" s="3"/>
    </row>
    <row r="189" spans="1:18" ht="13" x14ac:dyDescent="0.15">
      <c r="A189" s="3"/>
      <c r="B189" s="3"/>
      <c r="C189" s="3"/>
      <c r="D189" s="3"/>
      <c r="E189" s="3"/>
      <c r="F189" s="3"/>
      <c r="G189" s="3"/>
      <c r="H189" s="3"/>
      <c r="I189" s="3"/>
      <c r="J189" s="3"/>
      <c r="K189" s="3"/>
      <c r="L189" s="3"/>
      <c r="M189" s="3"/>
      <c r="N189" s="3"/>
      <c r="O189" s="3"/>
      <c r="P189" s="3"/>
      <c r="Q189" s="3"/>
      <c r="R189" s="3"/>
    </row>
    <row r="190" spans="1:18" ht="13" x14ac:dyDescent="0.15">
      <c r="A190" s="3"/>
      <c r="B190" s="3"/>
      <c r="C190" s="3"/>
      <c r="D190" s="3"/>
      <c r="E190" s="3"/>
      <c r="F190" s="3"/>
      <c r="G190" s="3"/>
      <c r="H190" s="3"/>
      <c r="I190" s="3"/>
      <c r="J190" s="3"/>
      <c r="K190" s="3"/>
      <c r="L190" s="3"/>
      <c r="M190" s="3"/>
      <c r="N190" s="3"/>
      <c r="O190" s="3"/>
      <c r="P190" s="3"/>
      <c r="Q190" s="3"/>
      <c r="R190" s="3"/>
    </row>
    <row r="191" spans="1:18" ht="13" x14ac:dyDescent="0.15">
      <c r="A191" s="3"/>
      <c r="B191" s="3"/>
      <c r="C191" s="3"/>
      <c r="D191" s="3"/>
      <c r="E191" s="3"/>
      <c r="F191" s="3"/>
      <c r="G191" s="3"/>
      <c r="H191" s="3"/>
      <c r="I191" s="3"/>
      <c r="J191" s="3"/>
      <c r="K191" s="3"/>
      <c r="L191" s="3"/>
      <c r="M191" s="3"/>
      <c r="N191" s="3"/>
      <c r="O191" s="3"/>
      <c r="P191" s="3"/>
      <c r="Q191" s="3"/>
      <c r="R191" s="3"/>
    </row>
    <row r="192" spans="1:18" ht="13" x14ac:dyDescent="0.15">
      <c r="A192" s="3"/>
      <c r="B192" s="3"/>
      <c r="C192" s="3"/>
      <c r="D192" s="3"/>
      <c r="E192" s="3"/>
      <c r="F192" s="3"/>
      <c r="G192" s="3"/>
      <c r="H192" s="3"/>
      <c r="I192" s="3"/>
      <c r="J192" s="3"/>
      <c r="K192" s="3"/>
      <c r="L192" s="3"/>
      <c r="M192" s="3"/>
      <c r="N192" s="3"/>
      <c r="O192" s="3"/>
      <c r="P192" s="3"/>
      <c r="Q192" s="3"/>
      <c r="R192" s="3"/>
    </row>
    <row r="193" spans="1:18" ht="13" x14ac:dyDescent="0.15">
      <c r="A193" s="3"/>
      <c r="B193" s="3"/>
      <c r="C193" s="3"/>
      <c r="D193" s="3"/>
      <c r="E193" s="3"/>
      <c r="F193" s="3"/>
      <c r="G193" s="3"/>
      <c r="H193" s="3"/>
      <c r="I193" s="3"/>
      <c r="J193" s="3"/>
      <c r="K193" s="3"/>
      <c r="L193" s="3"/>
      <c r="M193" s="3"/>
      <c r="N193" s="3"/>
      <c r="O193" s="3"/>
      <c r="P193" s="3"/>
      <c r="Q193" s="3"/>
      <c r="R193" s="3"/>
    </row>
    <row r="194" spans="1:18" ht="13" x14ac:dyDescent="0.15">
      <c r="A194" s="3"/>
      <c r="B194" s="3"/>
      <c r="C194" s="3"/>
      <c r="D194" s="3"/>
      <c r="E194" s="3"/>
      <c r="F194" s="3"/>
      <c r="G194" s="3"/>
      <c r="H194" s="3"/>
      <c r="I194" s="3"/>
      <c r="J194" s="3"/>
      <c r="K194" s="3"/>
      <c r="L194" s="3"/>
      <c r="M194" s="3"/>
      <c r="N194" s="3"/>
      <c r="O194" s="3"/>
      <c r="P194" s="3"/>
      <c r="Q194" s="3"/>
      <c r="R194" s="3"/>
    </row>
    <row r="195" spans="1:18" ht="13" x14ac:dyDescent="0.15">
      <c r="A195" s="3"/>
      <c r="B195" s="3"/>
      <c r="C195" s="3"/>
      <c r="D195" s="3"/>
      <c r="E195" s="3"/>
      <c r="F195" s="3"/>
      <c r="G195" s="3"/>
      <c r="H195" s="3"/>
      <c r="I195" s="3"/>
      <c r="J195" s="3"/>
      <c r="K195" s="3"/>
      <c r="L195" s="3"/>
      <c r="M195" s="3"/>
      <c r="N195" s="3"/>
      <c r="O195" s="3"/>
      <c r="P195" s="3"/>
      <c r="Q195" s="3"/>
      <c r="R195" s="3"/>
    </row>
    <row r="196" spans="1:18" ht="13" x14ac:dyDescent="0.15">
      <c r="A196" s="3"/>
      <c r="B196" s="3"/>
      <c r="C196" s="3"/>
      <c r="D196" s="3"/>
      <c r="E196" s="3"/>
      <c r="F196" s="3"/>
      <c r="G196" s="3"/>
      <c r="H196" s="3"/>
      <c r="I196" s="3"/>
      <c r="J196" s="3"/>
      <c r="K196" s="3"/>
      <c r="L196" s="3"/>
      <c r="M196" s="3"/>
      <c r="N196" s="3"/>
      <c r="O196" s="3"/>
      <c r="P196" s="3"/>
      <c r="Q196" s="3"/>
      <c r="R196" s="3"/>
    </row>
    <row r="197" spans="1:18" ht="13" x14ac:dyDescent="0.15">
      <c r="A197" s="3"/>
      <c r="B197" s="3"/>
      <c r="C197" s="3"/>
      <c r="D197" s="3"/>
      <c r="E197" s="3"/>
      <c r="F197" s="3"/>
      <c r="G197" s="3"/>
      <c r="H197" s="3"/>
      <c r="I197" s="3"/>
      <c r="J197" s="3"/>
      <c r="K197" s="3"/>
      <c r="L197" s="3"/>
      <c r="M197" s="3"/>
      <c r="N197" s="3"/>
      <c r="O197" s="3"/>
      <c r="P197" s="3"/>
      <c r="Q197" s="3"/>
      <c r="R197" s="3"/>
    </row>
    <row r="198" spans="1:18" ht="13" x14ac:dyDescent="0.15">
      <c r="A198" s="3"/>
      <c r="B198" s="3"/>
      <c r="C198" s="3"/>
      <c r="D198" s="3"/>
      <c r="E198" s="3"/>
      <c r="F198" s="3"/>
      <c r="G198" s="3"/>
      <c r="H198" s="3"/>
      <c r="I198" s="3"/>
      <c r="J198" s="3"/>
      <c r="K198" s="3"/>
      <c r="L198" s="3"/>
      <c r="M198" s="3"/>
      <c r="N198" s="3"/>
      <c r="O198" s="3"/>
      <c r="P198" s="3"/>
      <c r="Q198" s="3"/>
      <c r="R198" s="3"/>
    </row>
    <row r="199" spans="1:18" ht="13" x14ac:dyDescent="0.15">
      <c r="A199" s="3"/>
      <c r="B199" s="3"/>
      <c r="C199" s="3"/>
      <c r="D199" s="3"/>
      <c r="E199" s="3"/>
      <c r="F199" s="3"/>
      <c r="G199" s="3"/>
      <c r="H199" s="3"/>
      <c r="I199" s="3"/>
      <c r="J199" s="3"/>
      <c r="K199" s="3"/>
      <c r="L199" s="3"/>
      <c r="M199" s="3"/>
      <c r="N199" s="3"/>
      <c r="O199" s="3"/>
      <c r="P199" s="3"/>
      <c r="Q199" s="3"/>
      <c r="R199" s="3"/>
    </row>
    <row r="200" spans="1:18" ht="13" x14ac:dyDescent="0.15">
      <c r="A200" s="3"/>
      <c r="B200" s="3"/>
      <c r="C200" s="3"/>
      <c r="D200" s="3"/>
      <c r="E200" s="3"/>
      <c r="F200" s="3"/>
      <c r="G200" s="3"/>
      <c r="H200" s="3"/>
      <c r="I200" s="3"/>
      <c r="J200" s="3"/>
      <c r="K200" s="3"/>
      <c r="L200" s="3"/>
      <c r="M200" s="3"/>
      <c r="N200" s="3"/>
      <c r="O200" s="3"/>
      <c r="P200" s="3"/>
      <c r="Q200" s="3"/>
      <c r="R200" s="3"/>
    </row>
    <row r="201" spans="1:18" ht="13" x14ac:dyDescent="0.15">
      <c r="A201" s="3"/>
      <c r="B201" s="3"/>
      <c r="C201" s="3"/>
      <c r="D201" s="3"/>
      <c r="E201" s="3"/>
      <c r="F201" s="3"/>
      <c r="G201" s="3"/>
      <c r="H201" s="3"/>
      <c r="I201" s="3"/>
      <c r="J201" s="3"/>
      <c r="K201" s="3"/>
      <c r="L201" s="3"/>
      <c r="M201" s="3"/>
      <c r="N201" s="3"/>
      <c r="O201" s="3"/>
      <c r="P201" s="3"/>
      <c r="Q201" s="3"/>
      <c r="R201" s="3"/>
    </row>
    <row r="202" spans="1:18" ht="13" x14ac:dyDescent="0.15">
      <c r="A202" s="3"/>
      <c r="B202" s="3"/>
      <c r="C202" s="3"/>
      <c r="D202" s="3"/>
      <c r="E202" s="3"/>
      <c r="F202" s="3"/>
      <c r="G202" s="3"/>
      <c r="H202" s="3"/>
      <c r="I202" s="3"/>
      <c r="J202" s="3"/>
      <c r="K202" s="3"/>
      <c r="L202" s="3"/>
      <c r="M202" s="3"/>
      <c r="N202" s="3"/>
      <c r="O202" s="3"/>
      <c r="P202" s="3"/>
      <c r="Q202" s="3"/>
      <c r="R202" s="3"/>
    </row>
    <row r="203" spans="1:18" ht="13" x14ac:dyDescent="0.15">
      <c r="A203" s="3"/>
      <c r="B203" s="3"/>
      <c r="C203" s="3"/>
      <c r="D203" s="3"/>
      <c r="E203" s="3"/>
      <c r="F203" s="3"/>
      <c r="G203" s="3"/>
      <c r="H203" s="3"/>
      <c r="I203" s="3"/>
      <c r="J203" s="3"/>
      <c r="K203" s="3"/>
      <c r="L203" s="3"/>
      <c r="M203" s="3"/>
      <c r="N203" s="3"/>
      <c r="O203" s="3"/>
      <c r="P203" s="3"/>
      <c r="Q203" s="3"/>
      <c r="R203" s="3"/>
    </row>
    <row r="204" spans="1:18" ht="13" x14ac:dyDescent="0.15">
      <c r="A204" s="3"/>
      <c r="B204" s="3"/>
      <c r="C204" s="3"/>
      <c r="D204" s="3"/>
      <c r="E204" s="3"/>
      <c r="F204" s="3"/>
      <c r="G204" s="3"/>
      <c r="H204" s="3"/>
      <c r="I204" s="3"/>
      <c r="J204" s="3"/>
      <c r="K204" s="3"/>
      <c r="L204" s="3"/>
      <c r="M204" s="3"/>
      <c r="N204" s="3"/>
      <c r="O204" s="3"/>
      <c r="P204" s="3"/>
      <c r="Q204" s="3"/>
      <c r="R204" s="3"/>
    </row>
    <row r="205" spans="1:18" ht="13" x14ac:dyDescent="0.15">
      <c r="A205" s="3"/>
      <c r="B205" s="3"/>
      <c r="C205" s="3"/>
      <c r="D205" s="3"/>
      <c r="E205" s="3"/>
      <c r="F205" s="3"/>
      <c r="G205" s="3"/>
      <c r="H205" s="3"/>
      <c r="I205" s="3"/>
      <c r="J205" s="3"/>
      <c r="K205" s="3"/>
      <c r="L205" s="3"/>
      <c r="M205" s="3"/>
      <c r="N205" s="3"/>
      <c r="O205" s="3"/>
      <c r="P205" s="3"/>
      <c r="Q205" s="3"/>
      <c r="R205" s="3"/>
    </row>
    <row r="206" spans="1:18" ht="13" x14ac:dyDescent="0.15">
      <c r="A206" s="3"/>
      <c r="B206" s="3"/>
      <c r="C206" s="3"/>
      <c r="D206" s="3"/>
      <c r="E206" s="3"/>
      <c r="F206" s="3"/>
      <c r="G206" s="3"/>
      <c r="H206" s="3"/>
      <c r="I206" s="3"/>
      <c r="J206" s="3"/>
      <c r="K206" s="3"/>
      <c r="L206" s="3"/>
      <c r="M206" s="3"/>
      <c r="N206" s="3"/>
      <c r="O206" s="3"/>
      <c r="P206" s="3"/>
      <c r="Q206" s="3"/>
      <c r="R206" s="3"/>
    </row>
    <row r="207" spans="1:18" ht="13" x14ac:dyDescent="0.15">
      <c r="A207" s="3"/>
      <c r="B207" s="3"/>
      <c r="C207" s="3"/>
      <c r="D207" s="3"/>
      <c r="E207" s="3"/>
      <c r="F207" s="3"/>
      <c r="G207" s="3"/>
      <c r="H207" s="3"/>
      <c r="I207" s="3"/>
      <c r="J207" s="3"/>
      <c r="K207" s="3"/>
      <c r="L207" s="3"/>
      <c r="M207" s="3"/>
      <c r="N207" s="3"/>
      <c r="O207" s="3"/>
      <c r="P207" s="3"/>
      <c r="Q207" s="3"/>
      <c r="R207" s="3"/>
    </row>
    <row r="208" spans="1:18" ht="13" x14ac:dyDescent="0.15">
      <c r="A208" s="3"/>
      <c r="B208" s="3"/>
      <c r="C208" s="3"/>
      <c r="D208" s="3"/>
      <c r="E208" s="3"/>
      <c r="F208" s="3"/>
      <c r="G208" s="3"/>
      <c r="H208" s="3"/>
      <c r="I208" s="3"/>
      <c r="J208" s="3"/>
      <c r="K208" s="3"/>
      <c r="L208" s="3"/>
      <c r="M208" s="3"/>
      <c r="N208" s="3"/>
      <c r="O208" s="3"/>
      <c r="P208" s="3"/>
      <c r="Q208" s="3"/>
      <c r="R208" s="3"/>
    </row>
    <row r="209" spans="1:18" ht="13" x14ac:dyDescent="0.15">
      <c r="A209" s="3"/>
      <c r="B209" s="3"/>
      <c r="C209" s="3"/>
      <c r="D209" s="3"/>
      <c r="E209" s="3"/>
      <c r="F209" s="3"/>
      <c r="G209" s="3"/>
      <c r="H209" s="3"/>
      <c r="I209" s="3"/>
      <c r="J209" s="3"/>
      <c r="K209" s="3"/>
      <c r="L209" s="3"/>
      <c r="M209" s="3"/>
      <c r="N209" s="3"/>
      <c r="O209" s="3"/>
      <c r="P209" s="3"/>
      <c r="Q209" s="3"/>
      <c r="R209" s="3"/>
    </row>
    <row r="210" spans="1:18" ht="13" x14ac:dyDescent="0.15">
      <c r="A210" s="3"/>
      <c r="B210" s="3"/>
      <c r="C210" s="3"/>
      <c r="D210" s="3"/>
      <c r="E210" s="3"/>
      <c r="F210" s="3"/>
      <c r="G210" s="3"/>
      <c r="H210" s="3"/>
      <c r="I210" s="3"/>
      <c r="J210" s="3"/>
      <c r="K210" s="3"/>
      <c r="L210" s="3"/>
      <c r="M210" s="3"/>
      <c r="N210" s="3"/>
      <c r="O210" s="3"/>
      <c r="P210" s="3"/>
      <c r="Q210" s="3"/>
      <c r="R210" s="3"/>
    </row>
    <row r="211" spans="1:18" ht="13" x14ac:dyDescent="0.15">
      <c r="A211" s="3"/>
      <c r="B211" s="3"/>
      <c r="C211" s="3"/>
      <c r="D211" s="3"/>
      <c r="E211" s="3"/>
      <c r="F211" s="3"/>
      <c r="G211" s="3"/>
      <c r="H211" s="3"/>
      <c r="I211" s="3"/>
      <c r="J211" s="3"/>
      <c r="K211" s="3"/>
      <c r="L211" s="3"/>
      <c r="M211" s="3"/>
      <c r="N211" s="3"/>
      <c r="O211" s="3"/>
      <c r="P211" s="3"/>
      <c r="Q211" s="3"/>
      <c r="R211" s="3"/>
    </row>
    <row r="212" spans="1:18" ht="13" x14ac:dyDescent="0.15">
      <c r="A212" s="3"/>
      <c r="B212" s="3"/>
      <c r="C212" s="3"/>
      <c r="D212" s="3"/>
      <c r="E212" s="3"/>
      <c r="F212" s="3"/>
      <c r="G212" s="3"/>
      <c r="H212" s="3"/>
      <c r="I212" s="3"/>
      <c r="J212" s="3"/>
      <c r="K212" s="3"/>
      <c r="L212" s="3"/>
      <c r="M212" s="3"/>
      <c r="N212" s="3"/>
      <c r="O212" s="3"/>
      <c r="P212" s="3"/>
      <c r="Q212" s="3"/>
      <c r="R212" s="3"/>
    </row>
    <row r="213" spans="1:18" ht="13" x14ac:dyDescent="0.15">
      <c r="A213" s="3"/>
      <c r="B213" s="3"/>
      <c r="C213" s="3"/>
      <c r="D213" s="3"/>
      <c r="E213" s="3"/>
      <c r="F213" s="3"/>
      <c r="G213" s="3"/>
      <c r="H213" s="3"/>
      <c r="I213" s="3"/>
      <c r="J213" s="3"/>
      <c r="K213" s="3"/>
      <c r="L213" s="3"/>
      <c r="M213" s="3"/>
      <c r="N213" s="3"/>
      <c r="O213" s="3"/>
      <c r="P213" s="3"/>
      <c r="Q213" s="3"/>
      <c r="R213" s="3"/>
    </row>
    <row r="214" spans="1:18" ht="13" x14ac:dyDescent="0.15">
      <c r="A214" s="3"/>
      <c r="B214" s="3"/>
      <c r="C214" s="3"/>
      <c r="D214" s="3"/>
      <c r="E214" s="3"/>
      <c r="F214" s="3"/>
      <c r="G214" s="3"/>
      <c r="H214" s="3"/>
      <c r="I214" s="3"/>
      <c r="J214" s="3"/>
      <c r="K214" s="3"/>
      <c r="L214" s="3"/>
      <c r="M214" s="3"/>
      <c r="N214" s="3"/>
      <c r="O214" s="3"/>
      <c r="P214" s="3"/>
      <c r="Q214" s="3"/>
      <c r="R214" s="3"/>
    </row>
    <row r="215" spans="1:18" ht="13" x14ac:dyDescent="0.15">
      <c r="A215" s="3"/>
      <c r="B215" s="3"/>
      <c r="C215" s="3"/>
      <c r="D215" s="3"/>
      <c r="E215" s="3"/>
      <c r="F215" s="3"/>
      <c r="G215" s="3"/>
      <c r="H215" s="3"/>
      <c r="I215" s="3"/>
      <c r="J215" s="3"/>
      <c r="K215" s="3"/>
      <c r="L215" s="3"/>
      <c r="M215" s="3"/>
      <c r="N215" s="3"/>
      <c r="O215" s="3"/>
      <c r="P215" s="3"/>
      <c r="Q215" s="3"/>
      <c r="R215" s="3"/>
    </row>
    <row r="216" spans="1:18" ht="13" x14ac:dyDescent="0.15">
      <c r="A216" s="3"/>
      <c r="B216" s="3"/>
      <c r="C216" s="3"/>
      <c r="D216" s="3"/>
      <c r="E216" s="3"/>
      <c r="F216" s="3"/>
      <c r="G216" s="3"/>
      <c r="H216" s="3"/>
      <c r="I216" s="3"/>
      <c r="J216" s="3"/>
      <c r="K216" s="3"/>
      <c r="L216" s="3"/>
      <c r="M216" s="3"/>
      <c r="N216" s="3"/>
      <c r="O216" s="3"/>
      <c r="P216" s="3"/>
      <c r="Q216" s="3"/>
      <c r="R216" s="3"/>
    </row>
    <row r="217" spans="1:18" ht="13" x14ac:dyDescent="0.15">
      <c r="A217" s="3"/>
      <c r="B217" s="3"/>
      <c r="C217" s="3"/>
      <c r="D217" s="3"/>
      <c r="E217" s="3"/>
      <c r="F217" s="3"/>
      <c r="G217" s="3"/>
      <c r="H217" s="3"/>
      <c r="I217" s="3"/>
      <c r="J217" s="3"/>
      <c r="K217" s="3"/>
      <c r="L217" s="3"/>
      <c r="M217" s="3"/>
      <c r="N217" s="3"/>
      <c r="O217" s="3"/>
      <c r="P217" s="3"/>
      <c r="Q217" s="3"/>
      <c r="R217" s="3"/>
    </row>
    <row r="218" spans="1:18" ht="13" x14ac:dyDescent="0.15">
      <c r="A218" s="3"/>
      <c r="B218" s="3"/>
      <c r="C218" s="3"/>
      <c r="D218" s="3"/>
      <c r="E218" s="3"/>
      <c r="F218" s="3"/>
      <c r="G218" s="3"/>
      <c r="H218" s="3"/>
      <c r="I218" s="3"/>
      <c r="J218" s="3"/>
      <c r="K218" s="3"/>
      <c r="L218" s="3"/>
      <c r="M218" s="3"/>
      <c r="N218" s="3"/>
      <c r="O218" s="3"/>
      <c r="P218" s="3"/>
      <c r="Q218" s="3"/>
      <c r="R218" s="3"/>
    </row>
    <row r="219" spans="1:18" ht="13" x14ac:dyDescent="0.15">
      <c r="A219" s="3"/>
      <c r="B219" s="3"/>
      <c r="C219" s="3"/>
      <c r="D219" s="3"/>
      <c r="E219" s="3"/>
      <c r="F219" s="3"/>
      <c r="G219" s="3"/>
      <c r="H219" s="3"/>
      <c r="I219" s="3"/>
      <c r="J219" s="3"/>
      <c r="K219" s="3"/>
      <c r="L219" s="3"/>
      <c r="M219" s="3"/>
      <c r="N219" s="3"/>
      <c r="O219" s="3"/>
      <c r="P219" s="3"/>
      <c r="Q219" s="3"/>
      <c r="R219" s="3"/>
    </row>
    <row r="220" spans="1:18" ht="13" x14ac:dyDescent="0.15">
      <c r="A220" s="3"/>
      <c r="B220" s="3"/>
      <c r="C220" s="3"/>
      <c r="D220" s="3"/>
      <c r="E220" s="3"/>
      <c r="F220" s="3"/>
      <c r="G220" s="3"/>
      <c r="H220" s="3"/>
      <c r="I220" s="3"/>
      <c r="J220" s="3"/>
      <c r="K220" s="3"/>
      <c r="L220" s="3"/>
      <c r="M220" s="3"/>
      <c r="N220" s="3"/>
      <c r="O220" s="3"/>
      <c r="P220" s="3"/>
      <c r="Q220" s="3"/>
      <c r="R220" s="3"/>
    </row>
    <row r="221" spans="1:18" ht="13" x14ac:dyDescent="0.15">
      <c r="A221" s="3"/>
      <c r="B221" s="3"/>
      <c r="C221" s="3"/>
      <c r="D221" s="3"/>
      <c r="E221" s="3"/>
      <c r="F221" s="3"/>
      <c r="G221" s="3"/>
      <c r="H221" s="3"/>
      <c r="I221" s="3"/>
      <c r="J221" s="3"/>
      <c r="K221" s="3"/>
      <c r="L221" s="3"/>
      <c r="M221" s="3"/>
      <c r="N221" s="3"/>
      <c r="O221" s="3"/>
      <c r="P221" s="3"/>
      <c r="Q221" s="3"/>
      <c r="R221" s="3"/>
    </row>
    <row r="222" spans="1:18" ht="13" x14ac:dyDescent="0.15">
      <c r="A222" s="3"/>
      <c r="B222" s="3"/>
      <c r="C222" s="3"/>
      <c r="D222" s="3"/>
      <c r="E222" s="3"/>
      <c r="F222" s="3"/>
      <c r="G222" s="3"/>
      <c r="H222" s="3"/>
      <c r="I222" s="3"/>
      <c r="J222" s="3"/>
      <c r="K222" s="3"/>
      <c r="L222" s="3"/>
      <c r="M222" s="3"/>
      <c r="N222" s="3"/>
      <c r="O222" s="3"/>
      <c r="P222" s="3"/>
      <c r="Q222" s="3"/>
      <c r="R222" s="3"/>
    </row>
    <row r="223" spans="1:18" ht="13" x14ac:dyDescent="0.15">
      <c r="A223" s="3"/>
      <c r="B223" s="3"/>
      <c r="C223" s="3"/>
      <c r="D223" s="3"/>
      <c r="E223" s="3"/>
      <c r="F223" s="3"/>
      <c r="G223" s="3"/>
      <c r="H223" s="3"/>
      <c r="I223" s="3"/>
      <c r="J223" s="3"/>
      <c r="K223" s="3"/>
      <c r="L223" s="3"/>
      <c r="M223" s="3"/>
      <c r="N223" s="3"/>
      <c r="O223" s="3"/>
      <c r="P223" s="3"/>
      <c r="Q223" s="3"/>
      <c r="R223" s="3"/>
    </row>
    <row r="224" spans="1:18" ht="13" x14ac:dyDescent="0.15">
      <c r="A224" s="3"/>
      <c r="B224" s="3"/>
      <c r="C224" s="3"/>
      <c r="D224" s="3"/>
      <c r="E224" s="3"/>
      <c r="F224" s="3"/>
      <c r="G224" s="3"/>
      <c r="H224" s="3"/>
      <c r="I224" s="3"/>
      <c r="J224" s="3"/>
      <c r="K224" s="3"/>
      <c r="L224" s="3"/>
      <c r="M224" s="3"/>
      <c r="N224" s="3"/>
      <c r="O224" s="3"/>
      <c r="P224" s="3"/>
      <c r="Q224" s="3"/>
      <c r="R224" s="3"/>
    </row>
    <row r="225" spans="1:18" ht="13" x14ac:dyDescent="0.15">
      <c r="A225" s="3"/>
      <c r="B225" s="3"/>
      <c r="C225" s="3"/>
      <c r="D225" s="3"/>
      <c r="E225" s="3"/>
      <c r="F225" s="3"/>
      <c r="G225" s="3"/>
      <c r="H225" s="3"/>
      <c r="I225" s="3"/>
      <c r="J225" s="3"/>
      <c r="K225" s="3"/>
      <c r="L225" s="3"/>
      <c r="M225" s="3"/>
      <c r="N225" s="3"/>
      <c r="O225" s="3"/>
      <c r="P225" s="3"/>
      <c r="Q225" s="3"/>
      <c r="R225" s="3"/>
    </row>
    <row r="226" spans="1:18" ht="13" x14ac:dyDescent="0.15">
      <c r="A226" s="3"/>
      <c r="B226" s="3"/>
      <c r="C226" s="3"/>
      <c r="D226" s="3"/>
      <c r="E226" s="3"/>
      <c r="F226" s="3"/>
      <c r="G226" s="3"/>
      <c r="H226" s="3"/>
      <c r="I226" s="3"/>
      <c r="J226" s="3"/>
      <c r="K226" s="3"/>
      <c r="L226" s="3"/>
      <c r="M226" s="3"/>
      <c r="N226" s="3"/>
      <c r="O226" s="3"/>
      <c r="P226" s="3"/>
      <c r="Q226" s="3"/>
      <c r="R226" s="3"/>
    </row>
    <row r="227" spans="1:18" ht="13" x14ac:dyDescent="0.15">
      <c r="A227" s="3"/>
      <c r="B227" s="3"/>
      <c r="C227" s="3"/>
      <c r="D227" s="3"/>
      <c r="E227" s="3"/>
      <c r="F227" s="3"/>
      <c r="G227" s="3"/>
      <c r="H227" s="3"/>
      <c r="I227" s="3"/>
      <c r="J227" s="3"/>
      <c r="K227" s="3"/>
      <c r="L227" s="3"/>
      <c r="M227" s="3"/>
      <c r="N227" s="3"/>
      <c r="O227" s="3"/>
      <c r="P227" s="3"/>
      <c r="Q227" s="3"/>
      <c r="R227" s="3"/>
    </row>
    <row r="228" spans="1:18" ht="13" x14ac:dyDescent="0.15">
      <c r="A228" s="3"/>
      <c r="B228" s="3"/>
      <c r="C228" s="3"/>
      <c r="D228" s="3"/>
      <c r="E228" s="3"/>
      <c r="F228" s="3"/>
      <c r="G228" s="3"/>
      <c r="H228" s="3"/>
      <c r="I228" s="3"/>
      <c r="J228" s="3"/>
      <c r="K228" s="3"/>
      <c r="L228" s="3"/>
      <c r="M228" s="3"/>
      <c r="N228" s="3"/>
      <c r="O228" s="3"/>
      <c r="P228" s="3"/>
      <c r="Q228" s="3"/>
      <c r="R228" s="3"/>
    </row>
    <row r="229" spans="1:18" ht="13" x14ac:dyDescent="0.15">
      <c r="A229" s="3"/>
      <c r="B229" s="3"/>
      <c r="C229" s="3"/>
      <c r="D229" s="3"/>
      <c r="E229" s="3"/>
      <c r="F229" s="3"/>
      <c r="G229" s="3"/>
      <c r="H229" s="3"/>
      <c r="I229" s="3"/>
      <c r="J229" s="3"/>
      <c r="K229" s="3"/>
      <c r="L229" s="3"/>
      <c r="M229" s="3"/>
      <c r="N229" s="3"/>
      <c r="O229" s="3"/>
      <c r="P229" s="3"/>
      <c r="Q229" s="3"/>
      <c r="R229" s="3"/>
    </row>
    <row r="230" spans="1:18" ht="13" x14ac:dyDescent="0.15">
      <c r="A230" s="3"/>
      <c r="B230" s="3"/>
      <c r="C230" s="3"/>
      <c r="D230" s="3"/>
      <c r="E230" s="3"/>
      <c r="F230" s="3"/>
      <c r="G230" s="3"/>
      <c r="H230" s="3"/>
      <c r="I230" s="3"/>
      <c r="J230" s="3"/>
      <c r="K230" s="3"/>
      <c r="L230" s="3"/>
      <c r="M230" s="3"/>
      <c r="N230" s="3"/>
      <c r="O230" s="3"/>
      <c r="P230" s="3"/>
      <c r="Q230" s="3"/>
      <c r="R230" s="3"/>
    </row>
    <row r="231" spans="1:18" ht="13" x14ac:dyDescent="0.15">
      <c r="A231" s="3"/>
      <c r="B231" s="3"/>
      <c r="C231" s="3"/>
      <c r="D231" s="3"/>
      <c r="E231" s="3"/>
      <c r="F231" s="3"/>
      <c r="G231" s="3"/>
      <c r="H231" s="3"/>
      <c r="I231" s="3"/>
      <c r="J231" s="3"/>
      <c r="K231" s="3"/>
      <c r="L231" s="3"/>
      <c r="M231" s="3"/>
      <c r="N231" s="3"/>
      <c r="O231" s="3"/>
      <c r="P231" s="3"/>
      <c r="Q231" s="3"/>
      <c r="R231" s="3"/>
    </row>
    <row r="232" spans="1:18" ht="13" x14ac:dyDescent="0.15">
      <c r="A232" s="3"/>
      <c r="B232" s="3"/>
      <c r="C232" s="3"/>
      <c r="D232" s="3"/>
      <c r="E232" s="3"/>
      <c r="F232" s="3"/>
      <c r="G232" s="3"/>
      <c r="H232" s="3"/>
      <c r="I232" s="3"/>
      <c r="J232" s="3"/>
      <c r="K232" s="3"/>
      <c r="L232" s="3"/>
      <c r="M232" s="3"/>
      <c r="N232" s="3"/>
      <c r="O232" s="3"/>
      <c r="P232" s="3"/>
      <c r="Q232" s="3"/>
      <c r="R232" s="3"/>
    </row>
    <row r="233" spans="1:18" ht="13" x14ac:dyDescent="0.15">
      <c r="A233" s="3"/>
      <c r="B233" s="3"/>
      <c r="C233" s="3"/>
      <c r="D233" s="3"/>
      <c r="E233" s="3"/>
      <c r="F233" s="3"/>
      <c r="G233" s="3"/>
      <c r="H233" s="3"/>
      <c r="I233" s="3"/>
      <c r="J233" s="3"/>
      <c r="K233" s="3"/>
      <c r="L233" s="3"/>
      <c r="M233" s="3"/>
      <c r="N233" s="3"/>
      <c r="O233" s="3"/>
      <c r="P233" s="3"/>
      <c r="Q233" s="3"/>
      <c r="R233" s="3"/>
    </row>
    <row r="234" spans="1:18" ht="13" x14ac:dyDescent="0.15">
      <c r="A234" s="3"/>
      <c r="B234" s="3"/>
      <c r="C234" s="3"/>
      <c r="D234" s="3"/>
      <c r="E234" s="3"/>
      <c r="F234" s="3"/>
      <c r="G234" s="3"/>
      <c r="H234" s="3"/>
      <c r="I234" s="3"/>
      <c r="J234" s="3"/>
      <c r="K234" s="3"/>
      <c r="L234" s="3"/>
      <c r="M234" s="3"/>
      <c r="N234" s="3"/>
      <c r="O234" s="3"/>
      <c r="P234" s="3"/>
      <c r="Q234" s="3"/>
      <c r="R234" s="3"/>
    </row>
    <row r="235" spans="1:18" ht="13" x14ac:dyDescent="0.15">
      <c r="A235" s="3"/>
      <c r="B235" s="3"/>
      <c r="C235" s="3"/>
      <c r="D235" s="3"/>
      <c r="E235" s="3"/>
      <c r="F235" s="3"/>
      <c r="G235" s="3"/>
      <c r="H235" s="3"/>
      <c r="I235" s="3"/>
      <c r="J235" s="3"/>
      <c r="K235" s="3"/>
      <c r="L235" s="3"/>
      <c r="M235" s="3"/>
      <c r="N235" s="3"/>
      <c r="O235" s="3"/>
      <c r="P235" s="3"/>
      <c r="Q235" s="3"/>
      <c r="R235" s="3"/>
    </row>
    <row r="236" spans="1:18" ht="13" x14ac:dyDescent="0.15">
      <c r="A236" s="3"/>
      <c r="B236" s="3"/>
      <c r="C236" s="3"/>
      <c r="D236" s="3"/>
      <c r="E236" s="3"/>
      <c r="F236" s="3"/>
      <c r="G236" s="3"/>
      <c r="H236" s="3"/>
      <c r="I236" s="3"/>
      <c r="J236" s="3"/>
      <c r="K236" s="3"/>
      <c r="L236" s="3"/>
      <c r="M236" s="3"/>
      <c r="N236" s="3"/>
      <c r="O236" s="3"/>
      <c r="P236" s="3"/>
      <c r="Q236" s="3"/>
      <c r="R236" s="3"/>
    </row>
    <row r="237" spans="1:18" ht="13" x14ac:dyDescent="0.15">
      <c r="A237" s="3"/>
      <c r="B237" s="3"/>
      <c r="C237" s="3"/>
      <c r="D237" s="3"/>
      <c r="E237" s="3"/>
      <c r="F237" s="3"/>
      <c r="G237" s="3"/>
      <c r="H237" s="3"/>
      <c r="I237" s="3"/>
      <c r="J237" s="3"/>
      <c r="K237" s="3"/>
      <c r="L237" s="3"/>
      <c r="M237" s="3"/>
      <c r="N237" s="3"/>
      <c r="O237" s="3"/>
      <c r="P237" s="3"/>
      <c r="Q237" s="3"/>
      <c r="R237" s="3"/>
    </row>
  </sheetData>
  <hyperlinks>
    <hyperlink ref="I10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G4"/>
  <sheetViews>
    <sheetView workbookViewId="0"/>
  </sheetViews>
  <sheetFormatPr baseColWidth="10" defaultColWidth="12.6640625" defaultRowHeight="15.75" customHeight="1" x14ac:dyDescent="0.15"/>
  <sheetData>
    <row r="2" spans="1:7" ht="15.75" customHeight="1" x14ac:dyDescent="0.15">
      <c r="A2" s="3" t="s">
        <v>233</v>
      </c>
      <c r="C2" s="5" t="s">
        <v>17</v>
      </c>
      <c r="D2" s="5" t="s">
        <v>24</v>
      </c>
      <c r="E2" s="5" t="s">
        <v>33</v>
      </c>
      <c r="F2" s="5" t="s">
        <v>29</v>
      </c>
    </row>
    <row r="3" spans="1:7" ht="15.75" customHeight="1" x14ac:dyDescent="0.15">
      <c r="B3" s="3" t="s">
        <v>234</v>
      </c>
      <c r="C3" s="6">
        <v>0.4607</v>
      </c>
      <c r="D3" s="6">
        <v>0.37119999999999997</v>
      </c>
      <c r="E3" s="6">
        <v>4.7199999999999999E-2</v>
      </c>
      <c r="F3" s="6">
        <v>0.11899999999999999</v>
      </c>
      <c r="G3" s="6">
        <f t="shared" ref="G3:G4" si="0">SUM(C3:F3)</f>
        <v>0.99809999999999999</v>
      </c>
    </row>
    <row r="4" spans="1:7" ht="15.75" customHeight="1" x14ac:dyDescent="0.15">
      <c r="A4" s="3">
        <f>COUNTA('Form Responses 1'!J2:J1000)</f>
        <v>136</v>
      </c>
      <c r="B4" s="3" t="s">
        <v>235</v>
      </c>
      <c r="C4" s="6">
        <f>COUNTIF('Form Responses 1'!$J:$J,"*"&amp;C2&amp;"*")/$A$4</f>
        <v>0.4485294117647059</v>
      </c>
      <c r="D4" s="6">
        <f>COUNTIF('Form Responses 1'!$J:$J,"*"&amp;D2&amp;"*")/$A$4</f>
        <v>0.17647058823529413</v>
      </c>
      <c r="E4" s="6">
        <f>COUNTIF('Form Responses 1'!$J:$J,"*"&amp;E2&amp;"*")/$A$4</f>
        <v>0.11764705882352941</v>
      </c>
      <c r="F4" s="6">
        <f>COUNTIF('Form Responses 1'!$J:$J,"*"&amp;F2&amp;"*")/$A$4</f>
        <v>0.38970588235294118</v>
      </c>
      <c r="G4" s="6">
        <f t="shared" si="0"/>
        <v>1.1323529411764706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49"/>
  <sheetViews>
    <sheetView workbookViewId="0"/>
  </sheetViews>
  <sheetFormatPr baseColWidth="10" defaultColWidth="12.6640625" defaultRowHeight="15.75" customHeight="1" x14ac:dyDescent="0.15"/>
  <cols>
    <col min="1" max="1" width="13.33203125" customWidth="1"/>
    <col min="2" max="2" width="5.1640625" customWidth="1"/>
  </cols>
  <sheetData>
    <row r="1" spans="1:7" ht="15.75" customHeight="1" x14ac:dyDescent="0.15">
      <c r="A1" s="3" t="s">
        <v>236</v>
      </c>
      <c r="B1" s="3">
        <f>COUNTA('Form Responses 1'!B:B)-1</f>
        <v>136</v>
      </c>
      <c r="D1" s="3" t="s">
        <v>20</v>
      </c>
      <c r="E1" s="3" t="s">
        <v>12</v>
      </c>
      <c r="F1" s="3" t="s">
        <v>13</v>
      </c>
      <c r="G1" s="3" t="s">
        <v>44</v>
      </c>
    </row>
    <row r="2" spans="1:7" ht="15.75" customHeight="1" x14ac:dyDescent="0.15">
      <c r="B2" s="3"/>
      <c r="C2" s="3" t="s">
        <v>237</v>
      </c>
      <c r="D2" s="6">
        <f>-COUNTIF('Form Responses 1'!$B:$B,D1)/$B$1</f>
        <v>-0.50735294117647056</v>
      </c>
      <c r="E2" s="6">
        <f>COUNTIF('Form Responses 1'!$B:$B,E1)/$B$1</f>
        <v>0.33823529411764708</v>
      </c>
      <c r="F2" s="6">
        <f>COUNTIF('Form Responses 1'!$B:$B,F1)/$B$1</f>
        <v>0.125</v>
      </c>
      <c r="G2" s="6">
        <f>COUNTIF('Form Responses 1'!$B:$B,G1)/$B$1</f>
        <v>2.9411764705882353E-2</v>
      </c>
    </row>
    <row r="3" spans="1:7" ht="15.75" customHeight="1" x14ac:dyDescent="0.15">
      <c r="B3" s="3"/>
      <c r="C3" s="3" t="s">
        <v>238</v>
      </c>
      <c r="D3" s="6">
        <f>-COUNTIF('Form Responses 1'!$C:$C,D1)/$B$1</f>
        <v>0</v>
      </c>
      <c r="E3" s="6">
        <f>COUNTIF('Form Responses 1'!$C:$C,E1)/$B$1</f>
        <v>8.0882352941176475E-2</v>
      </c>
      <c r="F3" s="6">
        <f>COUNTIF('Form Responses 1'!$C:$C,F1)/$B$1</f>
        <v>0.63235294117647056</v>
      </c>
      <c r="G3" s="6">
        <f>COUNTIF('Form Responses 1'!$C:$C,G1)/$B$1</f>
        <v>0.28676470588235292</v>
      </c>
    </row>
    <row r="5" spans="1:7" ht="15.75" customHeight="1" x14ac:dyDescent="0.15">
      <c r="G5" s="6">
        <f>SUM(F3:G3)</f>
        <v>0.91911764705882348</v>
      </c>
    </row>
    <row r="12" spans="1:7" ht="15.75" customHeight="1" x14ac:dyDescent="0.15">
      <c r="C12" s="3">
        <v>1117</v>
      </c>
    </row>
    <row r="13" spans="1:7" ht="15.75" customHeight="1" x14ac:dyDescent="0.15">
      <c r="C13" s="3">
        <v>116</v>
      </c>
      <c r="D13" s="7">
        <f>C13/C12</f>
        <v>0.10384959713518353</v>
      </c>
    </row>
    <row r="14" spans="1:7" ht="15.75" customHeight="1" x14ac:dyDescent="0.15">
      <c r="C14" s="3">
        <v>96</v>
      </c>
      <c r="D14" s="7">
        <f>C14/C12</f>
        <v>8.5944494180841546E-2</v>
      </c>
    </row>
    <row r="29" spans="2:10" ht="15.75" customHeight="1" x14ac:dyDescent="0.15">
      <c r="D29" s="3" t="s">
        <v>89</v>
      </c>
      <c r="E29" s="3" t="s">
        <v>128</v>
      </c>
      <c r="F29" s="3" t="s">
        <v>80</v>
      </c>
      <c r="G29" s="3" t="s">
        <v>89</v>
      </c>
      <c r="H29" s="3" t="s">
        <v>14</v>
      </c>
      <c r="I29" s="3" t="s">
        <v>35</v>
      </c>
    </row>
    <row r="30" spans="2:10" ht="15.75" customHeight="1" x14ac:dyDescent="0.15">
      <c r="B30" s="3">
        <f>COUNTIF('Form Responses 1'!D:D,"&lt;&gt;")-1</f>
        <v>136</v>
      </c>
      <c r="C30" s="3" t="s">
        <v>239</v>
      </c>
      <c r="D30" s="6">
        <f>-COUNTIF('Form Responses 1'!$D:$D,D29)/$B$30/2</f>
        <v>-2.9411764705882353E-2</v>
      </c>
      <c r="E30" s="6">
        <f>-COUNTIF('Form Responses 1'!$D:$D,E29)/$B$30</f>
        <v>-7.3529411764705881E-3</v>
      </c>
      <c r="F30" s="6">
        <f>-COUNTIF('Form Responses 1'!$D:$D,F29)/$B$30</f>
        <v>-7.3529411764705881E-3</v>
      </c>
      <c r="G30" s="6">
        <f>COUNTIF('Form Responses 1'!$D:$D,G29)/$B$30/2</f>
        <v>2.9411764705882353E-2</v>
      </c>
      <c r="H30" s="6">
        <f>COUNTIF('Form Responses 1'!$D:$D,H29)/$B$30</f>
        <v>0.6470588235294118</v>
      </c>
      <c r="I30" s="6">
        <f>COUNTIF('Form Responses 1'!$D:$D,I29)/$B$30</f>
        <v>0.27941176470588236</v>
      </c>
      <c r="J30" s="6">
        <f t="shared" ref="J30:J34" si="0">SUM(ABS(D30)+ABS(E30)+ABS(F30)+G30+H30+I30)</f>
        <v>1</v>
      </c>
    </row>
    <row r="31" spans="2:10" ht="15.75" customHeight="1" x14ac:dyDescent="0.15">
      <c r="B31" s="3">
        <f>COUNTIFS('Form Responses 1'!J:J,"*"&amp;$C31&amp;"*",'Form Responses 1'!B:B,"&lt;&gt;")</f>
        <v>24</v>
      </c>
      <c r="C31" s="3" t="s">
        <v>24</v>
      </c>
      <c r="D31" s="6">
        <f>-COUNTIFS('Form Responses 1'!$J:$J,"*"&amp;$C31&amp;"*",'Form Responses 1'!$D:$D,D$29)/$B31/2</f>
        <v>0</v>
      </c>
      <c r="E31" s="6">
        <f>-COUNTIFS('Form Responses 1'!$J:$J,"*"&amp;$C31&amp;"*",'Form Responses 1'!$D:$D,E$29)/$B31</f>
        <v>0</v>
      </c>
      <c r="F31" s="6">
        <f>-COUNTIFS('Form Responses 1'!$J:$J,"*"&amp;$C31&amp;"*",'Form Responses 1'!$D:$D,F$29)/$B31</f>
        <v>0</v>
      </c>
      <c r="G31" s="6">
        <f>COUNTIFS('Form Responses 1'!$J:$J,"*"&amp;$C31&amp;"*",'Form Responses 1'!$D:$D,G$29)/$B31/2</f>
        <v>0</v>
      </c>
      <c r="H31" s="6">
        <f>COUNTIFS('Form Responses 1'!$J:$J,"*"&amp;$C31&amp;"*",'Form Responses 1'!$D:$D,H$29)/$B31</f>
        <v>0.58333333333333337</v>
      </c>
      <c r="I31" s="6">
        <f>COUNTIFS('Form Responses 1'!$J:$J,"*"&amp;$C31&amp;"*",'Form Responses 1'!$D:$D,I$29)/$B31</f>
        <v>0.41666666666666669</v>
      </c>
      <c r="J31" s="6">
        <f t="shared" si="0"/>
        <v>1</v>
      </c>
    </row>
    <row r="32" spans="2:10" ht="15.75" customHeight="1" x14ac:dyDescent="0.15">
      <c r="B32" s="3">
        <f>COUNTIFS('Form Responses 1'!J:J,"*"&amp;$C32&amp;"*",'Form Responses 1'!B:B,"&lt;&gt;")</f>
        <v>16</v>
      </c>
      <c r="C32" s="3" t="s">
        <v>33</v>
      </c>
      <c r="D32" s="6">
        <f>-COUNTIFS('Form Responses 1'!$J:$J,"*"&amp;$C32&amp;"*",'Form Responses 1'!$D:$D,D$29)/$B32/2</f>
        <v>-3.125E-2</v>
      </c>
      <c r="E32" s="6">
        <f>-COUNTIFS('Form Responses 1'!$J:$J,"*"&amp;$C32&amp;"*",'Form Responses 1'!$D:$D,E$29)/$B32</f>
        <v>0</v>
      </c>
      <c r="F32" s="6">
        <f>-COUNTIFS('Form Responses 1'!$J:$J,"*"&amp;$C32&amp;"*",'Form Responses 1'!$D:$D,F$29)/$B32</f>
        <v>0</v>
      </c>
      <c r="G32" s="6">
        <f>COUNTIFS('Form Responses 1'!$J:$J,"*"&amp;$C32&amp;"*",'Form Responses 1'!$D:$D,G$29)/$B32/2</f>
        <v>3.125E-2</v>
      </c>
      <c r="H32" s="6">
        <f>COUNTIFS('Form Responses 1'!$J:$J,"*"&amp;$C32&amp;"*",'Form Responses 1'!$D:$D,H$29)/$B32</f>
        <v>0.625</v>
      </c>
      <c r="I32" s="6">
        <f>COUNTIFS('Form Responses 1'!$J:$J,"*"&amp;$C32&amp;"*",'Form Responses 1'!$D:$D,I$29)/$B32</f>
        <v>0.3125</v>
      </c>
      <c r="J32" s="6">
        <f t="shared" si="0"/>
        <v>1</v>
      </c>
    </row>
    <row r="33" spans="2:10" ht="15.75" customHeight="1" x14ac:dyDescent="0.15">
      <c r="B33" s="3">
        <f>COUNTIFS('Form Responses 1'!J:J,"*"&amp;$C33&amp;"*",'Form Responses 1'!B:B,"&lt;&gt;")</f>
        <v>53</v>
      </c>
      <c r="C33" s="3" t="s">
        <v>29</v>
      </c>
      <c r="D33" s="6">
        <f>-COUNTIFS('Form Responses 1'!$J:$J,"*"&amp;$C33&amp;"*",'Form Responses 1'!$D:$D,D$29)/$B33/2</f>
        <v>-2.8301886792452831E-2</v>
      </c>
      <c r="E33" s="6">
        <f>-COUNTIFS('Form Responses 1'!$J:$J,"*"&amp;$C33&amp;"*",'Form Responses 1'!$D:$D,E$29)/$B33</f>
        <v>0</v>
      </c>
      <c r="F33" s="6">
        <f>-COUNTIFS('Form Responses 1'!$J:$J,"*"&amp;$C33&amp;"*",'Form Responses 1'!$D:$D,F$29)/$B33</f>
        <v>0</v>
      </c>
      <c r="G33" s="6">
        <f>COUNTIFS('Form Responses 1'!$J:$J,"*"&amp;$C33&amp;"*",'Form Responses 1'!$D:$D,G$29)/$B33/2</f>
        <v>2.8301886792452831E-2</v>
      </c>
      <c r="H33" s="6">
        <f>COUNTIFS('Form Responses 1'!$J:$J,"*"&amp;$C33&amp;"*",'Form Responses 1'!$D:$D,H$29)/$B33</f>
        <v>0.67924528301886788</v>
      </c>
      <c r="I33" s="6">
        <f>COUNTIFS('Form Responses 1'!$J:$J,"*"&amp;$C33&amp;"*",'Form Responses 1'!$D:$D,I$29)/$B33</f>
        <v>0.26415094339622641</v>
      </c>
      <c r="J33" s="6">
        <f t="shared" si="0"/>
        <v>1</v>
      </c>
    </row>
    <row r="34" spans="2:10" ht="15.75" customHeight="1" x14ac:dyDescent="0.15">
      <c r="B34" s="3">
        <f>COUNTIFS('Form Responses 1'!J:J,"*"&amp;$C34&amp;"*",'Form Responses 1'!B:B,"&lt;&gt;")</f>
        <v>61</v>
      </c>
      <c r="C34" s="3" t="s">
        <v>17</v>
      </c>
      <c r="D34" s="6">
        <f>-COUNTIFS('Form Responses 1'!$J:$J,"*"&amp;$C34&amp;"*",'Form Responses 1'!$D:$D,D$29)/$B34/2</f>
        <v>-4.9180327868852458E-2</v>
      </c>
      <c r="E34" s="6">
        <f>-COUNTIFS('Form Responses 1'!$J:$J,"*"&amp;$C34&amp;"*",'Form Responses 1'!$D:$D,E$29)/$B34</f>
        <v>-1.6393442622950821E-2</v>
      </c>
      <c r="F34" s="6">
        <f>-COUNTIFS('Form Responses 1'!$J:$J,"*"&amp;$C34&amp;"*",'Form Responses 1'!$D:$D,F$29)/$B34</f>
        <v>-1.6393442622950821E-2</v>
      </c>
      <c r="G34" s="6">
        <f>COUNTIFS('Form Responses 1'!$J:$J,"*"&amp;$C34&amp;"*",'Form Responses 1'!$D:$D,G$29)/$B34/2</f>
        <v>4.9180327868852458E-2</v>
      </c>
      <c r="H34" s="6">
        <f>COUNTIFS('Form Responses 1'!$J:$J,"*"&amp;$C34&amp;"*",'Form Responses 1'!$D:$D,H$29)/$B34</f>
        <v>0.67213114754098358</v>
      </c>
      <c r="I34" s="6">
        <f>COUNTIFS('Form Responses 1'!$J:$J,"*"&amp;$C34&amp;"*",'Form Responses 1'!$D:$D,I$29)/$B34</f>
        <v>0.19672131147540983</v>
      </c>
      <c r="J34" s="6">
        <f t="shared" si="0"/>
        <v>1</v>
      </c>
    </row>
    <row r="49" spans="3:5" ht="13" x14ac:dyDescent="0.15">
      <c r="C49" s="8"/>
      <c r="D49" s="8"/>
      <c r="E49" s="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73"/>
  <sheetViews>
    <sheetView workbookViewId="0">
      <pane xSplit="1" topLeftCell="B1" activePane="topRight" state="frozen"/>
      <selection pane="topRight" activeCell="C2" sqref="C2"/>
    </sheetView>
  </sheetViews>
  <sheetFormatPr baseColWidth="10" defaultColWidth="12.6640625" defaultRowHeight="15.75" customHeight="1" x14ac:dyDescent="0.15"/>
  <cols>
    <col min="1" max="1" width="49.5" customWidth="1"/>
    <col min="2" max="2" width="16" customWidth="1"/>
    <col min="4" max="4" width="3.6640625" customWidth="1"/>
    <col min="5" max="5" width="4.33203125" customWidth="1"/>
  </cols>
  <sheetData>
    <row r="1" spans="1:28" ht="15.75" customHeight="1" x14ac:dyDescent="0.15">
      <c r="C1" s="3"/>
      <c r="H1" s="3">
        <f>COUNTIF('Form Responses 1'!$J66:$J973,H3)</f>
        <v>12</v>
      </c>
      <c r="I1" s="3">
        <f>COUNTIF('Form Responses 1'!$J66:$J973,I3)</f>
        <v>10</v>
      </c>
      <c r="J1" s="3">
        <f>COUNTIF('Form Responses 1'!$J66:$J973,J3)</f>
        <v>33</v>
      </c>
      <c r="K1" s="3">
        <f>COUNTIF('Form Responses 1'!$J66:$J973,K3)</f>
        <v>35</v>
      </c>
    </row>
    <row r="2" spans="1:28" ht="15.75" customHeight="1" x14ac:dyDescent="0.15">
      <c r="C2" s="3"/>
      <c r="D2" s="3"/>
      <c r="E2" s="3">
        <f>COUNTA('Form Responses 1'!B:B)-1</f>
        <v>136</v>
      </c>
      <c r="F2" s="3">
        <f>COUNTA('Form Responses 1'!$B$66:$B$146)-1</f>
        <v>71</v>
      </c>
      <c r="H2" s="3">
        <f>COUNTIF('Form Responses 1'!$J:$J,H3)</f>
        <v>24</v>
      </c>
      <c r="I2" s="3">
        <f>COUNTIF('Form Responses 1'!$J:$J,I3)</f>
        <v>16</v>
      </c>
      <c r="J2" s="3">
        <f>COUNTIF('Form Responses 1'!$J:$J,J3)</f>
        <v>53</v>
      </c>
      <c r="K2" s="3">
        <f>COUNTIF('Form Responses 1'!$J:$J,K3)</f>
        <v>61</v>
      </c>
    </row>
    <row r="3" spans="1:28" ht="15.75" customHeight="1" x14ac:dyDescent="0.15">
      <c r="A3" s="1"/>
      <c r="B3" s="1"/>
      <c r="C3" s="1"/>
      <c r="D3" s="1"/>
      <c r="E3" s="5" t="s">
        <v>239</v>
      </c>
      <c r="F3" s="5" t="s">
        <v>240</v>
      </c>
      <c r="G3" s="5" t="s">
        <v>241</v>
      </c>
      <c r="H3" s="5" t="s">
        <v>242</v>
      </c>
      <c r="I3" s="5" t="s">
        <v>243</v>
      </c>
      <c r="J3" s="5" t="s">
        <v>244</v>
      </c>
      <c r="K3" s="5" t="s">
        <v>245</v>
      </c>
      <c r="L3" s="5"/>
      <c r="M3" s="1"/>
      <c r="N3" s="1"/>
      <c r="O3" s="1"/>
      <c r="P3" s="1"/>
      <c r="Q3" s="1"/>
      <c r="R3" s="1"/>
      <c r="S3" s="1"/>
      <c r="T3" s="1"/>
      <c r="U3" s="1"/>
      <c r="V3" s="1"/>
      <c r="W3" s="1"/>
      <c r="X3" s="1"/>
      <c r="Y3" s="1"/>
      <c r="Z3" s="1"/>
      <c r="AA3" s="1"/>
      <c r="AB3" s="1"/>
    </row>
    <row r="4" spans="1:28" ht="15.75" customHeight="1" x14ac:dyDescent="0.15">
      <c r="A4" s="3" t="s">
        <v>246</v>
      </c>
      <c r="B4" s="8" t="s">
        <v>122</v>
      </c>
      <c r="C4" s="8" t="str">
        <f t="shared" ref="C4:C17" si="0">CONCATENATE("*",B4,"*")</f>
        <v>*Printed one of the compliant mechanisms models on Thingiverse*</v>
      </c>
      <c r="D4" s="9">
        <f>COUNTIF('Form Responses 1'!E:E,C4)</f>
        <v>112</v>
      </c>
      <c r="E4" s="10">
        <f>COUNTIF('Form Responses 1'!E:E,C4)/$E$2</f>
        <v>0.82352941176470584</v>
      </c>
      <c r="F4" s="6">
        <f>COUNTIF('Form Responses 1'!$E$66:$E973,C4)/$F$2</f>
        <v>0.81690140845070425</v>
      </c>
      <c r="G4" s="6">
        <f t="shared" ref="G4:G13" si="1">E4</f>
        <v>0.82352941176470584</v>
      </c>
      <c r="H4" s="6">
        <f>COUNTIFS('Form Responses 1'!$E:$E,$C4,'Form Responses 1'!$J:$J,H$3)/H$2</f>
        <v>0.875</v>
      </c>
      <c r="I4" s="6">
        <f>COUNTIFS('Form Responses 1'!$E:$E,$C4,'Form Responses 1'!$J:$J,I$3)/I$2</f>
        <v>0.9375</v>
      </c>
      <c r="J4" s="6">
        <f>COUNTIFS('Form Responses 1'!$E:$E,$C4,'Form Responses 1'!$J:$J,J$3)/J$2</f>
        <v>0.81132075471698117</v>
      </c>
      <c r="K4" s="6">
        <f>COUNTIFS('Form Responses 1'!$E:$E,$C4,'Form Responses 1'!$J:$J,K$3)/K$2</f>
        <v>0.78688524590163933</v>
      </c>
      <c r="L4" s="6"/>
    </row>
    <row r="5" spans="1:28" ht="15.75" customHeight="1" x14ac:dyDescent="0.15">
      <c r="A5" s="3" t="s">
        <v>189</v>
      </c>
      <c r="B5" s="8" t="s">
        <v>189</v>
      </c>
      <c r="C5" s="8" t="str">
        <f t="shared" si="0"/>
        <v>*Inspired you to think differently about design*</v>
      </c>
      <c r="D5" s="9">
        <f>COUNTIF('Form Responses 1'!E:E,C5)</f>
        <v>112</v>
      </c>
      <c r="E5" s="10">
        <f>COUNTIF('Form Responses 1'!E:E,C5)/$E$2</f>
        <v>0.82352941176470584</v>
      </c>
      <c r="F5" s="6">
        <f>COUNTIF('Form Responses 1'!$E$66:$E973,C5)/$F$2</f>
        <v>0.85915492957746475</v>
      </c>
      <c r="G5" s="6">
        <f t="shared" si="1"/>
        <v>0.82352941176470584</v>
      </c>
      <c r="H5" s="6">
        <f>COUNTIFS('Form Responses 1'!$E:$E,$C5,'Form Responses 1'!$J:$J,H$3)/H$2</f>
        <v>0.95833333333333337</v>
      </c>
      <c r="I5" s="6">
        <f>COUNTIFS('Form Responses 1'!$E:$E,$C5,'Form Responses 1'!$J:$J,I$3)/I$2</f>
        <v>0.75</v>
      </c>
      <c r="J5" s="6">
        <f>COUNTIFS('Form Responses 1'!$E:$E,$C5,'Form Responses 1'!$J:$J,J$3)/J$2</f>
        <v>0.81132075471698117</v>
      </c>
      <c r="K5" s="6">
        <f>COUNTIFS('Form Responses 1'!$E:$E,$C5,'Form Responses 1'!$J:$J,K$3)/K$2</f>
        <v>0.77049180327868849</v>
      </c>
      <c r="L5" s="6"/>
    </row>
    <row r="6" spans="1:28" ht="15.75" customHeight="1" x14ac:dyDescent="0.15">
      <c r="A6" s="3" t="s">
        <v>247</v>
      </c>
      <c r="B6" s="3" t="s">
        <v>248</v>
      </c>
      <c r="C6" s="8" t="str">
        <f t="shared" si="0"/>
        <v>*Introduced someone else to compliant mechanisms*</v>
      </c>
      <c r="D6" s="9">
        <f>COUNTIF('Form Responses 1'!E:E,C6)</f>
        <v>96</v>
      </c>
      <c r="E6" s="10">
        <f>COUNTIF('Form Responses 1'!E:E,C6)/$E$2</f>
        <v>0.70588235294117652</v>
      </c>
      <c r="F6" s="6">
        <f>COUNTIF('Form Responses 1'!$E$66:$E973,C6)/$F$2</f>
        <v>0.73239436619718312</v>
      </c>
      <c r="G6" s="6">
        <f t="shared" si="1"/>
        <v>0.70588235294117652</v>
      </c>
      <c r="H6" s="6">
        <f>COUNTIFS('Form Responses 1'!$E:$E,$C6,'Form Responses 1'!$J:$J,H$3)/H$2</f>
        <v>0.75</v>
      </c>
      <c r="I6" s="6">
        <f>COUNTIFS('Form Responses 1'!$E:$E,$C6,'Form Responses 1'!$J:$J,I$3)/I$2</f>
        <v>0.9375</v>
      </c>
      <c r="J6" s="6">
        <f>COUNTIFS('Form Responses 1'!$E:$E,$C6,'Form Responses 1'!$J:$J,J$3)/J$2</f>
        <v>0.73584905660377353</v>
      </c>
      <c r="K6" s="6">
        <f>COUNTIFS('Form Responses 1'!$E:$E,$C6,'Form Responses 1'!$J:$J,K$3)/K$2</f>
        <v>0.62295081967213117</v>
      </c>
      <c r="L6" s="6"/>
    </row>
    <row r="7" spans="1:28" ht="15.75" customHeight="1" x14ac:dyDescent="0.15">
      <c r="A7" s="3" t="s">
        <v>249</v>
      </c>
      <c r="B7" s="3" t="s">
        <v>250</v>
      </c>
      <c r="C7" s="8" t="str">
        <f t="shared" si="0"/>
        <v>*Taught your friends or family about compliant mechanisms*</v>
      </c>
      <c r="D7" s="9">
        <f>COUNTIF('Form Responses 1'!E:E,C7)</f>
        <v>79</v>
      </c>
      <c r="E7" s="10">
        <f>COUNTIF('Form Responses 1'!E:E,C7)/$E$2</f>
        <v>0.58088235294117652</v>
      </c>
      <c r="F7" s="6">
        <f>COUNTIF('Form Responses 1'!$E$66:$E973,C7)/$F$2</f>
        <v>0.60563380281690138</v>
      </c>
      <c r="G7" s="6">
        <f t="shared" si="1"/>
        <v>0.58088235294117652</v>
      </c>
      <c r="H7" s="6">
        <f>COUNTIFS('Form Responses 1'!$E:$E,$C7,'Form Responses 1'!$J:$J,H$3)/H$2</f>
        <v>0.70833333333333337</v>
      </c>
      <c r="I7" s="6">
        <f>COUNTIFS('Form Responses 1'!$E:$E,$C7,'Form Responses 1'!$J:$J,I$3)/I$2</f>
        <v>0.5625</v>
      </c>
      <c r="J7" s="6">
        <f>COUNTIFS('Form Responses 1'!$E:$E,$C7,'Form Responses 1'!$J:$J,J$3)/J$2</f>
        <v>0.69811320754716977</v>
      </c>
      <c r="K7" s="6">
        <f>COUNTIFS('Form Responses 1'!$E:$E,$C7,'Form Responses 1'!$J:$J,K$3)/K$2</f>
        <v>0.45901639344262296</v>
      </c>
      <c r="L7" s="6"/>
    </row>
    <row r="8" spans="1:28" ht="15.75" customHeight="1" x14ac:dyDescent="0.15">
      <c r="A8" s="3" t="s">
        <v>251</v>
      </c>
      <c r="B8" s="3" t="s">
        <v>252</v>
      </c>
      <c r="C8" s="8" t="str">
        <f t="shared" si="0"/>
        <v>*Read compliant mechanism research articles*</v>
      </c>
      <c r="D8" s="9">
        <f>COUNTIF('Form Responses 1'!E:E,C8)</f>
        <v>60</v>
      </c>
      <c r="E8" s="10">
        <f>COUNTIF('Form Responses 1'!E:E,C8)/$E$2</f>
        <v>0.44117647058823528</v>
      </c>
      <c r="F8" s="6">
        <f>COUNTIF('Form Responses 1'!$E$66:$E973,C8)/$F$2</f>
        <v>0.42253521126760563</v>
      </c>
      <c r="G8" s="6">
        <f t="shared" si="1"/>
        <v>0.44117647058823528</v>
      </c>
      <c r="H8" s="6">
        <f>COUNTIFS('Form Responses 1'!$E:$E,$C8,'Form Responses 1'!$J:$J,H$3)/H$2</f>
        <v>0.41666666666666669</v>
      </c>
      <c r="I8" s="6">
        <f>COUNTIFS('Form Responses 1'!$E:$E,$C8,'Form Responses 1'!$J:$J,I$3)/I$2</f>
        <v>0.375</v>
      </c>
      <c r="J8" s="6">
        <f>COUNTIFS('Form Responses 1'!$E:$E,$C8,'Form Responses 1'!$J:$J,J$3)/J$2</f>
        <v>0.58490566037735847</v>
      </c>
      <c r="K8" s="6">
        <f>COUNTIFS('Form Responses 1'!$E:$E,$C8,'Form Responses 1'!$J:$J,K$3)/K$2</f>
        <v>0.32786885245901637</v>
      </c>
      <c r="L8" s="6"/>
    </row>
    <row r="9" spans="1:28" ht="15.75" customHeight="1" x14ac:dyDescent="0.15">
      <c r="A9" s="3" t="s">
        <v>253</v>
      </c>
      <c r="B9" s="3" t="s">
        <v>254</v>
      </c>
      <c r="C9" s="8" t="str">
        <f t="shared" si="0"/>
        <v>*Used compliant mechanisms in a personal DIY project*</v>
      </c>
      <c r="D9" s="9">
        <f>COUNTIF('Form Responses 1'!E:E,C9)</f>
        <v>52</v>
      </c>
      <c r="E9" s="10">
        <f>COUNTIF('Form Responses 1'!E:E,C9)/$E$2</f>
        <v>0.38235294117647056</v>
      </c>
      <c r="F9" s="6">
        <f>COUNTIF('Form Responses 1'!$E$66:$E973,C9)/$F$2</f>
        <v>0.3380281690140845</v>
      </c>
      <c r="G9" s="6">
        <f t="shared" si="1"/>
        <v>0.38235294117647056</v>
      </c>
      <c r="H9" s="6">
        <f>COUNTIFS('Form Responses 1'!$E:$E,$C9,'Form Responses 1'!$J:$J,H$3)/H$2</f>
        <v>0.45833333333333331</v>
      </c>
      <c r="I9" s="6">
        <f>COUNTIFS('Form Responses 1'!$E:$E,$C9,'Form Responses 1'!$J:$J,I$3)/I$2</f>
        <v>0.125</v>
      </c>
      <c r="J9" s="6">
        <f>COUNTIFS('Form Responses 1'!$E:$E,$C9,'Form Responses 1'!$J:$J,J$3)/J$2</f>
        <v>0.35849056603773582</v>
      </c>
      <c r="K9" s="6">
        <f>COUNTIFS('Form Responses 1'!$E:$E,$C9,'Form Responses 1'!$J:$J,K$3)/K$2</f>
        <v>0.42622950819672129</v>
      </c>
      <c r="L9" s="6"/>
    </row>
    <row r="10" spans="1:28" ht="15.75" customHeight="1" x14ac:dyDescent="0.15">
      <c r="A10" s="3" t="s">
        <v>255</v>
      </c>
      <c r="B10" s="8" t="s">
        <v>111</v>
      </c>
      <c r="C10" s="8" t="str">
        <f t="shared" si="0"/>
        <v>*Designed your own compliant mechanism*</v>
      </c>
      <c r="D10" s="9">
        <f>COUNTIF('Form Responses 1'!E:E,C10)</f>
        <v>49</v>
      </c>
      <c r="E10" s="10">
        <f>COUNTIF('Form Responses 1'!E:E,C10)/$E$2</f>
        <v>0.36029411764705882</v>
      </c>
      <c r="F10" s="6">
        <f>COUNTIF('Form Responses 1'!$E$66:$E973,C10)/$F$2</f>
        <v>0.3380281690140845</v>
      </c>
      <c r="G10" s="6">
        <f t="shared" si="1"/>
        <v>0.36029411764705882</v>
      </c>
      <c r="H10" s="6">
        <f>COUNTIFS('Form Responses 1'!$E:$E,$C10,'Form Responses 1'!$J:$J,H$3)/H$2</f>
        <v>0.375</v>
      </c>
      <c r="I10" s="6">
        <f>COUNTIFS('Form Responses 1'!$E:$E,$C10,'Form Responses 1'!$J:$J,I$3)/I$2</f>
        <v>6.25E-2</v>
      </c>
      <c r="J10" s="6">
        <f>COUNTIFS('Form Responses 1'!$E:$E,$C10,'Form Responses 1'!$J:$J,J$3)/J$2</f>
        <v>0.43396226415094341</v>
      </c>
      <c r="K10" s="6">
        <f>COUNTIFS('Form Responses 1'!$E:$E,$C10,'Form Responses 1'!$J:$J,K$3)/K$2</f>
        <v>0.34426229508196721</v>
      </c>
      <c r="L10" s="6"/>
    </row>
    <row r="11" spans="1:28" ht="15.75" customHeight="1" x14ac:dyDescent="0.15">
      <c r="A11" s="3" t="s">
        <v>256</v>
      </c>
      <c r="B11" s="8" t="s">
        <v>257</v>
      </c>
      <c r="C11" s="8" t="str">
        <f t="shared" si="0"/>
        <v>*Used compliant mechanism models as a teaching or demonstration tool*</v>
      </c>
      <c r="D11" s="9">
        <f>COUNTIF('Form Responses 1'!E:E,C11)</f>
        <v>33</v>
      </c>
      <c r="E11" s="10">
        <f>COUNTIF('Form Responses 1'!E:E,C11)/$E$2</f>
        <v>0.24264705882352941</v>
      </c>
      <c r="F11" s="6">
        <f>COUNTIF('Form Responses 1'!$E$66:$E973,C11)/$F$2</f>
        <v>0.23943661971830985</v>
      </c>
      <c r="G11" s="6">
        <f t="shared" si="1"/>
        <v>0.24264705882352941</v>
      </c>
      <c r="H11" s="6">
        <f>COUNTIFS('Form Responses 1'!$E:$E,$C11,'Form Responses 1'!$J:$J,H$3)/H$2</f>
        <v>0.25</v>
      </c>
      <c r="I11" s="6">
        <f>COUNTIFS('Form Responses 1'!$E:$E,$C11,'Form Responses 1'!$J:$J,I$3)/I$2</f>
        <v>0.625</v>
      </c>
      <c r="J11" s="6">
        <f>COUNTIFS('Form Responses 1'!$E:$E,$C11,'Form Responses 1'!$J:$J,J$3)/J$2</f>
        <v>0.26415094339622641</v>
      </c>
      <c r="K11" s="6">
        <f>COUNTIFS('Form Responses 1'!$E:$E,$C11,'Form Responses 1'!$J:$J,K$3)/K$2</f>
        <v>9.8360655737704916E-2</v>
      </c>
      <c r="L11" s="6"/>
    </row>
    <row r="12" spans="1:28" ht="15.75" customHeight="1" x14ac:dyDescent="0.15">
      <c r="A12" s="3" t="s">
        <v>258</v>
      </c>
      <c r="B12" s="8" t="s">
        <v>259</v>
      </c>
      <c r="C12" s="8" t="str">
        <f t="shared" si="0"/>
        <v>*Modified/replaced existing parts with a compliant mechanism*</v>
      </c>
      <c r="D12" s="9">
        <f>COUNTIF('Form Responses 1'!E:E,C12)</f>
        <v>29</v>
      </c>
      <c r="E12" s="10">
        <f>COUNTIF('Form Responses 1'!E:E,C12)/$E$2</f>
        <v>0.21323529411764705</v>
      </c>
      <c r="F12" s="6">
        <f>COUNTIF('Form Responses 1'!$E$66:$E973,C12)/$F$2</f>
        <v>0.19718309859154928</v>
      </c>
      <c r="G12" s="6">
        <f t="shared" si="1"/>
        <v>0.21323529411764705</v>
      </c>
      <c r="H12" s="6">
        <f>COUNTIFS('Form Responses 1'!$E:$E,$C12,'Form Responses 1'!$J:$J,H$3)/H$2</f>
        <v>0.20833333333333334</v>
      </c>
      <c r="I12" s="6">
        <f>COUNTIFS('Form Responses 1'!$E:$E,$C12,'Form Responses 1'!$J:$J,I$3)/I$2</f>
        <v>0.1875</v>
      </c>
      <c r="J12" s="6">
        <f>COUNTIFS('Form Responses 1'!$E:$E,$C12,'Form Responses 1'!$J:$J,J$3)/J$2</f>
        <v>0.20754716981132076</v>
      </c>
      <c r="K12" s="6">
        <f>COUNTIFS('Form Responses 1'!$E:$E,$C12,'Form Responses 1'!$J:$J,K$3)/K$2</f>
        <v>0.21311475409836064</v>
      </c>
      <c r="L12" s="6"/>
    </row>
    <row r="13" spans="1:28" ht="15.75" customHeight="1" x14ac:dyDescent="0.15">
      <c r="A13" s="3" t="s">
        <v>260</v>
      </c>
      <c r="B13" s="3" t="s">
        <v>261</v>
      </c>
      <c r="C13" s="8" t="str">
        <f t="shared" si="0"/>
        <v>*Posted about compliant mechanisms on social media or the internet*</v>
      </c>
      <c r="D13" s="9">
        <f>COUNTIF('Form Responses 1'!E:E,C13)</f>
        <v>19</v>
      </c>
      <c r="E13" s="10">
        <f>COUNTIF('Form Responses 1'!E:E,C13)/$E$2</f>
        <v>0.13970588235294118</v>
      </c>
      <c r="F13" s="6">
        <f>COUNTIF('Form Responses 1'!$E$66:$E973,C13)/$F$2</f>
        <v>0.12676056338028169</v>
      </c>
      <c r="G13" s="6">
        <f t="shared" si="1"/>
        <v>0.13970588235294118</v>
      </c>
      <c r="H13" s="6">
        <f>COUNTIFS('Form Responses 1'!$E:$E,$C13,'Form Responses 1'!$J:$J,H$3)/H$2</f>
        <v>8.3333333333333329E-2</v>
      </c>
      <c r="I13" s="6">
        <f>COUNTIFS('Form Responses 1'!$E:$E,$C13,'Form Responses 1'!$J:$J,I$3)/I$2</f>
        <v>0.25</v>
      </c>
      <c r="J13" s="6">
        <f>COUNTIFS('Form Responses 1'!$E:$E,$C13,'Form Responses 1'!$J:$J,J$3)/J$2</f>
        <v>0.15094339622641509</v>
      </c>
      <c r="K13" s="6">
        <f>COUNTIFS('Form Responses 1'!$E:$E,$C13,'Form Responses 1'!$J:$J,K$3)/K$2</f>
        <v>0.11475409836065574</v>
      </c>
      <c r="L13" s="6"/>
    </row>
    <row r="14" spans="1:28" ht="15.75" customHeight="1" x14ac:dyDescent="0.15">
      <c r="A14" s="3" t="s">
        <v>262</v>
      </c>
      <c r="B14" s="3" t="s">
        <v>263</v>
      </c>
      <c r="C14" s="8" t="str">
        <f t="shared" si="0"/>
        <v>*Used compliant mechanisms for a student project*</v>
      </c>
      <c r="D14" s="9">
        <f>COUNTIF('Form Responses 1'!E:E,C14)</f>
        <v>5</v>
      </c>
      <c r="E14" s="10"/>
      <c r="F14" s="6">
        <f>COUNTIF('Form Responses 1'!$E$66:$E973,C14)/$F$2</f>
        <v>7.0422535211267609E-2</v>
      </c>
      <c r="G14" s="6">
        <f>F14</f>
        <v>7.0422535211267609E-2</v>
      </c>
      <c r="H14" s="6">
        <f>COUNTIFS('Form Responses 1'!$E:$E,$C14,'Form Responses 1'!$J:$J,H$3)/H$1</f>
        <v>0.25</v>
      </c>
      <c r="I14" s="6">
        <f>COUNTIFS('Form Responses 1'!$E:$E,$C14,'Form Responses 1'!$J:$J,I$3)/I$1</f>
        <v>0</v>
      </c>
      <c r="J14" s="6">
        <f>COUNTIFS('Form Responses 1'!$E:$E,$C14,'Form Responses 1'!$J:$J,J$3)/J$1</f>
        <v>6.0606060606060608E-2</v>
      </c>
      <c r="K14" s="6">
        <f>COUNTIFS('Form Responses 1'!$E:$E,$C14,'Form Responses 1'!$J:$J,K$3)/K$1</f>
        <v>2.8571428571428571E-2</v>
      </c>
      <c r="L14" s="6"/>
    </row>
    <row r="15" spans="1:28" ht="15.75" customHeight="1" x14ac:dyDescent="0.15">
      <c r="A15" s="3" t="s">
        <v>264</v>
      </c>
      <c r="B15" s="3" t="s">
        <v>265</v>
      </c>
      <c r="C15" s="8" t="str">
        <f t="shared" si="0"/>
        <v>*Created a design project for students*</v>
      </c>
      <c r="D15" s="9">
        <f>COUNTIF('Form Responses 1'!E:E,C15)</f>
        <v>7</v>
      </c>
      <c r="E15" s="10">
        <f>COUNTIF('Form Responses 1'!E:E,C15)/$E$2</f>
        <v>5.1470588235294115E-2</v>
      </c>
      <c r="F15" s="6">
        <f>COUNTIF('Form Responses 1'!$E$66:$E973,C15)/$F$2</f>
        <v>1.4084507042253521E-2</v>
      </c>
      <c r="G15" s="6">
        <f t="shared" ref="G15:G16" si="2">E15</f>
        <v>5.1470588235294115E-2</v>
      </c>
      <c r="H15" s="6">
        <f>COUNTIFS('Form Responses 1'!$E:$E,$C15,'Form Responses 1'!$J:$J,H$3)/H$2</f>
        <v>0</v>
      </c>
      <c r="I15" s="6">
        <f>COUNTIFS('Form Responses 1'!$E:$E,$C15,'Form Responses 1'!$J:$J,I$3)/I$2</f>
        <v>0.1875</v>
      </c>
      <c r="J15" s="6">
        <f>COUNTIFS('Form Responses 1'!$E:$E,$C15,'Form Responses 1'!$J:$J,J$3)/J$2</f>
        <v>5.6603773584905662E-2</v>
      </c>
      <c r="K15" s="6">
        <f>COUNTIFS('Form Responses 1'!$E:$E,$C15,'Form Responses 1'!$J:$J,K$3)/K$2</f>
        <v>1.6393442622950821E-2</v>
      </c>
      <c r="L15" s="6"/>
    </row>
    <row r="16" spans="1:28" ht="15.75" customHeight="1" x14ac:dyDescent="0.15">
      <c r="A16" s="3" t="s">
        <v>266</v>
      </c>
      <c r="B16" s="3" t="s">
        <v>267</v>
      </c>
      <c r="C16" s="8" t="str">
        <f t="shared" si="0"/>
        <v>*Implemented compliant mechanisms into a product design that is now on the market*</v>
      </c>
      <c r="D16" s="9">
        <f>COUNTIF('Form Responses 1'!E:E,C16)</f>
        <v>2</v>
      </c>
      <c r="E16" s="10">
        <f>COUNTIF('Form Responses 1'!E:E,C16)/$E$2</f>
        <v>1.4705882352941176E-2</v>
      </c>
      <c r="F16" s="6">
        <f>COUNTIF('Form Responses 1'!$E$66:$E973,C16)/$F$2</f>
        <v>2.8169014084507043E-2</v>
      </c>
      <c r="G16" s="6">
        <f t="shared" si="2"/>
        <v>1.4705882352941176E-2</v>
      </c>
      <c r="H16" s="6">
        <f>COUNTIFS('Form Responses 1'!$E:$E,$C16,'Form Responses 1'!$J:$J,H$3)/H$2</f>
        <v>0</v>
      </c>
      <c r="I16" s="6">
        <f>COUNTIFS('Form Responses 1'!$E:$E,$C16,'Form Responses 1'!$J:$J,I$3)/I$2</f>
        <v>0</v>
      </c>
      <c r="J16" s="6">
        <f>COUNTIFS('Form Responses 1'!$E:$E,$C16,'Form Responses 1'!$J:$J,J$3)/J$2</f>
        <v>3.7735849056603772E-2</v>
      </c>
      <c r="K16" s="6">
        <f>COUNTIFS('Form Responses 1'!$E:$E,$C16,'Form Responses 1'!$J:$J,K$3)/K$2</f>
        <v>1.6393442622950821E-2</v>
      </c>
      <c r="L16" s="6"/>
    </row>
    <row r="17" spans="1:11" ht="15.75" customHeight="1" x14ac:dyDescent="0.15">
      <c r="A17" s="3" t="s">
        <v>190</v>
      </c>
      <c r="B17" s="3" t="s">
        <v>190</v>
      </c>
      <c r="C17" s="8" t="str">
        <f t="shared" si="0"/>
        <v>*None of the above*</v>
      </c>
      <c r="D17" s="9">
        <f>COUNTIF('Form Responses 1'!E:E,C17)</f>
        <v>1</v>
      </c>
      <c r="E17" s="10">
        <f>COUNTIF('Form Responses 1'!E:E,C17)/$E$2</f>
        <v>7.3529411764705881E-3</v>
      </c>
      <c r="H17" s="6">
        <f>COUNTIFS('Form Responses 1'!$E:$E,$C17,'Form Responses 1'!$J:$J,H$3)/H$2</f>
        <v>0</v>
      </c>
      <c r="I17" s="6">
        <f>COUNTIFS('Form Responses 1'!$E:$E,$C17,'Form Responses 1'!$J:$J,I$3)/I$2</f>
        <v>0</v>
      </c>
      <c r="J17" s="6">
        <f>COUNTIFS('Form Responses 1'!$E:$E,$C17,'Form Responses 1'!$J:$J,J$3)/J$2</f>
        <v>1.8867924528301886E-2</v>
      </c>
      <c r="K17" s="6">
        <f>COUNTIFS('Form Responses 1'!$E:$E,$C17,'Form Responses 1'!$J:$J,K$3)/K$2</f>
        <v>0</v>
      </c>
    </row>
    <row r="18" spans="1:11" ht="15.75" customHeight="1" x14ac:dyDescent="0.15">
      <c r="C18" s="3"/>
    </row>
    <row r="19" spans="1:11" ht="15.75" customHeight="1" x14ac:dyDescent="0.15">
      <c r="C19" s="3"/>
    </row>
    <row r="20" spans="1:11" ht="15.75" customHeight="1" x14ac:dyDescent="0.15">
      <c r="C20" s="3"/>
    </row>
    <row r="21" spans="1:11" ht="15.75" customHeight="1" x14ac:dyDescent="0.15">
      <c r="C21" s="3"/>
    </row>
    <row r="22" spans="1:11" ht="15.75" customHeight="1" x14ac:dyDescent="0.15">
      <c r="C22" s="3"/>
    </row>
    <row r="23" spans="1:11" ht="15.75" customHeight="1" x14ac:dyDescent="0.15">
      <c r="C23" s="3"/>
    </row>
    <row r="24" spans="1:11" ht="15.75" customHeight="1" x14ac:dyDescent="0.15">
      <c r="C24" s="3"/>
    </row>
    <row r="25" spans="1:11" ht="15.75" customHeight="1" x14ac:dyDescent="0.15">
      <c r="C25" s="3"/>
    </row>
    <row r="26" spans="1:11" ht="15.75" customHeight="1" x14ac:dyDescent="0.15">
      <c r="C26" s="3"/>
    </row>
    <row r="27" spans="1:11" ht="15.75" customHeight="1" x14ac:dyDescent="0.15">
      <c r="C27" s="3"/>
    </row>
    <row r="28" spans="1:11" ht="15.75" customHeight="1" x14ac:dyDescent="0.15">
      <c r="C28" s="3"/>
    </row>
    <row r="29" spans="1:11" ht="15.75" customHeight="1" x14ac:dyDescent="0.15">
      <c r="C29" s="3"/>
    </row>
    <row r="30" spans="1:11" ht="15.75" customHeight="1" x14ac:dyDescent="0.15">
      <c r="C30" s="3"/>
    </row>
    <row r="31" spans="1:11" ht="15.75" customHeight="1" x14ac:dyDescent="0.15">
      <c r="C31" s="3"/>
    </row>
    <row r="32" spans="1:11" ht="15.75" customHeight="1" x14ac:dyDescent="0.15">
      <c r="B32" s="11"/>
      <c r="C32" s="3"/>
    </row>
    <row r="33" spans="2:12" ht="15.75" customHeight="1" x14ac:dyDescent="0.15">
      <c r="C33" s="3"/>
    </row>
    <row r="34" spans="2:12" ht="15.75" customHeight="1" x14ac:dyDescent="0.15">
      <c r="C34" s="3"/>
    </row>
    <row r="35" spans="2:12" ht="15.75" customHeight="1" x14ac:dyDescent="0.15">
      <c r="C35" s="3"/>
    </row>
    <row r="36" spans="2:12" ht="15.75" customHeight="1" x14ac:dyDescent="0.15">
      <c r="C36" s="3"/>
    </row>
    <row r="37" spans="2:12" ht="15.75" customHeight="1" x14ac:dyDescent="0.15">
      <c r="C37" s="3"/>
    </row>
    <row r="38" spans="2:12" ht="15.75" customHeight="1" x14ac:dyDescent="0.15">
      <c r="C38" s="3"/>
    </row>
    <row r="39" spans="2:12" ht="15.75" customHeight="1" x14ac:dyDescent="0.15">
      <c r="C39" s="3"/>
    </row>
    <row r="40" spans="2:12" ht="15.75" customHeight="1" x14ac:dyDescent="0.15">
      <c r="C40" s="3"/>
    </row>
    <row r="41" spans="2:12" ht="15.75" customHeight="1" x14ac:dyDescent="0.15">
      <c r="C41" s="3"/>
    </row>
    <row r="42" spans="2:12" ht="15.75" customHeight="1" x14ac:dyDescent="0.15">
      <c r="C42" s="3"/>
    </row>
    <row r="43" spans="2:12" ht="15.75" customHeight="1" x14ac:dyDescent="0.15">
      <c r="C43" s="3"/>
    </row>
    <row r="44" spans="2:12" ht="15.75" customHeight="1" x14ac:dyDescent="0.15">
      <c r="B44" s="8"/>
      <c r="C44" s="8"/>
      <c r="D44" s="9"/>
      <c r="E44" s="12"/>
      <c r="F44" s="13"/>
      <c r="G44" s="13"/>
      <c r="H44" s="13"/>
      <c r="I44" s="13"/>
      <c r="J44" s="13"/>
      <c r="K44" s="13"/>
      <c r="L44" s="13"/>
    </row>
    <row r="45" spans="2:12" ht="13" x14ac:dyDescent="0.15">
      <c r="B45" s="8"/>
      <c r="C45" s="8"/>
      <c r="D45" s="9"/>
      <c r="E45" s="12"/>
      <c r="F45" s="13"/>
      <c r="G45" s="13"/>
      <c r="H45" s="13"/>
      <c r="I45" s="13"/>
      <c r="J45" s="13"/>
      <c r="K45" s="13"/>
      <c r="L45" s="13"/>
    </row>
    <row r="46" spans="2:12" ht="13" x14ac:dyDescent="0.15">
      <c r="C46" s="8"/>
      <c r="D46" s="9"/>
      <c r="E46" s="12"/>
      <c r="F46" s="13"/>
      <c r="G46" s="13"/>
      <c r="H46" s="13"/>
      <c r="I46" s="13"/>
      <c r="J46" s="13"/>
      <c r="K46" s="13"/>
      <c r="L46" s="13"/>
    </row>
    <row r="47" spans="2:12" ht="13" x14ac:dyDescent="0.15">
      <c r="C47" s="8"/>
      <c r="D47" s="9"/>
      <c r="E47" s="12"/>
      <c r="F47" s="13"/>
      <c r="G47" s="13"/>
      <c r="H47" s="13"/>
      <c r="I47" s="13"/>
      <c r="J47" s="13"/>
      <c r="K47" s="13"/>
      <c r="L47" s="13"/>
    </row>
    <row r="48" spans="2:12" ht="13" x14ac:dyDescent="0.15">
      <c r="C48" s="8"/>
      <c r="D48" s="9"/>
      <c r="E48" s="12"/>
      <c r="F48" s="13"/>
      <c r="G48" s="13"/>
      <c r="H48" s="13"/>
      <c r="I48" s="13"/>
      <c r="J48" s="13"/>
      <c r="K48" s="13"/>
      <c r="L48" s="13"/>
    </row>
    <row r="49" spans="1:12" ht="13" x14ac:dyDescent="0.15">
      <c r="C49" s="8"/>
      <c r="D49" s="9"/>
      <c r="E49" s="12"/>
      <c r="F49" s="13"/>
      <c r="G49" s="13"/>
      <c r="H49" s="13"/>
      <c r="I49" s="13"/>
      <c r="J49" s="13"/>
      <c r="K49" s="13"/>
      <c r="L49" s="13"/>
    </row>
    <row r="50" spans="1:12" ht="13" x14ac:dyDescent="0.15">
      <c r="B50" s="8"/>
      <c r="C50" s="8"/>
      <c r="D50" s="9"/>
      <c r="E50" s="12"/>
      <c r="F50" s="13"/>
      <c r="G50" s="13"/>
      <c r="H50" s="13"/>
      <c r="I50" s="13"/>
      <c r="J50" s="13"/>
      <c r="K50" s="13"/>
      <c r="L50" s="13"/>
    </row>
    <row r="51" spans="1:12" ht="13" x14ac:dyDescent="0.15">
      <c r="C51" s="3"/>
      <c r="D51" s="3"/>
      <c r="E51" s="3">
        <f>COUNTA('Form Responses 1'!B:B)-1</f>
        <v>136</v>
      </c>
      <c r="F51" s="3">
        <f>COUNTA('Form Responses 1'!$B$66:$B$146)-1</f>
        <v>71</v>
      </c>
      <c r="H51" s="3">
        <f>COUNTIF('Form Responses 1'!$B:$B,H52)</f>
        <v>69</v>
      </c>
      <c r="I51" s="3">
        <f>COUNTIF('Form Responses 1'!$B:$B,I52)</f>
        <v>46</v>
      </c>
      <c r="J51" s="3">
        <f>COUNTIF('Form Responses 1'!$B:$B,J52)</f>
        <v>17</v>
      </c>
      <c r="K51" s="3">
        <f>COUNTIF('Form Responses 1'!$B:$B,K52)</f>
        <v>4</v>
      </c>
      <c r="L51" s="13"/>
    </row>
    <row r="52" spans="1:12" ht="28" x14ac:dyDescent="0.15">
      <c r="A52" s="1"/>
      <c r="B52" s="1"/>
      <c r="C52" s="1"/>
      <c r="D52" s="1"/>
      <c r="E52" s="5" t="s">
        <v>239</v>
      </c>
      <c r="F52" s="5" t="s">
        <v>268</v>
      </c>
      <c r="G52" s="5" t="s">
        <v>241</v>
      </c>
      <c r="H52" s="5" t="s">
        <v>269</v>
      </c>
      <c r="I52" s="5" t="s">
        <v>270</v>
      </c>
      <c r="J52" s="5" t="s">
        <v>13</v>
      </c>
      <c r="K52" s="5" t="s">
        <v>44</v>
      </c>
      <c r="L52" s="13"/>
    </row>
    <row r="53" spans="1:12" ht="13" x14ac:dyDescent="0.15">
      <c r="A53" s="3" t="s">
        <v>246</v>
      </c>
      <c r="B53" s="8" t="s">
        <v>122</v>
      </c>
      <c r="C53" s="8" t="str">
        <f t="shared" ref="C53:C65" si="3">CONCATENATE("*",B53,"*")</f>
        <v>*Printed one of the compliant mechanisms models on Thingiverse*</v>
      </c>
      <c r="D53" s="9">
        <f>COUNTIF('Form Responses 1'!E:E,C53)</f>
        <v>112</v>
      </c>
      <c r="E53" s="10">
        <f>COUNTIF('Form Responses 1'!E:E,C53)/$E$51</f>
        <v>0.82352941176470584</v>
      </c>
      <c r="F53" s="6">
        <f>COUNTIF('Form Responses 1'!$E$66:$E973,C53)/$F$2</f>
        <v>0.81690140845070425</v>
      </c>
      <c r="G53" s="6">
        <f t="shared" ref="G53:G62" si="4">E53</f>
        <v>0.82352941176470584</v>
      </c>
      <c r="H53" s="6">
        <f>COUNTIFS('Form Responses 1'!$E:$E,$C53,'Form Responses 1'!$B:$B,H$52)/H$51</f>
        <v>0.81159420289855078</v>
      </c>
      <c r="I53" s="6">
        <f>COUNTIFS('Form Responses 1'!$E:$E,$C53,'Form Responses 1'!$B:$B,I$52)/I$51</f>
        <v>0.84782608695652173</v>
      </c>
      <c r="J53" s="6">
        <f>COUNTIFS('Form Responses 1'!$E:$E,$C53,'Form Responses 1'!$B:$B,J$52)/J$51</f>
        <v>0.82352941176470584</v>
      </c>
      <c r="K53" s="6">
        <f>COUNTIFS('Form Responses 1'!$E:$E,$C53,'Form Responses 1'!$B:$B,K$52)/K$51</f>
        <v>0.75</v>
      </c>
      <c r="L53" s="13"/>
    </row>
    <row r="54" spans="1:12" ht="13" x14ac:dyDescent="0.15">
      <c r="A54" s="3" t="s">
        <v>189</v>
      </c>
      <c r="B54" s="8" t="s">
        <v>189</v>
      </c>
      <c r="C54" s="8" t="str">
        <f t="shared" si="3"/>
        <v>*Inspired you to think differently about design*</v>
      </c>
      <c r="D54" s="9">
        <f>COUNTIF('Form Responses 1'!E:E,C54)</f>
        <v>112</v>
      </c>
      <c r="E54" s="10">
        <f>COUNTIF('Form Responses 1'!E:E,C54)/$E$2</f>
        <v>0.82352941176470584</v>
      </c>
      <c r="F54" s="6">
        <f>COUNTIF('Form Responses 1'!$E$66:$E973,C54)/$F$2</f>
        <v>0.85915492957746475</v>
      </c>
      <c r="G54" s="6">
        <f t="shared" si="4"/>
        <v>0.82352941176470584</v>
      </c>
      <c r="H54" s="6">
        <f>COUNTIFS('Form Responses 1'!$E:$E,$C54,'Form Responses 1'!$B:$B,H$52)/H$51</f>
        <v>0.79710144927536231</v>
      </c>
      <c r="I54" s="6">
        <f>COUNTIFS('Form Responses 1'!$E:$E,$C54,'Form Responses 1'!$B:$B,I$52)/I$51</f>
        <v>0.80434782608695654</v>
      </c>
      <c r="J54" s="6">
        <f>COUNTIFS('Form Responses 1'!$E:$E,$C54,'Form Responses 1'!$B:$B,J$52)/J$51</f>
        <v>0.94117647058823528</v>
      </c>
      <c r="K54" s="6">
        <f>COUNTIFS('Form Responses 1'!$E:$E,$C54,'Form Responses 1'!$B:$B,K$52)/K$51</f>
        <v>1</v>
      </c>
      <c r="L54" s="13"/>
    </row>
    <row r="55" spans="1:12" ht="13" x14ac:dyDescent="0.15">
      <c r="A55" s="3" t="s">
        <v>247</v>
      </c>
      <c r="B55" s="3" t="s">
        <v>248</v>
      </c>
      <c r="C55" s="8" t="str">
        <f t="shared" si="3"/>
        <v>*Introduced someone else to compliant mechanisms*</v>
      </c>
      <c r="D55" s="9">
        <f>COUNTIF('Form Responses 1'!E:E,C55)</f>
        <v>96</v>
      </c>
      <c r="E55" s="10">
        <f>COUNTIF('Form Responses 1'!E:E,C55)/$E$2</f>
        <v>0.70588235294117652</v>
      </c>
      <c r="F55" s="6">
        <f>COUNTIF('Form Responses 1'!$E$66:$E973,C55)/$F$2</f>
        <v>0.73239436619718312</v>
      </c>
      <c r="G55" s="6">
        <f t="shared" si="4"/>
        <v>0.70588235294117652</v>
      </c>
      <c r="H55" s="6">
        <f>COUNTIFS('Form Responses 1'!$E:$E,$C55,'Form Responses 1'!$B:$B,H$52)/H$51</f>
        <v>0.69565217391304346</v>
      </c>
      <c r="I55" s="6">
        <f>COUNTIFS('Form Responses 1'!$E:$E,$C55,'Form Responses 1'!$B:$B,I$52)/I$51</f>
        <v>0.73913043478260865</v>
      </c>
      <c r="J55" s="6">
        <f>COUNTIFS('Form Responses 1'!$E:$E,$C55,'Form Responses 1'!$B:$B,J$52)/J$51</f>
        <v>0.6470588235294118</v>
      </c>
      <c r="K55" s="6">
        <f>COUNTIFS('Form Responses 1'!$E:$E,$C55,'Form Responses 1'!$B:$B,K$52)/K$51</f>
        <v>0.75</v>
      </c>
      <c r="L55" s="13"/>
    </row>
    <row r="56" spans="1:12" ht="13" x14ac:dyDescent="0.15">
      <c r="A56" s="3" t="s">
        <v>249</v>
      </c>
      <c r="B56" s="3" t="s">
        <v>250</v>
      </c>
      <c r="C56" s="8" t="str">
        <f t="shared" si="3"/>
        <v>*Taught your friends or family about compliant mechanisms*</v>
      </c>
      <c r="D56" s="9">
        <f>COUNTIF('Form Responses 1'!E:E,C56)</f>
        <v>79</v>
      </c>
      <c r="E56" s="10">
        <f>COUNTIF('Form Responses 1'!E:E,C56)/$E$2</f>
        <v>0.58088235294117652</v>
      </c>
      <c r="F56" s="6">
        <f>COUNTIF('Form Responses 1'!$E$66:$E973,C56)/$F$2</f>
        <v>0.60563380281690138</v>
      </c>
      <c r="G56" s="6">
        <f t="shared" si="4"/>
        <v>0.58088235294117652</v>
      </c>
      <c r="H56" s="6">
        <f>COUNTIFS('Form Responses 1'!$E:$E,$C56,'Form Responses 1'!$B:$B,H$52)/H$51</f>
        <v>0.55072463768115942</v>
      </c>
      <c r="I56" s="6">
        <f>COUNTIFS('Form Responses 1'!$E:$E,$C56,'Form Responses 1'!$B:$B,I$52)/I$51</f>
        <v>0.58695652173913049</v>
      </c>
      <c r="J56" s="6">
        <f>COUNTIFS('Form Responses 1'!$E:$E,$C56,'Form Responses 1'!$B:$B,J$52)/J$51</f>
        <v>0.58823529411764708</v>
      </c>
      <c r="K56" s="6">
        <f>COUNTIFS('Form Responses 1'!$E:$E,$C56,'Form Responses 1'!$B:$B,K$52)/K$51</f>
        <v>1</v>
      </c>
      <c r="L56" s="13"/>
    </row>
    <row r="57" spans="1:12" ht="13" x14ac:dyDescent="0.15">
      <c r="A57" s="3" t="s">
        <v>251</v>
      </c>
      <c r="B57" s="3" t="s">
        <v>252</v>
      </c>
      <c r="C57" s="8" t="str">
        <f t="shared" si="3"/>
        <v>*Read compliant mechanism research articles*</v>
      </c>
      <c r="D57" s="9">
        <f>COUNTIF('Form Responses 1'!E:E,C57)</f>
        <v>60</v>
      </c>
      <c r="E57" s="10">
        <f>COUNTIF('Form Responses 1'!E:E,C57)/$E$2</f>
        <v>0.44117647058823528</v>
      </c>
      <c r="F57" s="6">
        <f>COUNTIF('Form Responses 1'!$E$66:$E973,C57)/$F$2</f>
        <v>0.42253521126760563</v>
      </c>
      <c r="G57" s="6">
        <f t="shared" si="4"/>
        <v>0.44117647058823528</v>
      </c>
      <c r="H57" s="6">
        <f>COUNTIFS('Form Responses 1'!$E:$E,$C57,'Form Responses 1'!$B:$B,H$52)/H$51</f>
        <v>0.39130434782608697</v>
      </c>
      <c r="I57" s="6">
        <f>COUNTIFS('Form Responses 1'!$E:$E,$C57,'Form Responses 1'!$B:$B,I$52)/I$51</f>
        <v>0.45652173913043476</v>
      </c>
      <c r="J57" s="6">
        <f>COUNTIFS('Form Responses 1'!$E:$E,$C57,'Form Responses 1'!$B:$B,J$52)/J$51</f>
        <v>0.52941176470588236</v>
      </c>
      <c r="K57" s="6">
        <f>COUNTIFS('Form Responses 1'!$E:$E,$C57,'Form Responses 1'!$B:$B,K$52)/K$51</f>
        <v>0.75</v>
      </c>
    </row>
    <row r="58" spans="1:12" ht="13" x14ac:dyDescent="0.15">
      <c r="A58" s="3" t="s">
        <v>253</v>
      </c>
      <c r="B58" s="3" t="s">
        <v>254</v>
      </c>
      <c r="C58" s="8" t="str">
        <f t="shared" si="3"/>
        <v>*Used compliant mechanisms in a personal DIY project*</v>
      </c>
      <c r="D58" s="9">
        <f>COUNTIF('Form Responses 1'!E:E,C58)</f>
        <v>52</v>
      </c>
      <c r="E58" s="10">
        <f>COUNTIF('Form Responses 1'!E:E,C58)/$E$2</f>
        <v>0.38235294117647056</v>
      </c>
      <c r="F58" s="6">
        <f>COUNTIF('Form Responses 1'!$E$66:$E973,C58)/$F$2</f>
        <v>0.3380281690140845</v>
      </c>
      <c r="G58" s="6">
        <f t="shared" si="4"/>
        <v>0.38235294117647056</v>
      </c>
      <c r="H58" s="6">
        <f>COUNTIFS('Form Responses 1'!$E:$E,$C58,'Form Responses 1'!$B:$B,H$52)/H$51</f>
        <v>0.24637681159420291</v>
      </c>
      <c r="I58" s="6">
        <f>COUNTIFS('Form Responses 1'!$E:$E,$C58,'Form Responses 1'!$B:$B,I$52)/I$51</f>
        <v>0.52173913043478259</v>
      </c>
      <c r="J58" s="6">
        <f>COUNTIFS('Form Responses 1'!$E:$E,$C58,'Form Responses 1'!$B:$B,J$52)/J$51</f>
        <v>0.52941176470588236</v>
      </c>
      <c r="K58" s="6">
        <f>COUNTIFS('Form Responses 1'!$E:$E,$C58,'Form Responses 1'!$B:$B,K$52)/K$51</f>
        <v>0.5</v>
      </c>
    </row>
    <row r="59" spans="1:12" ht="13" x14ac:dyDescent="0.15">
      <c r="A59" s="3" t="s">
        <v>255</v>
      </c>
      <c r="B59" s="8" t="s">
        <v>111</v>
      </c>
      <c r="C59" s="8" t="str">
        <f t="shared" si="3"/>
        <v>*Designed your own compliant mechanism*</v>
      </c>
      <c r="D59" s="9">
        <f>COUNTIF('Form Responses 1'!E:E,C59)</f>
        <v>49</v>
      </c>
      <c r="E59" s="10">
        <f>COUNTIF('Form Responses 1'!E:E,C59)/$E$2</f>
        <v>0.36029411764705882</v>
      </c>
      <c r="F59" s="6">
        <f>COUNTIF('Form Responses 1'!$E$66:$E973,C59)/$F$2</f>
        <v>0.3380281690140845</v>
      </c>
      <c r="G59" s="6">
        <f t="shared" si="4"/>
        <v>0.36029411764705882</v>
      </c>
      <c r="H59" s="6">
        <f>COUNTIFS('Form Responses 1'!$E:$E,$C59,'Form Responses 1'!$B:$B,H$52)/H$51</f>
        <v>0.20289855072463769</v>
      </c>
      <c r="I59" s="6">
        <f>COUNTIFS('Form Responses 1'!$E:$E,$C59,'Form Responses 1'!$B:$B,I$52)/I$51</f>
        <v>0.43478260869565216</v>
      </c>
      <c r="J59" s="6">
        <f>COUNTIFS('Form Responses 1'!$E:$E,$C59,'Form Responses 1'!$B:$B,J$52)/J$51</f>
        <v>0.6470588235294118</v>
      </c>
      <c r="K59" s="6">
        <f>COUNTIFS('Form Responses 1'!$E:$E,$C59,'Form Responses 1'!$B:$B,K$52)/K$51</f>
        <v>1</v>
      </c>
    </row>
    <row r="60" spans="1:12" ht="13" x14ac:dyDescent="0.15">
      <c r="A60" s="3" t="s">
        <v>256</v>
      </c>
      <c r="B60" s="8" t="s">
        <v>257</v>
      </c>
      <c r="C60" s="8" t="str">
        <f t="shared" si="3"/>
        <v>*Used compliant mechanism models as a teaching or demonstration tool*</v>
      </c>
      <c r="D60" s="9">
        <f>COUNTIF('Form Responses 1'!E:E,C60)</f>
        <v>33</v>
      </c>
      <c r="E60" s="10">
        <f>COUNTIF('Form Responses 1'!E:E,C60)/$E$2</f>
        <v>0.24264705882352941</v>
      </c>
      <c r="F60" s="6">
        <f>COUNTIF('Form Responses 1'!$E$66:$E973,C60)/$F$2</f>
        <v>0.23943661971830985</v>
      </c>
      <c r="G60" s="6">
        <f t="shared" si="4"/>
        <v>0.24264705882352941</v>
      </c>
      <c r="H60" s="6">
        <f>COUNTIFS('Form Responses 1'!$E:$E,$C60,'Form Responses 1'!$B:$B,H$52)/H$51</f>
        <v>0.17391304347826086</v>
      </c>
      <c r="I60" s="6">
        <f>COUNTIFS('Form Responses 1'!$E:$E,$C60,'Form Responses 1'!$B:$B,I$52)/I$51</f>
        <v>0.30434782608695654</v>
      </c>
      <c r="J60" s="6">
        <f>COUNTIFS('Form Responses 1'!$E:$E,$C60,'Form Responses 1'!$B:$B,J$52)/J$51</f>
        <v>0.29411764705882354</v>
      </c>
      <c r="K60" s="6">
        <f>COUNTIFS('Form Responses 1'!$E:$E,$C60,'Form Responses 1'!$B:$B,K$52)/K$51</f>
        <v>0.5</v>
      </c>
    </row>
    <row r="61" spans="1:12" ht="13" x14ac:dyDescent="0.15">
      <c r="A61" s="3" t="s">
        <v>258</v>
      </c>
      <c r="B61" s="8" t="s">
        <v>259</v>
      </c>
      <c r="C61" s="8" t="str">
        <f t="shared" si="3"/>
        <v>*Modified/replaced existing parts with a compliant mechanism*</v>
      </c>
      <c r="D61" s="9">
        <f>COUNTIF('Form Responses 1'!E:E,C61)</f>
        <v>29</v>
      </c>
      <c r="E61" s="10">
        <f>COUNTIF('Form Responses 1'!E:E,C61)/$E$2</f>
        <v>0.21323529411764705</v>
      </c>
      <c r="F61" s="6">
        <f>COUNTIF('Form Responses 1'!$E$66:$E973,C61)/$F$2</f>
        <v>0.19718309859154928</v>
      </c>
      <c r="G61" s="6">
        <f t="shared" si="4"/>
        <v>0.21323529411764705</v>
      </c>
      <c r="H61" s="6">
        <f>COUNTIFS('Form Responses 1'!$E:$E,$C61,'Form Responses 1'!$B:$B,H$52)/H$51</f>
        <v>0.11594202898550725</v>
      </c>
      <c r="I61" s="6">
        <f>COUNTIFS('Form Responses 1'!$E:$E,$C61,'Form Responses 1'!$B:$B,I$52)/I$51</f>
        <v>0.28260869565217389</v>
      </c>
      <c r="J61" s="6">
        <f>COUNTIFS('Form Responses 1'!$E:$E,$C61,'Form Responses 1'!$B:$B,J$52)/J$51</f>
        <v>0.35294117647058826</v>
      </c>
      <c r="K61" s="6">
        <f>COUNTIFS('Form Responses 1'!$E:$E,$C61,'Form Responses 1'!$B:$B,K$52)/K$51</f>
        <v>0.5</v>
      </c>
    </row>
    <row r="62" spans="1:12" ht="13" x14ac:dyDescent="0.15">
      <c r="A62" s="3" t="s">
        <v>260</v>
      </c>
      <c r="B62" s="3" t="s">
        <v>261</v>
      </c>
      <c r="C62" s="8" t="str">
        <f t="shared" si="3"/>
        <v>*Posted about compliant mechanisms on social media or the internet*</v>
      </c>
      <c r="D62" s="9">
        <f>COUNTIF('Form Responses 1'!E:E,C62)</f>
        <v>19</v>
      </c>
      <c r="E62" s="10">
        <f>COUNTIF('Form Responses 1'!E:E,C62)/$E$2</f>
        <v>0.13970588235294118</v>
      </c>
      <c r="F62" s="6">
        <f>COUNTIF('Form Responses 1'!$E$66:$E973,C62)/$F$2</f>
        <v>0.12676056338028169</v>
      </c>
      <c r="G62" s="6">
        <f t="shared" si="4"/>
        <v>0.13970588235294118</v>
      </c>
      <c r="H62" s="6">
        <f>COUNTIFS('Form Responses 1'!$E:$E,$C62,'Form Responses 1'!$B:$B,H$52)/H$51</f>
        <v>0.14492753623188406</v>
      </c>
      <c r="I62" s="6">
        <f>COUNTIFS('Form Responses 1'!$E:$E,$C62,'Form Responses 1'!$B:$B,I$52)/I$51</f>
        <v>0.13043478260869565</v>
      </c>
      <c r="J62" s="6">
        <f>COUNTIFS('Form Responses 1'!$E:$E,$C62,'Form Responses 1'!$B:$B,J$52)/J$51</f>
        <v>5.8823529411764705E-2</v>
      </c>
      <c r="K62" s="6">
        <f>COUNTIFS('Form Responses 1'!$E:$E,$C62,'Form Responses 1'!$B:$B,K$52)/K$51</f>
        <v>0.5</v>
      </c>
    </row>
    <row r="63" spans="1:12" ht="13" x14ac:dyDescent="0.15">
      <c r="A63" s="3" t="s">
        <v>262</v>
      </c>
      <c r="B63" s="3" t="s">
        <v>263</v>
      </c>
      <c r="C63" s="8" t="str">
        <f t="shared" si="3"/>
        <v>*Used compliant mechanisms for a student project*</v>
      </c>
      <c r="D63" s="9">
        <f>COUNTIF('Form Responses 1'!E:E,C63)</f>
        <v>5</v>
      </c>
      <c r="E63" s="10"/>
      <c r="F63" s="6">
        <f>COUNTIF('Form Responses 1'!$E$66:$E973,C63)/$F$2</f>
        <v>7.0422535211267609E-2</v>
      </c>
      <c r="G63" s="6">
        <f>F63</f>
        <v>7.0422535211267609E-2</v>
      </c>
      <c r="H63" s="6">
        <f>COUNTIFS('Form Responses 1'!$E:$E,$C63,'Form Responses 1'!$B:$B,H$52)/H$51</f>
        <v>1.4492753623188406E-2</v>
      </c>
      <c r="I63" s="6">
        <f>COUNTIFS('Form Responses 1'!$E:$E,$C63,'Form Responses 1'!$B:$B,I$52)/I$51</f>
        <v>4.3478260869565216E-2</v>
      </c>
      <c r="J63" s="6">
        <f>COUNTIFS('Form Responses 1'!$E:$E,$C63,'Form Responses 1'!$B:$B,J$52)/J$51</f>
        <v>0.11764705882352941</v>
      </c>
      <c r="K63" s="6">
        <f>COUNTIFS('Form Responses 1'!$E:$E,$C63,'Form Responses 1'!$B:$B,K$52)/K$51</f>
        <v>0</v>
      </c>
    </row>
    <row r="64" spans="1:12" ht="13" x14ac:dyDescent="0.15">
      <c r="A64" s="3" t="s">
        <v>264</v>
      </c>
      <c r="B64" s="3" t="s">
        <v>265</v>
      </c>
      <c r="C64" s="8" t="str">
        <f t="shared" si="3"/>
        <v>*Created a design project for students*</v>
      </c>
      <c r="D64" s="9">
        <f>COUNTIF('Form Responses 1'!E:E,C64)</f>
        <v>7</v>
      </c>
      <c r="E64" s="10">
        <f>COUNTIF('Form Responses 1'!E:E,C64)/$E$2</f>
        <v>5.1470588235294115E-2</v>
      </c>
      <c r="F64" s="6">
        <f>COUNTIF('Form Responses 1'!$E$66:$E973,C64)/$F$2</f>
        <v>1.4084507042253521E-2</v>
      </c>
      <c r="G64" s="6">
        <f t="shared" ref="G64:G65" si="5">E64</f>
        <v>5.1470588235294115E-2</v>
      </c>
      <c r="H64" s="6">
        <f>COUNTIFS('Form Responses 1'!$E:$E,$C64,'Form Responses 1'!$B:$B,H$52)/H$51</f>
        <v>2.8985507246376812E-2</v>
      </c>
      <c r="I64" s="6">
        <f>COUNTIFS('Form Responses 1'!$E:$E,$C64,'Form Responses 1'!$B:$B,I$52)/I$51</f>
        <v>8.6956521739130432E-2</v>
      </c>
      <c r="J64" s="6">
        <f>COUNTIFS('Form Responses 1'!$E:$E,$C64,'Form Responses 1'!$B:$B,J$52)/J$51</f>
        <v>5.8823529411764705E-2</v>
      </c>
      <c r="K64" s="6">
        <f>COUNTIFS('Form Responses 1'!$E:$E,$C64,'Form Responses 1'!$B:$B,K$52)/K$51</f>
        <v>0</v>
      </c>
    </row>
    <row r="65" spans="1:20" ht="13" x14ac:dyDescent="0.15">
      <c r="A65" s="3" t="s">
        <v>266</v>
      </c>
      <c r="B65" s="3" t="s">
        <v>267</v>
      </c>
      <c r="C65" s="8" t="str">
        <f t="shared" si="3"/>
        <v>*Implemented compliant mechanisms into a product design that is now on the market*</v>
      </c>
      <c r="D65" s="9">
        <f>COUNTIF('Form Responses 1'!E:E,C65)</f>
        <v>2</v>
      </c>
      <c r="E65" s="10">
        <f>COUNTIF('Form Responses 1'!E:E,C65)/$E$2</f>
        <v>1.4705882352941176E-2</v>
      </c>
      <c r="F65" s="6">
        <f>COUNTIF('Form Responses 1'!$E$66:$E973,C65)/$F$2</f>
        <v>2.8169014084507043E-2</v>
      </c>
      <c r="G65" s="6">
        <f t="shared" si="5"/>
        <v>1.4705882352941176E-2</v>
      </c>
      <c r="H65" s="6">
        <f>COUNTIFS('Form Responses 1'!$E:$E,$C65,'Form Responses 1'!$B:$B,H$52)/H$51</f>
        <v>0</v>
      </c>
      <c r="I65" s="6">
        <f>COUNTIFS('Form Responses 1'!$E:$E,$C65,'Form Responses 1'!$B:$B,I$52)/I$51</f>
        <v>4.3478260869565216E-2</v>
      </c>
      <c r="J65" s="6">
        <f>COUNTIFS('Form Responses 1'!$E:$E,$C65,'Form Responses 1'!$B:$B,J$52)/J$51</f>
        <v>0</v>
      </c>
      <c r="K65" s="6">
        <f>COUNTIFS('Form Responses 1'!$E:$E,$C65,'Form Responses 1'!$B:$B,K$52)/K$51</f>
        <v>0</v>
      </c>
    </row>
    <row r="66" spans="1:20" ht="13" x14ac:dyDescent="0.15">
      <c r="C66" s="3"/>
      <c r="H66" s="6">
        <f t="shared" ref="H66:K66" si="6">SUM(H53:H65)</f>
        <v>4.1739130434782616</v>
      </c>
      <c r="I66" s="6">
        <f t="shared" si="6"/>
        <v>5.2826086956521738</v>
      </c>
      <c r="J66" s="6">
        <f t="shared" si="6"/>
        <v>5.5882352941176459</v>
      </c>
      <c r="K66" s="6">
        <f t="shared" si="6"/>
        <v>7.25</v>
      </c>
    </row>
    <row r="67" spans="1:20" ht="13" x14ac:dyDescent="0.15">
      <c r="C67" s="3"/>
    </row>
    <row r="68" spans="1:20" ht="13" x14ac:dyDescent="0.15">
      <c r="C68" s="3"/>
      <c r="D68" s="3"/>
      <c r="E68" s="3">
        <f>COUNTA('Form Responses 1'!B:B)-1</f>
        <v>136</v>
      </c>
      <c r="F68" s="3">
        <f>COUNTA('Form Responses 1'!$B$66:$B$146)-1</f>
        <v>71</v>
      </c>
      <c r="H68" s="3">
        <f>COUNTIF('Form Responses 1'!$E:$E,"*"&amp;H69&amp;"*")</f>
        <v>112</v>
      </c>
      <c r="I68" s="3">
        <f>COUNTIF('Form Responses 1'!$E:$E,"*"&amp;I69&amp;"*")</f>
        <v>112</v>
      </c>
      <c r="J68" s="3">
        <f>COUNTIF('Form Responses 1'!$E:$E,"*"&amp;J69&amp;"*")</f>
        <v>96</v>
      </c>
      <c r="K68" s="3">
        <f>COUNTIF('Form Responses 1'!$E:$E,"*"&amp;K69&amp;"*")</f>
        <v>79</v>
      </c>
      <c r="L68" s="3">
        <f>COUNTIF('Form Responses 1'!$E:$E,"*"&amp;L69&amp;"*")</f>
        <v>60</v>
      </c>
      <c r="M68" s="3">
        <f>COUNTIF('Form Responses 1'!$E:$E,"*"&amp;M69&amp;"*")</f>
        <v>52</v>
      </c>
      <c r="N68" s="3">
        <f>COUNTIF('Form Responses 1'!$E:$E,"*"&amp;N69&amp;"*")</f>
        <v>49</v>
      </c>
      <c r="O68" s="3">
        <f>COUNTIF('Form Responses 1'!$E:$E,"*"&amp;O69&amp;"*")</f>
        <v>33</v>
      </c>
      <c r="P68" s="3">
        <f>COUNTIF('Form Responses 1'!$E:$E,"*"&amp;P69&amp;"*")</f>
        <v>29</v>
      </c>
      <c r="Q68" s="3">
        <f>COUNTIF('Form Responses 1'!$E:$E,"*"&amp;Q69&amp;"*")</f>
        <v>19</v>
      </c>
      <c r="R68" s="3">
        <f>COUNTIF('Form Responses 1'!$E:$E,"*"&amp;R69&amp;"*")</f>
        <v>5</v>
      </c>
      <c r="S68" s="3">
        <f>COUNTIF('Form Responses 1'!$E:$E,"*"&amp;S69&amp;"*")</f>
        <v>7</v>
      </c>
      <c r="T68" s="3">
        <f>COUNTIF('Form Responses 1'!$E:$E,"*"&amp;T69&amp;"*")</f>
        <v>2</v>
      </c>
    </row>
    <row r="69" spans="1:20" ht="28" x14ac:dyDescent="0.15">
      <c r="C69" s="3"/>
      <c r="D69" s="1"/>
      <c r="E69" s="5" t="s">
        <v>239</v>
      </c>
      <c r="F69" s="5" t="s">
        <v>268</v>
      </c>
      <c r="G69" s="5" t="s">
        <v>241</v>
      </c>
      <c r="H69" s="3" t="str">
        <f t="array" ref="H69:T69">TRANSPOSE(B70:B82)</f>
        <v>Printed one of the compliant mechanisms models on Thingiverse</v>
      </c>
      <c r="I69" s="3" t="str">
        <v>Inspired you to think differently about design</v>
      </c>
      <c r="J69" s="3" t="str">
        <v>Introduced someone else to compliant mechanisms</v>
      </c>
      <c r="K69" s="3" t="str">
        <v>Taught your friends or family about compliant mechanisms</v>
      </c>
      <c r="L69" s="3" t="str">
        <v>Read compliant mechanism research articles</v>
      </c>
      <c r="M69" s="3" t="str">
        <v>Used compliant mechanisms in a personal DIY project</v>
      </c>
      <c r="N69" s="3" t="str">
        <v>Designed your own compliant mechanism</v>
      </c>
      <c r="O69" s="3" t="str">
        <v>Used compliant mechanism models as a teaching or demonstration tool</v>
      </c>
      <c r="P69" s="3" t="str">
        <v>Modified/replaced existing parts with a compliant mechanism</v>
      </c>
      <c r="Q69" s="3" t="str">
        <v>Posted about compliant mechanisms on social media or the internet</v>
      </c>
      <c r="R69" s="3" t="str">
        <v>Used compliant mechanisms for a student project</v>
      </c>
      <c r="S69" s="3" t="str">
        <v>Created a design project for students</v>
      </c>
      <c r="T69" s="3" t="str">
        <v>Implemented compliant mechanisms into a product design that is now on the market</v>
      </c>
    </row>
    <row r="70" spans="1:20" ht="13" x14ac:dyDescent="0.15">
      <c r="A70" s="3" t="s">
        <v>246</v>
      </c>
      <c r="B70" s="8" t="s">
        <v>122</v>
      </c>
      <c r="C70" s="8" t="str">
        <f t="shared" ref="C70:C82" si="7">CONCATENATE("*",B70,"*")</f>
        <v>*Printed one of the compliant mechanisms models on Thingiverse*</v>
      </c>
      <c r="D70" s="9">
        <f>COUNTIF('Form Responses 1'!E:E,C70)</f>
        <v>112</v>
      </c>
      <c r="E70" s="10">
        <f>COUNTIF('Form Responses 1'!E:E,C70)/$E$51</f>
        <v>0.82352941176470584</v>
      </c>
      <c r="F70" s="6">
        <f>COUNTIF('Form Responses 1'!$E$66:$E973,C70)/$F$2</f>
        <v>0.81690140845070425</v>
      </c>
      <c r="G70" s="6">
        <f t="shared" ref="G70:G79" si="8">E70</f>
        <v>0.82352941176470584</v>
      </c>
      <c r="H70" s="6">
        <f>COUNTIFS('Form Responses 1'!$E:$E,$C70,'Form Responses 1'!$E:$E,"*"&amp;H$69&amp;"*")/$E$68</f>
        <v>0.82352941176470584</v>
      </c>
      <c r="I70" s="6"/>
      <c r="J70" s="6"/>
      <c r="K70" s="6"/>
      <c r="L70" s="6"/>
      <c r="M70" s="6"/>
      <c r="N70" s="6"/>
      <c r="O70" s="6"/>
      <c r="P70" s="6"/>
      <c r="Q70" s="6"/>
      <c r="R70" s="6"/>
      <c r="S70" s="6"/>
      <c r="T70" s="6"/>
    </row>
    <row r="71" spans="1:20" ht="13" x14ac:dyDescent="0.15">
      <c r="A71" s="3" t="s">
        <v>189</v>
      </c>
      <c r="B71" s="8" t="s">
        <v>189</v>
      </c>
      <c r="C71" s="8" t="str">
        <f t="shared" si="7"/>
        <v>*Inspired you to think differently about design*</v>
      </c>
      <c r="D71" s="9">
        <f>COUNTIF('Form Responses 1'!E:E,C71)</f>
        <v>112</v>
      </c>
      <c r="E71" s="10">
        <f>COUNTIF('Form Responses 1'!E:E,C71)/$E$2</f>
        <v>0.82352941176470584</v>
      </c>
      <c r="F71" s="6">
        <f>COUNTIF('Form Responses 1'!$E$66:$E973,C71)/$F$2</f>
        <v>0.85915492957746475</v>
      </c>
      <c r="G71" s="6">
        <f t="shared" si="8"/>
        <v>0.82352941176470584</v>
      </c>
      <c r="H71" s="6">
        <f>COUNTIFS('Form Responses 1'!$E:$E,$C71,'Form Responses 1'!$E:$E,"*"&amp;H$69&amp;"*")/$E$68</f>
        <v>0.69117647058823528</v>
      </c>
      <c r="I71" s="6">
        <f>COUNTIFS('Form Responses 1'!$E:$E,$C71,'Form Responses 1'!$E:$E,"*"&amp;I$69&amp;"*")/$E$68</f>
        <v>0.82352941176470584</v>
      </c>
      <c r="J71" s="6"/>
      <c r="K71" s="6"/>
      <c r="L71" s="6"/>
      <c r="M71" s="6"/>
      <c r="N71" s="6"/>
      <c r="O71" s="6"/>
      <c r="P71" s="6"/>
      <c r="Q71" s="6"/>
      <c r="R71" s="6"/>
      <c r="S71" s="6"/>
      <c r="T71" s="6"/>
    </row>
    <row r="72" spans="1:20" ht="13" x14ac:dyDescent="0.15">
      <c r="A72" s="3" t="s">
        <v>247</v>
      </c>
      <c r="B72" s="3" t="s">
        <v>248</v>
      </c>
      <c r="C72" s="8" t="str">
        <f t="shared" si="7"/>
        <v>*Introduced someone else to compliant mechanisms*</v>
      </c>
      <c r="D72" s="9">
        <f>COUNTIF('Form Responses 1'!E:E,C72)</f>
        <v>96</v>
      </c>
      <c r="E72" s="10">
        <f>COUNTIF('Form Responses 1'!E:E,C72)/$E$2</f>
        <v>0.70588235294117652</v>
      </c>
      <c r="F72" s="6">
        <f>COUNTIF('Form Responses 1'!$E$66:$E973,C72)/$F$2</f>
        <v>0.73239436619718312</v>
      </c>
      <c r="G72" s="6">
        <f t="shared" si="8"/>
        <v>0.70588235294117652</v>
      </c>
      <c r="H72" s="6">
        <f>COUNTIFS('Form Responses 1'!$E:$E,$C72,'Form Responses 1'!$E:$E,"*"&amp;H$69&amp;"*")/$E$68</f>
        <v>0.61764705882352944</v>
      </c>
      <c r="I72" s="6">
        <f>COUNTIFS('Form Responses 1'!$E:$E,$C72,'Form Responses 1'!$E:$E,"*"&amp;I$69&amp;"*")/$E$68</f>
        <v>0.59558823529411764</v>
      </c>
      <c r="J72" s="6">
        <f>COUNTIFS('Form Responses 1'!$E:$E,$C72,'Form Responses 1'!$E:$E,"*"&amp;J$69&amp;"*")/$E$68</f>
        <v>0.70588235294117652</v>
      </c>
      <c r="K72" s="6"/>
      <c r="L72" s="6"/>
      <c r="M72" s="6"/>
      <c r="N72" s="6"/>
      <c r="O72" s="6"/>
      <c r="P72" s="6"/>
      <c r="Q72" s="6"/>
      <c r="R72" s="6"/>
      <c r="S72" s="6"/>
      <c r="T72" s="6"/>
    </row>
    <row r="73" spans="1:20" ht="13" x14ac:dyDescent="0.15">
      <c r="A73" s="3" t="s">
        <v>249</v>
      </c>
      <c r="B73" s="3" t="s">
        <v>250</v>
      </c>
      <c r="C73" s="8" t="str">
        <f t="shared" si="7"/>
        <v>*Taught your friends or family about compliant mechanisms*</v>
      </c>
      <c r="D73" s="9">
        <f>COUNTIF('Form Responses 1'!E:E,C73)</f>
        <v>79</v>
      </c>
      <c r="E73" s="10">
        <f>COUNTIF('Form Responses 1'!E:E,C73)/$E$2</f>
        <v>0.58088235294117652</v>
      </c>
      <c r="F73" s="6">
        <f>COUNTIF('Form Responses 1'!$E$66:$E973,C73)/$F$2</f>
        <v>0.60563380281690138</v>
      </c>
      <c r="G73" s="6">
        <f t="shared" si="8"/>
        <v>0.58088235294117652</v>
      </c>
      <c r="H73" s="6">
        <f>COUNTIFS('Form Responses 1'!$E:$E,$C73,'Form Responses 1'!$E:$E,"*"&amp;H$69&amp;"*")/$E$68</f>
        <v>0.47794117647058826</v>
      </c>
      <c r="I73" s="6">
        <f>COUNTIFS('Form Responses 1'!$E:$E,$C73,'Form Responses 1'!$E:$E,"*"&amp;I$69&amp;"*")/$E$68</f>
        <v>0.47794117647058826</v>
      </c>
      <c r="J73" s="6">
        <f>COUNTIFS('Form Responses 1'!$E:$E,$C73,'Form Responses 1'!$E:$E,"*"&amp;J$69&amp;"*")/$E$68</f>
        <v>0.49264705882352944</v>
      </c>
      <c r="K73" s="6">
        <f>COUNTIFS('Form Responses 1'!$E:$E,$C73,'Form Responses 1'!$E:$E,"*"&amp;K$69&amp;"*")/$E$68</f>
        <v>0.58088235294117652</v>
      </c>
      <c r="L73" s="6"/>
      <c r="M73" s="6"/>
      <c r="N73" s="6"/>
      <c r="O73" s="6"/>
      <c r="P73" s="6"/>
      <c r="Q73" s="6"/>
      <c r="R73" s="6"/>
      <c r="S73" s="6"/>
      <c r="T73" s="6"/>
    </row>
    <row r="74" spans="1:20" ht="13" x14ac:dyDescent="0.15">
      <c r="A74" s="3" t="s">
        <v>251</v>
      </c>
      <c r="B74" s="3" t="s">
        <v>252</v>
      </c>
      <c r="C74" s="8" t="str">
        <f t="shared" si="7"/>
        <v>*Read compliant mechanism research articles*</v>
      </c>
      <c r="D74" s="9">
        <f>COUNTIF('Form Responses 1'!E:E,C74)</f>
        <v>60</v>
      </c>
      <c r="E74" s="10">
        <f>COUNTIF('Form Responses 1'!E:E,C74)/$E$2</f>
        <v>0.44117647058823528</v>
      </c>
      <c r="F74" s="6">
        <f>COUNTIF('Form Responses 1'!$E$66:$E973,C74)/$F$2</f>
        <v>0.42253521126760563</v>
      </c>
      <c r="G74" s="6">
        <f t="shared" si="8"/>
        <v>0.44117647058823528</v>
      </c>
      <c r="H74" s="6">
        <f>COUNTIFS('Form Responses 1'!$E:$E,$C74,'Form Responses 1'!$E:$E,"*"&amp;H$69&amp;"*")/$E$68</f>
        <v>0.375</v>
      </c>
      <c r="I74" s="6">
        <f>COUNTIFS('Form Responses 1'!$E:$E,$C74,'Form Responses 1'!$E:$E,"*"&amp;I$69&amp;"*")/$E$68</f>
        <v>0.375</v>
      </c>
      <c r="J74" s="6">
        <f>COUNTIFS('Form Responses 1'!$E:$E,$C74,'Form Responses 1'!$E:$E,"*"&amp;J$69&amp;"*")/$E$68</f>
        <v>0.34558823529411764</v>
      </c>
      <c r="K74" s="6">
        <f>COUNTIFS('Form Responses 1'!$E:$E,$C74,'Form Responses 1'!$E:$E,"*"&amp;K$69&amp;"*")/$E$68</f>
        <v>0.29411764705882354</v>
      </c>
      <c r="L74" s="6">
        <f>COUNTIFS('Form Responses 1'!$E:$E,$C74,'Form Responses 1'!$E:$E,"*"&amp;L$69&amp;"*")/$E$68</f>
        <v>0.44117647058823528</v>
      </c>
      <c r="M74" s="6"/>
      <c r="N74" s="6"/>
      <c r="O74" s="6"/>
      <c r="P74" s="6"/>
      <c r="Q74" s="6"/>
      <c r="R74" s="6"/>
      <c r="S74" s="6"/>
      <c r="T74" s="6"/>
    </row>
    <row r="75" spans="1:20" ht="13" x14ac:dyDescent="0.15">
      <c r="A75" s="3" t="s">
        <v>253</v>
      </c>
      <c r="B75" s="3" t="s">
        <v>254</v>
      </c>
      <c r="C75" s="8" t="str">
        <f t="shared" si="7"/>
        <v>*Used compliant mechanisms in a personal DIY project*</v>
      </c>
      <c r="D75" s="9">
        <f>COUNTIF('Form Responses 1'!E:E,C75)</f>
        <v>52</v>
      </c>
      <c r="E75" s="10">
        <f>COUNTIF('Form Responses 1'!E:E,C75)/$E$2</f>
        <v>0.38235294117647056</v>
      </c>
      <c r="F75" s="6">
        <f>COUNTIF('Form Responses 1'!$E$66:$E973,C75)/$F$2</f>
        <v>0.3380281690140845</v>
      </c>
      <c r="G75" s="6">
        <f t="shared" si="8"/>
        <v>0.38235294117647056</v>
      </c>
      <c r="H75" s="6">
        <f>COUNTIFS('Form Responses 1'!$E:$E,$C75,'Form Responses 1'!$E:$E,"*"&amp;H$69&amp;"*")/$E$68</f>
        <v>0.30882352941176472</v>
      </c>
      <c r="I75" s="6">
        <f>COUNTIFS('Form Responses 1'!$E:$E,$C75,'Form Responses 1'!$E:$E,"*"&amp;I$69&amp;"*")/$E$68</f>
        <v>0.33823529411764708</v>
      </c>
      <c r="J75" s="6">
        <f>COUNTIFS('Form Responses 1'!$E:$E,$C75,'Form Responses 1'!$E:$E,"*"&amp;J$69&amp;"*")/$E$68</f>
        <v>0.25735294117647056</v>
      </c>
      <c r="K75" s="6">
        <f>COUNTIFS('Form Responses 1'!$E:$E,$C75,'Form Responses 1'!$E:$E,"*"&amp;K$69&amp;"*")/$E$68</f>
        <v>0.21323529411764705</v>
      </c>
      <c r="L75" s="6">
        <f>COUNTIFS('Form Responses 1'!$E:$E,$C75,'Form Responses 1'!$E:$E,"*"&amp;L$69&amp;"*")/$E$68</f>
        <v>0.19852941176470587</v>
      </c>
      <c r="M75" s="6">
        <f>COUNTIFS('Form Responses 1'!$E:$E,$C75,'Form Responses 1'!$E:$E,"*"&amp;M$69&amp;"*")/$E$68</f>
        <v>0.38235294117647056</v>
      </c>
      <c r="N75" s="6"/>
      <c r="O75" s="6"/>
      <c r="P75" s="6"/>
      <c r="Q75" s="6"/>
      <c r="R75" s="6"/>
      <c r="S75" s="6"/>
      <c r="T75" s="6"/>
    </row>
    <row r="76" spans="1:20" ht="13" x14ac:dyDescent="0.15">
      <c r="A76" s="3" t="s">
        <v>255</v>
      </c>
      <c r="B76" s="8" t="s">
        <v>111</v>
      </c>
      <c r="C76" s="8" t="str">
        <f t="shared" si="7"/>
        <v>*Designed your own compliant mechanism*</v>
      </c>
      <c r="D76" s="9">
        <f>COUNTIF('Form Responses 1'!E:E,C76)</f>
        <v>49</v>
      </c>
      <c r="E76" s="10">
        <f>COUNTIF('Form Responses 1'!E:E,C76)/$E$2</f>
        <v>0.36029411764705882</v>
      </c>
      <c r="F76" s="6">
        <f>COUNTIF('Form Responses 1'!$E$66:$E973,C76)/$F$2</f>
        <v>0.3380281690140845</v>
      </c>
      <c r="G76" s="6">
        <f t="shared" si="8"/>
        <v>0.36029411764705882</v>
      </c>
      <c r="H76" s="6">
        <f>COUNTIFS('Form Responses 1'!$E:$E,$C76,'Form Responses 1'!$E:$E,"*"&amp;H$69&amp;"*")/$E$68</f>
        <v>0.28676470588235292</v>
      </c>
      <c r="I76" s="6">
        <f>COUNTIFS('Form Responses 1'!$E:$E,$C76,'Form Responses 1'!$E:$E,"*"&amp;I$69&amp;"*")/$E$68</f>
        <v>0.3235294117647059</v>
      </c>
      <c r="J76" s="6">
        <f>COUNTIFS('Form Responses 1'!$E:$E,$C76,'Form Responses 1'!$E:$E,"*"&amp;J$69&amp;"*")/$E$68</f>
        <v>0.23529411764705882</v>
      </c>
      <c r="K76" s="6">
        <f>COUNTIFS('Form Responses 1'!$E:$E,$C76,'Form Responses 1'!$E:$E,"*"&amp;K$69&amp;"*")/$E$68</f>
        <v>0.19852941176470587</v>
      </c>
      <c r="L76" s="6">
        <f>COUNTIFS('Form Responses 1'!$E:$E,$C76,'Form Responses 1'!$E:$E,"*"&amp;L$69&amp;"*")/$E$68</f>
        <v>0.18382352941176472</v>
      </c>
      <c r="M76" s="6">
        <f>COUNTIFS('Form Responses 1'!$E:$E,$C76,'Form Responses 1'!$E:$E,"*"&amp;M$69&amp;"*")/$E$68</f>
        <v>0.22794117647058823</v>
      </c>
      <c r="N76" s="6">
        <f>COUNTIFS('Form Responses 1'!$E:$E,$C76,'Form Responses 1'!$E:$E,"*"&amp;N$69&amp;"*")/$E$68</f>
        <v>0.36029411764705882</v>
      </c>
      <c r="O76" s="6"/>
      <c r="P76" s="6"/>
      <c r="Q76" s="6"/>
      <c r="R76" s="6"/>
      <c r="S76" s="6"/>
      <c r="T76" s="6"/>
    </row>
    <row r="77" spans="1:20" ht="13" x14ac:dyDescent="0.15">
      <c r="A77" s="3" t="s">
        <v>256</v>
      </c>
      <c r="B77" s="8" t="s">
        <v>257</v>
      </c>
      <c r="C77" s="8" t="str">
        <f t="shared" si="7"/>
        <v>*Used compliant mechanism models as a teaching or demonstration tool*</v>
      </c>
      <c r="D77" s="9">
        <f>COUNTIF('Form Responses 1'!E:E,C77)</f>
        <v>33</v>
      </c>
      <c r="E77" s="10">
        <f>COUNTIF('Form Responses 1'!E:E,C77)/$E$2</f>
        <v>0.24264705882352941</v>
      </c>
      <c r="F77" s="6">
        <f>COUNTIF('Form Responses 1'!$E$66:$E973,C77)/$F$2</f>
        <v>0.23943661971830985</v>
      </c>
      <c r="G77" s="6">
        <f t="shared" si="8"/>
        <v>0.24264705882352941</v>
      </c>
      <c r="H77" s="6">
        <f>COUNTIFS('Form Responses 1'!$E:$E,$C77,'Form Responses 1'!$E:$E,"*"&amp;H$69&amp;"*")/$E$68</f>
        <v>0.22794117647058823</v>
      </c>
      <c r="I77" s="6">
        <f>COUNTIFS('Form Responses 1'!$E:$E,$C77,'Form Responses 1'!$E:$E,"*"&amp;I$69&amp;"*")/$E$68</f>
        <v>0.20588235294117646</v>
      </c>
      <c r="J77" s="6">
        <f>COUNTIFS('Form Responses 1'!$E:$E,$C77,'Form Responses 1'!$E:$E,"*"&amp;J$69&amp;"*")/$E$68</f>
        <v>0.21323529411764705</v>
      </c>
      <c r="K77" s="6">
        <f>COUNTIFS('Form Responses 1'!$E:$E,$C77,'Form Responses 1'!$E:$E,"*"&amp;K$69&amp;"*")/$E$68</f>
        <v>0.16911764705882354</v>
      </c>
      <c r="L77" s="6">
        <f>COUNTIFS('Form Responses 1'!$E:$E,$C77,'Form Responses 1'!$E:$E,"*"&amp;L$69&amp;"*")/$E$68</f>
        <v>0.13235294117647059</v>
      </c>
      <c r="M77" s="6">
        <f>COUNTIFS('Form Responses 1'!$E:$E,$C77,'Form Responses 1'!$E:$E,"*"&amp;M$69&amp;"*")/$E$68</f>
        <v>0.10294117647058823</v>
      </c>
      <c r="N77" s="6">
        <f>COUNTIFS('Form Responses 1'!$E:$E,$C77,'Form Responses 1'!$E:$E,"*"&amp;N$69&amp;"*")/$E$68</f>
        <v>5.8823529411764705E-2</v>
      </c>
      <c r="O77" s="6">
        <f>COUNTIFS('Form Responses 1'!$E:$E,$C77,'Form Responses 1'!$E:$E,"*"&amp;O$69&amp;"*")/$E$68</f>
        <v>0.24264705882352941</v>
      </c>
      <c r="P77" s="6"/>
      <c r="Q77" s="6"/>
      <c r="R77" s="6"/>
      <c r="S77" s="6"/>
      <c r="T77" s="6"/>
    </row>
    <row r="78" spans="1:20" ht="13" x14ac:dyDescent="0.15">
      <c r="A78" s="3" t="s">
        <v>258</v>
      </c>
      <c r="B78" s="8" t="s">
        <v>259</v>
      </c>
      <c r="C78" s="8" t="str">
        <f t="shared" si="7"/>
        <v>*Modified/replaced existing parts with a compliant mechanism*</v>
      </c>
      <c r="D78" s="9">
        <f>COUNTIF('Form Responses 1'!E:E,C78)</f>
        <v>29</v>
      </c>
      <c r="E78" s="10">
        <f>COUNTIF('Form Responses 1'!E:E,C78)/$E$2</f>
        <v>0.21323529411764705</v>
      </c>
      <c r="F78" s="6">
        <f>COUNTIF('Form Responses 1'!$E$66:$E973,C78)/$F$2</f>
        <v>0.19718309859154928</v>
      </c>
      <c r="G78" s="6">
        <f t="shared" si="8"/>
        <v>0.21323529411764705</v>
      </c>
      <c r="H78" s="6">
        <f>COUNTIFS('Form Responses 1'!$E:$E,$C78,'Form Responses 1'!$E:$E,"*"&amp;H$69&amp;"*")/$E$68</f>
        <v>0.17647058823529413</v>
      </c>
      <c r="I78" s="6">
        <f>COUNTIFS('Form Responses 1'!$E:$E,$C78,'Form Responses 1'!$E:$E,"*"&amp;I$69&amp;"*")/$E$68</f>
        <v>0.19117647058823528</v>
      </c>
      <c r="J78" s="6">
        <f>COUNTIFS('Form Responses 1'!$E:$E,$C78,'Form Responses 1'!$E:$E,"*"&amp;J$69&amp;"*")/$E$68</f>
        <v>0.16911764705882354</v>
      </c>
      <c r="K78" s="6">
        <f>COUNTIFS('Form Responses 1'!$E:$E,$C78,'Form Responses 1'!$E:$E,"*"&amp;K$69&amp;"*")/$E$68</f>
        <v>0.125</v>
      </c>
      <c r="L78" s="6">
        <f>COUNTIFS('Form Responses 1'!$E:$E,$C78,'Form Responses 1'!$E:$E,"*"&amp;L$69&amp;"*")/$E$68</f>
        <v>0.10294117647058823</v>
      </c>
      <c r="M78" s="6">
        <f>COUNTIFS('Form Responses 1'!$E:$E,$C78,'Form Responses 1'!$E:$E,"*"&amp;M$69&amp;"*")/$E$68</f>
        <v>0.16176470588235295</v>
      </c>
      <c r="N78" s="6">
        <f>COUNTIFS('Form Responses 1'!$E:$E,$C78,'Form Responses 1'!$E:$E,"*"&amp;N$69&amp;"*")/$E$68</f>
        <v>0.13235294117647059</v>
      </c>
      <c r="O78" s="6">
        <f>COUNTIFS('Form Responses 1'!$E:$E,$C78,'Form Responses 1'!$E:$E,"*"&amp;O$69&amp;"*")/$E$68</f>
        <v>8.0882352941176475E-2</v>
      </c>
      <c r="P78" s="6">
        <f>COUNTIFS('Form Responses 1'!$E:$E,$C78,'Form Responses 1'!$E:$E,"*"&amp;P$69&amp;"*")/$E$68</f>
        <v>0.21323529411764705</v>
      </c>
      <c r="Q78" s="6"/>
      <c r="R78" s="6"/>
      <c r="S78" s="6"/>
      <c r="T78" s="6"/>
    </row>
    <row r="79" spans="1:20" ht="13" x14ac:dyDescent="0.15">
      <c r="A79" s="3" t="s">
        <v>260</v>
      </c>
      <c r="B79" s="3" t="s">
        <v>261</v>
      </c>
      <c r="C79" s="8" t="str">
        <f t="shared" si="7"/>
        <v>*Posted about compliant mechanisms on social media or the internet*</v>
      </c>
      <c r="D79" s="9">
        <f>COUNTIF('Form Responses 1'!E:E,C79)</f>
        <v>19</v>
      </c>
      <c r="E79" s="10">
        <f>COUNTIF('Form Responses 1'!E:E,C79)/$E$2</f>
        <v>0.13970588235294118</v>
      </c>
      <c r="F79" s="6">
        <f>COUNTIF('Form Responses 1'!$E$66:$E973,C79)/$F$2</f>
        <v>0.12676056338028169</v>
      </c>
      <c r="G79" s="6">
        <f t="shared" si="8"/>
        <v>0.13970588235294118</v>
      </c>
      <c r="H79" s="6">
        <f>COUNTIFS('Form Responses 1'!$E:$E,$C79,'Form Responses 1'!$E:$E,"*"&amp;H$69&amp;"*")/$E$68</f>
        <v>0.125</v>
      </c>
      <c r="I79" s="6">
        <f>COUNTIFS('Form Responses 1'!$E:$E,$C79,'Form Responses 1'!$E:$E,"*"&amp;I$69&amp;"*")/$E$68</f>
        <v>0.125</v>
      </c>
      <c r="J79" s="6">
        <f>COUNTIFS('Form Responses 1'!$E:$E,$C79,'Form Responses 1'!$E:$E,"*"&amp;J$69&amp;"*")/$E$68</f>
        <v>0.13235294117647059</v>
      </c>
      <c r="K79" s="6">
        <f>COUNTIFS('Form Responses 1'!$E:$E,$C79,'Form Responses 1'!$E:$E,"*"&amp;K$69&amp;"*")/$E$68</f>
        <v>9.5588235294117641E-2</v>
      </c>
      <c r="L79" s="6">
        <f>COUNTIFS('Form Responses 1'!$E:$E,$C79,'Form Responses 1'!$E:$E,"*"&amp;L$69&amp;"*")/$E$68</f>
        <v>6.6176470588235295E-2</v>
      </c>
      <c r="M79" s="6">
        <f>COUNTIFS('Form Responses 1'!$E:$E,$C79,'Form Responses 1'!$E:$E,"*"&amp;M$69&amp;"*")/$E$68</f>
        <v>5.8823529411764705E-2</v>
      </c>
      <c r="N79" s="6">
        <f>COUNTIFS('Form Responses 1'!$E:$E,$C79,'Form Responses 1'!$E:$E,"*"&amp;N$69&amp;"*")/$E$68</f>
        <v>6.6176470588235295E-2</v>
      </c>
      <c r="O79" s="6">
        <f>COUNTIFS('Form Responses 1'!$E:$E,$C79,'Form Responses 1'!$E:$E,"*"&amp;O$69&amp;"*")/$E$68</f>
        <v>5.1470588235294115E-2</v>
      </c>
      <c r="P79" s="6">
        <f>COUNTIFS('Form Responses 1'!$E:$E,$C79,'Form Responses 1'!$E:$E,"*"&amp;P$69&amp;"*")/$E$68</f>
        <v>3.6764705882352942E-2</v>
      </c>
      <c r="Q79" s="6">
        <f>COUNTIFS('Form Responses 1'!$E:$E,$C79,'Form Responses 1'!$E:$E,"*"&amp;Q$69&amp;"*")/$E$68</f>
        <v>0.13970588235294118</v>
      </c>
      <c r="R79" s="6"/>
      <c r="S79" s="6"/>
      <c r="T79" s="6"/>
    </row>
    <row r="80" spans="1:20" ht="13" x14ac:dyDescent="0.15">
      <c r="A80" s="3" t="s">
        <v>262</v>
      </c>
      <c r="B80" s="3" t="s">
        <v>263</v>
      </c>
      <c r="C80" s="8" t="str">
        <f t="shared" si="7"/>
        <v>*Used compliant mechanisms for a student project*</v>
      </c>
      <c r="D80" s="9">
        <f>COUNTIF('Form Responses 1'!E:E,C80)</f>
        <v>5</v>
      </c>
      <c r="E80" s="10"/>
      <c r="F80" s="6">
        <f>COUNTIF('Form Responses 1'!$E$66:$E973,C80)/$F$2</f>
        <v>7.0422535211267609E-2</v>
      </c>
      <c r="G80" s="6">
        <f>F80</f>
        <v>7.0422535211267609E-2</v>
      </c>
      <c r="H80" s="6">
        <f>COUNTIFS('Form Responses 1'!$E:$E,$C80,'Form Responses 1'!$E:$E,"*"&amp;H$69&amp;"*")/$E$68</f>
        <v>2.9411764705882353E-2</v>
      </c>
      <c r="I80" s="6">
        <f>COUNTIFS('Form Responses 1'!$E:$E,$C80,'Form Responses 1'!$E:$E,"*"&amp;I$69&amp;"*")/$E$68</f>
        <v>3.6764705882352942E-2</v>
      </c>
      <c r="J80" s="6">
        <f>COUNTIFS('Form Responses 1'!$E:$E,$C80,'Form Responses 1'!$E:$E,"*"&amp;J$69&amp;"*")/$E$68</f>
        <v>2.2058823529411766E-2</v>
      </c>
      <c r="K80" s="6">
        <f>COUNTIFS('Form Responses 1'!$E:$E,$C80,'Form Responses 1'!$E:$E,"*"&amp;K$69&amp;"*")/$E$68</f>
        <v>2.2058823529411766E-2</v>
      </c>
      <c r="L80" s="6">
        <f>COUNTIFS('Form Responses 1'!$E:$E,$C80,'Form Responses 1'!$E:$E,"*"&amp;L$69&amp;"*")/$E$68</f>
        <v>2.2058823529411766E-2</v>
      </c>
      <c r="M80" s="6">
        <f>COUNTIFS('Form Responses 1'!$E:$E,$C80,'Form Responses 1'!$E:$E,"*"&amp;M$69&amp;"*")/$E$68</f>
        <v>2.9411764705882353E-2</v>
      </c>
      <c r="N80" s="6">
        <f>COUNTIFS('Form Responses 1'!$E:$E,$C80,'Form Responses 1'!$E:$E,"*"&amp;N$69&amp;"*")/$E$68</f>
        <v>2.2058823529411766E-2</v>
      </c>
      <c r="O80" s="6">
        <f>COUNTIFS('Form Responses 1'!$E:$E,$C80,'Form Responses 1'!$E:$E,"*"&amp;O$69&amp;"*")/$E$68</f>
        <v>1.4705882352941176E-2</v>
      </c>
      <c r="P80" s="6">
        <f>COUNTIFS('Form Responses 1'!$E:$E,$C80,'Form Responses 1'!$E:$E,"*"&amp;P$69&amp;"*")/$E$68</f>
        <v>7.3529411764705881E-3</v>
      </c>
      <c r="Q80" s="6">
        <f>COUNTIFS('Form Responses 1'!$E:$E,$C80,'Form Responses 1'!$E:$E,"*"&amp;Q$69&amp;"*")/$E$68</f>
        <v>0</v>
      </c>
      <c r="R80" s="6">
        <f>COUNTIFS('Form Responses 1'!$E:$E,$C80,'Form Responses 1'!$E:$E,"*"&amp;R$69&amp;"*")/$E$68</f>
        <v>3.6764705882352942E-2</v>
      </c>
      <c r="S80" s="6"/>
      <c r="T80" s="6"/>
    </row>
    <row r="81" spans="1:20" ht="13" x14ac:dyDescent="0.15">
      <c r="A81" s="3" t="s">
        <v>264</v>
      </c>
      <c r="B81" s="3" t="s">
        <v>265</v>
      </c>
      <c r="C81" s="8" t="str">
        <f t="shared" si="7"/>
        <v>*Created a design project for students*</v>
      </c>
      <c r="D81" s="9">
        <f>COUNTIF('Form Responses 1'!E:E,C81)</f>
        <v>7</v>
      </c>
      <c r="E81" s="10">
        <f>COUNTIF('Form Responses 1'!E:E,C81)/$E$2</f>
        <v>5.1470588235294115E-2</v>
      </c>
      <c r="F81" s="6">
        <f>COUNTIF('Form Responses 1'!$E$66:$E973,C81)/$F$2</f>
        <v>1.4084507042253521E-2</v>
      </c>
      <c r="G81" s="6">
        <f t="shared" ref="G81:G82" si="9">E81</f>
        <v>5.1470588235294115E-2</v>
      </c>
      <c r="H81" s="6">
        <f>COUNTIFS('Form Responses 1'!$E:$E,$C81,'Form Responses 1'!$E:$E,"*"&amp;H$69&amp;"*")/$E$68</f>
        <v>3.6764705882352942E-2</v>
      </c>
      <c r="I81" s="6">
        <f>COUNTIFS('Form Responses 1'!$E:$E,$C81,'Form Responses 1'!$E:$E,"*"&amp;I$69&amp;"*")/$E$68</f>
        <v>3.6764705882352942E-2</v>
      </c>
      <c r="J81" s="6">
        <f>COUNTIFS('Form Responses 1'!$E:$E,$C81,'Form Responses 1'!$E:$E,"*"&amp;J$69&amp;"*")/$E$68</f>
        <v>5.1470588235294115E-2</v>
      </c>
      <c r="K81" s="6">
        <f>COUNTIFS('Form Responses 1'!$E:$E,$C81,'Form Responses 1'!$E:$E,"*"&amp;K$69&amp;"*")/$E$68</f>
        <v>3.6764705882352942E-2</v>
      </c>
      <c r="L81" s="6">
        <f>COUNTIFS('Form Responses 1'!$E:$E,$C81,'Form Responses 1'!$E:$E,"*"&amp;L$69&amp;"*")/$E$68</f>
        <v>3.6764705882352942E-2</v>
      </c>
      <c r="M81" s="6">
        <f>COUNTIFS('Form Responses 1'!$E:$E,$C81,'Form Responses 1'!$E:$E,"*"&amp;M$69&amp;"*")/$E$68</f>
        <v>3.6764705882352942E-2</v>
      </c>
      <c r="N81" s="6">
        <f>COUNTIFS('Form Responses 1'!$E:$E,$C81,'Form Responses 1'!$E:$E,"*"&amp;N$69&amp;"*")/$E$68</f>
        <v>2.9411764705882353E-2</v>
      </c>
      <c r="O81" s="6">
        <f>COUNTIFS('Form Responses 1'!$E:$E,$C81,'Form Responses 1'!$E:$E,"*"&amp;O$69&amp;"*")/$E$68</f>
        <v>3.6764705882352942E-2</v>
      </c>
      <c r="P81" s="6">
        <f>COUNTIFS('Form Responses 1'!$E:$E,$C81,'Form Responses 1'!$E:$E,"*"&amp;P$69&amp;"*")/$E$68</f>
        <v>2.9411764705882353E-2</v>
      </c>
      <c r="Q81" s="6">
        <f>COUNTIFS('Form Responses 1'!$E:$E,$C81,'Form Responses 1'!$E:$E,"*"&amp;Q$69&amp;"*")/$E$68</f>
        <v>0</v>
      </c>
      <c r="R81" s="6">
        <f>COUNTIFS('Form Responses 1'!$E:$E,$C81,'Form Responses 1'!$E:$E,"*"&amp;R$69&amp;"*")/$E$68</f>
        <v>0</v>
      </c>
      <c r="S81" s="6">
        <f>COUNTIFS('Form Responses 1'!$E:$E,$C81,'Form Responses 1'!$E:$E,"*"&amp;S$69&amp;"*")/$E$68</f>
        <v>5.1470588235294115E-2</v>
      </c>
      <c r="T81" s="6"/>
    </row>
    <row r="82" spans="1:20" ht="13" x14ac:dyDescent="0.15">
      <c r="A82" s="3" t="s">
        <v>266</v>
      </c>
      <c r="B82" s="3" t="s">
        <v>267</v>
      </c>
      <c r="C82" s="8" t="str">
        <f t="shared" si="7"/>
        <v>*Implemented compliant mechanisms into a product design that is now on the market*</v>
      </c>
      <c r="D82" s="9">
        <f>COUNTIF('Form Responses 1'!E:E,C82)</f>
        <v>2</v>
      </c>
      <c r="E82" s="10">
        <f>COUNTIF('Form Responses 1'!E:E,C82)/$E$2</f>
        <v>1.4705882352941176E-2</v>
      </c>
      <c r="F82" s="6">
        <f>COUNTIF('Form Responses 1'!$E$66:$E973,C82)/$F$2</f>
        <v>2.8169014084507043E-2</v>
      </c>
      <c r="G82" s="6">
        <f t="shared" si="9"/>
        <v>1.4705882352941176E-2</v>
      </c>
      <c r="H82" s="6">
        <f>COUNTIFS('Form Responses 1'!$E:$E,$C82,'Form Responses 1'!$E:$E,"*"&amp;H$69&amp;"*")/$E$68</f>
        <v>7.3529411764705881E-3</v>
      </c>
      <c r="I82" s="6">
        <f>COUNTIFS('Form Responses 1'!$E:$E,$C82,'Form Responses 1'!$E:$E,"*"&amp;I$69&amp;"*")/$E$68</f>
        <v>1.4705882352941176E-2</v>
      </c>
      <c r="J82" s="6">
        <f>COUNTIFS('Form Responses 1'!$E:$E,$C82,'Form Responses 1'!$E:$E,"*"&amp;J$69&amp;"*")/$E$68</f>
        <v>1.4705882352941176E-2</v>
      </c>
      <c r="K82" s="6">
        <f>COUNTIFS('Form Responses 1'!$E:$E,$C82,'Form Responses 1'!$E:$E,"*"&amp;K$69&amp;"*")/$E$68</f>
        <v>7.3529411764705881E-3</v>
      </c>
      <c r="L82" s="6">
        <f>COUNTIFS('Form Responses 1'!$E:$E,$C82,'Form Responses 1'!$E:$E,"*"&amp;L$69&amp;"*")/$E$68</f>
        <v>0</v>
      </c>
      <c r="M82" s="6">
        <f>COUNTIFS('Form Responses 1'!$E:$E,$C82,'Form Responses 1'!$E:$E,"*"&amp;M$69&amp;"*")/$E$68</f>
        <v>1.4705882352941176E-2</v>
      </c>
      <c r="N82" s="6">
        <f>COUNTIFS('Form Responses 1'!$E:$E,$C82,'Form Responses 1'!$E:$E,"*"&amp;N$69&amp;"*")/$E$68</f>
        <v>7.3529411764705881E-3</v>
      </c>
      <c r="O82" s="6">
        <f>COUNTIFS('Form Responses 1'!$E:$E,$C82,'Form Responses 1'!$E:$E,"*"&amp;O$69&amp;"*")/$E$68</f>
        <v>7.3529411764705881E-3</v>
      </c>
      <c r="P82" s="6">
        <f>COUNTIFS('Form Responses 1'!$E:$E,$C82,'Form Responses 1'!$E:$E,"*"&amp;P$69&amp;"*")/$E$68</f>
        <v>1.4705882352941176E-2</v>
      </c>
      <c r="Q82" s="6">
        <f>COUNTIFS('Form Responses 1'!$E:$E,$C82,'Form Responses 1'!$E:$E,"*"&amp;Q$69&amp;"*")/$E$68</f>
        <v>0</v>
      </c>
      <c r="R82" s="6">
        <f>COUNTIFS('Form Responses 1'!$E:$E,$C82,'Form Responses 1'!$E:$E,"*"&amp;R$69&amp;"*")/$E$68</f>
        <v>7.3529411764705881E-3</v>
      </c>
      <c r="S82" s="6">
        <f>COUNTIFS('Form Responses 1'!$E:$E,$C82,'Form Responses 1'!$E:$E,"*"&amp;S$69&amp;"*")/$E$68</f>
        <v>0</v>
      </c>
      <c r="T82" s="6">
        <f>COUNTIFS('Form Responses 1'!$E:$E,$C82,'Form Responses 1'!$E:$E,"*"&amp;T$69&amp;"*")/$E$68</f>
        <v>1.4705882352941176E-2</v>
      </c>
    </row>
    <row r="83" spans="1:20" ht="13" x14ac:dyDescent="0.15">
      <c r="C83" s="3"/>
    </row>
    <row r="84" spans="1:20" ht="13" x14ac:dyDescent="0.15">
      <c r="C84" s="3"/>
    </row>
    <row r="85" spans="1:20" ht="13" x14ac:dyDescent="0.15">
      <c r="C85" s="3"/>
    </row>
    <row r="86" spans="1:20" ht="13" x14ac:dyDescent="0.15">
      <c r="C86" s="3"/>
      <c r="D86" s="3"/>
      <c r="E86" s="3">
        <f>COUNTA('Form Responses 1'!B:B)-1</f>
        <v>136</v>
      </c>
      <c r="F86" s="3">
        <f>COUNTA('Form Responses 1'!$B$66:$B$146)-1</f>
        <v>71</v>
      </c>
      <c r="H86" s="3">
        <f>COUNTIF('Form Responses 1'!$E:$E,"*"&amp;H87&amp;"*")</f>
        <v>112</v>
      </c>
      <c r="I86" s="3">
        <f>COUNTIF('Form Responses 1'!$E:$E,"*"&amp;I87&amp;"*")</f>
        <v>112</v>
      </c>
      <c r="J86" s="3">
        <f>COUNTIF('Form Responses 1'!$E:$E,"*"&amp;J87&amp;"*")</f>
        <v>96</v>
      </c>
      <c r="K86" s="3">
        <f>COUNTIF('Form Responses 1'!$E:$E,"*"&amp;K87&amp;"*")</f>
        <v>79</v>
      </c>
      <c r="L86" s="3">
        <f>COUNTIF('Form Responses 1'!$E:$E,"*"&amp;L87&amp;"*")</f>
        <v>60</v>
      </c>
      <c r="M86" s="3">
        <f>COUNTIF('Form Responses 1'!$E:$E,"*"&amp;M87&amp;"*")</f>
        <v>52</v>
      </c>
      <c r="N86" s="3">
        <f>COUNTIF('Form Responses 1'!$E:$E,"*"&amp;N87&amp;"*")</f>
        <v>49</v>
      </c>
      <c r="O86" s="3">
        <f>COUNTIF('Form Responses 1'!$E:$E,"*"&amp;O87&amp;"*")</f>
        <v>33</v>
      </c>
      <c r="P86" s="3">
        <f>COUNTIF('Form Responses 1'!$E:$E,"*"&amp;P87&amp;"*")</f>
        <v>29</v>
      </c>
      <c r="Q86" s="3">
        <f>COUNTIF('Form Responses 1'!$E:$E,"*"&amp;Q87&amp;"*")</f>
        <v>19</v>
      </c>
      <c r="R86" s="3">
        <f>COUNTIF('Form Responses 1'!$E:$E,"*"&amp;R87&amp;"*")</f>
        <v>5</v>
      </c>
      <c r="S86" s="3">
        <f>COUNTIF('Form Responses 1'!$E:$E,"*"&amp;S87&amp;"*")</f>
        <v>7</v>
      </c>
      <c r="T86" s="3">
        <f>COUNTIF('Form Responses 1'!$E:$E,"*"&amp;T87&amp;"*")</f>
        <v>2</v>
      </c>
    </row>
    <row r="87" spans="1:20" ht="70" x14ac:dyDescent="0.15">
      <c r="C87" s="3"/>
      <c r="D87" s="1"/>
      <c r="E87" s="5" t="s">
        <v>239</v>
      </c>
      <c r="F87" s="5" t="s">
        <v>268</v>
      </c>
      <c r="G87" s="5" t="s">
        <v>241</v>
      </c>
      <c r="H87" s="1" t="str">
        <f t="array" ref="H87:T87">TRANSPOSE(B88:B100)</f>
        <v>Printed one of the compliant mechanisms models on Thingiverse</v>
      </c>
      <c r="I87" s="1" t="str">
        <v>Inspired you to think differently about design</v>
      </c>
      <c r="J87" s="1" t="str">
        <v>Introduced someone else to compliant mechanisms</v>
      </c>
      <c r="K87" s="1" t="str">
        <v>Taught your friends or family about compliant mechanisms</v>
      </c>
      <c r="L87" s="1" t="str">
        <v>Read compliant mechanism research articles</v>
      </c>
      <c r="M87" s="1" t="str">
        <v>Used compliant mechanisms in a personal DIY project</v>
      </c>
      <c r="N87" s="1" t="str">
        <v>Designed your own compliant mechanism</v>
      </c>
      <c r="O87" s="1" t="str">
        <v>Used compliant mechanism models as a teaching or demonstration tool</v>
      </c>
      <c r="P87" s="1" t="str">
        <v>Modified/replaced existing parts with a compliant mechanism</v>
      </c>
      <c r="Q87" s="1" t="str">
        <v>Posted about compliant mechanisms on social media or the internet</v>
      </c>
      <c r="R87" s="1" t="str">
        <v>Used compliant mechanisms for a student project</v>
      </c>
      <c r="S87" s="1" t="str">
        <v>Created a design project for students</v>
      </c>
      <c r="T87" s="1" t="str">
        <v>Implemented compliant mechanisms into a product design that is now on the market</v>
      </c>
    </row>
    <row r="88" spans="1:20" ht="13" x14ac:dyDescent="0.15">
      <c r="A88" s="3" t="s">
        <v>246</v>
      </c>
      <c r="B88" s="8" t="s">
        <v>122</v>
      </c>
      <c r="C88" s="8" t="str">
        <f t="shared" ref="C88:C100" si="10">CONCATENATE("*",B88,"*")</f>
        <v>*Printed one of the compliant mechanisms models on Thingiverse*</v>
      </c>
      <c r="D88" s="9">
        <f>COUNTIF('Form Responses 1'!E:E,C88)</f>
        <v>112</v>
      </c>
      <c r="E88" s="10">
        <f>COUNTIF('Form Responses 1'!E:E,C88)/$E$51</f>
        <v>0.82352941176470584</v>
      </c>
      <c r="F88" s="6">
        <f>COUNTIF('Form Responses 1'!$E$66:$E973,C88)/$F$2</f>
        <v>0.81690140845070425</v>
      </c>
      <c r="G88" s="6">
        <f t="shared" ref="G88:G97" si="11">E88</f>
        <v>0.82352941176470584</v>
      </c>
      <c r="H88" s="6">
        <f>COUNTIFS('Form Responses 1'!$E:$E,$C88,'Form Responses 1'!$E:$E,"*"&amp;H$69&amp;"*")/H$86</f>
        <v>1</v>
      </c>
      <c r="I88" s="6">
        <f>COUNTIFS('Form Responses 1'!$E:$E,$C88,'Form Responses 1'!$E:$E,"*"&amp;I$69&amp;"*")/I$86</f>
        <v>0.8392857142857143</v>
      </c>
      <c r="J88" s="6">
        <f>COUNTIFS('Form Responses 1'!$E:$E,$C88,'Form Responses 1'!$E:$E,"*"&amp;J$69&amp;"*")/J$86</f>
        <v>0.875</v>
      </c>
      <c r="K88" s="6">
        <f>COUNTIFS('Form Responses 1'!$E:$E,$C88,'Form Responses 1'!$E:$E,"*"&amp;K$69&amp;"*")/K$86</f>
        <v>0.82278481012658233</v>
      </c>
      <c r="L88" s="6">
        <f>COUNTIFS('Form Responses 1'!$E:$E,$C88,'Form Responses 1'!$E:$E,"*"&amp;L$69&amp;"*")/L$86</f>
        <v>0.85</v>
      </c>
      <c r="M88" s="6">
        <f>COUNTIFS('Form Responses 1'!$E:$E,$C88,'Form Responses 1'!$E:$E,"*"&amp;M$69&amp;"*")/M$86</f>
        <v>0.80769230769230771</v>
      </c>
      <c r="N88" s="6">
        <f>COUNTIFS('Form Responses 1'!$E:$E,$C88,'Form Responses 1'!$E:$E,"*"&amp;N$69&amp;"*")/N$86</f>
        <v>0.79591836734693877</v>
      </c>
      <c r="O88" s="6">
        <f>COUNTIFS('Form Responses 1'!$E:$E,$C88,'Form Responses 1'!$E:$E,"*"&amp;O$69&amp;"*")/O$86</f>
        <v>0.93939393939393945</v>
      </c>
      <c r="P88" s="6">
        <f>COUNTIFS('Form Responses 1'!$E:$E,$C88,'Form Responses 1'!$E:$E,"*"&amp;P$69&amp;"*")/P$86</f>
        <v>0.82758620689655171</v>
      </c>
      <c r="Q88" s="6">
        <f>COUNTIFS('Form Responses 1'!$E:$E,$C88,'Form Responses 1'!$E:$E,"*"&amp;Q$69&amp;"*")/Q$86</f>
        <v>0.89473684210526316</v>
      </c>
      <c r="R88" s="6">
        <f>COUNTIFS('Form Responses 1'!$E:$E,$C88,'Form Responses 1'!$E:$E,"*"&amp;R$69&amp;"*")/R$86</f>
        <v>0.8</v>
      </c>
      <c r="S88" s="6">
        <f>COUNTIFS('Form Responses 1'!$E:$E,$C88,'Form Responses 1'!$E:$E,"*"&amp;S$69&amp;"*")/S$86</f>
        <v>0.7142857142857143</v>
      </c>
      <c r="T88" s="6">
        <f>COUNTIFS('Form Responses 1'!$E:$E,$C88,'Form Responses 1'!$E:$E,"*"&amp;T$69&amp;"*")/T$86</f>
        <v>0.5</v>
      </c>
    </row>
    <row r="89" spans="1:20" ht="13" x14ac:dyDescent="0.15">
      <c r="A89" s="3" t="s">
        <v>189</v>
      </c>
      <c r="B89" s="8" t="s">
        <v>189</v>
      </c>
      <c r="C89" s="8" t="str">
        <f t="shared" si="10"/>
        <v>*Inspired you to think differently about design*</v>
      </c>
      <c r="D89" s="9">
        <f>COUNTIF('Form Responses 1'!E:E,C89)</f>
        <v>112</v>
      </c>
      <c r="E89" s="10">
        <f>COUNTIF('Form Responses 1'!E:E,C89)/$E$2</f>
        <v>0.82352941176470584</v>
      </c>
      <c r="F89" s="6">
        <f>COUNTIF('Form Responses 1'!$E$66:$E973,C89)/$F$2</f>
        <v>0.85915492957746475</v>
      </c>
      <c r="G89" s="6">
        <f t="shared" si="11"/>
        <v>0.82352941176470584</v>
      </c>
      <c r="H89" s="6">
        <f>COUNTIFS('Form Responses 1'!$E:$E,$C89,'Form Responses 1'!$E:$E,"*"&amp;H$69&amp;"*")/H$86</f>
        <v>0.8392857142857143</v>
      </c>
      <c r="I89" s="6">
        <f>COUNTIFS('Form Responses 1'!$E:$E,$C89,'Form Responses 1'!$E:$E,"*"&amp;I$69&amp;"*")/I$86</f>
        <v>1</v>
      </c>
      <c r="J89" s="6">
        <f>COUNTIFS('Form Responses 1'!$E:$E,$C89,'Form Responses 1'!$E:$E,"*"&amp;J$69&amp;"*")/J$86</f>
        <v>0.84375</v>
      </c>
      <c r="K89" s="6">
        <f>COUNTIFS('Form Responses 1'!$E:$E,$C89,'Form Responses 1'!$E:$E,"*"&amp;K$69&amp;"*")/K$86</f>
        <v>0.82278481012658233</v>
      </c>
      <c r="L89" s="6">
        <f>COUNTIFS('Form Responses 1'!$E:$E,$C89,'Form Responses 1'!$E:$E,"*"&amp;L$69&amp;"*")/L$86</f>
        <v>0.85</v>
      </c>
      <c r="M89" s="6">
        <f>COUNTIFS('Form Responses 1'!$E:$E,$C89,'Form Responses 1'!$E:$E,"*"&amp;M$69&amp;"*")/M$86</f>
        <v>0.88461538461538458</v>
      </c>
      <c r="N89" s="6">
        <f>COUNTIFS('Form Responses 1'!$E:$E,$C89,'Form Responses 1'!$E:$E,"*"&amp;N$69&amp;"*")/N$86</f>
        <v>0.89795918367346939</v>
      </c>
      <c r="O89" s="6">
        <f>COUNTIFS('Form Responses 1'!$E:$E,$C89,'Form Responses 1'!$E:$E,"*"&amp;O$69&amp;"*")/O$86</f>
        <v>0.84848484848484851</v>
      </c>
      <c r="P89" s="6">
        <f>COUNTIFS('Form Responses 1'!$E:$E,$C89,'Form Responses 1'!$E:$E,"*"&amp;P$69&amp;"*")/P$86</f>
        <v>0.89655172413793105</v>
      </c>
      <c r="Q89" s="6">
        <f>COUNTIFS('Form Responses 1'!$E:$E,$C89,'Form Responses 1'!$E:$E,"*"&amp;Q$69&amp;"*")/Q$86</f>
        <v>0.89473684210526316</v>
      </c>
      <c r="R89" s="6">
        <f>COUNTIFS('Form Responses 1'!$E:$E,$C89,'Form Responses 1'!$E:$E,"*"&amp;R$69&amp;"*")/R$86</f>
        <v>1</v>
      </c>
      <c r="S89" s="6">
        <f>COUNTIFS('Form Responses 1'!$E:$E,$C89,'Form Responses 1'!$E:$E,"*"&amp;S$69&amp;"*")/S$86</f>
        <v>0.7142857142857143</v>
      </c>
      <c r="T89" s="6">
        <f>COUNTIFS('Form Responses 1'!$E:$E,$C89,'Form Responses 1'!$E:$E,"*"&amp;T$69&amp;"*")/T$86</f>
        <v>1</v>
      </c>
    </row>
    <row r="90" spans="1:20" ht="13" x14ac:dyDescent="0.15">
      <c r="A90" s="3" t="s">
        <v>247</v>
      </c>
      <c r="B90" s="3" t="s">
        <v>248</v>
      </c>
      <c r="C90" s="8" t="str">
        <f t="shared" si="10"/>
        <v>*Introduced someone else to compliant mechanisms*</v>
      </c>
      <c r="D90" s="9">
        <f>COUNTIF('Form Responses 1'!E:E,C90)</f>
        <v>96</v>
      </c>
      <c r="E90" s="10">
        <f>COUNTIF('Form Responses 1'!E:E,C90)/$E$2</f>
        <v>0.70588235294117652</v>
      </c>
      <c r="F90" s="6">
        <f>COUNTIF('Form Responses 1'!$E$66:$E973,C90)/$F$2</f>
        <v>0.73239436619718312</v>
      </c>
      <c r="G90" s="6">
        <f t="shared" si="11"/>
        <v>0.70588235294117652</v>
      </c>
      <c r="H90" s="6">
        <f>COUNTIFS('Form Responses 1'!$E:$E,$C90,'Form Responses 1'!$E:$E,"*"&amp;H$69&amp;"*")/H$86</f>
        <v>0.75</v>
      </c>
      <c r="I90" s="6">
        <f>COUNTIFS('Form Responses 1'!$E:$E,$C90,'Form Responses 1'!$E:$E,"*"&amp;I$69&amp;"*")/I$86</f>
        <v>0.7232142857142857</v>
      </c>
      <c r="J90" s="6">
        <f>COUNTIFS('Form Responses 1'!$E:$E,$C90,'Form Responses 1'!$E:$E,"*"&amp;J$69&amp;"*")/J$86</f>
        <v>1</v>
      </c>
      <c r="K90" s="6">
        <f>COUNTIFS('Form Responses 1'!$E:$E,$C90,'Form Responses 1'!$E:$E,"*"&amp;K$69&amp;"*")/K$86</f>
        <v>0.84810126582278478</v>
      </c>
      <c r="L90" s="6">
        <f>COUNTIFS('Form Responses 1'!$E:$E,$C90,'Form Responses 1'!$E:$E,"*"&amp;L$69&amp;"*")/L$86</f>
        <v>0.78333333333333333</v>
      </c>
      <c r="M90" s="6">
        <f>COUNTIFS('Form Responses 1'!$E:$E,$C90,'Form Responses 1'!$E:$E,"*"&amp;M$69&amp;"*")/M$86</f>
        <v>0.67307692307692313</v>
      </c>
      <c r="N90" s="6">
        <f>COUNTIFS('Form Responses 1'!$E:$E,$C90,'Form Responses 1'!$E:$E,"*"&amp;N$69&amp;"*")/N$86</f>
        <v>0.65306122448979587</v>
      </c>
      <c r="O90" s="6">
        <f>COUNTIFS('Form Responses 1'!$E:$E,$C90,'Form Responses 1'!$E:$E,"*"&amp;O$69&amp;"*")/O$86</f>
        <v>0.87878787878787878</v>
      </c>
      <c r="P90" s="6">
        <f>COUNTIFS('Form Responses 1'!$E:$E,$C90,'Form Responses 1'!$E:$E,"*"&amp;P$69&amp;"*")/P$86</f>
        <v>0.7931034482758621</v>
      </c>
      <c r="Q90" s="6">
        <f>COUNTIFS('Form Responses 1'!$E:$E,$C90,'Form Responses 1'!$E:$E,"*"&amp;Q$69&amp;"*")/Q$86</f>
        <v>0.94736842105263153</v>
      </c>
      <c r="R90" s="6">
        <f>COUNTIFS('Form Responses 1'!$E:$E,$C90,'Form Responses 1'!$E:$E,"*"&amp;R$69&amp;"*")/R$86</f>
        <v>0.6</v>
      </c>
      <c r="S90" s="6">
        <f>COUNTIFS('Form Responses 1'!$E:$E,$C90,'Form Responses 1'!$E:$E,"*"&amp;S$69&amp;"*")/S$86</f>
        <v>1</v>
      </c>
      <c r="T90" s="6">
        <f>COUNTIFS('Form Responses 1'!$E:$E,$C90,'Form Responses 1'!$E:$E,"*"&amp;T$69&amp;"*")/T$86</f>
        <v>1</v>
      </c>
    </row>
    <row r="91" spans="1:20" ht="13" x14ac:dyDescent="0.15">
      <c r="A91" s="3" t="s">
        <v>249</v>
      </c>
      <c r="B91" s="3" t="s">
        <v>250</v>
      </c>
      <c r="C91" s="8" t="str">
        <f t="shared" si="10"/>
        <v>*Taught your friends or family about compliant mechanisms*</v>
      </c>
      <c r="D91" s="9">
        <f>COUNTIF('Form Responses 1'!E:E,C91)</f>
        <v>79</v>
      </c>
      <c r="E91" s="10">
        <f>COUNTIF('Form Responses 1'!E:E,C91)/$E$2</f>
        <v>0.58088235294117652</v>
      </c>
      <c r="F91" s="6">
        <f>COUNTIF('Form Responses 1'!$E$66:$E973,C91)/$F$2</f>
        <v>0.60563380281690138</v>
      </c>
      <c r="G91" s="6">
        <f t="shared" si="11"/>
        <v>0.58088235294117652</v>
      </c>
      <c r="H91" s="6">
        <f>COUNTIFS('Form Responses 1'!$E:$E,$C91,'Form Responses 1'!$E:$E,"*"&amp;H$69&amp;"*")/H$86</f>
        <v>0.5803571428571429</v>
      </c>
      <c r="I91" s="6">
        <f>COUNTIFS('Form Responses 1'!$E:$E,$C91,'Form Responses 1'!$E:$E,"*"&amp;I$69&amp;"*")/I$86</f>
        <v>0.5803571428571429</v>
      </c>
      <c r="J91" s="6">
        <f>COUNTIFS('Form Responses 1'!$E:$E,$C91,'Form Responses 1'!$E:$E,"*"&amp;J$69&amp;"*")/J$86</f>
        <v>0.69791666666666663</v>
      </c>
      <c r="K91" s="6">
        <f>COUNTIFS('Form Responses 1'!$E:$E,$C91,'Form Responses 1'!$E:$E,"*"&amp;K$69&amp;"*")/K$86</f>
        <v>1</v>
      </c>
      <c r="L91" s="6">
        <f>COUNTIFS('Form Responses 1'!$E:$E,$C91,'Form Responses 1'!$E:$E,"*"&amp;L$69&amp;"*")/L$86</f>
        <v>0.66666666666666663</v>
      </c>
      <c r="M91" s="6">
        <f>COUNTIFS('Form Responses 1'!$E:$E,$C91,'Form Responses 1'!$E:$E,"*"&amp;M$69&amp;"*")/M$86</f>
        <v>0.55769230769230771</v>
      </c>
      <c r="N91" s="6">
        <f>COUNTIFS('Form Responses 1'!$E:$E,$C91,'Form Responses 1'!$E:$E,"*"&amp;N$69&amp;"*")/N$86</f>
        <v>0.55102040816326525</v>
      </c>
      <c r="O91" s="6">
        <f>COUNTIFS('Form Responses 1'!$E:$E,$C91,'Form Responses 1'!$E:$E,"*"&amp;O$69&amp;"*")/O$86</f>
        <v>0.69696969696969702</v>
      </c>
      <c r="P91" s="6">
        <f>COUNTIFS('Form Responses 1'!$E:$E,$C91,'Form Responses 1'!$E:$E,"*"&amp;P$69&amp;"*")/P$86</f>
        <v>0.58620689655172409</v>
      </c>
      <c r="Q91" s="6">
        <f>COUNTIFS('Form Responses 1'!$E:$E,$C91,'Form Responses 1'!$E:$E,"*"&amp;Q$69&amp;"*")/Q$86</f>
        <v>0.68421052631578949</v>
      </c>
      <c r="R91" s="6">
        <f>COUNTIFS('Form Responses 1'!$E:$E,$C91,'Form Responses 1'!$E:$E,"*"&amp;R$69&amp;"*")/R$86</f>
        <v>0.6</v>
      </c>
      <c r="S91" s="6">
        <f>COUNTIFS('Form Responses 1'!$E:$E,$C91,'Form Responses 1'!$E:$E,"*"&amp;S$69&amp;"*")/S$86</f>
        <v>0.7142857142857143</v>
      </c>
      <c r="T91" s="6">
        <f>COUNTIFS('Form Responses 1'!$E:$E,$C91,'Form Responses 1'!$E:$E,"*"&amp;T$69&amp;"*")/T$86</f>
        <v>0.5</v>
      </c>
    </row>
    <row r="92" spans="1:20" ht="13" x14ac:dyDescent="0.15">
      <c r="A92" s="3" t="s">
        <v>251</v>
      </c>
      <c r="B92" s="3" t="s">
        <v>252</v>
      </c>
      <c r="C92" s="8" t="str">
        <f t="shared" si="10"/>
        <v>*Read compliant mechanism research articles*</v>
      </c>
      <c r="D92" s="9">
        <f>COUNTIF('Form Responses 1'!E:E,C92)</f>
        <v>60</v>
      </c>
      <c r="E92" s="10">
        <f>COUNTIF('Form Responses 1'!E:E,C92)/$E$2</f>
        <v>0.44117647058823528</v>
      </c>
      <c r="F92" s="6">
        <f>COUNTIF('Form Responses 1'!$E$66:$E973,C92)/$F$2</f>
        <v>0.42253521126760563</v>
      </c>
      <c r="G92" s="6">
        <f t="shared" si="11"/>
        <v>0.44117647058823528</v>
      </c>
      <c r="H92" s="6">
        <f>COUNTIFS('Form Responses 1'!$E:$E,$C92,'Form Responses 1'!$E:$E,"*"&amp;H$69&amp;"*")/H$86</f>
        <v>0.45535714285714285</v>
      </c>
      <c r="I92" s="6">
        <f>COUNTIFS('Form Responses 1'!$E:$E,$C92,'Form Responses 1'!$E:$E,"*"&amp;I$69&amp;"*")/I$86</f>
        <v>0.45535714285714285</v>
      </c>
      <c r="J92" s="6">
        <f>COUNTIFS('Form Responses 1'!$E:$E,$C92,'Form Responses 1'!$E:$E,"*"&amp;J$69&amp;"*")/J$86</f>
        <v>0.48958333333333331</v>
      </c>
      <c r="K92" s="6">
        <f>COUNTIFS('Form Responses 1'!$E:$E,$C92,'Form Responses 1'!$E:$E,"*"&amp;K$69&amp;"*")/K$86</f>
        <v>0.50632911392405067</v>
      </c>
      <c r="L92" s="6">
        <f>COUNTIFS('Form Responses 1'!$E:$E,$C92,'Form Responses 1'!$E:$E,"*"&amp;L$69&amp;"*")/L$86</f>
        <v>1</v>
      </c>
      <c r="M92" s="6">
        <f>COUNTIFS('Form Responses 1'!$E:$E,$C92,'Form Responses 1'!$E:$E,"*"&amp;M$69&amp;"*")/M$86</f>
        <v>0.51923076923076927</v>
      </c>
      <c r="N92" s="6">
        <f>COUNTIFS('Form Responses 1'!$E:$E,$C92,'Form Responses 1'!$E:$E,"*"&amp;N$69&amp;"*")/N$86</f>
        <v>0.51020408163265307</v>
      </c>
      <c r="O92" s="6">
        <f>COUNTIFS('Form Responses 1'!$E:$E,$C92,'Form Responses 1'!$E:$E,"*"&amp;O$69&amp;"*")/O$86</f>
        <v>0.54545454545454541</v>
      </c>
      <c r="P92" s="6">
        <f>COUNTIFS('Form Responses 1'!$E:$E,$C92,'Form Responses 1'!$E:$E,"*"&amp;P$69&amp;"*")/P$86</f>
        <v>0.48275862068965519</v>
      </c>
      <c r="Q92" s="6">
        <f>COUNTIFS('Form Responses 1'!$E:$E,$C92,'Form Responses 1'!$E:$E,"*"&amp;Q$69&amp;"*")/Q$86</f>
        <v>0.47368421052631576</v>
      </c>
      <c r="R92" s="6">
        <f>COUNTIFS('Form Responses 1'!$E:$E,$C92,'Form Responses 1'!$E:$E,"*"&amp;R$69&amp;"*")/R$86</f>
        <v>0.6</v>
      </c>
      <c r="S92" s="6">
        <f>COUNTIFS('Form Responses 1'!$E:$E,$C92,'Form Responses 1'!$E:$E,"*"&amp;S$69&amp;"*")/S$86</f>
        <v>0.7142857142857143</v>
      </c>
      <c r="T92" s="6">
        <f>COUNTIFS('Form Responses 1'!$E:$E,$C92,'Form Responses 1'!$E:$E,"*"&amp;T$69&amp;"*")/T$86</f>
        <v>0</v>
      </c>
    </row>
    <row r="93" spans="1:20" ht="13" x14ac:dyDescent="0.15">
      <c r="A93" s="3" t="s">
        <v>253</v>
      </c>
      <c r="B93" s="3" t="s">
        <v>254</v>
      </c>
      <c r="C93" s="8" t="str">
        <f t="shared" si="10"/>
        <v>*Used compliant mechanisms in a personal DIY project*</v>
      </c>
      <c r="D93" s="9">
        <f>COUNTIF('Form Responses 1'!E:E,C93)</f>
        <v>52</v>
      </c>
      <c r="E93" s="10">
        <f>COUNTIF('Form Responses 1'!E:E,C93)/$E$2</f>
        <v>0.38235294117647056</v>
      </c>
      <c r="F93" s="6">
        <f>COUNTIF('Form Responses 1'!$E$66:$E973,C93)/$F$2</f>
        <v>0.3380281690140845</v>
      </c>
      <c r="G93" s="6">
        <f t="shared" si="11"/>
        <v>0.38235294117647056</v>
      </c>
      <c r="H93" s="6">
        <f>COUNTIFS('Form Responses 1'!$E:$E,$C93,'Form Responses 1'!$E:$E,"*"&amp;H$69&amp;"*")/H$86</f>
        <v>0.375</v>
      </c>
      <c r="I93" s="6">
        <f>COUNTIFS('Form Responses 1'!$E:$E,$C93,'Form Responses 1'!$E:$E,"*"&amp;I$69&amp;"*")/I$86</f>
        <v>0.4107142857142857</v>
      </c>
      <c r="J93" s="6">
        <f>COUNTIFS('Form Responses 1'!$E:$E,$C93,'Form Responses 1'!$E:$E,"*"&amp;J$69&amp;"*")/J$86</f>
        <v>0.36458333333333331</v>
      </c>
      <c r="K93" s="6">
        <f>COUNTIFS('Form Responses 1'!$E:$E,$C93,'Form Responses 1'!$E:$E,"*"&amp;K$69&amp;"*")/K$86</f>
        <v>0.36708860759493672</v>
      </c>
      <c r="L93" s="6">
        <f>COUNTIFS('Form Responses 1'!$E:$E,$C93,'Form Responses 1'!$E:$E,"*"&amp;L$69&amp;"*")/L$86</f>
        <v>0.45</v>
      </c>
      <c r="M93" s="6">
        <f>COUNTIFS('Form Responses 1'!$E:$E,$C93,'Form Responses 1'!$E:$E,"*"&amp;M$69&amp;"*")/M$86</f>
        <v>1</v>
      </c>
      <c r="N93" s="6">
        <f>COUNTIFS('Form Responses 1'!$E:$E,$C93,'Form Responses 1'!$E:$E,"*"&amp;N$69&amp;"*")/N$86</f>
        <v>0.63265306122448983</v>
      </c>
      <c r="O93" s="6">
        <f>COUNTIFS('Form Responses 1'!$E:$E,$C93,'Form Responses 1'!$E:$E,"*"&amp;O$69&amp;"*")/O$86</f>
        <v>0.42424242424242425</v>
      </c>
      <c r="P93" s="6">
        <f>COUNTIFS('Form Responses 1'!$E:$E,$C93,'Form Responses 1'!$E:$E,"*"&amp;P$69&amp;"*")/P$86</f>
        <v>0.75862068965517238</v>
      </c>
      <c r="Q93" s="6">
        <f>COUNTIFS('Form Responses 1'!$E:$E,$C93,'Form Responses 1'!$E:$E,"*"&amp;Q$69&amp;"*")/Q$86</f>
        <v>0.42105263157894735</v>
      </c>
      <c r="R93" s="6">
        <f>COUNTIFS('Form Responses 1'!$E:$E,$C93,'Form Responses 1'!$E:$E,"*"&amp;R$69&amp;"*")/R$86</f>
        <v>0.8</v>
      </c>
      <c r="S93" s="6">
        <f>COUNTIFS('Form Responses 1'!$E:$E,$C93,'Form Responses 1'!$E:$E,"*"&amp;S$69&amp;"*")/S$86</f>
        <v>0.7142857142857143</v>
      </c>
      <c r="T93" s="6">
        <f>COUNTIFS('Form Responses 1'!$E:$E,$C93,'Form Responses 1'!$E:$E,"*"&amp;T$69&amp;"*")/T$86</f>
        <v>1</v>
      </c>
    </row>
    <row r="94" spans="1:20" ht="13" x14ac:dyDescent="0.15">
      <c r="A94" s="3" t="s">
        <v>255</v>
      </c>
      <c r="B94" s="8" t="s">
        <v>111</v>
      </c>
      <c r="C94" s="8" t="str">
        <f t="shared" si="10"/>
        <v>*Designed your own compliant mechanism*</v>
      </c>
      <c r="D94" s="9">
        <f>COUNTIF('Form Responses 1'!E:E,C94)</f>
        <v>49</v>
      </c>
      <c r="E94" s="10">
        <f>COUNTIF('Form Responses 1'!E:E,C94)/$E$2</f>
        <v>0.36029411764705882</v>
      </c>
      <c r="F94" s="6">
        <f>COUNTIF('Form Responses 1'!$E$66:$E973,C94)/$F$2</f>
        <v>0.3380281690140845</v>
      </c>
      <c r="G94" s="6">
        <f t="shared" si="11"/>
        <v>0.36029411764705882</v>
      </c>
      <c r="H94" s="6">
        <f>COUNTIFS('Form Responses 1'!$E:$E,$C94,'Form Responses 1'!$E:$E,"*"&amp;H$69&amp;"*")/H$86</f>
        <v>0.3482142857142857</v>
      </c>
      <c r="I94" s="6">
        <f>COUNTIFS('Form Responses 1'!$E:$E,$C94,'Form Responses 1'!$E:$E,"*"&amp;I$69&amp;"*")/I$86</f>
        <v>0.39285714285714285</v>
      </c>
      <c r="J94" s="6">
        <f>COUNTIFS('Form Responses 1'!$E:$E,$C94,'Form Responses 1'!$E:$E,"*"&amp;J$69&amp;"*")/J$86</f>
        <v>0.33333333333333331</v>
      </c>
      <c r="K94" s="6">
        <f>COUNTIFS('Form Responses 1'!$E:$E,$C94,'Form Responses 1'!$E:$E,"*"&amp;K$69&amp;"*")/K$86</f>
        <v>0.34177215189873417</v>
      </c>
      <c r="L94" s="6">
        <f>COUNTIFS('Form Responses 1'!$E:$E,$C94,'Form Responses 1'!$E:$E,"*"&amp;L$69&amp;"*")/L$86</f>
        <v>0.41666666666666669</v>
      </c>
      <c r="M94" s="6">
        <f>COUNTIFS('Form Responses 1'!$E:$E,$C94,'Form Responses 1'!$E:$E,"*"&amp;M$69&amp;"*")/M$86</f>
        <v>0.59615384615384615</v>
      </c>
      <c r="N94" s="6">
        <f>COUNTIFS('Form Responses 1'!$E:$E,$C94,'Form Responses 1'!$E:$E,"*"&amp;N$69&amp;"*")/N$86</f>
        <v>1</v>
      </c>
      <c r="O94" s="6">
        <f>COUNTIFS('Form Responses 1'!$E:$E,$C94,'Form Responses 1'!$E:$E,"*"&amp;O$69&amp;"*")/O$86</f>
        <v>0.24242424242424243</v>
      </c>
      <c r="P94" s="6">
        <f>COUNTIFS('Form Responses 1'!$E:$E,$C94,'Form Responses 1'!$E:$E,"*"&amp;P$69&amp;"*")/P$86</f>
        <v>0.62068965517241381</v>
      </c>
      <c r="Q94" s="6">
        <f>COUNTIFS('Form Responses 1'!$E:$E,$C94,'Form Responses 1'!$E:$E,"*"&amp;Q$69&amp;"*")/Q$86</f>
        <v>0.47368421052631576</v>
      </c>
      <c r="R94" s="6">
        <f>COUNTIFS('Form Responses 1'!$E:$E,$C94,'Form Responses 1'!$E:$E,"*"&amp;R$69&amp;"*")/R$86</f>
        <v>0.6</v>
      </c>
      <c r="S94" s="6">
        <f>COUNTIFS('Form Responses 1'!$E:$E,$C94,'Form Responses 1'!$E:$E,"*"&amp;S$69&amp;"*")/S$86</f>
        <v>0.5714285714285714</v>
      </c>
      <c r="T94" s="6">
        <f>COUNTIFS('Form Responses 1'!$E:$E,$C94,'Form Responses 1'!$E:$E,"*"&amp;T$69&amp;"*")/T$86</f>
        <v>0.5</v>
      </c>
    </row>
    <row r="95" spans="1:20" ht="13" x14ac:dyDescent="0.15">
      <c r="A95" s="3" t="s">
        <v>256</v>
      </c>
      <c r="B95" s="8" t="s">
        <v>257</v>
      </c>
      <c r="C95" s="8" t="str">
        <f t="shared" si="10"/>
        <v>*Used compliant mechanism models as a teaching or demonstration tool*</v>
      </c>
      <c r="D95" s="9">
        <f>COUNTIF('Form Responses 1'!E:E,C95)</f>
        <v>33</v>
      </c>
      <c r="E95" s="10">
        <f>COUNTIF('Form Responses 1'!E:E,C95)/$E$2</f>
        <v>0.24264705882352941</v>
      </c>
      <c r="F95" s="6">
        <f>COUNTIF('Form Responses 1'!$E$66:$E973,C95)/$F$2</f>
        <v>0.23943661971830985</v>
      </c>
      <c r="G95" s="6">
        <f t="shared" si="11"/>
        <v>0.24264705882352941</v>
      </c>
      <c r="H95" s="6">
        <f>COUNTIFS('Form Responses 1'!$E:$E,$C95,'Form Responses 1'!$E:$E,"*"&amp;H$69&amp;"*")/H$86</f>
        <v>0.2767857142857143</v>
      </c>
      <c r="I95" s="6">
        <f>COUNTIFS('Form Responses 1'!$E:$E,$C95,'Form Responses 1'!$E:$E,"*"&amp;I$69&amp;"*")/I$86</f>
        <v>0.25</v>
      </c>
      <c r="J95" s="6">
        <f>COUNTIFS('Form Responses 1'!$E:$E,$C95,'Form Responses 1'!$E:$E,"*"&amp;J$69&amp;"*")/J$86</f>
        <v>0.30208333333333331</v>
      </c>
      <c r="K95" s="6">
        <f>COUNTIFS('Form Responses 1'!$E:$E,$C95,'Form Responses 1'!$E:$E,"*"&amp;K$69&amp;"*")/K$86</f>
        <v>0.29113924050632911</v>
      </c>
      <c r="L95" s="6">
        <f>COUNTIFS('Form Responses 1'!$E:$E,$C95,'Form Responses 1'!$E:$E,"*"&amp;L$69&amp;"*")/L$86</f>
        <v>0.3</v>
      </c>
      <c r="M95" s="6">
        <f>COUNTIFS('Form Responses 1'!$E:$E,$C95,'Form Responses 1'!$E:$E,"*"&amp;M$69&amp;"*")/M$86</f>
        <v>0.26923076923076922</v>
      </c>
      <c r="N95" s="6">
        <f>COUNTIFS('Form Responses 1'!$E:$E,$C95,'Form Responses 1'!$E:$E,"*"&amp;N$69&amp;"*")/N$86</f>
        <v>0.16326530612244897</v>
      </c>
      <c r="O95" s="6">
        <f>COUNTIFS('Form Responses 1'!$E:$E,$C95,'Form Responses 1'!$E:$E,"*"&amp;O$69&amp;"*")/O$86</f>
        <v>1</v>
      </c>
      <c r="P95" s="6">
        <f>COUNTIFS('Form Responses 1'!$E:$E,$C95,'Form Responses 1'!$E:$E,"*"&amp;P$69&amp;"*")/P$86</f>
        <v>0.37931034482758619</v>
      </c>
      <c r="Q95" s="6">
        <f>COUNTIFS('Form Responses 1'!$E:$E,$C95,'Form Responses 1'!$E:$E,"*"&amp;Q$69&amp;"*")/Q$86</f>
        <v>0.36842105263157893</v>
      </c>
      <c r="R95" s="6">
        <f>COUNTIFS('Form Responses 1'!$E:$E,$C95,'Form Responses 1'!$E:$E,"*"&amp;R$69&amp;"*")/R$86</f>
        <v>0.4</v>
      </c>
      <c r="S95" s="6">
        <f>COUNTIFS('Form Responses 1'!$E:$E,$C95,'Form Responses 1'!$E:$E,"*"&amp;S$69&amp;"*")/S$86</f>
        <v>0.7142857142857143</v>
      </c>
      <c r="T95" s="6">
        <f>COUNTIFS('Form Responses 1'!$E:$E,$C95,'Form Responses 1'!$E:$E,"*"&amp;T$69&amp;"*")/T$86</f>
        <v>0.5</v>
      </c>
    </row>
    <row r="96" spans="1:20" ht="13" x14ac:dyDescent="0.15">
      <c r="A96" s="3" t="s">
        <v>258</v>
      </c>
      <c r="B96" s="8" t="s">
        <v>259</v>
      </c>
      <c r="C96" s="8" t="str">
        <f t="shared" si="10"/>
        <v>*Modified/replaced existing parts with a compliant mechanism*</v>
      </c>
      <c r="D96" s="9">
        <f>COUNTIF('Form Responses 1'!E:E,C96)</f>
        <v>29</v>
      </c>
      <c r="E96" s="10">
        <f>COUNTIF('Form Responses 1'!E:E,C96)/$E$2</f>
        <v>0.21323529411764705</v>
      </c>
      <c r="F96" s="6">
        <f>COUNTIF('Form Responses 1'!$E$66:$E973,C96)/$F$2</f>
        <v>0.19718309859154928</v>
      </c>
      <c r="G96" s="6">
        <f t="shared" si="11"/>
        <v>0.21323529411764705</v>
      </c>
      <c r="H96" s="6">
        <f>COUNTIFS('Form Responses 1'!$E:$E,$C96,'Form Responses 1'!$E:$E,"*"&amp;H$69&amp;"*")/H$86</f>
        <v>0.21428571428571427</v>
      </c>
      <c r="I96" s="6">
        <f>COUNTIFS('Form Responses 1'!$E:$E,$C96,'Form Responses 1'!$E:$E,"*"&amp;I$69&amp;"*")/I$86</f>
        <v>0.23214285714285715</v>
      </c>
      <c r="J96" s="6">
        <f>COUNTIFS('Form Responses 1'!$E:$E,$C96,'Form Responses 1'!$E:$E,"*"&amp;J$69&amp;"*")/J$86</f>
        <v>0.23958333333333334</v>
      </c>
      <c r="K96" s="6">
        <f>COUNTIFS('Form Responses 1'!$E:$E,$C96,'Form Responses 1'!$E:$E,"*"&amp;K$69&amp;"*")/K$86</f>
        <v>0.21518987341772153</v>
      </c>
      <c r="L96" s="6">
        <f>COUNTIFS('Form Responses 1'!$E:$E,$C96,'Form Responses 1'!$E:$E,"*"&amp;L$69&amp;"*")/L$86</f>
        <v>0.23333333333333334</v>
      </c>
      <c r="M96" s="6">
        <f>COUNTIFS('Form Responses 1'!$E:$E,$C96,'Form Responses 1'!$E:$E,"*"&amp;M$69&amp;"*")/M$86</f>
        <v>0.42307692307692307</v>
      </c>
      <c r="N96" s="6">
        <f>COUNTIFS('Form Responses 1'!$E:$E,$C96,'Form Responses 1'!$E:$E,"*"&amp;N$69&amp;"*")/N$86</f>
        <v>0.36734693877551022</v>
      </c>
      <c r="O96" s="6">
        <f>COUNTIFS('Form Responses 1'!$E:$E,$C96,'Form Responses 1'!$E:$E,"*"&amp;O$69&amp;"*")/O$86</f>
        <v>0.33333333333333331</v>
      </c>
      <c r="P96" s="6">
        <f>COUNTIFS('Form Responses 1'!$E:$E,$C96,'Form Responses 1'!$E:$E,"*"&amp;P$69&amp;"*")/P$86</f>
        <v>1</v>
      </c>
      <c r="Q96" s="6">
        <f>COUNTIFS('Form Responses 1'!$E:$E,$C96,'Form Responses 1'!$E:$E,"*"&amp;Q$69&amp;"*")/Q$86</f>
        <v>0.26315789473684209</v>
      </c>
      <c r="R96" s="6">
        <f>COUNTIFS('Form Responses 1'!$E:$E,$C96,'Form Responses 1'!$E:$E,"*"&amp;R$69&amp;"*")/R$86</f>
        <v>0.2</v>
      </c>
      <c r="S96" s="6">
        <f>COUNTIFS('Form Responses 1'!$E:$E,$C96,'Form Responses 1'!$E:$E,"*"&amp;S$69&amp;"*")/S$86</f>
        <v>0.5714285714285714</v>
      </c>
      <c r="T96" s="6">
        <f>COUNTIFS('Form Responses 1'!$E:$E,$C96,'Form Responses 1'!$E:$E,"*"&amp;T$69&amp;"*")/T$86</f>
        <v>1</v>
      </c>
    </row>
    <row r="97" spans="1:20" ht="13" x14ac:dyDescent="0.15">
      <c r="A97" s="3" t="s">
        <v>260</v>
      </c>
      <c r="B97" s="3" t="s">
        <v>261</v>
      </c>
      <c r="C97" s="8" t="str">
        <f t="shared" si="10"/>
        <v>*Posted about compliant mechanisms on social media or the internet*</v>
      </c>
      <c r="D97" s="9">
        <f>COUNTIF('Form Responses 1'!E:E,C97)</f>
        <v>19</v>
      </c>
      <c r="E97" s="10">
        <f>COUNTIF('Form Responses 1'!E:E,C97)/$E$2</f>
        <v>0.13970588235294118</v>
      </c>
      <c r="F97" s="6">
        <f>COUNTIF('Form Responses 1'!$E$66:$E973,C97)/$F$2</f>
        <v>0.12676056338028169</v>
      </c>
      <c r="G97" s="6">
        <f t="shared" si="11"/>
        <v>0.13970588235294118</v>
      </c>
      <c r="H97" s="6">
        <f>COUNTIFS('Form Responses 1'!$E:$E,$C97,'Form Responses 1'!$E:$E,"*"&amp;H$69&amp;"*")/H$86</f>
        <v>0.15178571428571427</v>
      </c>
      <c r="I97" s="6">
        <f>COUNTIFS('Form Responses 1'!$E:$E,$C97,'Form Responses 1'!$E:$E,"*"&amp;I$69&amp;"*")/I$86</f>
        <v>0.15178571428571427</v>
      </c>
      <c r="J97" s="6">
        <f>COUNTIFS('Form Responses 1'!$E:$E,$C97,'Form Responses 1'!$E:$E,"*"&amp;J$69&amp;"*")/J$86</f>
        <v>0.1875</v>
      </c>
      <c r="K97" s="6">
        <f>COUNTIFS('Form Responses 1'!$E:$E,$C97,'Form Responses 1'!$E:$E,"*"&amp;K$69&amp;"*")/K$86</f>
        <v>0.16455696202531644</v>
      </c>
      <c r="L97" s="6">
        <f>COUNTIFS('Form Responses 1'!$E:$E,$C97,'Form Responses 1'!$E:$E,"*"&amp;L$69&amp;"*")/L$86</f>
        <v>0.15</v>
      </c>
      <c r="M97" s="6">
        <f>COUNTIFS('Form Responses 1'!$E:$E,$C97,'Form Responses 1'!$E:$E,"*"&amp;M$69&amp;"*")/M$86</f>
        <v>0.15384615384615385</v>
      </c>
      <c r="N97" s="6">
        <f>COUNTIFS('Form Responses 1'!$E:$E,$C97,'Form Responses 1'!$E:$E,"*"&amp;N$69&amp;"*")/N$86</f>
        <v>0.18367346938775511</v>
      </c>
      <c r="O97" s="6">
        <f>COUNTIFS('Form Responses 1'!$E:$E,$C97,'Form Responses 1'!$E:$E,"*"&amp;O$69&amp;"*")/O$86</f>
        <v>0.21212121212121213</v>
      </c>
      <c r="P97" s="6">
        <f>COUNTIFS('Form Responses 1'!$E:$E,$C97,'Form Responses 1'!$E:$E,"*"&amp;P$69&amp;"*")/P$86</f>
        <v>0.17241379310344829</v>
      </c>
      <c r="Q97" s="6">
        <f>COUNTIFS('Form Responses 1'!$E:$E,$C97,'Form Responses 1'!$E:$E,"*"&amp;Q$69&amp;"*")/Q$86</f>
        <v>1</v>
      </c>
      <c r="R97" s="6">
        <f>COUNTIFS('Form Responses 1'!$E:$E,$C97,'Form Responses 1'!$E:$E,"*"&amp;R$69&amp;"*")/R$86</f>
        <v>0</v>
      </c>
      <c r="S97" s="6">
        <f>COUNTIFS('Form Responses 1'!$E:$E,$C97,'Form Responses 1'!$E:$E,"*"&amp;S$69&amp;"*")/S$86</f>
        <v>0</v>
      </c>
      <c r="T97" s="6">
        <f>COUNTIFS('Form Responses 1'!$E:$E,$C97,'Form Responses 1'!$E:$E,"*"&amp;T$69&amp;"*")/T$86</f>
        <v>0</v>
      </c>
    </row>
    <row r="98" spans="1:20" ht="13" x14ac:dyDescent="0.15">
      <c r="A98" s="3" t="s">
        <v>262</v>
      </c>
      <c r="B98" s="3" t="s">
        <v>263</v>
      </c>
      <c r="C98" s="8" t="str">
        <f t="shared" si="10"/>
        <v>*Used compliant mechanisms for a student project*</v>
      </c>
      <c r="D98" s="9">
        <f>COUNTIF('Form Responses 1'!E:E,C98)</f>
        <v>5</v>
      </c>
      <c r="E98" s="10"/>
      <c r="F98" s="6">
        <f>COUNTIF('Form Responses 1'!$E$66:$E973,C98)/$F$2</f>
        <v>7.0422535211267609E-2</v>
      </c>
      <c r="G98" s="6">
        <f>F98</f>
        <v>7.0422535211267609E-2</v>
      </c>
      <c r="H98" s="6">
        <f>COUNTIFS('Form Responses 1'!$E:$E,$C98,'Form Responses 1'!$E:$E,"*"&amp;H$69&amp;"*")/H$86</f>
        <v>3.5714285714285712E-2</v>
      </c>
      <c r="I98" s="6">
        <f>COUNTIFS('Form Responses 1'!$E:$E,$C98,'Form Responses 1'!$E:$E,"*"&amp;I$69&amp;"*")/I$86</f>
        <v>4.4642857142857144E-2</v>
      </c>
      <c r="J98" s="6">
        <f>COUNTIFS('Form Responses 1'!$E:$E,$C98,'Form Responses 1'!$E:$E,"*"&amp;J$69&amp;"*")/J$86</f>
        <v>3.125E-2</v>
      </c>
      <c r="K98" s="6">
        <f>COUNTIFS('Form Responses 1'!$E:$E,$C98,'Form Responses 1'!$E:$E,"*"&amp;K$69&amp;"*")/K$86</f>
        <v>3.7974683544303799E-2</v>
      </c>
      <c r="L98" s="6">
        <f>COUNTIFS('Form Responses 1'!$E:$E,$C98,'Form Responses 1'!$E:$E,"*"&amp;L$69&amp;"*")/L$86</f>
        <v>0.05</v>
      </c>
      <c r="M98" s="6">
        <f>COUNTIFS('Form Responses 1'!$E:$E,$C98,'Form Responses 1'!$E:$E,"*"&amp;M$69&amp;"*")/M$86</f>
        <v>7.6923076923076927E-2</v>
      </c>
      <c r="N98" s="6">
        <f>COUNTIFS('Form Responses 1'!$E:$E,$C98,'Form Responses 1'!$E:$E,"*"&amp;N$69&amp;"*")/N$86</f>
        <v>6.1224489795918366E-2</v>
      </c>
      <c r="O98" s="6">
        <f>COUNTIFS('Form Responses 1'!$E:$E,$C98,'Form Responses 1'!$E:$E,"*"&amp;O$69&amp;"*")/O$86</f>
        <v>6.0606060606060608E-2</v>
      </c>
      <c r="P98" s="6">
        <f>COUNTIFS('Form Responses 1'!$E:$E,$C98,'Form Responses 1'!$E:$E,"*"&amp;P$69&amp;"*")/P$86</f>
        <v>3.4482758620689655E-2</v>
      </c>
      <c r="Q98" s="6">
        <f>COUNTIFS('Form Responses 1'!$E:$E,$C98,'Form Responses 1'!$E:$E,"*"&amp;Q$69&amp;"*")/Q$86</f>
        <v>0</v>
      </c>
      <c r="R98" s="6">
        <f>COUNTIFS('Form Responses 1'!$E:$E,$C98,'Form Responses 1'!$E:$E,"*"&amp;R$69&amp;"*")/R$86</f>
        <v>1</v>
      </c>
      <c r="S98" s="6">
        <f>COUNTIFS('Form Responses 1'!$E:$E,$C98,'Form Responses 1'!$E:$E,"*"&amp;S$69&amp;"*")/S$86</f>
        <v>0</v>
      </c>
      <c r="T98" s="6">
        <f>COUNTIFS('Form Responses 1'!$E:$E,$C98,'Form Responses 1'!$E:$E,"*"&amp;T$69&amp;"*")/T$86</f>
        <v>0.5</v>
      </c>
    </row>
    <row r="99" spans="1:20" ht="13" x14ac:dyDescent="0.15">
      <c r="A99" s="3" t="s">
        <v>264</v>
      </c>
      <c r="B99" s="3" t="s">
        <v>265</v>
      </c>
      <c r="C99" s="8" t="str">
        <f t="shared" si="10"/>
        <v>*Created a design project for students*</v>
      </c>
      <c r="D99" s="9">
        <f>COUNTIF('Form Responses 1'!E:E,C99)</f>
        <v>7</v>
      </c>
      <c r="E99" s="10">
        <f>COUNTIF('Form Responses 1'!E:E,C99)/$E$2</f>
        <v>5.1470588235294115E-2</v>
      </c>
      <c r="F99" s="6">
        <f>COUNTIF('Form Responses 1'!$E$66:$E973,C99)/$F$2</f>
        <v>1.4084507042253521E-2</v>
      </c>
      <c r="G99" s="6">
        <f t="shared" ref="G99:G100" si="12">E99</f>
        <v>5.1470588235294115E-2</v>
      </c>
      <c r="H99" s="6">
        <f>COUNTIFS('Form Responses 1'!$E:$E,$C99,'Form Responses 1'!$E:$E,"*"&amp;H$69&amp;"*")/H$86</f>
        <v>4.4642857142857144E-2</v>
      </c>
      <c r="I99" s="6">
        <f>COUNTIFS('Form Responses 1'!$E:$E,$C99,'Form Responses 1'!$E:$E,"*"&amp;I$69&amp;"*")/I$86</f>
        <v>4.4642857142857144E-2</v>
      </c>
      <c r="J99" s="6">
        <f>COUNTIFS('Form Responses 1'!$E:$E,$C99,'Form Responses 1'!$E:$E,"*"&amp;J$69&amp;"*")/J$86</f>
        <v>7.2916666666666671E-2</v>
      </c>
      <c r="K99" s="6">
        <f>COUNTIFS('Form Responses 1'!$E:$E,$C99,'Form Responses 1'!$E:$E,"*"&amp;K$69&amp;"*")/K$86</f>
        <v>6.3291139240506333E-2</v>
      </c>
      <c r="L99" s="6">
        <f>COUNTIFS('Form Responses 1'!$E:$E,$C99,'Form Responses 1'!$E:$E,"*"&amp;L$69&amp;"*")/L$86</f>
        <v>8.3333333333333329E-2</v>
      </c>
      <c r="M99" s="6">
        <f>COUNTIFS('Form Responses 1'!$E:$E,$C99,'Form Responses 1'!$E:$E,"*"&amp;M$69&amp;"*")/M$86</f>
        <v>9.6153846153846159E-2</v>
      </c>
      <c r="N99" s="6">
        <f>COUNTIFS('Form Responses 1'!$E:$E,$C99,'Form Responses 1'!$E:$E,"*"&amp;N$69&amp;"*")/N$86</f>
        <v>8.1632653061224483E-2</v>
      </c>
      <c r="O99" s="6">
        <f>COUNTIFS('Form Responses 1'!$E:$E,$C99,'Form Responses 1'!$E:$E,"*"&amp;O$69&amp;"*")/O$86</f>
        <v>0.15151515151515152</v>
      </c>
      <c r="P99" s="6">
        <f>COUNTIFS('Form Responses 1'!$E:$E,$C99,'Form Responses 1'!$E:$E,"*"&amp;P$69&amp;"*")/P$86</f>
        <v>0.13793103448275862</v>
      </c>
      <c r="Q99" s="6">
        <f>COUNTIFS('Form Responses 1'!$E:$E,$C99,'Form Responses 1'!$E:$E,"*"&amp;Q$69&amp;"*")/Q$86</f>
        <v>0</v>
      </c>
      <c r="R99" s="6">
        <f>COUNTIFS('Form Responses 1'!$E:$E,$C99,'Form Responses 1'!$E:$E,"*"&amp;R$69&amp;"*")/R$86</f>
        <v>0</v>
      </c>
      <c r="S99" s="6">
        <f>COUNTIFS('Form Responses 1'!$E:$E,$C99,'Form Responses 1'!$E:$E,"*"&amp;S$69&amp;"*")/S$86</f>
        <v>1</v>
      </c>
      <c r="T99" s="6">
        <f>COUNTIFS('Form Responses 1'!$E:$E,$C99,'Form Responses 1'!$E:$E,"*"&amp;T$69&amp;"*")/T$86</f>
        <v>0</v>
      </c>
    </row>
    <row r="100" spans="1:20" ht="13" x14ac:dyDescent="0.15">
      <c r="A100" s="3" t="s">
        <v>266</v>
      </c>
      <c r="B100" s="3" t="s">
        <v>267</v>
      </c>
      <c r="C100" s="8" t="str">
        <f t="shared" si="10"/>
        <v>*Implemented compliant mechanisms into a product design that is now on the market*</v>
      </c>
      <c r="D100" s="9">
        <f>COUNTIF('Form Responses 1'!E:E,C100)</f>
        <v>2</v>
      </c>
      <c r="E100" s="10">
        <f>COUNTIF('Form Responses 1'!E:E,C100)/$E$2</f>
        <v>1.4705882352941176E-2</v>
      </c>
      <c r="F100" s="6">
        <f>COUNTIF('Form Responses 1'!$E$66:$E973,C100)/$F$2</f>
        <v>2.8169014084507043E-2</v>
      </c>
      <c r="G100" s="6">
        <f t="shared" si="12"/>
        <v>1.4705882352941176E-2</v>
      </c>
      <c r="H100" s="6">
        <f>COUNTIFS('Form Responses 1'!$E:$E,$C100,'Form Responses 1'!$E:$E,"*"&amp;H$69&amp;"*")/H$86</f>
        <v>8.9285714285714281E-3</v>
      </c>
      <c r="I100" s="6">
        <f>COUNTIFS('Form Responses 1'!$E:$E,$C100,'Form Responses 1'!$E:$E,"*"&amp;I$69&amp;"*")/I$86</f>
        <v>1.7857142857142856E-2</v>
      </c>
      <c r="J100" s="6">
        <f>COUNTIFS('Form Responses 1'!$E:$E,$C100,'Form Responses 1'!$E:$E,"*"&amp;J$69&amp;"*")/J$86</f>
        <v>2.0833333333333332E-2</v>
      </c>
      <c r="K100" s="6">
        <f>COUNTIFS('Form Responses 1'!$E:$E,$C100,'Form Responses 1'!$E:$E,"*"&amp;K$69&amp;"*")/K$86</f>
        <v>1.2658227848101266E-2</v>
      </c>
      <c r="L100" s="6">
        <f>COUNTIFS('Form Responses 1'!$E:$E,$C100,'Form Responses 1'!$E:$E,"*"&amp;L$69&amp;"*")/L$86</f>
        <v>0</v>
      </c>
      <c r="M100" s="6">
        <f>COUNTIFS('Form Responses 1'!$E:$E,$C100,'Form Responses 1'!$E:$E,"*"&amp;M$69&amp;"*")/M$86</f>
        <v>3.8461538461538464E-2</v>
      </c>
      <c r="N100" s="6">
        <f>COUNTIFS('Form Responses 1'!$E:$E,$C100,'Form Responses 1'!$E:$E,"*"&amp;N$69&amp;"*")/N$86</f>
        <v>2.0408163265306121E-2</v>
      </c>
      <c r="O100" s="6">
        <f>COUNTIFS('Form Responses 1'!$E:$E,$C100,'Form Responses 1'!$E:$E,"*"&amp;O$69&amp;"*")/O$86</f>
        <v>3.0303030303030304E-2</v>
      </c>
      <c r="P100" s="6">
        <f>COUNTIFS('Form Responses 1'!$E:$E,$C100,'Form Responses 1'!$E:$E,"*"&amp;P$69&amp;"*")/P$86</f>
        <v>6.8965517241379309E-2</v>
      </c>
      <c r="Q100" s="6">
        <f>COUNTIFS('Form Responses 1'!$E:$E,$C100,'Form Responses 1'!$E:$E,"*"&amp;Q$69&amp;"*")/Q$86</f>
        <v>0</v>
      </c>
      <c r="R100" s="6">
        <f>COUNTIFS('Form Responses 1'!$E:$E,$C100,'Form Responses 1'!$E:$E,"*"&amp;R$69&amp;"*")/R$86</f>
        <v>0.2</v>
      </c>
      <c r="S100" s="6">
        <f>COUNTIFS('Form Responses 1'!$E:$E,$C100,'Form Responses 1'!$E:$E,"*"&amp;S$69&amp;"*")/S$86</f>
        <v>0</v>
      </c>
      <c r="T100" s="6">
        <f>COUNTIFS('Form Responses 1'!$E:$E,$C100,'Form Responses 1'!$E:$E,"*"&amp;T$69&amp;"*")/T$86</f>
        <v>1</v>
      </c>
    </row>
    <row r="101" spans="1:20" ht="13" x14ac:dyDescent="0.15">
      <c r="C101" s="3"/>
    </row>
    <row r="102" spans="1:20" ht="13" x14ac:dyDescent="0.15">
      <c r="C102" s="3"/>
    </row>
    <row r="103" spans="1:20" ht="13" x14ac:dyDescent="0.15">
      <c r="C103" s="3"/>
    </row>
    <row r="104" spans="1:20" ht="13" x14ac:dyDescent="0.15">
      <c r="C104" s="3"/>
    </row>
    <row r="105" spans="1:20" ht="13" x14ac:dyDescent="0.15">
      <c r="C105" s="3"/>
    </row>
    <row r="106" spans="1:20" ht="13" x14ac:dyDescent="0.15">
      <c r="C106" s="3"/>
    </row>
    <row r="107" spans="1:20" ht="13" x14ac:dyDescent="0.15">
      <c r="C107" s="3"/>
    </row>
    <row r="108" spans="1:20" ht="13" x14ac:dyDescent="0.15">
      <c r="C108" s="3"/>
    </row>
    <row r="109" spans="1:20" ht="13" x14ac:dyDescent="0.15">
      <c r="C109" s="3"/>
    </row>
    <row r="110" spans="1:20" ht="13" x14ac:dyDescent="0.15">
      <c r="C110" s="3"/>
    </row>
    <row r="111" spans="1:20" ht="13" x14ac:dyDescent="0.15">
      <c r="C111" s="3"/>
    </row>
    <row r="112" spans="1:20" ht="13" x14ac:dyDescent="0.15">
      <c r="C112" s="3"/>
    </row>
    <row r="113" spans="3:3" ht="13" x14ac:dyDescent="0.15">
      <c r="C113" s="3"/>
    </row>
    <row r="114" spans="3:3" ht="13" x14ac:dyDescent="0.15">
      <c r="C114" s="3"/>
    </row>
    <row r="115" spans="3:3" ht="13" x14ac:dyDescent="0.15">
      <c r="C115" s="3"/>
    </row>
    <row r="116" spans="3:3" ht="13" x14ac:dyDescent="0.15">
      <c r="C116" s="3"/>
    </row>
    <row r="117" spans="3:3" ht="13" x14ac:dyDescent="0.15">
      <c r="C117" s="3"/>
    </row>
    <row r="118" spans="3:3" ht="13" x14ac:dyDescent="0.15">
      <c r="C118" s="3"/>
    </row>
    <row r="119" spans="3:3" ht="13" x14ac:dyDescent="0.15">
      <c r="C119" s="3"/>
    </row>
    <row r="120" spans="3:3" ht="13" x14ac:dyDescent="0.15">
      <c r="C120" s="3"/>
    </row>
    <row r="121" spans="3:3" ht="13" x14ac:dyDescent="0.15">
      <c r="C121" s="3"/>
    </row>
    <row r="122" spans="3:3" ht="13" x14ac:dyDescent="0.15">
      <c r="C122" s="3"/>
    </row>
    <row r="123" spans="3:3" ht="13" x14ac:dyDescent="0.15">
      <c r="C123" s="3"/>
    </row>
    <row r="124" spans="3:3" ht="13" x14ac:dyDescent="0.15">
      <c r="C124" s="3"/>
    </row>
    <row r="125" spans="3:3" ht="13" x14ac:dyDescent="0.15">
      <c r="C125" s="3"/>
    </row>
    <row r="126" spans="3:3" ht="13" x14ac:dyDescent="0.15">
      <c r="C126" s="3"/>
    </row>
    <row r="127" spans="3:3" ht="13" x14ac:dyDescent="0.15">
      <c r="C127" s="3"/>
    </row>
    <row r="128" spans="3:3" ht="13" x14ac:dyDescent="0.15">
      <c r="C128" s="3"/>
    </row>
    <row r="129" spans="3:3" ht="13" x14ac:dyDescent="0.15">
      <c r="C129" s="3"/>
    </row>
    <row r="130" spans="3:3" ht="13" x14ac:dyDescent="0.15">
      <c r="C130" s="3"/>
    </row>
    <row r="131" spans="3:3" ht="13" x14ac:dyDescent="0.15">
      <c r="C131" s="3"/>
    </row>
    <row r="132" spans="3:3" ht="13" x14ac:dyDescent="0.15">
      <c r="C132" s="3"/>
    </row>
    <row r="133" spans="3:3" ht="13" x14ac:dyDescent="0.15">
      <c r="C133" s="3"/>
    </row>
    <row r="134" spans="3:3" ht="13" x14ac:dyDescent="0.15">
      <c r="C134" s="3"/>
    </row>
    <row r="135" spans="3:3" ht="13" x14ac:dyDescent="0.15">
      <c r="C135" s="3"/>
    </row>
    <row r="136" spans="3:3" ht="13" x14ac:dyDescent="0.15">
      <c r="C136" s="3"/>
    </row>
    <row r="137" spans="3:3" ht="13" x14ac:dyDescent="0.15">
      <c r="C137" s="3"/>
    </row>
    <row r="138" spans="3:3" ht="13" x14ac:dyDescent="0.15">
      <c r="C138" s="3"/>
    </row>
    <row r="139" spans="3:3" ht="13" x14ac:dyDescent="0.15">
      <c r="C139" s="3"/>
    </row>
    <row r="140" spans="3:3" ht="13" x14ac:dyDescent="0.15">
      <c r="C140" s="3"/>
    </row>
    <row r="141" spans="3:3" ht="13" x14ac:dyDescent="0.15">
      <c r="C141" s="3"/>
    </row>
    <row r="142" spans="3:3" ht="13" x14ac:dyDescent="0.15">
      <c r="C142" s="3"/>
    </row>
    <row r="143" spans="3:3" ht="13" x14ac:dyDescent="0.15">
      <c r="C143" s="3"/>
    </row>
    <row r="144" spans="3:3" ht="13" x14ac:dyDescent="0.15">
      <c r="C144" s="3"/>
    </row>
    <row r="145" spans="3:3" ht="13" x14ac:dyDescent="0.15">
      <c r="C145" s="3"/>
    </row>
    <row r="146" spans="3:3" ht="13" x14ac:dyDescent="0.15">
      <c r="C146" s="3"/>
    </row>
    <row r="147" spans="3:3" ht="13" x14ac:dyDescent="0.15">
      <c r="C147" s="3"/>
    </row>
    <row r="148" spans="3:3" ht="13" x14ac:dyDescent="0.15">
      <c r="C148" s="3"/>
    </row>
    <row r="149" spans="3:3" ht="13" x14ac:dyDescent="0.15">
      <c r="C149" s="3"/>
    </row>
    <row r="150" spans="3:3" ht="13" x14ac:dyDescent="0.15">
      <c r="C150" s="3"/>
    </row>
    <row r="151" spans="3:3" ht="13" x14ac:dyDescent="0.15">
      <c r="C151" s="3"/>
    </row>
    <row r="152" spans="3:3" ht="13" x14ac:dyDescent="0.15">
      <c r="C152" s="3"/>
    </row>
    <row r="153" spans="3:3" ht="13" x14ac:dyDescent="0.15">
      <c r="C153" s="3"/>
    </row>
    <row r="154" spans="3:3" ht="13" x14ac:dyDescent="0.15">
      <c r="C154" s="3"/>
    </row>
    <row r="155" spans="3:3" ht="13" x14ac:dyDescent="0.15">
      <c r="C155" s="3"/>
    </row>
    <row r="156" spans="3:3" ht="13" x14ac:dyDescent="0.15">
      <c r="C156" s="3"/>
    </row>
    <row r="157" spans="3:3" ht="13" x14ac:dyDescent="0.15">
      <c r="C157" s="3"/>
    </row>
    <row r="158" spans="3:3" ht="13" x14ac:dyDescent="0.15">
      <c r="C158" s="3"/>
    </row>
    <row r="159" spans="3:3" ht="13" x14ac:dyDescent="0.15">
      <c r="C159" s="3"/>
    </row>
    <row r="160" spans="3:3" ht="13" x14ac:dyDescent="0.15">
      <c r="C160" s="3"/>
    </row>
    <row r="161" spans="3:3" ht="13" x14ac:dyDescent="0.15">
      <c r="C161" s="3"/>
    </row>
    <row r="162" spans="3:3" ht="13" x14ac:dyDescent="0.15">
      <c r="C162" s="3"/>
    </row>
    <row r="163" spans="3:3" ht="13" x14ac:dyDescent="0.15">
      <c r="C163" s="3"/>
    </row>
    <row r="164" spans="3:3" ht="13" x14ac:dyDescent="0.15">
      <c r="C164" s="3"/>
    </row>
    <row r="165" spans="3:3" ht="13" x14ac:dyDescent="0.15">
      <c r="C165" s="3"/>
    </row>
    <row r="166" spans="3:3" ht="13" x14ac:dyDescent="0.15">
      <c r="C166" s="3"/>
    </row>
    <row r="167" spans="3:3" ht="13" x14ac:dyDescent="0.15">
      <c r="C167" s="3"/>
    </row>
    <row r="168" spans="3:3" ht="13" x14ac:dyDescent="0.15">
      <c r="C168" s="3"/>
    </row>
    <row r="169" spans="3:3" ht="13" x14ac:dyDescent="0.15">
      <c r="C169" s="3"/>
    </row>
    <row r="170" spans="3:3" ht="13" x14ac:dyDescent="0.15">
      <c r="C170" s="3"/>
    </row>
    <row r="171" spans="3:3" ht="13" x14ac:dyDescent="0.15">
      <c r="C171" s="3"/>
    </row>
    <row r="172" spans="3:3" ht="13" x14ac:dyDescent="0.15">
      <c r="C172" s="3"/>
    </row>
    <row r="173" spans="3:3" ht="13" x14ac:dyDescent="0.15">
      <c r="C173" s="3"/>
    </row>
    <row r="174" spans="3:3" ht="13" x14ac:dyDescent="0.15">
      <c r="C174" s="3"/>
    </row>
    <row r="175" spans="3:3" ht="13" x14ac:dyDescent="0.15">
      <c r="C175" s="3"/>
    </row>
    <row r="176" spans="3:3" ht="13" x14ac:dyDescent="0.15">
      <c r="C176" s="3"/>
    </row>
    <row r="177" spans="3:3" ht="13" x14ac:dyDescent="0.15">
      <c r="C177" s="3"/>
    </row>
    <row r="178" spans="3:3" ht="13" x14ac:dyDescent="0.15">
      <c r="C178" s="3"/>
    </row>
    <row r="179" spans="3:3" ht="13" x14ac:dyDescent="0.15">
      <c r="C179" s="3"/>
    </row>
    <row r="180" spans="3:3" ht="13" x14ac:dyDescent="0.15">
      <c r="C180" s="3"/>
    </row>
    <row r="181" spans="3:3" ht="13" x14ac:dyDescent="0.15">
      <c r="C181" s="3"/>
    </row>
    <row r="182" spans="3:3" ht="13" x14ac:dyDescent="0.15">
      <c r="C182" s="3"/>
    </row>
    <row r="183" spans="3:3" ht="13" x14ac:dyDescent="0.15">
      <c r="C183" s="3"/>
    </row>
    <row r="184" spans="3:3" ht="13" x14ac:dyDescent="0.15">
      <c r="C184" s="3"/>
    </row>
    <row r="185" spans="3:3" ht="13" x14ac:dyDescent="0.15">
      <c r="C185" s="3"/>
    </row>
    <row r="186" spans="3:3" ht="13" x14ac:dyDescent="0.15">
      <c r="C186" s="3"/>
    </row>
    <row r="187" spans="3:3" ht="13" x14ac:dyDescent="0.15">
      <c r="C187" s="3"/>
    </row>
    <row r="188" spans="3:3" ht="13" x14ac:dyDescent="0.15">
      <c r="C188" s="3"/>
    </row>
    <row r="189" spans="3:3" ht="13" x14ac:dyDescent="0.15">
      <c r="C189" s="3"/>
    </row>
    <row r="190" spans="3:3" ht="13" x14ac:dyDescent="0.15">
      <c r="C190" s="3"/>
    </row>
    <row r="191" spans="3:3" ht="13" x14ac:dyDescent="0.15">
      <c r="C191" s="3"/>
    </row>
    <row r="192" spans="3:3" ht="13" x14ac:dyDescent="0.15">
      <c r="C192" s="3"/>
    </row>
    <row r="193" spans="3:3" ht="13" x14ac:dyDescent="0.15">
      <c r="C193" s="3"/>
    </row>
    <row r="194" spans="3:3" ht="13" x14ac:dyDescent="0.15">
      <c r="C194" s="3"/>
    </row>
    <row r="195" spans="3:3" ht="13" x14ac:dyDescent="0.15">
      <c r="C195" s="3"/>
    </row>
    <row r="196" spans="3:3" ht="13" x14ac:dyDescent="0.15">
      <c r="C196" s="3"/>
    </row>
    <row r="197" spans="3:3" ht="13" x14ac:dyDescent="0.15">
      <c r="C197" s="3"/>
    </row>
    <row r="198" spans="3:3" ht="13" x14ac:dyDescent="0.15">
      <c r="C198" s="3"/>
    </row>
    <row r="199" spans="3:3" ht="13" x14ac:dyDescent="0.15">
      <c r="C199" s="3"/>
    </row>
    <row r="200" spans="3:3" ht="13" x14ac:dyDescent="0.15">
      <c r="C200" s="3"/>
    </row>
    <row r="201" spans="3:3" ht="13" x14ac:dyDescent="0.15">
      <c r="C201" s="3"/>
    </row>
    <row r="202" spans="3:3" ht="13" x14ac:dyDescent="0.15">
      <c r="C202" s="3"/>
    </row>
    <row r="203" spans="3:3" ht="13" x14ac:dyDescent="0.15">
      <c r="C203" s="3"/>
    </row>
    <row r="204" spans="3:3" ht="13" x14ac:dyDescent="0.15">
      <c r="C204" s="3"/>
    </row>
    <row r="205" spans="3:3" ht="13" x14ac:dyDescent="0.15">
      <c r="C205" s="3"/>
    </row>
    <row r="206" spans="3:3" ht="13" x14ac:dyDescent="0.15">
      <c r="C206" s="3"/>
    </row>
    <row r="207" spans="3:3" ht="13" x14ac:dyDescent="0.15">
      <c r="C207" s="3"/>
    </row>
    <row r="208" spans="3:3" ht="13" x14ac:dyDescent="0.15">
      <c r="C208" s="3"/>
    </row>
    <row r="209" spans="3:3" ht="13" x14ac:dyDescent="0.15">
      <c r="C209" s="3"/>
    </row>
    <row r="210" spans="3:3" ht="13" x14ac:dyDescent="0.15">
      <c r="C210" s="3"/>
    </row>
    <row r="211" spans="3:3" ht="13" x14ac:dyDescent="0.15">
      <c r="C211" s="3"/>
    </row>
    <row r="212" spans="3:3" ht="13" x14ac:dyDescent="0.15">
      <c r="C212" s="3"/>
    </row>
    <row r="213" spans="3:3" ht="13" x14ac:dyDescent="0.15">
      <c r="C213" s="3"/>
    </row>
    <row r="214" spans="3:3" ht="13" x14ac:dyDescent="0.15">
      <c r="C214" s="3"/>
    </row>
    <row r="215" spans="3:3" ht="13" x14ac:dyDescent="0.15">
      <c r="C215" s="3"/>
    </row>
    <row r="216" spans="3:3" ht="13" x14ac:dyDescent="0.15">
      <c r="C216" s="3"/>
    </row>
    <row r="217" spans="3:3" ht="13" x14ac:dyDescent="0.15">
      <c r="C217" s="3"/>
    </row>
    <row r="218" spans="3:3" ht="13" x14ac:dyDescent="0.15">
      <c r="C218" s="3"/>
    </row>
    <row r="219" spans="3:3" ht="13" x14ac:dyDescent="0.15">
      <c r="C219" s="3"/>
    </row>
    <row r="220" spans="3:3" ht="13" x14ac:dyDescent="0.15">
      <c r="C220" s="3"/>
    </row>
    <row r="221" spans="3:3" ht="13" x14ac:dyDescent="0.15">
      <c r="C221" s="3"/>
    </row>
    <row r="222" spans="3:3" ht="13" x14ac:dyDescent="0.15">
      <c r="C222" s="3"/>
    </row>
    <row r="223" spans="3:3" ht="13" x14ac:dyDescent="0.15">
      <c r="C223" s="3"/>
    </row>
    <row r="224" spans="3:3" ht="13" x14ac:dyDescent="0.15">
      <c r="C224" s="3"/>
    </row>
    <row r="225" spans="3:3" ht="13" x14ac:dyDescent="0.15">
      <c r="C225" s="3"/>
    </row>
    <row r="226" spans="3:3" ht="13" x14ac:dyDescent="0.15">
      <c r="C226" s="3"/>
    </row>
    <row r="227" spans="3:3" ht="13" x14ac:dyDescent="0.15">
      <c r="C227" s="3"/>
    </row>
    <row r="228" spans="3:3" ht="13" x14ac:dyDescent="0.15">
      <c r="C228" s="3"/>
    </row>
    <row r="229" spans="3:3" ht="13" x14ac:dyDescent="0.15">
      <c r="C229" s="3"/>
    </row>
    <row r="230" spans="3:3" ht="13" x14ac:dyDescent="0.15">
      <c r="C230" s="3"/>
    </row>
    <row r="231" spans="3:3" ht="13" x14ac:dyDescent="0.15">
      <c r="C231" s="3"/>
    </row>
    <row r="232" spans="3:3" ht="13" x14ac:dyDescent="0.15">
      <c r="C232" s="3"/>
    </row>
    <row r="233" spans="3:3" ht="13" x14ac:dyDescent="0.15">
      <c r="C233" s="3"/>
    </row>
    <row r="234" spans="3:3" ht="13" x14ac:dyDescent="0.15">
      <c r="C234" s="3"/>
    </row>
    <row r="235" spans="3:3" ht="13" x14ac:dyDescent="0.15">
      <c r="C235" s="3"/>
    </row>
    <row r="236" spans="3:3" ht="13" x14ac:dyDescent="0.15">
      <c r="C236" s="3"/>
    </row>
    <row r="237" spans="3:3" ht="13" x14ac:dyDescent="0.15">
      <c r="C237" s="3"/>
    </row>
    <row r="238" spans="3:3" ht="13" x14ac:dyDescent="0.15">
      <c r="C238" s="3"/>
    </row>
    <row r="239" spans="3:3" ht="13" x14ac:dyDescent="0.15">
      <c r="C239" s="3"/>
    </row>
    <row r="240" spans="3:3" ht="13" x14ac:dyDescent="0.15">
      <c r="C240" s="3"/>
    </row>
    <row r="241" spans="3:3" ht="13" x14ac:dyDescent="0.15">
      <c r="C241" s="3"/>
    </row>
    <row r="242" spans="3:3" ht="13" x14ac:dyDescent="0.15">
      <c r="C242" s="3"/>
    </row>
    <row r="243" spans="3:3" ht="13" x14ac:dyDescent="0.15">
      <c r="C243" s="3"/>
    </row>
    <row r="244" spans="3:3" ht="13" x14ac:dyDescent="0.15">
      <c r="C244" s="3"/>
    </row>
    <row r="245" spans="3:3" ht="13" x14ac:dyDescent="0.15">
      <c r="C245" s="3"/>
    </row>
    <row r="246" spans="3:3" ht="13" x14ac:dyDescent="0.15">
      <c r="C246" s="3"/>
    </row>
    <row r="247" spans="3:3" ht="13" x14ac:dyDescent="0.15">
      <c r="C247" s="3"/>
    </row>
    <row r="248" spans="3:3" ht="13" x14ac:dyDescent="0.15">
      <c r="C248" s="3"/>
    </row>
    <row r="249" spans="3:3" ht="13" x14ac:dyDescent="0.15">
      <c r="C249" s="3"/>
    </row>
    <row r="250" spans="3:3" ht="13" x14ac:dyDescent="0.15">
      <c r="C250" s="3"/>
    </row>
    <row r="251" spans="3:3" ht="13" x14ac:dyDescent="0.15">
      <c r="C251" s="3"/>
    </row>
    <row r="252" spans="3:3" ht="13" x14ac:dyDescent="0.15">
      <c r="C252" s="3"/>
    </row>
    <row r="253" spans="3:3" ht="13" x14ac:dyDescent="0.15">
      <c r="C253" s="3"/>
    </row>
    <row r="254" spans="3:3" ht="13" x14ac:dyDescent="0.15">
      <c r="C254" s="3"/>
    </row>
    <row r="255" spans="3:3" ht="13" x14ac:dyDescent="0.15">
      <c r="C255" s="3"/>
    </row>
    <row r="256" spans="3:3" ht="13" x14ac:dyDescent="0.15">
      <c r="C256" s="3"/>
    </row>
    <row r="257" spans="3:3" ht="13" x14ac:dyDescent="0.15">
      <c r="C257" s="3"/>
    </row>
    <row r="258" spans="3:3" ht="13" x14ac:dyDescent="0.15">
      <c r="C258" s="3"/>
    </row>
    <row r="259" spans="3:3" ht="13" x14ac:dyDescent="0.15">
      <c r="C259" s="3"/>
    </row>
    <row r="260" spans="3:3" ht="13" x14ac:dyDescent="0.15">
      <c r="C260" s="3"/>
    </row>
    <row r="261" spans="3:3" ht="13" x14ac:dyDescent="0.15">
      <c r="C261" s="3"/>
    </row>
    <row r="262" spans="3:3" ht="13" x14ac:dyDescent="0.15">
      <c r="C262" s="3"/>
    </row>
    <row r="263" spans="3:3" ht="13" x14ac:dyDescent="0.15">
      <c r="C263" s="3"/>
    </row>
    <row r="264" spans="3:3" ht="13" x14ac:dyDescent="0.15">
      <c r="C264" s="3"/>
    </row>
    <row r="265" spans="3:3" ht="13" x14ac:dyDescent="0.15">
      <c r="C265" s="3"/>
    </row>
    <row r="266" spans="3:3" ht="13" x14ac:dyDescent="0.15">
      <c r="C266" s="3"/>
    </row>
    <row r="267" spans="3:3" ht="13" x14ac:dyDescent="0.15">
      <c r="C267" s="3"/>
    </row>
    <row r="268" spans="3:3" ht="13" x14ac:dyDescent="0.15">
      <c r="C268" s="3"/>
    </row>
    <row r="269" spans="3:3" ht="13" x14ac:dyDescent="0.15">
      <c r="C269" s="3"/>
    </row>
    <row r="270" spans="3:3" ht="13" x14ac:dyDescent="0.15">
      <c r="C270" s="3"/>
    </row>
    <row r="271" spans="3:3" ht="13" x14ac:dyDescent="0.15">
      <c r="C271" s="3"/>
    </row>
    <row r="272" spans="3:3" ht="13" x14ac:dyDescent="0.15">
      <c r="C272" s="3"/>
    </row>
    <row r="273" spans="3:3" ht="13" x14ac:dyDescent="0.15">
      <c r="C273" s="3"/>
    </row>
    <row r="274" spans="3:3" ht="13" x14ac:dyDescent="0.15">
      <c r="C274" s="3"/>
    </row>
    <row r="275" spans="3:3" ht="13" x14ac:dyDescent="0.15">
      <c r="C275" s="3"/>
    </row>
    <row r="276" spans="3:3" ht="13" x14ac:dyDescent="0.15">
      <c r="C276" s="3"/>
    </row>
    <row r="277" spans="3:3" ht="13" x14ac:dyDescent="0.15">
      <c r="C277" s="3"/>
    </row>
    <row r="278" spans="3:3" ht="13" x14ac:dyDescent="0.15">
      <c r="C278" s="3"/>
    </row>
    <row r="279" spans="3:3" ht="13" x14ac:dyDescent="0.15">
      <c r="C279" s="3"/>
    </row>
    <row r="280" spans="3:3" ht="13" x14ac:dyDescent="0.15">
      <c r="C280" s="3"/>
    </row>
    <row r="281" spans="3:3" ht="13" x14ac:dyDescent="0.15">
      <c r="C281" s="3"/>
    </row>
    <row r="282" spans="3:3" ht="13" x14ac:dyDescent="0.15">
      <c r="C282" s="3"/>
    </row>
    <row r="283" spans="3:3" ht="13" x14ac:dyDescent="0.15">
      <c r="C283" s="3"/>
    </row>
    <row r="284" spans="3:3" ht="13" x14ac:dyDescent="0.15">
      <c r="C284" s="3"/>
    </row>
    <row r="285" spans="3:3" ht="13" x14ac:dyDescent="0.15">
      <c r="C285" s="3"/>
    </row>
    <row r="286" spans="3:3" ht="13" x14ac:dyDescent="0.15">
      <c r="C286" s="3"/>
    </row>
    <row r="287" spans="3:3" ht="13" x14ac:dyDescent="0.15">
      <c r="C287" s="3"/>
    </row>
    <row r="288" spans="3:3" ht="13" x14ac:dyDescent="0.15">
      <c r="C288" s="3"/>
    </row>
    <row r="289" spans="3:3" ht="13" x14ac:dyDescent="0.15">
      <c r="C289" s="3"/>
    </row>
    <row r="290" spans="3:3" ht="13" x14ac:dyDescent="0.15">
      <c r="C290" s="3"/>
    </row>
    <row r="291" spans="3:3" ht="13" x14ac:dyDescent="0.15">
      <c r="C291" s="3"/>
    </row>
    <row r="292" spans="3:3" ht="13" x14ac:dyDescent="0.15">
      <c r="C292" s="3"/>
    </row>
    <row r="293" spans="3:3" ht="13" x14ac:dyDescent="0.15">
      <c r="C293" s="3"/>
    </row>
    <row r="294" spans="3:3" ht="13" x14ac:dyDescent="0.15">
      <c r="C294" s="3"/>
    </row>
    <row r="295" spans="3:3" ht="13" x14ac:dyDescent="0.15">
      <c r="C295" s="3"/>
    </row>
    <row r="296" spans="3:3" ht="13" x14ac:dyDescent="0.15">
      <c r="C296" s="3"/>
    </row>
    <row r="297" spans="3:3" ht="13" x14ac:dyDescent="0.15">
      <c r="C297" s="3"/>
    </row>
    <row r="298" spans="3:3" ht="13" x14ac:dyDescent="0.15">
      <c r="C298" s="3"/>
    </row>
    <row r="299" spans="3:3" ht="13" x14ac:dyDescent="0.15">
      <c r="C299" s="3"/>
    </row>
    <row r="300" spans="3:3" ht="13" x14ac:dyDescent="0.15">
      <c r="C300" s="3"/>
    </row>
    <row r="301" spans="3:3" ht="13" x14ac:dyDescent="0.15">
      <c r="C301" s="3"/>
    </row>
    <row r="302" spans="3:3" ht="13" x14ac:dyDescent="0.15">
      <c r="C302" s="3"/>
    </row>
    <row r="303" spans="3:3" ht="13" x14ac:dyDescent="0.15">
      <c r="C303" s="3"/>
    </row>
    <row r="304" spans="3:3" ht="13" x14ac:dyDescent="0.15">
      <c r="C304" s="3"/>
    </row>
    <row r="305" spans="3:3" ht="13" x14ac:dyDescent="0.15">
      <c r="C305" s="3"/>
    </row>
    <row r="306" spans="3:3" ht="13" x14ac:dyDescent="0.15">
      <c r="C306" s="3"/>
    </row>
    <row r="307" spans="3:3" ht="13" x14ac:dyDescent="0.15">
      <c r="C307" s="3"/>
    </row>
    <row r="308" spans="3:3" ht="13" x14ac:dyDescent="0.15">
      <c r="C308" s="3"/>
    </row>
    <row r="309" spans="3:3" ht="13" x14ac:dyDescent="0.15">
      <c r="C309" s="3"/>
    </row>
    <row r="310" spans="3:3" ht="13" x14ac:dyDescent="0.15">
      <c r="C310" s="3"/>
    </row>
    <row r="311" spans="3:3" ht="13" x14ac:dyDescent="0.15">
      <c r="C311" s="3"/>
    </row>
    <row r="312" spans="3:3" ht="13" x14ac:dyDescent="0.15">
      <c r="C312" s="3"/>
    </row>
    <row r="313" spans="3:3" ht="13" x14ac:dyDescent="0.15">
      <c r="C313" s="3"/>
    </row>
    <row r="314" spans="3:3" ht="13" x14ac:dyDescent="0.15">
      <c r="C314" s="3"/>
    </row>
    <row r="315" spans="3:3" ht="13" x14ac:dyDescent="0.15">
      <c r="C315" s="3"/>
    </row>
    <row r="316" spans="3:3" ht="13" x14ac:dyDescent="0.15">
      <c r="C316" s="3"/>
    </row>
    <row r="317" spans="3:3" ht="13" x14ac:dyDescent="0.15">
      <c r="C317" s="3"/>
    </row>
    <row r="318" spans="3:3" ht="13" x14ac:dyDescent="0.15">
      <c r="C318" s="3"/>
    </row>
    <row r="319" spans="3:3" ht="13" x14ac:dyDescent="0.15">
      <c r="C319" s="3"/>
    </row>
    <row r="320" spans="3:3" ht="13" x14ac:dyDescent="0.15">
      <c r="C320" s="3"/>
    </row>
    <row r="321" spans="3:3" ht="13" x14ac:dyDescent="0.15">
      <c r="C321" s="3"/>
    </row>
    <row r="322" spans="3:3" ht="13" x14ac:dyDescent="0.15">
      <c r="C322" s="3"/>
    </row>
    <row r="323" spans="3:3" ht="13" x14ac:dyDescent="0.15">
      <c r="C323" s="3"/>
    </row>
    <row r="324" spans="3:3" ht="13" x14ac:dyDescent="0.15">
      <c r="C324" s="3"/>
    </row>
    <row r="325" spans="3:3" ht="13" x14ac:dyDescent="0.15">
      <c r="C325" s="3"/>
    </row>
    <row r="326" spans="3:3" ht="13" x14ac:dyDescent="0.15">
      <c r="C326" s="3"/>
    </row>
    <row r="327" spans="3:3" ht="13" x14ac:dyDescent="0.15">
      <c r="C327" s="3"/>
    </row>
    <row r="328" spans="3:3" ht="13" x14ac:dyDescent="0.15">
      <c r="C328" s="3"/>
    </row>
    <row r="329" spans="3:3" ht="13" x14ac:dyDescent="0.15">
      <c r="C329" s="3"/>
    </row>
    <row r="330" spans="3:3" ht="13" x14ac:dyDescent="0.15">
      <c r="C330" s="3"/>
    </row>
    <row r="331" spans="3:3" ht="13" x14ac:dyDescent="0.15">
      <c r="C331" s="3"/>
    </row>
    <row r="332" spans="3:3" ht="13" x14ac:dyDescent="0.15">
      <c r="C332" s="3"/>
    </row>
    <row r="333" spans="3:3" ht="13" x14ac:dyDescent="0.15">
      <c r="C333" s="3"/>
    </row>
    <row r="334" spans="3:3" ht="13" x14ac:dyDescent="0.15">
      <c r="C334" s="3"/>
    </row>
    <row r="335" spans="3:3" ht="13" x14ac:dyDescent="0.15">
      <c r="C335" s="3"/>
    </row>
    <row r="336" spans="3:3" ht="13" x14ac:dyDescent="0.15">
      <c r="C336" s="3"/>
    </row>
    <row r="337" spans="3:3" ht="13" x14ac:dyDescent="0.15">
      <c r="C337" s="3"/>
    </row>
    <row r="338" spans="3:3" ht="13" x14ac:dyDescent="0.15">
      <c r="C338" s="3"/>
    </row>
    <row r="339" spans="3:3" ht="13" x14ac:dyDescent="0.15">
      <c r="C339" s="3"/>
    </row>
    <row r="340" spans="3:3" ht="13" x14ac:dyDescent="0.15">
      <c r="C340" s="3"/>
    </row>
    <row r="341" spans="3:3" ht="13" x14ac:dyDescent="0.15">
      <c r="C341" s="3"/>
    </row>
    <row r="342" spans="3:3" ht="13" x14ac:dyDescent="0.15">
      <c r="C342" s="3"/>
    </row>
    <row r="343" spans="3:3" ht="13" x14ac:dyDescent="0.15">
      <c r="C343" s="3"/>
    </row>
    <row r="344" spans="3:3" ht="13" x14ac:dyDescent="0.15">
      <c r="C344" s="3"/>
    </row>
    <row r="345" spans="3:3" ht="13" x14ac:dyDescent="0.15">
      <c r="C345" s="3"/>
    </row>
    <row r="346" spans="3:3" ht="13" x14ac:dyDescent="0.15">
      <c r="C346" s="3"/>
    </row>
    <row r="347" spans="3:3" ht="13" x14ac:dyDescent="0.15">
      <c r="C347" s="3"/>
    </row>
    <row r="348" spans="3:3" ht="13" x14ac:dyDescent="0.15">
      <c r="C348" s="3"/>
    </row>
    <row r="349" spans="3:3" ht="13" x14ac:dyDescent="0.15">
      <c r="C349" s="3"/>
    </row>
    <row r="350" spans="3:3" ht="13" x14ac:dyDescent="0.15">
      <c r="C350" s="3"/>
    </row>
    <row r="351" spans="3:3" ht="13" x14ac:dyDescent="0.15">
      <c r="C351" s="3"/>
    </row>
    <row r="352" spans="3:3" ht="13" x14ac:dyDescent="0.15">
      <c r="C352" s="3"/>
    </row>
    <row r="353" spans="3:3" ht="13" x14ac:dyDescent="0.15">
      <c r="C353" s="3"/>
    </row>
    <row r="354" spans="3:3" ht="13" x14ac:dyDescent="0.15">
      <c r="C354" s="3"/>
    </row>
    <row r="355" spans="3:3" ht="13" x14ac:dyDescent="0.15">
      <c r="C355" s="3"/>
    </row>
    <row r="356" spans="3:3" ht="13" x14ac:dyDescent="0.15">
      <c r="C356" s="3"/>
    </row>
    <row r="357" spans="3:3" ht="13" x14ac:dyDescent="0.15">
      <c r="C357" s="3"/>
    </row>
    <row r="358" spans="3:3" ht="13" x14ac:dyDescent="0.15">
      <c r="C358" s="3"/>
    </row>
    <row r="359" spans="3:3" ht="13" x14ac:dyDescent="0.15">
      <c r="C359" s="3"/>
    </row>
    <row r="360" spans="3:3" ht="13" x14ac:dyDescent="0.15">
      <c r="C360" s="3"/>
    </row>
    <row r="361" spans="3:3" ht="13" x14ac:dyDescent="0.15">
      <c r="C361" s="3"/>
    </row>
    <row r="362" spans="3:3" ht="13" x14ac:dyDescent="0.15">
      <c r="C362" s="3"/>
    </row>
    <row r="363" spans="3:3" ht="13" x14ac:dyDescent="0.15">
      <c r="C363" s="3"/>
    </row>
    <row r="364" spans="3:3" ht="13" x14ac:dyDescent="0.15">
      <c r="C364" s="3"/>
    </row>
    <row r="365" spans="3:3" ht="13" x14ac:dyDescent="0.15">
      <c r="C365" s="3"/>
    </row>
    <row r="366" spans="3:3" ht="13" x14ac:dyDescent="0.15">
      <c r="C366" s="3"/>
    </row>
    <row r="367" spans="3:3" ht="13" x14ac:dyDescent="0.15">
      <c r="C367" s="3"/>
    </row>
    <row r="368" spans="3:3" ht="13" x14ac:dyDescent="0.15">
      <c r="C368" s="3"/>
    </row>
    <row r="369" spans="3:3" ht="13" x14ac:dyDescent="0.15">
      <c r="C369" s="3"/>
    </row>
    <row r="370" spans="3:3" ht="13" x14ac:dyDescent="0.15">
      <c r="C370" s="3"/>
    </row>
    <row r="371" spans="3:3" ht="13" x14ac:dyDescent="0.15">
      <c r="C371" s="3"/>
    </row>
    <row r="372" spans="3:3" ht="13" x14ac:dyDescent="0.15">
      <c r="C372" s="3"/>
    </row>
    <row r="373" spans="3:3" ht="13" x14ac:dyDescent="0.15">
      <c r="C373" s="3"/>
    </row>
    <row r="374" spans="3:3" ht="13" x14ac:dyDescent="0.15">
      <c r="C374" s="3"/>
    </row>
    <row r="375" spans="3:3" ht="13" x14ac:dyDescent="0.15">
      <c r="C375" s="3"/>
    </row>
    <row r="376" spans="3:3" ht="13" x14ac:dyDescent="0.15">
      <c r="C376" s="3"/>
    </row>
    <row r="377" spans="3:3" ht="13" x14ac:dyDescent="0.15">
      <c r="C377" s="3"/>
    </row>
    <row r="378" spans="3:3" ht="13" x14ac:dyDescent="0.15">
      <c r="C378" s="3"/>
    </row>
    <row r="379" spans="3:3" ht="13" x14ac:dyDescent="0.15">
      <c r="C379" s="3"/>
    </row>
    <row r="380" spans="3:3" ht="13" x14ac:dyDescent="0.15">
      <c r="C380" s="3"/>
    </row>
    <row r="381" spans="3:3" ht="13" x14ac:dyDescent="0.15">
      <c r="C381" s="3"/>
    </row>
    <row r="382" spans="3:3" ht="13" x14ac:dyDescent="0.15">
      <c r="C382" s="3"/>
    </row>
    <row r="383" spans="3:3" ht="13" x14ac:dyDescent="0.15">
      <c r="C383" s="3"/>
    </row>
    <row r="384" spans="3:3" ht="13" x14ac:dyDescent="0.15">
      <c r="C384" s="3"/>
    </row>
    <row r="385" spans="3:3" ht="13" x14ac:dyDescent="0.15">
      <c r="C385" s="3"/>
    </row>
    <row r="386" spans="3:3" ht="13" x14ac:dyDescent="0.15">
      <c r="C386" s="3"/>
    </row>
    <row r="387" spans="3:3" ht="13" x14ac:dyDescent="0.15">
      <c r="C387" s="3"/>
    </row>
    <row r="388" spans="3:3" ht="13" x14ac:dyDescent="0.15">
      <c r="C388" s="3"/>
    </row>
    <row r="389" spans="3:3" ht="13" x14ac:dyDescent="0.15">
      <c r="C389" s="3"/>
    </row>
    <row r="390" spans="3:3" ht="13" x14ac:dyDescent="0.15">
      <c r="C390" s="3"/>
    </row>
    <row r="391" spans="3:3" ht="13" x14ac:dyDescent="0.15">
      <c r="C391" s="3"/>
    </row>
    <row r="392" spans="3:3" ht="13" x14ac:dyDescent="0.15">
      <c r="C392" s="3"/>
    </row>
    <row r="393" spans="3:3" ht="13" x14ac:dyDescent="0.15">
      <c r="C393" s="3"/>
    </row>
    <row r="394" spans="3:3" ht="13" x14ac:dyDescent="0.15">
      <c r="C394" s="3"/>
    </row>
    <row r="395" spans="3:3" ht="13" x14ac:dyDescent="0.15">
      <c r="C395" s="3"/>
    </row>
    <row r="396" spans="3:3" ht="13" x14ac:dyDescent="0.15">
      <c r="C396" s="3"/>
    </row>
    <row r="397" spans="3:3" ht="13" x14ac:dyDescent="0.15">
      <c r="C397" s="3"/>
    </row>
    <row r="398" spans="3:3" ht="13" x14ac:dyDescent="0.15">
      <c r="C398" s="3"/>
    </row>
    <row r="399" spans="3:3" ht="13" x14ac:dyDescent="0.15">
      <c r="C399" s="3"/>
    </row>
    <row r="400" spans="3:3" ht="13" x14ac:dyDescent="0.15">
      <c r="C400" s="3"/>
    </row>
    <row r="401" spans="3:3" ht="13" x14ac:dyDescent="0.15">
      <c r="C401" s="3"/>
    </row>
    <row r="402" spans="3:3" ht="13" x14ac:dyDescent="0.15">
      <c r="C402" s="3"/>
    </row>
    <row r="403" spans="3:3" ht="13" x14ac:dyDescent="0.15">
      <c r="C403" s="3"/>
    </row>
    <row r="404" spans="3:3" ht="13" x14ac:dyDescent="0.15">
      <c r="C404" s="3"/>
    </row>
    <row r="405" spans="3:3" ht="13" x14ac:dyDescent="0.15">
      <c r="C405" s="3"/>
    </row>
    <row r="406" spans="3:3" ht="13" x14ac:dyDescent="0.15">
      <c r="C406" s="3"/>
    </row>
    <row r="407" spans="3:3" ht="13" x14ac:dyDescent="0.15">
      <c r="C407" s="3"/>
    </row>
    <row r="408" spans="3:3" ht="13" x14ac:dyDescent="0.15">
      <c r="C408" s="3"/>
    </row>
    <row r="409" spans="3:3" ht="13" x14ac:dyDescent="0.15">
      <c r="C409" s="3"/>
    </row>
    <row r="410" spans="3:3" ht="13" x14ac:dyDescent="0.15">
      <c r="C410" s="3"/>
    </row>
    <row r="411" spans="3:3" ht="13" x14ac:dyDescent="0.15">
      <c r="C411" s="3"/>
    </row>
    <row r="412" spans="3:3" ht="13" x14ac:dyDescent="0.15">
      <c r="C412" s="3"/>
    </row>
    <row r="413" spans="3:3" ht="13" x14ac:dyDescent="0.15">
      <c r="C413" s="3"/>
    </row>
    <row r="414" spans="3:3" ht="13" x14ac:dyDescent="0.15">
      <c r="C414" s="3"/>
    </row>
    <row r="415" spans="3:3" ht="13" x14ac:dyDescent="0.15">
      <c r="C415" s="3"/>
    </row>
    <row r="416" spans="3:3" ht="13" x14ac:dyDescent="0.15">
      <c r="C416" s="3"/>
    </row>
    <row r="417" spans="3:3" ht="13" x14ac:dyDescent="0.15">
      <c r="C417" s="3"/>
    </row>
    <row r="418" spans="3:3" ht="13" x14ac:dyDescent="0.15">
      <c r="C418" s="3"/>
    </row>
    <row r="419" spans="3:3" ht="13" x14ac:dyDescent="0.15">
      <c r="C419" s="3"/>
    </row>
    <row r="420" spans="3:3" ht="13" x14ac:dyDescent="0.15">
      <c r="C420" s="3"/>
    </row>
    <row r="421" spans="3:3" ht="13" x14ac:dyDescent="0.15">
      <c r="C421" s="3"/>
    </row>
    <row r="422" spans="3:3" ht="13" x14ac:dyDescent="0.15">
      <c r="C422" s="3"/>
    </row>
    <row r="423" spans="3:3" ht="13" x14ac:dyDescent="0.15">
      <c r="C423" s="3"/>
    </row>
    <row r="424" spans="3:3" ht="13" x14ac:dyDescent="0.15">
      <c r="C424" s="3"/>
    </row>
    <row r="425" spans="3:3" ht="13" x14ac:dyDescent="0.15">
      <c r="C425" s="3"/>
    </row>
    <row r="426" spans="3:3" ht="13" x14ac:dyDescent="0.15">
      <c r="C426" s="3"/>
    </row>
    <row r="427" spans="3:3" ht="13" x14ac:dyDescent="0.15">
      <c r="C427" s="3"/>
    </row>
    <row r="428" spans="3:3" ht="13" x14ac:dyDescent="0.15">
      <c r="C428" s="3"/>
    </row>
    <row r="429" spans="3:3" ht="13" x14ac:dyDescent="0.15">
      <c r="C429" s="3"/>
    </row>
    <row r="430" spans="3:3" ht="13" x14ac:dyDescent="0.15">
      <c r="C430" s="3"/>
    </row>
    <row r="431" spans="3:3" ht="13" x14ac:dyDescent="0.15">
      <c r="C431" s="3"/>
    </row>
    <row r="432" spans="3:3" ht="13" x14ac:dyDescent="0.15">
      <c r="C432" s="3"/>
    </row>
    <row r="433" spans="3:3" ht="13" x14ac:dyDescent="0.15">
      <c r="C433" s="3"/>
    </row>
    <row r="434" spans="3:3" ht="13" x14ac:dyDescent="0.15">
      <c r="C434" s="3"/>
    </row>
    <row r="435" spans="3:3" ht="13" x14ac:dyDescent="0.15">
      <c r="C435" s="3"/>
    </row>
    <row r="436" spans="3:3" ht="13" x14ac:dyDescent="0.15">
      <c r="C436" s="3"/>
    </row>
    <row r="437" spans="3:3" ht="13" x14ac:dyDescent="0.15">
      <c r="C437" s="3"/>
    </row>
    <row r="438" spans="3:3" ht="13" x14ac:dyDescent="0.15">
      <c r="C438" s="3"/>
    </row>
    <row r="439" spans="3:3" ht="13" x14ac:dyDescent="0.15">
      <c r="C439" s="3"/>
    </row>
    <row r="440" spans="3:3" ht="13" x14ac:dyDescent="0.15">
      <c r="C440" s="3"/>
    </row>
    <row r="441" spans="3:3" ht="13" x14ac:dyDescent="0.15">
      <c r="C441" s="3"/>
    </row>
    <row r="442" spans="3:3" ht="13" x14ac:dyDescent="0.15">
      <c r="C442" s="3"/>
    </row>
    <row r="443" spans="3:3" ht="13" x14ac:dyDescent="0.15">
      <c r="C443" s="3"/>
    </row>
    <row r="444" spans="3:3" ht="13" x14ac:dyDescent="0.15">
      <c r="C444" s="3"/>
    </row>
    <row r="445" spans="3:3" ht="13" x14ac:dyDescent="0.15">
      <c r="C445" s="3"/>
    </row>
    <row r="446" spans="3:3" ht="13" x14ac:dyDescent="0.15">
      <c r="C446" s="3"/>
    </row>
    <row r="447" spans="3:3" ht="13" x14ac:dyDescent="0.15">
      <c r="C447" s="3"/>
    </row>
    <row r="448" spans="3:3" ht="13" x14ac:dyDescent="0.15">
      <c r="C448" s="3"/>
    </row>
    <row r="449" spans="3:3" ht="13" x14ac:dyDescent="0.15">
      <c r="C449" s="3"/>
    </row>
    <row r="450" spans="3:3" ht="13" x14ac:dyDescent="0.15">
      <c r="C450" s="3"/>
    </row>
    <row r="451" spans="3:3" ht="13" x14ac:dyDescent="0.15">
      <c r="C451" s="3"/>
    </row>
    <row r="452" spans="3:3" ht="13" x14ac:dyDescent="0.15">
      <c r="C452" s="3"/>
    </row>
    <row r="453" spans="3:3" ht="13" x14ac:dyDescent="0.15">
      <c r="C453" s="3"/>
    </row>
    <row r="454" spans="3:3" ht="13" x14ac:dyDescent="0.15">
      <c r="C454" s="3"/>
    </row>
    <row r="455" spans="3:3" ht="13" x14ac:dyDescent="0.15">
      <c r="C455" s="3"/>
    </row>
    <row r="456" spans="3:3" ht="13" x14ac:dyDescent="0.15">
      <c r="C456" s="3"/>
    </row>
    <row r="457" spans="3:3" ht="13" x14ac:dyDescent="0.15">
      <c r="C457" s="3"/>
    </row>
    <row r="458" spans="3:3" ht="13" x14ac:dyDescent="0.15">
      <c r="C458" s="3"/>
    </row>
    <row r="459" spans="3:3" ht="13" x14ac:dyDescent="0.15">
      <c r="C459" s="3"/>
    </row>
    <row r="460" spans="3:3" ht="13" x14ac:dyDescent="0.15">
      <c r="C460" s="3"/>
    </row>
    <row r="461" spans="3:3" ht="13" x14ac:dyDescent="0.15">
      <c r="C461" s="3"/>
    </row>
    <row r="462" spans="3:3" ht="13" x14ac:dyDescent="0.15">
      <c r="C462" s="3"/>
    </row>
    <row r="463" spans="3:3" ht="13" x14ac:dyDescent="0.15">
      <c r="C463" s="3"/>
    </row>
    <row r="464" spans="3:3" ht="13" x14ac:dyDescent="0.15">
      <c r="C464" s="3"/>
    </row>
    <row r="465" spans="3:3" ht="13" x14ac:dyDescent="0.15">
      <c r="C465" s="3"/>
    </row>
    <row r="466" spans="3:3" ht="13" x14ac:dyDescent="0.15">
      <c r="C466" s="3"/>
    </row>
    <row r="467" spans="3:3" ht="13" x14ac:dyDescent="0.15">
      <c r="C467" s="3"/>
    </row>
    <row r="468" spans="3:3" ht="13" x14ac:dyDescent="0.15">
      <c r="C468" s="3"/>
    </row>
    <row r="469" spans="3:3" ht="13" x14ac:dyDescent="0.15">
      <c r="C469" s="3"/>
    </row>
    <row r="470" spans="3:3" ht="13" x14ac:dyDescent="0.15">
      <c r="C470" s="3"/>
    </row>
    <row r="471" spans="3:3" ht="13" x14ac:dyDescent="0.15">
      <c r="C471" s="3"/>
    </row>
    <row r="472" spans="3:3" ht="13" x14ac:dyDescent="0.15">
      <c r="C472" s="3"/>
    </row>
    <row r="473" spans="3:3" ht="13" x14ac:dyDescent="0.15">
      <c r="C473" s="3"/>
    </row>
    <row r="474" spans="3:3" ht="13" x14ac:dyDescent="0.15">
      <c r="C474" s="3"/>
    </row>
    <row r="475" spans="3:3" ht="13" x14ac:dyDescent="0.15">
      <c r="C475" s="3"/>
    </row>
    <row r="476" spans="3:3" ht="13" x14ac:dyDescent="0.15">
      <c r="C476" s="3"/>
    </row>
    <row r="477" spans="3:3" ht="13" x14ac:dyDescent="0.15">
      <c r="C477" s="3"/>
    </row>
    <row r="478" spans="3:3" ht="13" x14ac:dyDescent="0.15">
      <c r="C478" s="3"/>
    </row>
    <row r="479" spans="3:3" ht="13" x14ac:dyDescent="0.15">
      <c r="C479" s="3"/>
    </row>
    <row r="480" spans="3:3" ht="13" x14ac:dyDescent="0.15">
      <c r="C480" s="3"/>
    </row>
    <row r="481" spans="3:3" ht="13" x14ac:dyDescent="0.15">
      <c r="C481" s="3"/>
    </row>
    <row r="482" spans="3:3" ht="13" x14ac:dyDescent="0.15">
      <c r="C482" s="3"/>
    </row>
    <row r="483" spans="3:3" ht="13" x14ac:dyDescent="0.15">
      <c r="C483" s="3"/>
    </row>
    <row r="484" spans="3:3" ht="13" x14ac:dyDescent="0.15">
      <c r="C484" s="3"/>
    </row>
    <row r="485" spans="3:3" ht="13" x14ac:dyDescent="0.15">
      <c r="C485" s="3"/>
    </row>
    <row r="486" spans="3:3" ht="13" x14ac:dyDescent="0.15">
      <c r="C486" s="3"/>
    </row>
    <row r="487" spans="3:3" ht="13" x14ac:dyDescent="0.15">
      <c r="C487" s="3"/>
    </row>
    <row r="488" spans="3:3" ht="13" x14ac:dyDescent="0.15">
      <c r="C488" s="3"/>
    </row>
    <row r="489" spans="3:3" ht="13" x14ac:dyDescent="0.15">
      <c r="C489" s="3"/>
    </row>
    <row r="490" spans="3:3" ht="13" x14ac:dyDescent="0.15">
      <c r="C490" s="3"/>
    </row>
    <row r="491" spans="3:3" ht="13" x14ac:dyDescent="0.15">
      <c r="C491" s="3"/>
    </row>
    <row r="492" spans="3:3" ht="13" x14ac:dyDescent="0.15">
      <c r="C492" s="3"/>
    </row>
    <row r="493" spans="3:3" ht="13" x14ac:dyDescent="0.15">
      <c r="C493" s="3"/>
    </row>
    <row r="494" spans="3:3" ht="13" x14ac:dyDescent="0.15">
      <c r="C494" s="3"/>
    </row>
    <row r="495" spans="3:3" ht="13" x14ac:dyDescent="0.15">
      <c r="C495" s="3"/>
    </row>
    <row r="496" spans="3:3" ht="13" x14ac:dyDescent="0.15">
      <c r="C496" s="3"/>
    </row>
    <row r="497" spans="3:3" ht="13" x14ac:dyDescent="0.15">
      <c r="C497" s="3"/>
    </row>
    <row r="498" spans="3:3" ht="13" x14ac:dyDescent="0.15">
      <c r="C498" s="3"/>
    </row>
    <row r="499" spans="3:3" ht="13" x14ac:dyDescent="0.15">
      <c r="C499" s="3"/>
    </row>
    <row r="500" spans="3:3" ht="13" x14ac:dyDescent="0.15">
      <c r="C500" s="3"/>
    </row>
    <row r="501" spans="3:3" ht="13" x14ac:dyDescent="0.15">
      <c r="C501" s="3"/>
    </row>
    <row r="502" spans="3:3" ht="13" x14ac:dyDescent="0.15">
      <c r="C502" s="3"/>
    </row>
    <row r="503" spans="3:3" ht="13" x14ac:dyDescent="0.15">
      <c r="C503" s="3"/>
    </row>
    <row r="504" spans="3:3" ht="13" x14ac:dyDescent="0.15">
      <c r="C504" s="3"/>
    </row>
    <row r="505" spans="3:3" ht="13" x14ac:dyDescent="0.15">
      <c r="C505" s="3"/>
    </row>
    <row r="506" spans="3:3" ht="13" x14ac:dyDescent="0.15">
      <c r="C506" s="3"/>
    </row>
    <row r="507" spans="3:3" ht="13" x14ac:dyDescent="0.15">
      <c r="C507" s="3"/>
    </row>
    <row r="508" spans="3:3" ht="13" x14ac:dyDescent="0.15">
      <c r="C508" s="3"/>
    </row>
    <row r="509" spans="3:3" ht="13" x14ac:dyDescent="0.15">
      <c r="C509" s="3"/>
    </row>
    <row r="510" spans="3:3" ht="13" x14ac:dyDescent="0.15">
      <c r="C510" s="3"/>
    </row>
    <row r="511" spans="3:3" ht="13" x14ac:dyDescent="0.15">
      <c r="C511" s="3"/>
    </row>
    <row r="512" spans="3:3" ht="13" x14ac:dyDescent="0.15">
      <c r="C512" s="3"/>
    </row>
    <row r="513" spans="3:3" ht="13" x14ac:dyDescent="0.15">
      <c r="C513" s="3"/>
    </row>
    <row r="514" spans="3:3" ht="13" x14ac:dyDescent="0.15">
      <c r="C514" s="3"/>
    </row>
    <row r="515" spans="3:3" ht="13" x14ac:dyDescent="0.15">
      <c r="C515" s="3"/>
    </row>
    <row r="516" spans="3:3" ht="13" x14ac:dyDescent="0.15">
      <c r="C516" s="3"/>
    </row>
    <row r="517" spans="3:3" ht="13" x14ac:dyDescent="0.15">
      <c r="C517" s="3"/>
    </row>
    <row r="518" spans="3:3" ht="13" x14ac:dyDescent="0.15">
      <c r="C518" s="3"/>
    </row>
    <row r="519" spans="3:3" ht="13" x14ac:dyDescent="0.15">
      <c r="C519" s="3"/>
    </row>
    <row r="520" spans="3:3" ht="13" x14ac:dyDescent="0.15">
      <c r="C520" s="3"/>
    </row>
    <row r="521" spans="3:3" ht="13" x14ac:dyDescent="0.15">
      <c r="C521" s="3"/>
    </row>
    <row r="522" spans="3:3" ht="13" x14ac:dyDescent="0.15">
      <c r="C522" s="3"/>
    </row>
    <row r="523" spans="3:3" ht="13" x14ac:dyDescent="0.15">
      <c r="C523" s="3"/>
    </row>
    <row r="524" spans="3:3" ht="13" x14ac:dyDescent="0.15">
      <c r="C524" s="3"/>
    </row>
    <row r="525" spans="3:3" ht="13" x14ac:dyDescent="0.15">
      <c r="C525" s="3"/>
    </row>
    <row r="526" spans="3:3" ht="13" x14ac:dyDescent="0.15">
      <c r="C526" s="3"/>
    </row>
    <row r="527" spans="3:3" ht="13" x14ac:dyDescent="0.15">
      <c r="C527" s="3"/>
    </row>
    <row r="528" spans="3:3" ht="13" x14ac:dyDescent="0.15">
      <c r="C528" s="3"/>
    </row>
    <row r="529" spans="3:3" ht="13" x14ac:dyDescent="0.15">
      <c r="C529" s="3"/>
    </row>
    <row r="530" spans="3:3" ht="13" x14ac:dyDescent="0.15">
      <c r="C530" s="3"/>
    </row>
    <row r="531" spans="3:3" ht="13" x14ac:dyDescent="0.15">
      <c r="C531" s="3"/>
    </row>
    <row r="532" spans="3:3" ht="13" x14ac:dyDescent="0.15">
      <c r="C532" s="3"/>
    </row>
    <row r="533" spans="3:3" ht="13" x14ac:dyDescent="0.15">
      <c r="C533" s="3"/>
    </row>
    <row r="534" spans="3:3" ht="13" x14ac:dyDescent="0.15">
      <c r="C534" s="3"/>
    </row>
    <row r="535" spans="3:3" ht="13" x14ac:dyDescent="0.15">
      <c r="C535" s="3"/>
    </row>
    <row r="536" spans="3:3" ht="13" x14ac:dyDescent="0.15">
      <c r="C536" s="3"/>
    </row>
    <row r="537" spans="3:3" ht="13" x14ac:dyDescent="0.15">
      <c r="C537" s="3"/>
    </row>
    <row r="538" spans="3:3" ht="13" x14ac:dyDescent="0.15">
      <c r="C538" s="3"/>
    </row>
    <row r="539" spans="3:3" ht="13" x14ac:dyDescent="0.15">
      <c r="C539" s="3"/>
    </row>
    <row r="540" spans="3:3" ht="13" x14ac:dyDescent="0.15">
      <c r="C540" s="3"/>
    </row>
    <row r="541" spans="3:3" ht="13" x14ac:dyDescent="0.15">
      <c r="C541" s="3"/>
    </row>
    <row r="542" spans="3:3" ht="13" x14ac:dyDescent="0.15">
      <c r="C542" s="3"/>
    </row>
    <row r="543" spans="3:3" ht="13" x14ac:dyDescent="0.15">
      <c r="C543" s="3"/>
    </row>
    <row r="544" spans="3:3" ht="13" x14ac:dyDescent="0.15">
      <c r="C544" s="3"/>
    </row>
    <row r="545" spans="3:3" ht="13" x14ac:dyDescent="0.15">
      <c r="C545" s="3"/>
    </row>
    <row r="546" spans="3:3" ht="13" x14ac:dyDescent="0.15">
      <c r="C546" s="3"/>
    </row>
    <row r="547" spans="3:3" ht="13" x14ac:dyDescent="0.15">
      <c r="C547" s="3"/>
    </row>
    <row r="548" spans="3:3" ht="13" x14ac:dyDescent="0.15">
      <c r="C548" s="3"/>
    </row>
    <row r="549" spans="3:3" ht="13" x14ac:dyDescent="0.15">
      <c r="C549" s="3"/>
    </row>
    <row r="550" spans="3:3" ht="13" x14ac:dyDescent="0.15">
      <c r="C550" s="3"/>
    </row>
    <row r="551" spans="3:3" ht="13" x14ac:dyDescent="0.15">
      <c r="C551" s="3"/>
    </row>
    <row r="552" spans="3:3" ht="13" x14ac:dyDescent="0.15">
      <c r="C552" s="3"/>
    </row>
    <row r="553" spans="3:3" ht="13" x14ac:dyDescent="0.15">
      <c r="C553" s="3"/>
    </row>
    <row r="554" spans="3:3" ht="13" x14ac:dyDescent="0.15">
      <c r="C554" s="3"/>
    </row>
    <row r="555" spans="3:3" ht="13" x14ac:dyDescent="0.15">
      <c r="C555" s="3"/>
    </row>
    <row r="556" spans="3:3" ht="13" x14ac:dyDescent="0.15">
      <c r="C556" s="3"/>
    </row>
    <row r="557" spans="3:3" ht="13" x14ac:dyDescent="0.15">
      <c r="C557" s="3"/>
    </row>
    <row r="558" spans="3:3" ht="13" x14ac:dyDescent="0.15">
      <c r="C558" s="3"/>
    </row>
    <row r="559" spans="3:3" ht="13" x14ac:dyDescent="0.15">
      <c r="C559" s="3"/>
    </row>
    <row r="560" spans="3:3" ht="13" x14ac:dyDescent="0.15">
      <c r="C560" s="3"/>
    </row>
    <row r="561" spans="3:3" ht="13" x14ac:dyDescent="0.15">
      <c r="C561" s="3"/>
    </row>
    <row r="562" spans="3:3" ht="13" x14ac:dyDescent="0.15">
      <c r="C562" s="3"/>
    </row>
    <row r="563" spans="3:3" ht="13" x14ac:dyDescent="0.15">
      <c r="C563" s="3"/>
    </row>
    <row r="564" spans="3:3" ht="13" x14ac:dyDescent="0.15">
      <c r="C564" s="3"/>
    </row>
    <row r="565" spans="3:3" ht="13" x14ac:dyDescent="0.15">
      <c r="C565" s="3"/>
    </row>
    <row r="566" spans="3:3" ht="13" x14ac:dyDescent="0.15">
      <c r="C566" s="3"/>
    </row>
    <row r="567" spans="3:3" ht="13" x14ac:dyDescent="0.15">
      <c r="C567" s="3"/>
    </row>
    <row r="568" spans="3:3" ht="13" x14ac:dyDescent="0.15">
      <c r="C568" s="3"/>
    </row>
    <row r="569" spans="3:3" ht="13" x14ac:dyDescent="0.15">
      <c r="C569" s="3"/>
    </row>
    <row r="570" spans="3:3" ht="13" x14ac:dyDescent="0.15">
      <c r="C570" s="3"/>
    </row>
    <row r="571" spans="3:3" ht="13" x14ac:dyDescent="0.15">
      <c r="C571" s="3"/>
    </row>
    <row r="572" spans="3:3" ht="13" x14ac:dyDescent="0.15">
      <c r="C572" s="3"/>
    </row>
    <row r="573" spans="3:3" ht="13" x14ac:dyDescent="0.15">
      <c r="C573" s="3"/>
    </row>
    <row r="574" spans="3:3" ht="13" x14ac:dyDescent="0.15">
      <c r="C574" s="3"/>
    </row>
    <row r="575" spans="3:3" ht="13" x14ac:dyDescent="0.15">
      <c r="C575" s="3"/>
    </row>
    <row r="576" spans="3:3" ht="13" x14ac:dyDescent="0.15">
      <c r="C576" s="3"/>
    </row>
    <row r="577" spans="3:3" ht="13" x14ac:dyDescent="0.15">
      <c r="C577" s="3"/>
    </row>
    <row r="578" spans="3:3" ht="13" x14ac:dyDescent="0.15">
      <c r="C578" s="3"/>
    </row>
    <row r="579" spans="3:3" ht="13" x14ac:dyDescent="0.15">
      <c r="C579" s="3"/>
    </row>
    <row r="580" spans="3:3" ht="13" x14ac:dyDescent="0.15">
      <c r="C580" s="3"/>
    </row>
    <row r="581" spans="3:3" ht="13" x14ac:dyDescent="0.15">
      <c r="C581" s="3"/>
    </row>
    <row r="582" spans="3:3" ht="13" x14ac:dyDescent="0.15">
      <c r="C582" s="3"/>
    </row>
    <row r="583" spans="3:3" ht="13" x14ac:dyDescent="0.15">
      <c r="C583" s="3"/>
    </row>
    <row r="584" spans="3:3" ht="13" x14ac:dyDescent="0.15">
      <c r="C584" s="3"/>
    </row>
    <row r="585" spans="3:3" ht="13" x14ac:dyDescent="0.15">
      <c r="C585" s="3"/>
    </row>
    <row r="586" spans="3:3" ht="13" x14ac:dyDescent="0.15">
      <c r="C586" s="3"/>
    </row>
    <row r="587" spans="3:3" ht="13" x14ac:dyDescent="0.15">
      <c r="C587" s="3"/>
    </row>
    <row r="588" spans="3:3" ht="13" x14ac:dyDescent="0.15">
      <c r="C588" s="3"/>
    </row>
    <row r="589" spans="3:3" ht="13" x14ac:dyDescent="0.15">
      <c r="C589" s="3"/>
    </row>
    <row r="590" spans="3:3" ht="13" x14ac:dyDescent="0.15">
      <c r="C590" s="3"/>
    </row>
    <row r="591" spans="3:3" ht="13" x14ac:dyDescent="0.15">
      <c r="C591" s="3"/>
    </row>
    <row r="592" spans="3:3" ht="13" x14ac:dyDescent="0.15">
      <c r="C592" s="3"/>
    </row>
    <row r="593" spans="3:3" ht="13" x14ac:dyDescent="0.15">
      <c r="C593" s="3"/>
    </row>
    <row r="594" spans="3:3" ht="13" x14ac:dyDescent="0.15">
      <c r="C594" s="3"/>
    </row>
    <row r="595" spans="3:3" ht="13" x14ac:dyDescent="0.15">
      <c r="C595" s="3"/>
    </row>
    <row r="596" spans="3:3" ht="13" x14ac:dyDescent="0.15">
      <c r="C596" s="3"/>
    </row>
    <row r="597" spans="3:3" ht="13" x14ac:dyDescent="0.15">
      <c r="C597" s="3"/>
    </row>
    <row r="598" spans="3:3" ht="13" x14ac:dyDescent="0.15">
      <c r="C598" s="3"/>
    </row>
    <row r="599" spans="3:3" ht="13" x14ac:dyDescent="0.15">
      <c r="C599" s="3"/>
    </row>
    <row r="600" spans="3:3" ht="13" x14ac:dyDescent="0.15">
      <c r="C600" s="3"/>
    </row>
    <row r="601" spans="3:3" ht="13" x14ac:dyDescent="0.15">
      <c r="C601" s="3"/>
    </row>
    <row r="602" spans="3:3" ht="13" x14ac:dyDescent="0.15">
      <c r="C602" s="3"/>
    </row>
    <row r="603" spans="3:3" ht="13" x14ac:dyDescent="0.15">
      <c r="C603" s="3"/>
    </row>
    <row r="604" spans="3:3" ht="13" x14ac:dyDescent="0.15">
      <c r="C604" s="3"/>
    </row>
    <row r="605" spans="3:3" ht="13" x14ac:dyDescent="0.15">
      <c r="C605" s="3"/>
    </row>
    <row r="606" spans="3:3" ht="13" x14ac:dyDescent="0.15">
      <c r="C606" s="3"/>
    </row>
    <row r="607" spans="3:3" ht="13" x14ac:dyDescent="0.15">
      <c r="C607" s="3"/>
    </row>
    <row r="608" spans="3:3" ht="13" x14ac:dyDescent="0.15">
      <c r="C608" s="3"/>
    </row>
    <row r="609" spans="3:3" ht="13" x14ac:dyDescent="0.15">
      <c r="C609" s="3"/>
    </row>
    <row r="610" spans="3:3" ht="13" x14ac:dyDescent="0.15">
      <c r="C610" s="3"/>
    </row>
    <row r="611" spans="3:3" ht="13" x14ac:dyDescent="0.15">
      <c r="C611" s="3"/>
    </row>
    <row r="612" spans="3:3" ht="13" x14ac:dyDescent="0.15">
      <c r="C612" s="3"/>
    </row>
    <row r="613" spans="3:3" ht="13" x14ac:dyDescent="0.15">
      <c r="C613" s="3"/>
    </row>
    <row r="614" spans="3:3" ht="13" x14ac:dyDescent="0.15">
      <c r="C614" s="3"/>
    </row>
    <row r="615" spans="3:3" ht="13" x14ac:dyDescent="0.15">
      <c r="C615" s="3"/>
    </row>
    <row r="616" spans="3:3" ht="13" x14ac:dyDescent="0.15">
      <c r="C616" s="3"/>
    </row>
    <row r="617" spans="3:3" ht="13" x14ac:dyDescent="0.15">
      <c r="C617" s="3"/>
    </row>
    <row r="618" spans="3:3" ht="13" x14ac:dyDescent="0.15">
      <c r="C618" s="3"/>
    </row>
    <row r="619" spans="3:3" ht="13" x14ac:dyDescent="0.15">
      <c r="C619" s="3"/>
    </row>
    <row r="620" spans="3:3" ht="13" x14ac:dyDescent="0.15">
      <c r="C620" s="3"/>
    </row>
    <row r="621" spans="3:3" ht="13" x14ac:dyDescent="0.15">
      <c r="C621" s="3"/>
    </row>
    <row r="622" spans="3:3" ht="13" x14ac:dyDescent="0.15">
      <c r="C622" s="3"/>
    </row>
    <row r="623" spans="3:3" ht="13" x14ac:dyDescent="0.15">
      <c r="C623" s="3"/>
    </row>
    <row r="624" spans="3:3" ht="13" x14ac:dyDescent="0.15">
      <c r="C624" s="3"/>
    </row>
    <row r="625" spans="3:3" ht="13" x14ac:dyDescent="0.15">
      <c r="C625" s="3"/>
    </row>
    <row r="626" spans="3:3" ht="13" x14ac:dyDescent="0.15">
      <c r="C626" s="3"/>
    </row>
    <row r="627" spans="3:3" ht="13" x14ac:dyDescent="0.15">
      <c r="C627" s="3"/>
    </row>
    <row r="628" spans="3:3" ht="13" x14ac:dyDescent="0.15">
      <c r="C628" s="3"/>
    </row>
    <row r="629" spans="3:3" ht="13" x14ac:dyDescent="0.15">
      <c r="C629" s="3"/>
    </row>
    <row r="630" spans="3:3" ht="13" x14ac:dyDescent="0.15">
      <c r="C630" s="3"/>
    </row>
    <row r="631" spans="3:3" ht="13" x14ac:dyDescent="0.15">
      <c r="C631" s="3"/>
    </row>
    <row r="632" spans="3:3" ht="13" x14ac:dyDescent="0.15">
      <c r="C632" s="3"/>
    </row>
    <row r="633" spans="3:3" ht="13" x14ac:dyDescent="0.15">
      <c r="C633" s="3"/>
    </row>
    <row r="634" spans="3:3" ht="13" x14ac:dyDescent="0.15">
      <c r="C634" s="3"/>
    </row>
    <row r="635" spans="3:3" ht="13" x14ac:dyDescent="0.15">
      <c r="C635" s="3"/>
    </row>
    <row r="636" spans="3:3" ht="13" x14ac:dyDescent="0.15">
      <c r="C636" s="3"/>
    </row>
    <row r="637" spans="3:3" ht="13" x14ac:dyDescent="0.15">
      <c r="C637" s="3"/>
    </row>
    <row r="638" spans="3:3" ht="13" x14ac:dyDescent="0.15">
      <c r="C638" s="3"/>
    </row>
    <row r="639" spans="3:3" ht="13" x14ac:dyDescent="0.15">
      <c r="C639" s="3"/>
    </row>
    <row r="640" spans="3:3" ht="13" x14ac:dyDescent="0.15">
      <c r="C640" s="3"/>
    </row>
    <row r="641" spans="3:3" ht="13" x14ac:dyDescent="0.15">
      <c r="C641" s="3"/>
    </row>
    <row r="642" spans="3:3" ht="13" x14ac:dyDescent="0.15">
      <c r="C642" s="3"/>
    </row>
    <row r="643" spans="3:3" ht="13" x14ac:dyDescent="0.15">
      <c r="C643" s="3"/>
    </row>
    <row r="644" spans="3:3" ht="13" x14ac:dyDescent="0.15">
      <c r="C644" s="3"/>
    </row>
    <row r="645" spans="3:3" ht="13" x14ac:dyDescent="0.15">
      <c r="C645" s="3"/>
    </row>
    <row r="646" spans="3:3" ht="13" x14ac:dyDescent="0.15">
      <c r="C646" s="3"/>
    </row>
    <row r="647" spans="3:3" ht="13" x14ac:dyDescent="0.15">
      <c r="C647" s="3"/>
    </row>
    <row r="648" spans="3:3" ht="13" x14ac:dyDescent="0.15">
      <c r="C648" s="3"/>
    </row>
    <row r="649" spans="3:3" ht="13" x14ac:dyDescent="0.15">
      <c r="C649" s="3"/>
    </row>
    <row r="650" spans="3:3" ht="13" x14ac:dyDescent="0.15">
      <c r="C650" s="3"/>
    </row>
    <row r="651" spans="3:3" ht="13" x14ac:dyDescent="0.15">
      <c r="C651" s="3"/>
    </row>
    <row r="652" spans="3:3" ht="13" x14ac:dyDescent="0.15">
      <c r="C652" s="3"/>
    </row>
    <row r="653" spans="3:3" ht="13" x14ac:dyDescent="0.15">
      <c r="C653" s="3"/>
    </row>
    <row r="654" spans="3:3" ht="13" x14ac:dyDescent="0.15">
      <c r="C654" s="3"/>
    </row>
    <row r="655" spans="3:3" ht="13" x14ac:dyDescent="0.15">
      <c r="C655" s="3"/>
    </row>
    <row r="656" spans="3:3" ht="13" x14ac:dyDescent="0.15">
      <c r="C656" s="3"/>
    </row>
    <row r="657" spans="3:3" ht="13" x14ac:dyDescent="0.15">
      <c r="C657" s="3"/>
    </row>
    <row r="658" spans="3:3" ht="13" x14ac:dyDescent="0.15">
      <c r="C658" s="3"/>
    </row>
    <row r="659" spans="3:3" ht="13" x14ac:dyDescent="0.15">
      <c r="C659" s="3"/>
    </row>
    <row r="660" spans="3:3" ht="13" x14ac:dyDescent="0.15">
      <c r="C660" s="3"/>
    </row>
    <row r="661" spans="3:3" ht="13" x14ac:dyDescent="0.15">
      <c r="C661" s="3"/>
    </row>
    <row r="662" spans="3:3" ht="13" x14ac:dyDescent="0.15">
      <c r="C662" s="3"/>
    </row>
    <row r="663" spans="3:3" ht="13" x14ac:dyDescent="0.15">
      <c r="C663" s="3"/>
    </row>
    <row r="664" spans="3:3" ht="13" x14ac:dyDescent="0.15">
      <c r="C664" s="3"/>
    </row>
    <row r="665" spans="3:3" ht="13" x14ac:dyDescent="0.15">
      <c r="C665" s="3"/>
    </row>
    <row r="666" spans="3:3" ht="13" x14ac:dyDescent="0.15">
      <c r="C666" s="3"/>
    </row>
    <row r="667" spans="3:3" ht="13" x14ac:dyDescent="0.15">
      <c r="C667" s="3"/>
    </row>
    <row r="668" spans="3:3" ht="13" x14ac:dyDescent="0.15">
      <c r="C668" s="3"/>
    </row>
    <row r="669" spans="3:3" ht="13" x14ac:dyDescent="0.15">
      <c r="C669" s="3"/>
    </row>
    <row r="670" spans="3:3" ht="13" x14ac:dyDescent="0.15">
      <c r="C670" s="3"/>
    </row>
    <row r="671" spans="3:3" ht="13" x14ac:dyDescent="0.15">
      <c r="C671" s="3"/>
    </row>
    <row r="672" spans="3:3" ht="13" x14ac:dyDescent="0.15">
      <c r="C672" s="3"/>
    </row>
    <row r="673" spans="3:3" ht="13" x14ac:dyDescent="0.15">
      <c r="C673" s="3"/>
    </row>
    <row r="674" spans="3:3" ht="13" x14ac:dyDescent="0.15">
      <c r="C674" s="3"/>
    </row>
    <row r="675" spans="3:3" ht="13" x14ac:dyDescent="0.15">
      <c r="C675" s="3"/>
    </row>
    <row r="676" spans="3:3" ht="13" x14ac:dyDescent="0.15">
      <c r="C676" s="3"/>
    </row>
    <row r="677" spans="3:3" ht="13" x14ac:dyDescent="0.15">
      <c r="C677" s="3"/>
    </row>
    <row r="678" spans="3:3" ht="13" x14ac:dyDescent="0.15">
      <c r="C678" s="3"/>
    </row>
    <row r="679" spans="3:3" ht="13" x14ac:dyDescent="0.15">
      <c r="C679" s="3"/>
    </row>
    <row r="680" spans="3:3" ht="13" x14ac:dyDescent="0.15">
      <c r="C680" s="3"/>
    </row>
    <row r="681" spans="3:3" ht="13" x14ac:dyDescent="0.15">
      <c r="C681" s="3"/>
    </row>
    <row r="682" spans="3:3" ht="13" x14ac:dyDescent="0.15">
      <c r="C682" s="3"/>
    </row>
    <row r="683" spans="3:3" ht="13" x14ac:dyDescent="0.15">
      <c r="C683" s="3"/>
    </row>
    <row r="684" spans="3:3" ht="13" x14ac:dyDescent="0.15">
      <c r="C684" s="3"/>
    </row>
    <row r="685" spans="3:3" ht="13" x14ac:dyDescent="0.15">
      <c r="C685" s="3"/>
    </row>
    <row r="686" spans="3:3" ht="13" x14ac:dyDescent="0.15">
      <c r="C686" s="3"/>
    </row>
    <row r="687" spans="3:3" ht="13" x14ac:dyDescent="0.15">
      <c r="C687" s="3"/>
    </row>
    <row r="688" spans="3:3" ht="13" x14ac:dyDescent="0.15">
      <c r="C688" s="3"/>
    </row>
    <row r="689" spans="3:3" ht="13" x14ac:dyDescent="0.15">
      <c r="C689" s="3"/>
    </row>
    <row r="690" spans="3:3" ht="13" x14ac:dyDescent="0.15">
      <c r="C690" s="3"/>
    </row>
    <row r="691" spans="3:3" ht="13" x14ac:dyDescent="0.15">
      <c r="C691" s="3"/>
    </row>
    <row r="692" spans="3:3" ht="13" x14ac:dyDescent="0.15">
      <c r="C692" s="3"/>
    </row>
    <row r="693" spans="3:3" ht="13" x14ac:dyDescent="0.15">
      <c r="C693" s="3"/>
    </row>
    <row r="694" spans="3:3" ht="13" x14ac:dyDescent="0.15">
      <c r="C694" s="3"/>
    </row>
    <row r="695" spans="3:3" ht="13" x14ac:dyDescent="0.15">
      <c r="C695" s="3"/>
    </row>
    <row r="696" spans="3:3" ht="13" x14ac:dyDescent="0.15">
      <c r="C696" s="3"/>
    </row>
    <row r="697" spans="3:3" ht="13" x14ac:dyDescent="0.15">
      <c r="C697" s="3"/>
    </row>
    <row r="698" spans="3:3" ht="13" x14ac:dyDescent="0.15">
      <c r="C698" s="3"/>
    </row>
    <row r="699" spans="3:3" ht="13" x14ac:dyDescent="0.15">
      <c r="C699" s="3"/>
    </row>
    <row r="700" spans="3:3" ht="13" x14ac:dyDescent="0.15">
      <c r="C700" s="3"/>
    </row>
    <row r="701" spans="3:3" ht="13" x14ac:dyDescent="0.15">
      <c r="C701" s="3"/>
    </row>
    <row r="702" spans="3:3" ht="13" x14ac:dyDescent="0.15">
      <c r="C702" s="3"/>
    </row>
    <row r="703" spans="3:3" ht="13" x14ac:dyDescent="0.15">
      <c r="C703" s="3"/>
    </row>
    <row r="704" spans="3:3" ht="13" x14ac:dyDescent="0.15">
      <c r="C704" s="3"/>
    </row>
    <row r="705" spans="3:3" ht="13" x14ac:dyDescent="0.15">
      <c r="C705" s="3"/>
    </row>
    <row r="706" spans="3:3" ht="13" x14ac:dyDescent="0.15">
      <c r="C706" s="3"/>
    </row>
    <row r="707" spans="3:3" ht="13" x14ac:dyDescent="0.15">
      <c r="C707" s="3"/>
    </row>
    <row r="708" spans="3:3" ht="13" x14ac:dyDescent="0.15">
      <c r="C708" s="3"/>
    </row>
    <row r="709" spans="3:3" ht="13" x14ac:dyDescent="0.15">
      <c r="C709" s="3"/>
    </row>
    <row r="710" spans="3:3" ht="13" x14ac:dyDescent="0.15">
      <c r="C710" s="3"/>
    </row>
    <row r="711" spans="3:3" ht="13" x14ac:dyDescent="0.15">
      <c r="C711" s="3"/>
    </row>
    <row r="712" spans="3:3" ht="13" x14ac:dyDescent="0.15">
      <c r="C712" s="3"/>
    </row>
    <row r="713" spans="3:3" ht="13" x14ac:dyDescent="0.15">
      <c r="C713" s="3"/>
    </row>
    <row r="714" spans="3:3" ht="13" x14ac:dyDescent="0.15">
      <c r="C714" s="3"/>
    </row>
    <row r="715" spans="3:3" ht="13" x14ac:dyDescent="0.15">
      <c r="C715" s="3"/>
    </row>
    <row r="716" spans="3:3" ht="13" x14ac:dyDescent="0.15">
      <c r="C716" s="3"/>
    </row>
    <row r="717" spans="3:3" ht="13" x14ac:dyDescent="0.15">
      <c r="C717" s="3"/>
    </row>
    <row r="718" spans="3:3" ht="13" x14ac:dyDescent="0.15">
      <c r="C718" s="3"/>
    </row>
    <row r="719" spans="3:3" ht="13" x14ac:dyDescent="0.15">
      <c r="C719" s="3"/>
    </row>
    <row r="720" spans="3:3" ht="13" x14ac:dyDescent="0.15">
      <c r="C720" s="3"/>
    </row>
    <row r="721" spans="3:3" ht="13" x14ac:dyDescent="0.15">
      <c r="C721" s="3"/>
    </row>
    <row r="722" spans="3:3" ht="13" x14ac:dyDescent="0.15">
      <c r="C722" s="3"/>
    </row>
    <row r="723" spans="3:3" ht="13" x14ac:dyDescent="0.15">
      <c r="C723" s="3"/>
    </row>
    <row r="724" spans="3:3" ht="13" x14ac:dyDescent="0.15">
      <c r="C724" s="3"/>
    </row>
    <row r="725" spans="3:3" ht="13" x14ac:dyDescent="0.15">
      <c r="C725" s="3"/>
    </row>
    <row r="726" spans="3:3" ht="13" x14ac:dyDescent="0.15">
      <c r="C726" s="3"/>
    </row>
    <row r="727" spans="3:3" ht="13" x14ac:dyDescent="0.15">
      <c r="C727" s="3"/>
    </row>
    <row r="728" spans="3:3" ht="13" x14ac:dyDescent="0.15">
      <c r="C728" s="3"/>
    </row>
    <row r="729" spans="3:3" ht="13" x14ac:dyDescent="0.15">
      <c r="C729" s="3"/>
    </row>
    <row r="730" spans="3:3" ht="13" x14ac:dyDescent="0.15">
      <c r="C730" s="3"/>
    </row>
    <row r="731" spans="3:3" ht="13" x14ac:dyDescent="0.15">
      <c r="C731" s="3"/>
    </row>
    <row r="732" spans="3:3" ht="13" x14ac:dyDescent="0.15">
      <c r="C732" s="3"/>
    </row>
    <row r="733" spans="3:3" ht="13" x14ac:dyDescent="0.15">
      <c r="C733" s="3"/>
    </row>
    <row r="734" spans="3:3" ht="13" x14ac:dyDescent="0.15">
      <c r="C734" s="3"/>
    </row>
    <row r="735" spans="3:3" ht="13" x14ac:dyDescent="0.15">
      <c r="C735" s="3"/>
    </row>
    <row r="736" spans="3:3" ht="13" x14ac:dyDescent="0.15">
      <c r="C736" s="3"/>
    </row>
    <row r="737" spans="3:3" ht="13" x14ac:dyDescent="0.15">
      <c r="C737" s="3"/>
    </row>
    <row r="738" spans="3:3" ht="13" x14ac:dyDescent="0.15">
      <c r="C738" s="3"/>
    </row>
    <row r="739" spans="3:3" ht="13" x14ac:dyDescent="0.15">
      <c r="C739" s="3"/>
    </row>
    <row r="740" spans="3:3" ht="13" x14ac:dyDescent="0.15">
      <c r="C740" s="3"/>
    </row>
    <row r="741" spans="3:3" ht="13" x14ac:dyDescent="0.15">
      <c r="C741" s="3"/>
    </row>
    <row r="742" spans="3:3" ht="13" x14ac:dyDescent="0.15">
      <c r="C742" s="3"/>
    </row>
    <row r="743" spans="3:3" ht="13" x14ac:dyDescent="0.15">
      <c r="C743" s="3"/>
    </row>
    <row r="744" spans="3:3" ht="13" x14ac:dyDescent="0.15">
      <c r="C744" s="3"/>
    </row>
    <row r="745" spans="3:3" ht="13" x14ac:dyDescent="0.15">
      <c r="C745" s="3"/>
    </row>
    <row r="746" spans="3:3" ht="13" x14ac:dyDescent="0.15">
      <c r="C746" s="3"/>
    </row>
    <row r="747" spans="3:3" ht="13" x14ac:dyDescent="0.15">
      <c r="C747" s="3"/>
    </row>
    <row r="748" spans="3:3" ht="13" x14ac:dyDescent="0.15">
      <c r="C748" s="3"/>
    </row>
    <row r="749" spans="3:3" ht="13" x14ac:dyDescent="0.15">
      <c r="C749" s="3"/>
    </row>
    <row r="750" spans="3:3" ht="13" x14ac:dyDescent="0.15">
      <c r="C750" s="3"/>
    </row>
    <row r="751" spans="3:3" ht="13" x14ac:dyDescent="0.15">
      <c r="C751" s="3"/>
    </row>
    <row r="752" spans="3:3" ht="13" x14ac:dyDescent="0.15">
      <c r="C752" s="3"/>
    </row>
    <row r="753" spans="3:3" ht="13" x14ac:dyDescent="0.15">
      <c r="C753" s="3"/>
    </row>
    <row r="754" spans="3:3" ht="13" x14ac:dyDescent="0.15">
      <c r="C754" s="3"/>
    </row>
    <row r="755" spans="3:3" ht="13" x14ac:dyDescent="0.15">
      <c r="C755" s="3"/>
    </row>
    <row r="756" spans="3:3" ht="13" x14ac:dyDescent="0.15">
      <c r="C756" s="3"/>
    </row>
    <row r="757" spans="3:3" ht="13" x14ac:dyDescent="0.15">
      <c r="C757" s="3"/>
    </row>
    <row r="758" spans="3:3" ht="13" x14ac:dyDescent="0.15">
      <c r="C758" s="3"/>
    </row>
    <row r="759" spans="3:3" ht="13" x14ac:dyDescent="0.15">
      <c r="C759" s="3"/>
    </row>
    <row r="760" spans="3:3" ht="13" x14ac:dyDescent="0.15">
      <c r="C760" s="3"/>
    </row>
    <row r="761" spans="3:3" ht="13" x14ac:dyDescent="0.15">
      <c r="C761" s="3"/>
    </row>
    <row r="762" spans="3:3" ht="13" x14ac:dyDescent="0.15">
      <c r="C762" s="3"/>
    </row>
    <row r="763" spans="3:3" ht="13" x14ac:dyDescent="0.15">
      <c r="C763" s="3"/>
    </row>
    <row r="764" spans="3:3" ht="13" x14ac:dyDescent="0.15">
      <c r="C764" s="3"/>
    </row>
    <row r="765" spans="3:3" ht="13" x14ac:dyDescent="0.15">
      <c r="C765" s="3"/>
    </row>
    <row r="766" spans="3:3" ht="13" x14ac:dyDescent="0.15">
      <c r="C766" s="3"/>
    </row>
    <row r="767" spans="3:3" ht="13" x14ac:dyDescent="0.15">
      <c r="C767" s="3"/>
    </row>
    <row r="768" spans="3:3" ht="13" x14ac:dyDescent="0.15">
      <c r="C768" s="3"/>
    </row>
    <row r="769" spans="3:3" ht="13" x14ac:dyDescent="0.15">
      <c r="C769" s="3"/>
    </row>
    <row r="770" spans="3:3" ht="13" x14ac:dyDescent="0.15">
      <c r="C770" s="3"/>
    </row>
    <row r="771" spans="3:3" ht="13" x14ac:dyDescent="0.15">
      <c r="C771" s="3"/>
    </row>
    <row r="772" spans="3:3" ht="13" x14ac:dyDescent="0.15">
      <c r="C772" s="3"/>
    </row>
    <row r="773" spans="3:3" ht="13" x14ac:dyDescent="0.15">
      <c r="C773" s="3"/>
    </row>
    <row r="774" spans="3:3" ht="13" x14ac:dyDescent="0.15">
      <c r="C774" s="3"/>
    </row>
    <row r="775" spans="3:3" ht="13" x14ac:dyDescent="0.15">
      <c r="C775" s="3"/>
    </row>
    <row r="776" spans="3:3" ht="13" x14ac:dyDescent="0.15">
      <c r="C776" s="3"/>
    </row>
    <row r="777" spans="3:3" ht="13" x14ac:dyDescent="0.15">
      <c r="C777" s="3"/>
    </row>
    <row r="778" spans="3:3" ht="13" x14ac:dyDescent="0.15">
      <c r="C778" s="3"/>
    </row>
    <row r="779" spans="3:3" ht="13" x14ac:dyDescent="0.15">
      <c r="C779" s="3"/>
    </row>
    <row r="780" spans="3:3" ht="13" x14ac:dyDescent="0.15">
      <c r="C780" s="3"/>
    </row>
    <row r="781" spans="3:3" ht="13" x14ac:dyDescent="0.15">
      <c r="C781" s="3"/>
    </row>
    <row r="782" spans="3:3" ht="13" x14ac:dyDescent="0.15">
      <c r="C782" s="3"/>
    </row>
    <row r="783" spans="3:3" ht="13" x14ac:dyDescent="0.15">
      <c r="C783" s="3"/>
    </row>
    <row r="784" spans="3:3" ht="13" x14ac:dyDescent="0.15">
      <c r="C784" s="3"/>
    </row>
    <row r="785" spans="3:3" ht="13" x14ac:dyDescent="0.15">
      <c r="C785" s="3"/>
    </row>
    <row r="786" spans="3:3" ht="13" x14ac:dyDescent="0.15">
      <c r="C786" s="3"/>
    </row>
    <row r="787" spans="3:3" ht="13" x14ac:dyDescent="0.15">
      <c r="C787" s="3"/>
    </row>
    <row r="788" spans="3:3" ht="13" x14ac:dyDescent="0.15">
      <c r="C788" s="3"/>
    </row>
    <row r="789" spans="3:3" ht="13" x14ac:dyDescent="0.15">
      <c r="C789" s="3"/>
    </row>
    <row r="790" spans="3:3" ht="13" x14ac:dyDescent="0.15">
      <c r="C790" s="3"/>
    </row>
    <row r="791" spans="3:3" ht="13" x14ac:dyDescent="0.15">
      <c r="C791" s="3"/>
    </row>
    <row r="792" spans="3:3" ht="13" x14ac:dyDescent="0.15">
      <c r="C792" s="3"/>
    </row>
    <row r="793" spans="3:3" ht="13" x14ac:dyDescent="0.15">
      <c r="C793" s="3"/>
    </row>
    <row r="794" spans="3:3" ht="13" x14ac:dyDescent="0.15">
      <c r="C794" s="3"/>
    </row>
    <row r="795" spans="3:3" ht="13" x14ac:dyDescent="0.15">
      <c r="C795" s="3"/>
    </row>
    <row r="796" spans="3:3" ht="13" x14ac:dyDescent="0.15">
      <c r="C796" s="3"/>
    </row>
    <row r="797" spans="3:3" ht="13" x14ac:dyDescent="0.15">
      <c r="C797" s="3"/>
    </row>
    <row r="798" spans="3:3" ht="13" x14ac:dyDescent="0.15">
      <c r="C798" s="3"/>
    </row>
    <row r="799" spans="3:3" ht="13" x14ac:dyDescent="0.15">
      <c r="C799" s="3"/>
    </row>
    <row r="800" spans="3:3" ht="13" x14ac:dyDescent="0.15">
      <c r="C800" s="3"/>
    </row>
    <row r="801" spans="3:3" ht="13" x14ac:dyDescent="0.15">
      <c r="C801" s="3"/>
    </row>
    <row r="802" spans="3:3" ht="13" x14ac:dyDescent="0.15">
      <c r="C802" s="3"/>
    </row>
    <row r="803" spans="3:3" ht="13" x14ac:dyDescent="0.15">
      <c r="C803" s="3"/>
    </row>
    <row r="804" spans="3:3" ht="13" x14ac:dyDescent="0.15">
      <c r="C804" s="3"/>
    </row>
    <row r="805" spans="3:3" ht="13" x14ac:dyDescent="0.15">
      <c r="C805" s="3"/>
    </row>
    <row r="806" spans="3:3" ht="13" x14ac:dyDescent="0.15">
      <c r="C806" s="3"/>
    </row>
    <row r="807" spans="3:3" ht="13" x14ac:dyDescent="0.15">
      <c r="C807" s="3"/>
    </row>
    <row r="808" spans="3:3" ht="13" x14ac:dyDescent="0.15">
      <c r="C808" s="3"/>
    </row>
    <row r="809" spans="3:3" ht="13" x14ac:dyDescent="0.15">
      <c r="C809" s="3"/>
    </row>
    <row r="810" spans="3:3" ht="13" x14ac:dyDescent="0.15">
      <c r="C810" s="3"/>
    </row>
    <row r="811" spans="3:3" ht="13" x14ac:dyDescent="0.15">
      <c r="C811" s="3"/>
    </row>
    <row r="812" spans="3:3" ht="13" x14ac:dyDescent="0.15">
      <c r="C812" s="3"/>
    </row>
    <row r="813" spans="3:3" ht="13" x14ac:dyDescent="0.15">
      <c r="C813" s="3"/>
    </row>
    <row r="814" spans="3:3" ht="13" x14ac:dyDescent="0.15">
      <c r="C814" s="3"/>
    </row>
    <row r="815" spans="3:3" ht="13" x14ac:dyDescent="0.15">
      <c r="C815" s="3"/>
    </row>
    <row r="816" spans="3:3" ht="13" x14ac:dyDescent="0.15">
      <c r="C816" s="3"/>
    </row>
    <row r="817" spans="3:3" ht="13" x14ac:dyDescent="0.15">
      <c r="C817" s="3"/>
    </row>
    <row r="818" spans="3:3" ht="13" x14ac:dyDescent="0.15">
      <c r="C818" s="3"/>
    </row>
    <row r="819" spans="3:3" ht="13" x14ac:dyDescent="0.15">
      <c r="C819" s="3"/>
    </row>
    <row r="820" spans="3:3" ht="13" x14ac:dyDescent="0.15">
      <c r="C820" s="3"/>
    </row>
    <row r="821" spans="3:3" ht="13" x14ac:dyDescent="0.15">
      <c r="C821" s="3"/>
    </row>
    <row r="822" spans="3:3" ht="13" x14ac:dyDescent="0.15">
      <c r="C822" s="3"/>
    </row>
    <row r="823" spans="3:3" ht="13" x14ac:dyDescent="0.15">
      <c r="C823" s="3"/>
    </row>
    <row r="824" spans="3:3" ht="13" x14ac:dyDescent="0.15">
      <c r="C824" s="3"/>
    </row>
    <row r="825" spans="3:3" ht="13" x14ac:dyDescent="0.15">
      <c r="C825" s="3"/>
    </row>
    <row r="826" spans="3:3" ht="13" x14ac:dyDescent="0.15">
      <c r="C826" s="3"/>
    </row>
    <row r="827" spans="3:3" ht="13" x14ac:dyDescent="0.15">
      <c r="C827" s="3"/>
    </row>
    <row r="828" spans="3:3" ht="13" x14ac:dyDescent="0.15">
      <c r="C828" s="3"/>
    </row>
    <row r="829" spans="3:3" ht="13" x14ac:dyDescent="0.15">
      <c r="C829" s="3"/>
    </row>
    <row r="830" spans="3:3" ht="13" x14ac:dyDescent="0.15">
      <c r="C830" s="3"/>
    </row>
    <row r="831" spans="3:3" ht="13" x14ac:dyDescent="0.15">
      <c r="C831" s="3"/>
    </row>
    <row r="832" spans="3:3" ht="13" x14ac:dyDescent="0.15">
      <c r="C832" s="3"/>
    </row>
    <row r="833" spans="3:3" ht="13" x14ac:dyDescent="0.15">
      <c r="C833" s="3"/>
    </row>
    <row r="834" spans="3:3" ht="13" x14ac:dyDescent="0.15">
      <c r="C834" s="3"/>
    </row>
    <row r="835" spans="3:3" ht="13" x14ac:dyDescent="0.15">
      <c r="C835" s="3"/>
    </row>
    <row r="836" spans="3:3" ht="13" x14ac:dyDescent="0.15">
      <c r="C836" s="3"/>
    </row>
    <row r="837" spans="3:3" ht="13" x14ac:dyDescent="0.15">
      <c r="C837" s="3"/>
    </row>
    <row r="838" spans="3:3" ht="13" x14ac:dyDescent="0.15">
      <c r="C838" s="3"/>
    </row>
    <row r="839" spans="3:3" ht="13" x14ac:dyDescent="0.15">
      <c r="C839" s="3"/>
    </row>
    <row r="840" spans="3:3" ht="13" x14ac:dyDescent="0.15">
      <c r="C840" s="3"/>
    </row>
    <row r="841" spans="3:3" ht="13" x14ac:dyDescent="0.15">
      <c r="C841" s="3"/>
    </row>
    <row r="842" spans="3:3" ht="13" x14ac:dyDescent="0.15">
      <c r="C842" s="3"/>
    </row>
    <row r="843" spans="3:3" ht="13" x14ac:dyDescent="0.15">
      <c r="C843" s="3"/>
    </row>
    <row r="844" spans="3:3" ht="13" x14ac:dyDescent="0.15">
      <c r="C844" s="3"/>
    </row>
    <row r="845" spans="3:3" ht="13" x14ac:dyDescent="0.15">
      <c r="C845" s="3"/>
    </row>
    <row r="846" spans="3:3" ht="13" x14ac:dyDescent="0.15">
      <c r="C846" s="3"/>
    </row>
    <row r="847" spans="3:3" ht="13" x14ac:dyDescent="0.15">
      <c r="C847" s="3"/>
    </row>
    <row r="848" spans="3:3" ht="13" x14ac:dyDescent="0.15">
      <c r="C848" s="3"/>
    </row>
    <row r="849" spans="3:3" ht="13" x14ac:dyDescent="0.15">
      <c r="C849" s="3"/>
    </row>
    <row r="850" spans="3:3" ht="13" x14ac:dyDescent="0.15">
      <c r="C850" s="3"/>
    </row>
    <row r="851" spans="3:3" ht="13" x14ac:dyDescent="0.15">
      <c r="C851" s="3"/>
    </row>
    <row r="852" spans="3:3" ht="13" x14ac:dyDescent="0.15">
      <c r="C852" s="3"/>
    </row>
    <row r="853" spans="3:3" ht="13" x14ac:dyDescent="0.15">
      <c r="C853" s="3"/>
    </row>
    <row r="854" spans="3:3" ht="13" x14ac:dyDescent="0.15">
      <c r="C854" s="3"/>
    </row>
    <row r="855" spans="3:3" ht="13" x14ac:dyDescent="0.15">
      <c r="C855" s="3"/>
    </row>
    <row r="856" spans="3:3" ht="13" x14ac:dyDescent="0.15">
      <c r="C856" s="3"/>
    </row>
    <row r="857" spans="3:3" ht="13" x14ac:dyDescent="0.15">
      <c r="C857" s="3"/>
    </row>
    <row r="858" spans="3:3" ht="13" x14ac:dyDescent="0.15">
      <c r="C858" s="3"/>
    </row>
    <row r="859" spans="3:3" ht="13" x14ac:dyDescent="0.15">
      <c r="C859" s="3"/>
    </row>
    <row r="860" spans="3:3" ht="13" x14ac:dyDescent="0.15">
      <c r="C860" s="3"/>
    </row>
    <row r="861" spans="3:3" ht="13" x14ac:dyDescent="0.15">
      <c r="C861" s="3"/>
    </row>
    <row r="862" spans="3:3" ht="13" x14ac:dyDescent="0.15">
      <c r="C862" s="3"/>
    </row>
    <row r="863" spans="3:3" ht="13" x14ac:dyDescent="0.15">
      <c r="C863" s="3"/>
    </row>
    <row r="864" spans="3:3" ht="13" x14ac:dyDescent="0.15">
      <c r="C864" s="3"/>
    </row>
    <row r="865" spans="3:3" ht="13" x14ac:dyDescent="0.15">
      <c r="C865" s="3"/>
    </row>
    <row r="866" spans="3:3" ht="13" x14ac:dyDescent="0.15">
      <c r="C866" s="3"/>
    </row>
    <row r="867" spans="3:3" ht="13" x14ac:dyDescent="0.15">
      <c r="C867" s="3"/>
    </row>
    <row r="868" spans="3:3" ht="13" x14ac:dyDescent="0.15">
      <c r="C868" s="3"/>
    </row>
    <row r="869" spans="3:3" ht="13" x14ac:dyDescent="0.15">
      <c r="C869" s="3"/>
    </row>
    <row r="870" spans="3:3" ht="13" x14ac:dyDescent="0.15">
      <c r="C870" s="3"/>
    </row>
    <row r="871" spans="3:3" ht="13" x14ac:dyDescent="0.15">
      <c r="C871" s="3"/>
    </row>
    <row r="872" spans="3:3" ht="13" x14ac:dyDescent="0.15">
      <c r="C872" s="3"/>
    </row>
    <row r="873" spans="3:3" ht="13" x14ac:dyDescent="0.15">
      <c r="C873" s="3"/>
    </row>
    <row r="874" spans="3:3" ht="13" x14ac:dyDescent="0.15">
      <c r="C874" s="3"/>
    </row>
    <row r="875" spans="3:3" ht="13" x14ac:dyDescent="0.15">
      <c r="C875" s="3"/>
    </row>
    <row r="876" spans="3:3" ht="13" x14ac:dyDescent="0.15">
      <c r="C876" s="3"/>
    </row>
    <row r="877" spans="3:3" ht="13" x14ac:dyDescent="0.15">
      <c r="C877" s="3"/>
    </row>
    <row r="878" spans="3:3" ht="13" x14ac:dyDescent="0.15">
      <c r="C878" s="3"/>
    </row>
    <row r="879" spans="3:3" ht="13" x14ac:dyDescent="0.15">
      <c r="C879" s="3"/>
    </row>
    <row r="880" spans="3:3" ht="13" x14ac:dyDescent="0.15">
      <c r="C880" s="3"/>
    </row>
    <row r="881" spans="3:3" ht="13" x14ac:dyDescent="0.15">
      <c r="C881" s="3"/>
    </row>
    <row r="882" spans="3:3" ht="13" x14ac:dyDescent="0.15">
      <c r="C882" s="3"/>
    </row>
    <row r="883" spans="3:3" ht="13" x14ac:dyDescent="0.15">
      <c r="C883" s="3"/>
    </row>
    <row r="884" spans="3:3" ht="13" x14ac:dyDescent="0.15">
      <c r="C884" s="3"/>
    </row>
    <row r="885" spans="3:3" ht="13" x14ac:dyDescent="0.15">
      <c r="C885" s="3"/>
    </row>
    <row r="886" spans="3:3" ht="13" x14ac:dyDescent="0.15">
      <c r="C886" s="3"/>
    </row>
    <row r="887" spans="3:3" ht="13" x14ac:dyDescent="0.15">
      <c r="C887" s="3"/>
    </row>
    <row r="888" spans="3:3" ht="13" x14ac:dyDescent="0.15">
      <c r="C888" s="3"/>
    </row>
    <row r="889" spans="3:3" ht="13" x14ac:dyDescent="0.15">
      <c r="C889" s="3"/>
    </row>
    <row r="890" spans="3:3" ht="13" x14ac:dyDescent="0.15">
      <c r="C890" s="3"/>
    </row>
    <row r="891" spans="3:3" ht="13" x14ac:dyDescent="0.15">
      <c r="C891" s="3"/>
    </row>
    <row r="892" spans="3:3" ht="13" x14ac:dyDescent="0.15">
      <c r="C892" s="3"/>
    </row>
    <row r="893" spans="3:3" ht="13" x14ac:dyDescent="0.15">
      <c r="C893" s="3"/>
    </row>
    <row r="894" spans="3:3" ht="13" x14ac:dyDescent="0.15">
      <c r="C894" s="3"/>
    </row>
    <row r="895" spans="3:3" ht="13" x14ac:dyDescent="0.15">
      <c r="C895" s="3"/>
    </row>
    <row r="896" spans="3:3" ht="13" x14ac:dyDescent="0.15">
      <c r="C896" s="3"/>
    </row>
    <row r="897" spans="3:3" ht="13" x14ac:dyDescent="0.15">
      <c r="C897" s="3"/>
    </row>
    <row r="898" spans="3:3" ht="13" x14ac:dyDescent="0.15">
      <c r="C898" s="3"/>
    </row>
    <row r="899" spans="3:3" ht="13" x14ac:dyDescent="0.15">
      <c r="C899" s="3"/>
    </row>
    <row r="900" spans="3:3" ht="13" x14ac:dyDescent="0.15">
      <c r="C900" s="3"/>
    </row>
    <row r="901" spans="3:3" ht="13" x14ac:dyDescent="0.15">
      <c r="C901" s="3"/>
    </row>
    <row r="902" spans="3:3" ht="13" x14ac:dyDescent="0.15">
      <c r="C902" s="3"/>
    </row>
    <row r="903" spans="3:3" ht="13" x14ac:dyDescent="0.15">
      <c r="C903" s="3"/>
    </row>
    <row r="904" spans="3:3" ht="13" x14ac:dyDescent="0.15">
      <c r="C904" s="3"/>
    </row>
    <row r="905" spans="3:3" ht="13" x14ac:dyDescent="0.15">
      <c r="C905" s="3"/>
    </row>
    <row r="906" spans="3:3" ht="13" x14ac:dyDescent="0.15">
      <c r="C906" s="3"/>
    </row>
    <row r="907" spans="3:3" ht="13" x14ac:dyDescent="0.15">
      <c r="C907" s="3"/>
    </row>
    <row r="908" spans="3:3" ht="13" x14ac:dyDescent="0.15">
      <c r="C908" s="3"/>
    </row>
    <row r="909" spans="3:3" ht="13" x14ac:dyDescent="0.15">
      <c r="C909" s="3"/>
    </row>
    <row r="910" spans="3:3" ht="13" x14ac:dyDescent="0.15">
      <c r="C910" s="3"/>
    </row>
    <row r="911" spans="3:3" ht="13" x14ac:dyDescent="0.15">
      <c r="C911" s="3"/>
    </row>
    <row r="912" spans="3:3" ht="13" x14ac:dyDescent="0.15">
      <c r="C912" s="3"/>
    </row>
    <row r="913" spans="3:3" ht="13" x14ac:dyDescent="0.15">
      <c r="C913" s="3"/>
    </row>
    <row r="914" spans="3:3" ht="13" x14ac:dyDescent="0.15">
      <c r="C914" s="3"/>
    </row>
    <row r="915" spans="3:3" ht="13" x14ac:dyDescent="0.15">
      <c r="C915" s="3"/>
    </row>
    <row r="916" spans="3:3" ht="13" x14ac:dyDescent="0.15">
      <c r="C916" s="3"/>
    </row>
    <row r="917" spans="3:3" ht="13" x14ac:dyDescent="0.15">
      <c r="C917" s="3"/>
    </row>
    <row r="918" spans="3:3" ht="13" x14ac:dyDescent="0.15">
      <c r="C918" s="3"/>
    </row>
    <row r="919" spans="3:3" ht="13" x14ac:dyDescent="0.15">
      <c r="C919" s="3"/>
    </row>
    <row r="920" spans="3:3" ht="13" x14ac:dyDescent="0.15">
      <c r="C920" s="3"/>
    </row>
    <row r="921" spans="3:3" ht="13" x14ac:dyDescent="0.15">
      <c r="C921" s="3"/>
    </row>
    <row r="922" spans="3:3" ht="13" x14ac:dyDescent="0.15">
      <c r="C922" s="3"/>
    </row>
    <row r="923" spans="3:3" ht="13" x14ac:dyDescent="0.15">
      <c r="C923" s="3"/>
    </row>
    <row r="924" spans="3:3" ht="13" x14ac:dyDescent="0.15">
      <c r="C924" s="3"/>
    </row>
    <row r="925" spans="3:3" ht="13" x14ac:dyDescent="0.15">
      <c r="C925" s="3"/>
    </row>
    <row r="926" spans="3:3" ht="13" x14ac:dyDescent="0.15">
      <c r="C926" s="3"/>
    </row>
    <row r="927" spans="3:3" ht="13" x14ac:dyDescent="0.15">
      <c r="C927" s="3"/>
    </row>
    <row r="928" spans="3:3" ht="13" x14ac:dyDescent="0.15">
      <c r="C928" s="3"/>
    </row>
    <row r="929" spans="3:3" ht="13" x14ac:dyDescent="0.15">
      <c r="C929" s="3"/>
    </row>
    <row r="930" spans="3:3" ht="13" x14ac:dyDescent="0.15">
      <c r="C930" s="3"/>
    </row>
    <row r="931" spans="3:3" ht="13" x14ac:dyDescent="0.15">
      <c r="C931" s="3"/>
    </row>
    <row r="932" spans="3:3" ht="13" x14ac:dyDescent="0.15">
      <c r="C932" s="3"/>
    </row>
    <row r="933" spans="3:3" ht="13" x14ac:dyDescent="0.15">
      <c r="C933" s="3"/>
    </row>
    <row r="934" spans="3:3" ht="13" x14ac:dyDescent="0.15">
      <c r="C934" s="3"/>
    </row>
    <row r="935" spans="3:3" ht="13" x14ac:dyDescent="0.15">
      <c r="C935" s="3"/>
    </row>
    <row r="936" spans="3:3" ht="13" x14ac:dyDescent="0.15">
      <c r="C936" s="3"/>
    </row>
    <row r="937" spans="3:3" ht="13" x14ac:dyDescent="0.15">
      <c r="C937" s="3"/>
    </row>
    <row r="938" spans="3:3" ht="13" x14ac:dyDescent="0.15">
      <c r="C938" s="3"/>
    </row>
    <row r="939" spans="3:3" ht="13" x14ac:dyDescent="0.15">
      <c r="C939" s="3"/>
    </row>
    <row r="940" spans="3:3" ht="13" x14ac:dyDescent="0.15">
      <c r="C940" s="3"/>
    </row>
    <row r="941" spans="3:3" ht="13" x14ac:dyDescent="0.15">
      <c r="C941" s="3"/>
    </row>
    <row r="942" spans="3:3" ht="13" x14ac:dyDescent="0.15">
      <c r="C942" s="3"/>
    </row>
    <row r="943" spans="3:3" ht="13" x14ac:dyDescent="0.15">
      <c r="C943" s="3"/>
    </row>
    <row r="944" spans="3:3" ht="13" x14ac:dyDescent="0.15">
      <c r="C944" s="3"/>
    </row>
    <row r="945" spans="3:3" ht="13" x14ac:dyDescent="0.15">
      <c r="C945" s="3"/>
    </row>
    <row r="946" spans="3:3" ht="13" x14ac:dyDescent="0.15">
      <c r="C946" s="3"/>
    </row>
    <row r="947" spans="3:3" ht="13" x14ac:dyDescent="0.15">
      <c r="C947" s="3"/>
    </row>
    <row r="948" spans="3:3" ht="13" x14ac:dyDescent="0.15">
      <c r="C948" s="3"/>
    </row>
    <row r="949" spans="3:3" ht="13" x14ac:dyDescent="0.15">
      <c r="C949" s="3"/>
    </row>
    <row r="950" spans="3:3" ht="13" x14ac:dyDescent="0.15">
      <c r="C950" s="3"/>
    </row>
    <row r="951" spans="3:3" ht="13" x14ac:dyDescent="0.15">
      <c r="C951" s="3"/>
    </row>
    <row r="952" spans="3:3" ht="13" x14ac:dyDescent="0.15">
      <c r="C952" s="3"/>
    </row>
    <row r="953" spans="3:3" ht="13" x14ac:dyDescent="0.15">
      <c r="C953" s="3"/>
    </row>
    <row r="954" spans="3:3" ht="13" x14ac:dyDescent="0.15">
      <c r="C954" s="3"/>
    </row>
    <row r="955" spans="3:3" ht="13" x14ac:dyDescent="0.15">
      <c r="C955" s="3"/>
    </row>
    <row r="956" spans="3:3" ht="13" x14ac:dyDescent="0.15">
      <c r="C956" s="3"/>
    </row>
    <row r="957" spans="3:3" ht="13" x14ac:dyDescent="0.15">
      <c r="C957" s="3"/>
    </row>
    <row r="958" spans="3:3" ht="13" x14ac:dyDescent="0.15">
      <c r="C958" s="3"/>
    </row>
    <row r="959" spans="3:3" ht="13" x14ac:dyDescent="0.15">
      <c r="C959" s="3"/>
    </row>
    <row r="960" spans="3:3" ht="13" x14ac:dyDescent="0.15">
      <c r="C960" s="3"/>
    </row>
    <row r="961" spans="3:3" ht="13" x14ac:dyDescent="0.15">
      <c r="C961" s="3"/>
    </row>
    <row r="962" spans="3:3" ht="13" x14ac:dyDescent="0.15">
      <c r="C962" s="3"/>
    </row>
    <row r="963" spans="3:3" ht="13" x14ac:dyDescent="0.15">
      <c r="C963" s="3"/>
    </row>
    <row r="964" spans="3:3" ht="13" x14ac:dyDescent="0.15">
      <c r="C964" s="3"/>
    </row>
    <row r="965" spans="3:3" ht="13" x14ac:dyDescent="0.15">
      <c r="C965" s="3"/>
    </row>
    <row r="966" spans="3:3" ht="13" x14ac:dyDescent="0.15">
      <c r="C966" s="3"/>
    </row>
    <row r="967" spans="3:3" ht="13" x14ac:dyDescent="0.15">
      <c r="C967" s="3"/>
    </row>
    <row r="968" spans="3:3" ht="13" x14ac:dyDescent="0.15">
      <c r="C968" s="3"/>
    </row>
    <row r="969" spans="3:3" ht="13" x14ac:dyDescent="0.15">
      <c r="C969" s="3"/>
    </row>
    <row r="970" spans="3:3" ht="13" x14ac:dyDescent="0.15">
      <c r="C970" s="3"/>
    </row>
    <row r="971" spans="3:3" ht="13" x14ac:dyDescent="0.15">
      <c r="C971" s="3"/>
    </row>
    <row r="972" spans="3:3" ht="13" x14ac:dyDescent="0.15">
      <c r="C972" s="3"/>
    </row>
    <row r="973" spans="3:3" ht="13" x14ac:dyDescent="0.15">
      <c r="C973" s="3"/>
    </row>
  </sheetData>
  <conditionalFormatting sqref="H88:H100">
    <cfRule type="colorScale" priority="12">
      <colorScale>
        <cfvo type="min"/>
        <cfvo type="max"/>
        <color rgb="FFFFFFFF"/>
        <color rgb="FF57BB8A"/>
      </colorScale>
    </cfRule>
  </conditionalFormatting>
  <conditionalFormatting sqref="H4:K17">
    <cfRule type="colorScale" priority="16">
      <colorScale>
        <cfvo type="min"/>
        <cfvo type="max"/>
        <color rgb="FFFFFFFF"/>
        <color rgb="FF57BB8A"/>
      </colorScale>
    </cfRule>
  </conditionalFormatting>
  <conditionalFormatting sqref="H53:K65">
    <cfRule type="colorScale" priority="1">
      <colorScale>
        <cfvo type="min"/>
        <cfvo type="max"/>
        <color rgb="FFFFFFFF"/>
        <color rgb="FF57BB8A"/>
      </colorScale>
    </cfRule>
  </conditionalFormatting>
  <conditionalFormatting sqref="H70:T82">
    <cfRule type="colorScale" priority="2">
      <colorScale>
        <cfvo type="min"/>
        <cfvo type="max"/>
        <color rgb="FFFFFFFF"/>
        <color rgb="FF57BB8A"/>
      </colorScale>
    </cfRule>
  </conditionalFormatting>
  <conditionalFormatting sqref="I88:I100">
    <cfRule type="colorScale" priority="13">
      <colorScale>
        <cfvo type="min"/>
        <cfvo type="max"/>
        <color rgb="FFFFFFFF"/>
        <color rgb="FF57BB8A"/>
      </colorScale>
    </cfRule>
  </conditionalFormatting>
  <conditionalFormatting sqref="J88:J100">
    <cfRule type="colorScale" priority="14">
      <colorScale>
        <cfvo type="min"/>
        <cfvo type="max"/>
        <color rgb="FFFFFFFF"/>
        <color rgb="FF57BB8A"/>
      </colorScale>
    </cfRule>
  </conditionalFormatting>
  <conditionalFormatting sqref="K88:K100">
    <cfRule type="colorScale" priority="15">
      <colorScale>
        <cfvo type="min"/>
        <cfvo type="max"/>
        <color rgb="FFFFFFFF"/>
        <color rgb="FF57BB8A"/>
      </colorScale>
    </cfRule>
  </conditionalFormatting>
  <conditionalFormatting sqref="L88:L100">
    <cfRule type="colorScale" priority="3">
      <colorScale>
        <cfvo type="min"/>
        <cfvo type="max"/>
        <color rgb="FFFFFFFF"/>
        <color rgb="FF57BB8A"/>
      </colorScale>
    </cfRule>
  </conditionalFormatting>
  <conditionalFormatting sqref="M88:M100">
    <cfRule type="colorScale" priority="4">
      <colorScale>
        <cfvo type="min"/>
        <cfvo type="max"/>
        <color rgb="FFFFFFFF"/>
        <color rgb="FF57BB8A"/>
      </colorScale>
    </cfRule>
  </conditionalFormatting>
  <conditionalFormatting sqref="N88:N100">
    <cfRule type="colorScale" priority="5">
      <colorScale>
        <cfvo type="min"/>
        <cfvo type="max"/>
        <color rgb="FFFFFFFF"/>
        <color rgb="FF57BB8A"/>
      </colorScale>
    </cfRule>
  </conditionalFormatting>
  <conditionalFormatting sqref="O88:O100">
    <cfRule type="colorScale" priority="6">
      <colorScale>
        <cfvo type="min"/>
        <cfvo type="max"/>
        <color rgb="FFFFFFFF"/>
        <color rgb="FF57BB8A"/>
      </colorScale>
    </cfRule>
  </conditionalFormatting>
  <conditionalFormatting sqref="P88:P100">
    <cfRule type="colorScale" priority="7">
      <colorScale>
        <cfvo type="min"/>
        <cfvo type="max"/>
        <color rgb="FFFFFFFF"/>
        <color rgb="FF57BB8A"/>
      </colorScale>
    </cfRule>
  </conditionalFormatting>
  <conditionalFormatting sqref="Q88:Q100">
    <cfRule type="colorScale" priority="8">
      <colorScale>
        <cfvo type="min"/>
        <cfvo type="max"/>
        <color rgb="FFFFFFFF"/>
        <color rgb="FF57BB8A"/>
      </colorScale>
    </cfRule>
  </conditionalFormatting>
  <conditionalFormatting sqref="R88:R100">
    <cfRule type="colorScale" priority="9">
      <colorScale>
        <cfvo type="min"/>
        <cfvo type="max"/>
        <color rgb="FFFFFFFF"/>
        <color rgb="FF57BB8A"/>
      </colorScale>
    </cfRule>
  </conditionalFormatting>
  <conditionalFormatting sqref="S88:S100">
    <cfRule type="colorScale" priority="10">
      <colorScale>
        <cfvo type="min"/>
        <cfvo type="max"/>
        <color rgb="FFFFFFFF"/>
        <color rgb="FF57BB8A"/>
      </colorScale>
    </cfRule>
  </conditionalFormatting>
  <conditionalFormatting sqref="T88:T100">
    <cfRule type="colorScale" priority="11">
      <colorScale>
        <cfvo type="min"/>
        <cfvo type="max"/>
        <color rgb="FFFFFFFF"/>
        <color rgb="FF57BB8A"/>
      </colorScale>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1000"/>
  <sheetViews>
    <sheetView workbookViewId="0"/>
  </sheetViews>
  <sheetFormatPr baseColWidth="10" defaultColWidth="12.6640625" defaultRowHeight="15.75" customHeight="1" x14ac:dyDescent="0.15"/>
  <cols>
    <col min="1" max="1" width="16.5" customWidth="1"/>
  </cols>
  <sheetData>
    <row r="1" spans="1:25" ht="15.75" customHeight="1" x14ac:dyDescent="0.15">
      <c r="A1" s="3" t="s">
        <v>271</v>
      </c>
      <c r="B1" s="3">
        <f>SUM('Form Responses 1'!G:G)</f>
        <v>5120</v>
      </c>
    </row>
    <row r="2" spans="1:25" ht="15.75" customHeight="1" x14ac:dyDescent="0.15">
      <c r="A2" s="3" t="s">
        <v>272</v>
      </c>
      <c r="B2" s="3">
        <f>COUNTA('Form Responses 1'!G:G)-1</f>
        <v>111</v>
      </c>
    </row>
    <row r="3" spans="1:25" ht="15.75" customHeight="1" x14ac:dyDescent="0.15">
      <c r="A3" s="3" t="s">
        <v>273</v>
      </c>
      <c r="B3" s="14">
        <f>B1/B2</f>
        <v>46.126126126126124</v>
      </c>
    </row>
    <row r="4" spans="1:25" ht="15.75" customHeight="1" x14ac:dyDescent="0.15">
      <c r="A4" s="3" t="s">
        <v>274</v>
      </c>
      <c r="B4" s="3">
        <f>MEDIAN('Form Responses 1'!G:G)</f>
        <v>10</v>
      </c>
      <c r="K4" s="3" t="s">
        <v>275</v>
      </c>
      <c r="L4" s="3">
        <f>AVERAGE('Form Responses 1'!G:G)</f>
        <v>46.126126126126124</v>
      </c>
      <c r="W4" s="3">
        <f ca="1">IFERROR(__xludf.DUMMYFUNCTION("sort(unique('Form Responses 1'!G2:G1000))"),0)</f>
        <v>0</v>
      </c>
      <c r="X4" s="15">
        <f ca="1">COUNTIF('Form Responses 1'!$G:$G,W4)</f>
        <v>5</v>
      </c>
    </row>
    <row r="5" spans="1:25" ht="15.75" customHeight="1" x14ac:dyDescent="0.15">
      <c r="A5" s="3" t="s">
        <v>276</v>
      </c>
      <c r="B5" s="3">
        <f>MODE('Form Responses 1'!G:G)</f>
        <v>10</v>
      </c>
      <c r="E5" s="3">
        <f ca="1">IFERROR(__xludf.DUMMYFUNCTION("sort(unique('Form Responses 1'!G2:G1000))"),0)</f>
        <v>0</v>
      </c>
      <c r="F5" s="3">
        <f ca="1">COUNTIF('Form Responses 1'!$G:$G,E5)</f>
        <v>5</v>
      </c>
      <c r="H5" s="3">
        <v>5</v>
      </c>
      <c r="I5" s="3">
        <f>COUNTIF('Form Responses 1'!G:G,"&lt;="&amp;H5)</f>
        <v>46</v>
      </c>
      <c r="K5" s="3" t="s">
        <v>277</v>
      </c>
      <c r="L5" s="3">
        <f>STDEVP('Form Responses 1'!G:G)</f>
        <v>274.59595599199065</v>
      </c>
      <c r="W5" s="3">
        <f ca="1">IFERROR(__xludf.DUMMYFUNCTION("""COMPUTED_VALUE"""),1)</f>
        <v>1</v>
      </c>
      <c r="X5" s="15">
        <f ca="1">(COUNTIF('Form Responses 1'!$G:$G,W5)+X6)</f>
        <v>106</v>
      </c>
      <c r="Y5" s="6">
        <f t="shared" ref="Y5:Y26" ca="1" si="0">X5/$B$2</f>
        <v>0.95495495495495497</v>
      </c>
    </row>
    <row r="6" spans="1:25" ht="15.75" customHeight="1" x14ac:dyDescent="0.15">
      <c r="E6" s="3">
        <f ca="1">IFERROR(__xludf.DUMMYFUNCTION("""COMPUTED_VALUE"""),1)</f>
        <v>1</v>
      </c>
      <c r="F6" s="3">
        <f ca="1">COUNTIF('Form Responses 1'!G:G,E6)</f>
        <v>4</v>
      </c>
      <c r="H6" s="3">
        <v>10</v>
      </c>
      <c r="I6" s="3">
        <f>COUNTIFS('Form Responses 1'!G:G,"&lt;="&amp;H6,'Form Responses 1'!G:G,"&gt;"&amp;H5)</f>
        <v>29</v>
      </c>
      <c r="W6" s="3">
        <f ca="1">IFERROR(__xludf.DUMMYFUNCTION("""COMPUTED_VALUE"""),2)</f>
        <v>2</v>
      </c>
      <c r="X6" s="15">
        <f ca="1">(COUNTIF('Form Responses 1'!$G:$G,W6)+X7)</f>
        <v>102</v>
      </c>
      <c r="Y6" s="6">
        <f t="shared" ca="1" si="0"/>
        <v>0.91891891891891897</v>
      </c>
    </row>
    <row r="7" spans="1:25" ht="15.75" customHeight="1" x14ac:dyDescent="0.15">
      <c r="A7" s="3">
        <v>0</v>
      </c>
      <c r="B7" s="3">
        <f>COUNTIF('Form Responses 1'!$G:$G,A7)</f>
        <v>5</v>
      </c>
      <c r="E7" s="3">
        <f ca="1">IFERROR(__xludf.DUMMYFUNCTION("""COMPUTED_VALUE"""),2)</f>
        <v>2</v>
      </c>
      <c r="F7" s="3">
        <f ca="1">COUNTIF('Form Responses 1'!G:G,E7)</f>
        <v>6</v>
      </c>
      <c r="H7" s="3">
        <v>15</v>
      </c>
      <c r="I7" s="3">
        <f>COUNTIFS('Form Responses 1'!G:G,"&lt;="&amp;H7,'Form Responses 1'!G:G,"&gt;"&amp;H6)</f>
        <v>4</v>
      </c>
      <c r="K7" s="16" t="s">
        <v>278</v>
      </c>
      <c r="L7" s="16">
        <v>2</v>
      </c>
      <c r="W7" s="3">
        <f ca="1">IFERROR(__xludf.DUMMYFUNCTION("""COMPUTED_VALUE"""),3)</f>
        <v>3</v>
      </c>
      <c r="X7" s="15">
        <f ca="1">(COUNTIF('Form Responses 1'!$G:$G,W7)+X8)</f>
        <v>96</v>
      </c>
      <c r="Y7" s="6">
        <f t="shared" ca="1" si="0"/>
        <v>0.86486486486486491</v>
      </c>
    </row>
    <row r="8" spans="1:25" ht="15.75" customHeight="1" x14ac:dyDescent="0.15">
      <c r="A8" s="3">
        <v>1</v>
      </c>
      <c r="B8" s="3">
        <f>COUNTIF('Form Responses 1'!$G:$G,A8)</f>
        <v>4</v>
      </c>
      <c r="E8" s="3">
        <f ca="1">IFERROR(__xludf.DUMMYFUNCTION("""COMPUTED_VALUE"""),3)</f>
        <v>3</v>
      </c>
      <c r="F8" s="3">
        <f ca="1">COUNTIF('Form Responses 1'!G:G,E8)</f>
        <v>9</v>
      </c>
      <c r="H8" s="3">
        <v>20</v>
      </c>
      <c r="I8" s="3">
        <f>COUNTIFS('Form Responses 1'!G:G,"&lt;="&amp;H8,'Form Responses 1'!G:G,"&gt;"&amp;H7)</f>
        <v>12</v>
      </c>
      <c r="L8" s="3">
        <v>1</v>
      </c>
      <c r="M8" s="3">
        <f>COUNTIF('Form Responses 1'!G:G,"="&amp;L8)</f>
        <v>4</v>
      </c>
      <c r="N8" s="3">
        <f t="shared" ref="N8:N19" si="1">N9+M8</f>
        <v>106</v>
      </c>
      <c r="W8" s="3">
        <f ca="1">IFERROR(__xludf.DUMMYFUNCTION("""COMPUTED_VALUE"""),4)</f>
        <v>4</v>
      </c>
      <c r="X8" s="15">
        <f ca="1">(COUNTIF('Form Responses 1'!$G:$G,W8)+X9)</f>
        <v>87</v>
      </c>
      <c r="Y8" s="6">
        <f t="shared" ca="1" si="0"/>
        <v>0.78378378378378377</v>
      </c>
    </row>
    <row r="9" spans="1:25" ht="15.75" customHeight="1" x14ac:dyDescent="0.15">
      <c r="A9" s="3">
        <v>2</v>
      </c>
      <c r="B9" s="3">
        <f>COUNTIF('Form Responses 1'!$G:$G,A9)</f>
        <v>6</v>
      </c>
      <c r="E9" s="3">
        <f ca="1">IFERROR(__xludf.DUMMYFUNCTION("""COMPUTED_VALUE"""),4)</f>
        <v>4</v>
      </c>
      <c r="F9" s="3">
        <f ca="1">COUNTIF('Form Responses 1'!G:G,E9)</f>
        <v>3</v>
      </c>
      <c r="H9" s="3">
        <v>25</v>
      </c>
      <c r="I9" s="3">
        <f>COUNTIFS('Form Responses 1'!G:G,"&lt;="&amp;H9,'Form Responses 1'!G:G,"&gt;"&amp;H8)</f>
        <v>3</v>
      </c>
      <c r="K9" s="3">
        <v>1</v>
      </c>
      <c r="L9" s="3">
        <f t="shared" ref="L9:L20" si="2">$L$7^K9</f>
        <v>2</v>
      </c>
      <c r="M9" s="3">
        <f>COUNTIFS('Form Responses 1'!G:G,"&lt;="&amp;L9,'Form Responses 1'!G:G,"&gt;"&amp;L8)</f>
        <v>6</v>
      </c>
      <c r="N9" s="3">
        <f t="shared" si="1"/>
        <v>102</v>
      </c>
      <c r="W9" s="3">
        <f ca="1">IFERROR(__xludf.DUMMYFUNCTION("""COMPUTED_VALUE"""),5)</f>
        <v>5</v>
      </c>
      <c r="X9" s="15">
        <f ca="1">(COUNTIF('Form Responses 1'!$G:$G,W9)+X10)</f>
        <v>84</v>
      </c>
      <c r="Y9" s="6">
        <f t="shared" ca="1" si="0"/>
        <v>0.7567567567567568</v>
      </c>
    </row>
    <row r="10" spans="1:25" ht="15.75" customHeight="1" x14ac:dyDescent="0.15">
      <c r="A10" s="3">
        <v>3</v>
      </c>
      <c r="B10" s="3">
        <f>COUNTIF('Form Responses 1'!$G:$G,A10)</f>
        <v>9</v>
      </c>
      <c r="E10" s="3">
        <f ca="1">IFERROR(__xludf.DUMMYFUNCTION("""COMPUTED_VALUE"""),5)</f>
        <v>5</v>
      </c>
      <c r="F10" s="3">
        <f ca="1">COUNTIF('Form Responses 1'!G:G,E10)</f>
        <v>19</v>
      </c>
      <c r="H10" s="3">
        <v>30</v>
      </c>
      <c r="I10" s="3">
        <f>COUNTIFS('Form Responses 1'!G:G,"&lt;="&amp;H10,'Form Responses 1'!G:G,"&gt;"&amp;H9)</f>
        <v>4</v>
      </c>
      <c r="K10" s="3">
        <v>2</v>
      </c>
      <c r="L10" s="3">
        <f t="shared" si="2"/>
        <v>4</v>
      </c>
      <c r="M10" s="3">
        <f>COUNTIFS('Form Responses 1'!G:G,"&lt;="&amp;L10,'Form Responses 1'!G:G,"&gt;"&amp;L9)</f>
        <v>12</v>
      </c>
      <c r="N10" s="3">
        <f t="shared" si="1"/>
        <v>96</v>
      </c>
      <c r="W10" s="3">
        <f ca="1">IFERROR(__xludf.DUMMYFUNCTION("""COMPUTED_VALUE"""),6)</f>
        <v>6</v>
      </c>
      <c r="X10" s="15">
        <f ca="1">(COUNTIF('Form Responses 1'!$G:$G,W10)+X11)</f>
        <v>65</v>
      </c>
      <c r="Y10" s="6">
        <f t="shared" ca="1" si="0"/>
        <v>0.5855855855855856</v>
      </c>
    </row>
    <row r="11" spans="1:25" ht="15.75" customHeight="1" x14ac:dyDescent="0.15">
      <c r="A11" s="3">
        <v>4</v>
      </c>
      <c r="B11" s="3">
        <f>COUNTIF('Form Responses 1'!$G:$G,A11)</f>
        <v>3</v>
      </c>
      <c r="E11" s="3">
        <f ca="1">IFERROR(__xludf.DUMMYFUNCTION("""COMPUTED_VALUE"""),6)</f>
        <v>6</v>
      </c>
      <c r="F11" s="3">
        <f ca="1">COUNTIF('Form Responses 1'!G:G,E11)</f>
        <v>4</v>
      </c>
      <c r="H11" s="3">
        <v>35</v>
      </c>
      <c r="I11" s="3">
        <f>COUNTIFS('Form Responses 1'!G:G,"&lt;="&amp;H11,'Form Responses 1'!G:G,"&gt;"&amp;H10)</f>
        <v>0</v>
      </c>
      <c r="K11" s="3">
        <v>3</v>
      </c>
      <c r="L11" s="3">
        <f t="shared" si="2"/>
        <v>8</v>
      </c>
      <c r="M11" s="3">
        <f>COUNTIFS('Form Responses 1'!G:G,"&lt;="&amp;L11,'Form Responses 1'!G:G,"&gt;"&amp;L10)</f>
        <v>26</v>
      </c>
      <c r="N11" s="3">
        <f t="shared" si="1"/>
        <v>84</v>
      </c>
      <c r="W11" s="3">
        <f ca="1">IFERROR(__xludf.DUMMYFUNCTION("""COMPUTED_VALUE"""),7)</f>
        <v>7</v>
      </c>
      <c r="X11" s="15">
        <f ca="1">(COUNTIF('Form Responses 1'!$G:$G,W11)+X12)</f>
        <v>61</v>
      </c>
      <c r="Y11" s="6">
        <f t="shared" ca="1" si="0"/>
        <v>0.5495495495495496</v>
      </c>
    </row>
    <row r="12" spans="1:25" ht="15.75" customHeight="1" x14ac:dyDescent="0.15">
      <c r="A12" s="3">
        <v>5</v>
      </c>
      <c r="B12" s="3">
        <f>COUNTIF('Form Responses 1'!$G:$G,A12)</f>
        <v>19</v>
      </c>
      <c r="E12" s="3">
        <f ca="1">IFERROR(__xludf.DUMMYFUNCTION("""COMPUTED_VALUE"""),7)</f>
        <v>7</v>
      </c>
      <c r="F12" s="3">
        <f ca="1">COUNTIF('Form Responses 1'!G:G,E12)</f>
        <v>1</v>
      </c>
      <c r="H12" s="3">
        <v>40</v>
      </c>
      <c r="I12" s="3">
        <f>COUNTIFS('Form Responses 1'!G:G,"&lt;="&amp;H12,'Form Responses 1'!G:G,"&gt;"&amp;H11)</f>
        <v>1</v>
      </c>
      <c r="K12" s="3">
        <v>4</v>
      </c>
      <c r="L12" s="3">
        <f t="shared" si="2"/>
        <v>16</v>
      </c>
      <c r="M12" s="3">
        <f>COUNTIFS('Form Responses 1'!G:G,"&lt;="&amp;L12,'Form Responses 1'!G:G,"&gt;"&amp;L11)</f>
        <v>26</v>
      </c>
      <c r="N12" s="3">
        <f t="shared" si="1"/>
        <v>58</v>
      </c>
      <c r="W12" s="3">
        <f ca="1">IFERROR(__xludf.DUMMYFUNCTION("""COMPUTED_VALUE"""),8)</f>
        <v>8</v>
      </c>
      <c r="X12" s="15">
        <f ca="1">(COUNTIF('Form Responses 1'!$G:$G,W12)+X13)</f>
        <v>60</v>
      </c>
      <c r="Y12" s="6">
        <f t="shared" ca="1" si="0"/>
        <v>0.54054054054054057</v>
      </c>
    </row>
    <row r="13" spans="1:25" ht="15.75" customHeight="1" x14ac:dyDescent="0.15">
      <c r="A13" s="3">
        <v>6</v>
      </c>
      <c r="B13" s="3">
        <f>COUNTIF('Form Responses 1'!$G:$G,A13)</f>
        <v>4</v>
      </c>
      <c r="E13" s="3">
        <f ca="1">IFERROR(__xludf.DUMMYFUNCTION("""COMPUTED_VALUE"""),8)</f>
        <v>8</v>
      </c>
      <c r="F13" s="3">
        <f ca="1">COUNTIF('Form Responses 1'!G:G,E13)</f>
        <v>2</v>
      </c>
      <c r="H13" s="3">
        <v>45</v>
      </c>
      <c r="I13" s="3">
        <f>COUNTIFS('Form Responses 1'!G:G,"&lt;="&amp;H13,'Form Responses 1'!G:G,"&gt;"&amp;H12)</f>
        <v>1</v>
      </c>
      <c r="K13" s="3">
        <v>5</v>
      </c>
      <c r="L13" s="3">
        <f t="shared" si="2"/>
        <v>32</v>
      </c>
      <c r="M13" s="3">
        <f>COUNTIFS('Form Responses 1'!G:G,"&lt;="&amp;L13,'Form Responses 1'!G:G,"&gt;"&amp;L12)</f>
        <v>19</v>
      </c>
      <c r="N13" s="3">
        <f t="shared" si="1"/>
        <v>32</v>
      </c>
      <c r="W13" s="3">
        <f ca="1">IFERROR(__xludf.DUMMYFUNCTION("""COMPUTED_VALUE"""),10)</f>
        <v>10</v>
      </c>
      <c r="X13" s="15">
        <f ca="1">(COUNTIF('Form Responses 1'!$G:$G,W13)+X14)</f>
        <v>58</v>
      </c>
      <c r="Y13" s="6">
        <f t="shared" ca="1" si="0"/>
        <v>0.52252252252252251</v>
      </c>
    </row>
    <row r="14" spans="1:25" ht="15.75" customHeight="1" x14ac:dyDescent="0.15">
      <c r="A14" s="3">
        <v>7</v>
      </c>
      <c r="B14" s="3">
        <f>COUNTIF('Form Responses 1'!$G:$G,A14)</f>
        <v>1</v>
      </c>
      <c r="E14" s="3">
        <f ca="1">IFERROR(__xludf.DUMMYFUNCTION("""COMPUTED_VALUE"""),10)</f>
        <v>10</v>
      </c>
      <c r="F14" s="3">
        <f ca="1">COUNTIF('Form Responses 1'!G:G,E14)</f>
        <v>22</v>
      </c>
      <c r="H14" s="3">
        <v>50</v>
      </c>
      <c r="I14" s="3">
        <f>COUNTIFS('Form Responses 1'!G:G,"&lt;="&amp;H14,'Form Responses 1'!G:G,"&gt;"&amp;H13)</f>
        <v>2</v>
      </c>
      <c r="K14" s="3">
        <v>6</v>
      </c>
      <c r="L14" s="3">
        <f t="shared" si="2"/>
        <v>64</v>
      </c>
      <c r="M14" s="3">
        <f>COUNTIFS('Form Responses 1'!G:G,"&lt;="&amp;L14,'Form Responses 1'!G:G,"&gt;"&amp;L13)</f>
        <v>4</v>
      </c>
      <c r="N14" s="3">
        <f t="shared" si="1"/>
        <v>13</v>
      </c>
      <c r="W14" s="3">
        <f ca="1">IFERROR(__xludf.DUMMYFUNCTION("""COMPUTED_VALUE"""),12)</f>
        <v>12</v>
      </c>
      <c r="X14" s="15">
        <f ca="1">(COUNTIF('Form Responses 1'!$G:$G,W14)+X15)</f>
        <v>36</v>
      </c>
      <c r="Y14" s="6">
        <f t="shared" ca="1" si="0"/>
        <v>0.32432432432432434</v>
      </c>
    </row>
    <row r="15" spans="1:25" ht="15.75" customHeight="1" x14ac:dyDescent="0.15">
      <c r="A15" s="3">
        <v>8</v>
      </c>
      <c r="B15" s="3">
        <f>COUNTIF('Form Responses 1'!$G:$G,A15)</f>
        <v>2</v>
      </c>
      <c r="E15" s="3">
        <f ca="1">IFERROR(__xludf.DUMMYFUNCTION("""COMPUTED_VALUE"""),12)</f>
        <v>12</v>
      </c>
      <c r="F15" s="3">
        <f ca="1">COUNTIF('Form Responses 1'!G:G,E15)</f>
        <v>2</v>
      </c>
      <c r="H15" s="3">
        <v>55</v>
      </c>
      <c r="I15" s="3">
        <f>COUNTIFS('Form Responses 1'!G:G,"&lt;="&amp;H15,'Form Responses 1'!G:G,"&gt;"&amp;H14)</f>
        <v>0</v>
      </c>
      <c r="K15" s="3">
        <v>7</v>
      </c>
      <c r="L15" s="3">
        <f t="shared" si="2"/>
        <v>128</v>
      </c>
      <c r="M15" s="3">
        <f>COUNTIFS('Form Responses 1'!G:G,"&lt;="&amp;L15,'Form Responses 1'!G:G,"&gt;"&amp;L14)</f>
        <v>4</v>
      </c>
      <c r="N15" s="3">
        <f t="shared" si="1"/>
        <v>9</v>
      </c>
      <c r="W15" s="3">
        <f ca="1">IFERROR(__xludf.DUMMYFUNCTION("""COMPUTED_VALUE"""),15)</f>
        <v>15</v>
      </c>
      <c r="X15" s="15">
        <f ca="1">(COUNTIF('Form Responses 1'!$G:$G,W15)+X16)</f>
        <v>34</v>
      </c>
      <c r="Y15" s="6">
        <f t="shared" ca="1" si="0"/>
        <v>0.30630630630630629</v>
      </c>
    </row>
    <row r="16" spans="1:25" ht="15.75" customHeight="1" x14ac:dyDescent="0.15">
      <c r="A16" s="3">
        <v>9</v>
      </c>
      <c r="B16" s="3">
        <f>COUNTIF('Form Responses 1'!$G:$G,A16)</f>
        <v>0</v>
      </c>
      <c r="E16" s="3">
        <f ca="1">IFERROR(__xludf.DUMMYFUNCTION("""COMPUTED_VALUE"""),15)</f>
        <v>15</v>
      </c>
      <c r="F16" s="3">
        <f ca="1">COUNTIF('Form Responses 1'!G:G,E16)</f>
        <v>2</v>
      </c>
      <c r="H16" s="3">
        <v>60</v>
      </c>
      <c r="I16" s="3">
        <f>COUNTIFS('Form Responses 1'!G:G,"&lt;="&amp;H16,'Form Responses 1'!G:G,"&gt;"&amp;H15)</f>
        <v>0</v>
      </c>
      <c r="K16" s="3">
        <v>8</v>
      </c>
      <c r="L16" s="3">
        <f t="shared" si="2"/>
        <v>256</v>
      </c>
      <c r="M16" s="3">
        <f>COUNTIFS('Form Responses 1'!G:G,"&lt;="&amp;L16,'Form Responses 1'!G:G,"&gt;"&amp;L15)</f>
        <v>4</v>
      </c>
      <c r="N16" s="3">
        <f t="shared" si="1"/>
        <v>5</v>
      </c>
      <c r="W16" s="3">
        <f ca="1">IFERROR(__xludf.DUMMYFUNCTION("""COMPUTED_VALUE"""),20)</f>
        <v>20</v>
      </c>
      <c r="X16" s="15">
        <f ca="1">(COUNTIF('Form Responses 1'!$G:$G,W16)+X17)</f>
        <v>32</v>
      </c>
      <c r="Y16" s="6">
        <f t="shared" ca="1" si="0"/>
        <v>0.28828828828828829</v>
      </c>
    </row>
    <row r="17" spans="1:25" ht="15.75" customHeight="1" x14ac:dyDescent="0.15">
      <c r="A17" s="3">
        <v>10</v>
      </c>
      <c r="B17" s="3">
        <f>COUNTIF('Form Responses 1'!$G:$G,A17)</f>
        <v>22</v>
      </c>
      <c r="E17" s="3">
        <f ca="1">IFERROR(__xludf.DUMMYFUNCTION("""COMPUTED_VALUE"""),20)</f>
        <v>20</v>
      </c>
      <c r="F17" s="3">
        <f ca="1">COUNTIF('Form Responses 1'!G:G,E17)</f>
        <v>12</v>
      </c>
      <c r="H17" s="3">
        <v>65</v>
      </c>
      <c r="I17" s="3">
        <f>COUNTIFS('Form Responses 1'!G:G,"&lt;="&amp;H17,'Form Responses 1'!G:G,"&gt;"&amp;H16)</f>
        <v>0</v>
      </c>
      <c r="K17" s="3">
        <v>9</v>
      </c>
      <c r="L17" s="3">
        <f t="shared" si="2"/>
        <v>512</v>
      </c>
      <c r="M17" s="3">
        <f>COUNTIFS('Form Responses 1'!G:G,"&lt;="&amp;L17,'Form Responses 1'!G:G,"&gt;"&amp;L16)</f>
        <v>0</v>
      </c>
      <c r="N17" s="3">
        <f t="shared" si="1"/>
        <v>1</v>
      </c>
      <c r="W17" s="3">
        <f ca="1">IFERROR(__xludf.DUMMYFUNCTION("""COMPUTED_VALUE"""),25)</f>
        <v>25</v>
      </c>
      <c r="X17" s="15">
        <f ca="1">(COUNTIF('Form Responses 1'!$G:$G,W17)+X18)</f>
        <v>20</v>
      </c>
      <c r="Y17" s="6">
        <f t="shared" ca="1" si="0"/>
        <v>0.18018018018018017</v>
      </c>
    </row>
    <row r="18" spans="1:25" ht="15.75" customHeight="1" x14ac:dyDescent="0.15">
      <c r="A18" s="3">
        <v>11</v>
      </c>
      <c r="B18" s="3">
        <f>COUNTIF('Form Responses 1'!$G:$G,A18)</f>
        <v>0</v>
      </c>
      <c r="E18" s="3">
        <f ca="1">IFERROR(__xludf.DUMMYFUNCTION("""COMPUTED_VALUE"""),25)</f>
        <v>25</v>
      </c>
      <c r="F18" s="3">
        <f ca="1">COUNTIF('Form Responses 1'!G:G,E18)</f>
        <v>3</v>
      </c>
      <c r="H18" s="3">
        <v>70</v>
      </c>
      <c r="I18" s="3">
        <f>COUNTIFS('Form Responses 1'!G:G,"&lt;="&amp;H18,'Form Responses 1'!G:G,"&gt;"&amp;H17)</f>
        <v>0</v>
      </c>
      <c r="K18" s="3">
        <v>10</v>
      </c>
      <c r="L18" s="3">
        <f t="shared" si="2"/>
        <v>1024</v>
      </c>
      <c r="M18" s="3">
        <f>COUNTIFS('Form Responses 1'!G:G,"&lt;="&amp;L18,'Form Responses 1'!G:G,"&gt;"&amp;L17)</f>
        <v>0</v>
      </c>
      <c r="N18" s="3">
        <f t="shared" si="1"/>
        <v>1</v>
      </c>
      <c r="W18" s="3">
        <f ca="1">IFERROR(__xludf.DUMMYFUNCTION("""COMPUTED_VALUE"""),30)</f>
        <v>30</v>
      </c>
      <c r="X18" s="15">
        <f ca="1">(COUNTIF('Form Responses 1'!$G:$G,W18)+X19)</f>
        <v>17</v>
      </c>
      <c r="Y18" s="6">
        <f t="shared" ca="1" si="0"/>
        <v>0.15315315315315314</v>
      </c>
    </row>
    <row r="19" spans="1:25" ht="15.75" customHeight="1" x14ac:dyDescent="0.15">
      <c r="A19" s="3">
        <v>12</v>
      </c>
      <c r="B19" s="3">
        <f>COUNTIF('Form Responses 1'!$G:$G,A19)</f>
        <v>2</v>
      </c>
      <c r="E19" s="3">
        <f ca="1">IFERROR(__xludf.DUMMYFUNCTION("""COMPUTED_VALUE"""),30)</f>
        <v>30</v>
      </c>
      <c r="F19" s="3">
        <f ca="1">COUNTIF('Form Responses 1'!G:G,E19)</f>
        <v>4</v>
      </c>
      <c r="H19" s="3">
        <v>75</v>
      </c>
      <c r="I19" s="3">
        <f>COUNTIFS('Form Responses 1'!G:G,"&lt;="&amp;H19,'Form Responses 1'!G:G,"&gt;"&amp;H18)</f>
        <v>0</v>
      </c>
      <c r="K19" s="3">
        <v>11</v>
      </c>
      <c r="L19" s="3">
        <f t="shared" si="2"/>
        <v>2048</v>
      </c>
      <c r="M19" s="3">
        <f>COUNTIFS('Form Responses 1'!G:G,"&lt;="&amp;L19,'Form Responses 1'!G:G,"&gt;"&amp;L18)</f>
        <v>0</v>
      </c>
      <c r="N19" s="3">
        <f t="shared" si="1"/>
        <v>1</v>
      </c>
      <c r="W19" s="3">
        <f ca="1">IFERROR(__xludf.DUMMYFUNCTION("""COMPUTED_VALUE"""),40)</f>
        <v>40</v>
      </c>
      <c r="X19" s="15">
        <f ca="1">(COUNTIF('Form Responses 1'!$G:$G,W19)+X20)</f>
        <v>13</v>
      </c>
      <c r="Y19" s="6">
        <f t="shared" ca="1" si="0"/>
        <v>0.11711711711711711</v>
      </c>
    </row>
    <row r="20" spans="1:25" ht="15.75" customHeight="1" x14ac:dyDescent="0.15">
      <c r="A20" s="3">
        <f t="shared" ref="A20:A274" si="3">A19+1</f>
        <v>13</v>
      </c>
      <c r="B20" s="3">
        <f>COUNTIF('Form Responses 1'!$G:$G,A20)</f>
        <v>0</v>
      </c>
      <c r="E20" s="3">
        <f ca="1">IFERROR(__xludf.DUMMYFUNCTION("""COMPUTED_VALUE"""),40)</f>
        <v>40</v>
      </c>
      <c r="F20" s="3">
        <f ca="1">COUNTIF('Form Responses 1'!G:G,E20)</f>
        <v>1</v>
      </c>
      <c r="H20" s="3">
        <v>80</v>
      </c>
      <c r="I20" s="3">
        <f>COUNTIFS('Form Responses 1'!G:G,"&lt;="&amp;H20,'Form Responses 1'!G:G,"&gt;"&amp;H19)</f>
        <v>1</v>
      </c>
      <c r="K20" s="3">
        <v>12</v>
      </c>
      <c r="L20" s="3">
        <f t="shared" si="2"/>
        <v>4096</v>
      </c>
      <c r="M20" s="3">
        <f>COUNTIFS('Form Responses 1'!G:G,"&lt;="&amp;L20,'Form Responses 1'!G:G,"&gt;"&amp;L19)</f>
        <v>1</v>
      </c>
      <c r="N20" s="3">
        <f>M20</f>
        <v>1</v>
      </c>
      <c r="W20" s="3">
        <f ca="1">IFERROR(__xludf.DUMMYFUNCTION("""COMPUTED_VALUE"""),45)</f>
        <v>45</v>
      </c>
      <c r="X20" s="15">
        <f ca="1">(COUNTIF('Form Responses 1'!$G:$G,W20)+X21)</f>
        <v>12</v>
      </c>
      <c r="Y20" s="6">
        <f t="shared" ca="1" si="0"/>
        <v>0.10810810810810811</v>
      </c>
    </row>
    <row r="21" spans="1:25" ht="15.75" customHeight="1" x14ac:dyDescent="0.15">
      <c r="A21" s="3">
        <f t="shared" si="3"/>
        <v>14</v>
      </c>
      <c r="B21" s="3">
        <f>COUNTIF('Form Responses 1'!$G:$G,A21)</f>
        <v>0</v>
      </c>
      <c r="E21" s="3">
        <f ca="1">IFERROR(__xludf.DUMMYFUNCTION("""COMPUTED_VALUE"""),45)</f>
        <v>45</v>
      </c>
      <c r="F21" s="3">
        <f ca="1">COUNTIF('Form Responses 1'!G:G,E21)</f>
        <v>1</v>
      </c>
      <c r="H21" s="3">
        <v>85</v>
      </c>
      <c r="I21" s="3">
        <f>COUNTIFS('Form Responses 1'!G:G,"&lt;="&amp;H21,'Form Responses 1'!G:G,"&gt;"&amp;H20)</f>
        <v>0</v>
      </c>
      <c r="W21" s="3">
        <f ca="1">IFERROR(__xludf.DUMMYFUNCTION("""COMPUTED_VALUE"""),50)</f>
        <v>50</v>
      </c>
      <c r="X21" s="15">
        <f ca="1">(COUNTIF('Form Responses 1'!$G:$G,W21)+X22)</f>
        <v>11</v>
      </c>
      <c r="Y21" s="6">
        <f t="shared" ca="1" si="0"/>
        <v>9.90990990990991E-2</v>
      </c>
    </row>
    <row r="22" spans="1:25" ht="15.75" customHeight="1" x14ac:dyDescent="0.15">
      <c r="A22" s="3">
        <f t="shared" si="3"/>
        <v>15</v>
      </c>
      <c r="B22" s="3">
        <f>COUNTIF('Form Responses 1'!$G:$G,A22)</f>
        <v>2</v>
      </c>
      <c r="E22" s="3">
        <f ca="1">IFERROR(__xludf.DUMMYFUNCTION("""COMPUTED_VALUE"""),50)</f>
        <v>50</v>
      </c>
      <c r="F22" s="3">
        <f ca="1">COUNTIF('Form Responses 1'!G:G,E22)</f>
        <v>2</v>
      </c>
      <c r="H22" s="3">
        <v>90</v>
      </c>
      <c r="I22" s="3">
        <f>COUNTIFS('Form Responses 1'!G:G,"&lt;="&amp;H22,'Form Responses 1'!G:G,"&gt;"&amp;H21)</f>
        <v>0</v>
      </c>
      <c r="W22" s="3">
        <f ca="1">IFERROR(__xludf.DUMMYFUNCTION("""COMPUTED_VALUE"""),80)</f>
        <v>80</v>
      </c>
      <c r="X22" s="15">
        <f ca="1">(COUNTIF('Form Responses 1'!$G:$G,W22)+X23)</f>
        <v>9</v>
      </c>
      <c r="Y22" s="6">
        <f t="shared" ca="1" si="0"/>
        <v>8.1081081081081086E-2</v>
      </c>
    </row>
    <row r="23" spans="1:25" ht="15.75" customHeight="1" x14ac:dyDescent="0.15">
      <c r="A23" s="3">
        <f t="shared" si="3"/>
        <v>16</v>
      </c>
      <c r="B23" s="3">
        <f>COUNTIF('Form Responses 1'!$G:$G,A23)</f>
        <v>0</v>
      </c>
      <c r="E23" s="3">
        <f ca="1">IFERROR(__xludf.DUMMYFUNCTION("""COMPUTED_VALUE"""),80)</f>
        <v>80</v>
      </c>
      <c r="F23" s="3">
        <f ca="1">COUNTIF('Form Responses 1'!G:G,E23)</f>
        <v>1</v>
      </c>
      <c r="H23" s="3">
        <v>95</v>
      </c>
      <c r="I23" s="3">
        <f>COUNTIFS('Form Responses 1'!G:G,"&lt;="&amp;H23,'Form Responses 1'!G:G,"&gt;"&amp;H22)</f>
        <v>0</v>
      </c>
      <c r="W23" s="3">
        <f ca="1">IFERROR(__xludf.DUMMYFUNCTION("""COMPUTED_VALUE"""),100)</f>
        <v>100</v>
      </c>
      <c r="X23" s="15">
        <f ca="1">(COUNTIF('Form Responses 1'!$G:$G,W23)+X24)</f>
        <v>8</v>
      </c>
      <c r="Y23" s="6">
        <f t="shared" ca="1" si="0"/>
        <v>7.2072072072072071E-2</v>
      </c>
    </row>
    <row r="24" spans="1:25" ht="15.75" customHeight="1" x14ac:dyDescent="0.15">
      <c r="A24" s="3">
        <f t="shared" si="3"/>
        <v>17</v>
      </c>
      <c r="B24" s="3">
        <f>COUNTIF('Form Responses 1'!$G:$G,A24)</f>
        <v>0</v>
      </c>
      <c r="E24" s="3">
        <f ca="1">IFERROR(__xludf.DUMMYFUNCTION("""COMPUTED_VALUE"""),100)</f>
        <v>100</v>
      </c>
      <c r="F24" s="3">
        <f ca="1">COUNTIF('Form Responses 1'!G:G,E24)</f>
        <v>3</v>
      </c>
      <c r="H24" s="3">
        <v>100</v>
      </c>
      <c r="I24" s="3">
        <f>COUNTIFS('Form Responses 1'!G:G,"&lt;="&amp;H24,'Form Responses 1'!G:G,"&gt;"&amp;H23)</f>
        <v>3</v>
      </c>
      <c r="W24" s="3">
        <f ca="1">IFERROR(__xludf.DUMMYFUNCTION("""COMPUTED_VALUE"""),150)</f>
        <v>150</v>
      </c>
      <c r="X24" s="15">
        <f ca="1">(COUNTIF('Form Responses 1'!$G:$G,W24)+X25)</f>
        <v>5</v>
      </c>
      <c r="Y24" s="6">
        <f t="shared" ca="1" si="0"/>
        <v>4.5045045045045043E-2</v>
      </c>
    </row>
    <row r="25" spans="1:25" ht="15.75" customHeight="1" x14ac:dyDescent="0.15">
      <c r="A25" s="3">
        <f t="shared" si="3"/>
        <v>18</v>
      </c>
      <c r="B25" s="3">
        <f>COUNTIF('Form Responses 1'!$G:$G,A25)</f>
        <v>0</v>
      </c>
      <c r="E25" s="3">
        <f ca="1">IFERROR(__xludf.DUMMYFUNCTION("""COMPUTED_VALUE"""),150)</f>
        <v>150</v>
      </c>
      <c r="F25" s="3">
        <f ca="1">COUNTIF('Form Responses 1'!G:G,E25)</f>
        <v>1</v>
      </c>
      <c r="H25" s="3">
        <v>105</v>
      </c>
      <c r="I25" s="3">
        <f>COUNTIFS('Form Responses 1'!G:G,"&lt;="&amp;H25,'Form Responses 1'!G:G,"&gt;"&amp;H24)</f>
        <v>0</v>
      </c>
      <c r="W25" s="3">
        <f ca="1">IFERROR(__xludf.DUMMYFUNCTION("""COMPUTED_VALUE"""),200)</f>
        <v>200</v>
      </c>
      <c r="X25" s="15">
        <f ca="1">(COUNTIF('Form Responses 1'!$G:$G,W25)+X26)</f>
        <v>4</v>
      </c>
      <c r="Y25" s="6">
        <f t="shared" ca="1" si="0"/>
        <v>3.6036036036036036E-2</v>
      </c>
    </row>
    <row r="26" spans="1:25" ht="15.75" customHeight="1" x14ac:dyDescent="0.15">
      <c r="A26" s="3">
        <f t="shared" si="3"/>
        <v>19</v>
      </c>
      <c r="B26" s="3">
        <f>COUNTIF('Form Responses 1'!$G:$G,A26)</f>
        <v>0</v>
      </c>
      <c r="E26" s="3">
        <f ca="1">IFERROR(__xludf.DUMMYFUNCTION("""COMPUTED_VALUE"""),200)</f>
        <v>200</v>
      </c>
      <c r="F26" s="3">
        <f ca="1">COUNTIF('Form Responses 1'!G:G,E26)</f>
        <v>3</v>
      </c>
      <c r="W26" s="3">
        <f ca="1">IFERROR(__xludf.DUMMYFUNCTION("""COMPUTED_VALUE"""),2899)</f>
        <v>2899</v>
      </c>
      <c r="X26" s="15">
        <f ca="1">(COUNTIF('Form Responses 1'!$G:$G,W26)+X27)</f>
        <v>1</v>
      </c>
      <c r="Y26" s="6">
        <f t="shared" ca="1" si="0"/>
        <v>9.0090090090090089E-3</v>
      </c>
    </row>
    <row r="27" spans="1:25" ht="15.75" customHeight="1" x14ac:dyDescent="0.15">
      <c r="A27" s="3">
        <f t="shared" si="3"/>
        <v>20</v>
      </c>
      <c r="B27" s="3">
        <f>COUNTIF('Form Responses 1'!$G:$G,A27)</f>
        <v>12</v>
      </c>
      <c r="E27" s="3">
        <f ca="1">IFERROR(__xludf.DUMMYFUNCTION("""COMPUTED_VALUE"""),2899)</f>
        <v>2899</v>
      </c>
      <c r="F27" s="3">
        <f ca="1">COUNTIF('Form Responses 1'!G:G,E27)</f>
        <v>1</v>
      </c>
      <c r="W27" s="3"/>
      <c r="Y27" s="6"/>
    </row>
    <row r="28" spans="1:25" ht="15.75" customHeight="1" x14ac:dyDescent="0.15">
      <c r="A28" s="3">
        <f t="shared" si="3"/>
        <v>21</v>
      </c>
      <c r="B28" s="3">
        <f>COUNTIF('Form Responses 1'!$G:$G,A28)</f>
        <v>0</v>
      </c>
      <c r="E28" s="3"/>
    </row>
    <row r="29" spans="1:25" ht="15.75" customHeight="1" x14ac:dyDescent="0.15">
      <c r="A29" s="3">
        <f t="shared" si="3"/>
        <v>22</v>
      </c>
      <c r="B29" s="3">
        <f>COUNTIF('Form Responses 1'!$G:$G,A29)</f>
        <v>0</v>
      </c>
    </row>
    <row r="30" spans="1:25" ht="15.75" customHeight="1" x14ac:dyDescent="0.15">
      <c r="A30" s="3">
        <f t="shared" si="3"/>
        <v>23</v>
      </c>
      <c r="B30" s="3">
        <f>COUNTIF('Form Responses 1'!$G:$G,A30)</f>
        <v>0</v>
      </c>
    </row>
    <row r="31" spans="1:25" ht="15.75" customHeight="1" x14ac:dyDescent="0.15">
      <c r="A31" s="3">
        <f t="shared" si="3"/>
        <v>24</v>
      </c>
      <c r="B31" s="3">
        <f>COUNTIF('Form Responses 1'!$G:$G,A31)</f>
        <v>0</v>
      </c>
    </row>
    <row r="32" spans="1:25" ht="15.75" customHeight="1" x14ac:dyDescent="0.15">
      <c r="A32" s="3">
        <f t="shared" si="3"/>
        <v>25</v>
      </c>
      <c r="B32" s="3">
        <f>COUNTIF('Form Responses 1'!$G:$G,A32)</f>
        <v>3</v>
      </c>
    </row>
    <row r="33" spans="1:2" ht="15.75" customHeight="1" x14ac:dyDescent="0.15">
      <c r="A33" s="3">
        <f t="shared" si="3"/>
        <v>26</v>
      </c>
      <c r="B33" s="3">
        <f>COUNTIF('Form Responses 1'!$G:$G,A33)</f>
        <v>0</v>
      </c>
    </row>
    <row r="34" spans="1:2" ht="15.75" customHeight="1" x14ac:dyDescent="0.15">
      <c r="A34" s="3">
        <f t="shared" si="3"/>
        <v>27</v>
      </c>
      <c r="B34" s="3">
        <f>COUNTIF('Form Responses 1'!$G:$G,A34)</f>
        <v>0</v>
      </c>
    </row>
    <row r="35" spans="1:2" ht="15.75" customHeight="1" x14ac:dyDescent="0.15">
      <c r="A35" s="3">
        <f t="shared" si="3"/>
        <v>28</v>
      </c>
      <c r="B35" s="3">
        <f>COUNTIF('Form Responses 1'!$G:$G,A35)</f>
        <v>0</v>
      </c>
    </row>
    <row r="36" spans="1:2" ht="15.75" customHeight="1" x14ac:dyDescent="0.15">
      <c r="A36" s="3">
        <f t="shared" si="3"/>
        <v>29</v>
      </c>
      <c r="B36" s="3">
        <f>COUNTIF('Form Responses 1'!$G:$G,A36)</f>
        <v>0</v>
      </c>
    </row>
    <row r="37" spans="1:2" ht="15.75" customHeight="1" x14ac:dyDescent="0.15">
      <c r="A37" s="3">
        <f t="shared" si="3"/>
        <v>30</v>
      </c>
      <c r="B37" s="3">
        <f>COUNTIF('Form Responses 1'!$G:$G,A37)</f>
        <v>4</v>
      </c>
    </row>
    <row r="38" spans="1:2" ht="15.75" customHeight="1" x14ac:dyDescent="0.15">
      <c r="A38" s="3">
        <f t="shared" si="3"/>
        <v>31</v>
      </c>
      <c r="B38" s="3">
        <f>COUNTIF('Form Responses 1'!$G:$G,A38)</f>
        <v>0</v>
      </c>
    </row>
    <row r="39" spans="1:2" ht="15.75" customHeight="1" x14ac:dyDescent="0.15">
      <c r="A39" s="3">
        <f t="shared" si="3"/>
        <v>32</v>
      </c>
      <c r="B39" s="3">
        <f>COUNTIF('Form Responses 1'!$G:$G,A39)</f>
        <v>0</v>
      </c>
    </row>
    <row r="40" spans="1:2" ht="15.75" customHeight="1" x14ac:dyDescent="0.15">
      <c r="A40" s="3">
        <f t="shared" si="3"/>
        <v>33</v>
      </c>
      <c r="B40" s="3">
        <f>COUNTIF('Form Responses 1'!$G:$G,A40)</f>
        <v>0</v>
      </c>
    </row>
    <row r="41" spans="1:2" ht="15.75" customHeight="1" x14ac:dyDescent="0.15">
      <c r="A41" s="3">
        <f t="shared" si="3"/>
        <v>34</v>
      </c>
      <c r="B41" s="3">
        <f>COUNTIF('Form Responses 1'!$G:$G,A41)</f>
        <v>0</v>
      </c>
    </row>
    <row r="42" spans="1:2" ht="15.75" customHeight="1" x14ac:dyDescent="0.15">
      <c r="A42" s="3">
        <f t="shared" si="3"/>
        <v>35</v>
      </c>
      <c r="B42" s="3">
        <f>COUNTIF('Form Responses 1'!$G:$G,A42)</f>
        <v>0</v>
      </c>
    </row>
    <row r="43" spans="1:2" ht="15.75" customHeight="1" x14ac:dyDescent="0.15">
      <c r="A43" s="3">
        <f t="shared" si="3"/>
        <v>36</v>
      </c>
      <c r="B43" s="3">
        <f>COUNTIF('Form Responses 1'!$G:$G,A43)</f>
        <v>0</v>
      </c>
    </row>
    <row r="44" spans="1:2" ht="15.75" customHeight="1" x14ac:dyDescent="0.15">
      <c r="A44" s="3">
        <f t="shared" si="3"/>
        <v>37</v>
      </c>
      <c r="B44" s="3">
        <f>COUNTIF('Form Responses 1'!$G:$G,A44)</f>
        <v>0</v>
      </c>
    </row>
    <row r="45" spans="1:2" ht="13" x14ac:dyDescent="0.15">
      <c r="A45" s="3">
        <f t="shared" si="3"/>
        <v>38</v>
      </c>
      <c r="B45" s="3">
        <f>COUNTIF('Form Responses 1'!$G:$G,A45)</f>
        <v>0</v>
      </c>
    </row>
    <row r="46" spans="1:2" ht="13" x14ac:dyDescent="0.15">
      <c r="A46" s="3">
        <f t="shared" si="3"/>
        <v>39</v>
      </c>
      <c r="B46" s="3">
        <f>COUNTIF('Form Responses 1'!$G:$G,A46)</f>
        <v>0</v>
      </c>
    </row>
    <row r="47" spans="1:2" ht="13" x14ac:dyDescent="0.15">
      <c r="A47" s="3">
        <f t="shared" si="3"/>
        <v>40</v>
      </c>
      <c r="B47" s="3">
        <f>COUNTIF('Form Responses 1'!$G:$G,A47)</f>
        <v>1</v>
      </c>
    </row>
    <row r="48" spans="1:2" ht="13" x14ac:dyDescent="0.15">
      <c r="A48" s="3">
        <f t="shared" si="3"/>
        <v>41</v>
      </c>
      <c r="B48" s="3">
        <f>COUNTIF('Form Responses 1'!$G:$G,A48)</f>
        <v>0</v>
      </c>
    </row>
    <row r="49" spans="1:2" ht="13" x14ac:dyDescent="0.15">
      <c r="A49" s="3">
        <f t="shared" si="3"/>
        <v>42</v>
      </c>
      <c r="B49" s="3">
        <f>COUNTIF('Form Responses 1'!$G:$G,A49)</f>
        <v>0</v>
      </c>
    </row>
    <row r="50" spans="1:2" ht="13" x14ac:dyDescent="0.15">
      <c r="A50" s="3">
        <f t="shared" si="3"/>
        <v>43</v>
      </c>
      <c r="B50" s="3">
        <f>COUNTIF('Form Responses 1'!$G:$G,A50)</f>
        <v>0</v>
      </c>
    </row>
    <row r="51" spans="1:2" ht="13" x14ac:dyDescent="0.15">
      <c r="A51" s="3">
        <f t="shared" si="3"/>
        <v>44</v>
      </c>
      <c r="B51" s="3">
        <f>COUNTIF('Form Responses 1'!$G:$G,A51)</f>
        <v>0</v>
      </c>
    </row>
    <row r="52" spans="1:2" ht="13" x14ac:dyDescent="0.15">
      <c r="A52" s="3">
        <f t="shared" si="3"/>
        <v>45</v>
      </c>
      <c r="B52" s="3">
        <f>COUNTIF('Form Responses 1'!$G:$G,A52)</f>
        <v>1</v>
      </c>
    </row>
    <row r="53" spans="1:2" ht="13" x14ac:dyDescent="0.15">
      <c r="A53" s="3">
        <f t="shared" si="3"/>
        <v>46</v>
      </c>
      <c r="B53" s="3">
        <f>COUNTIF('Form Responses 1'!$G:$G,A53)</f>
        <v>0</v>
      </c>
    </row>
    <row r="54" spans="1:2" ht="13" x14ac:dyDescent="0.15">
      <c r="A54" s="3">
        <f t="shared" si="3"/>
        <v>47</v>
      </c>
      <c r="B54" s="3">
        <f>COUNTIF('Form Responses 1'!$G:$G,A54)</f>
        <v>0</v>
      </c>
    </row>
    <row r="55" spans="1:2" ht="13" x14ac:dyDescent="0.15">
      <c r="A55" s="3">
        <f t="shared" si="3"/>
        <v>48</v>
      </c>
      <c r="B55" s="3">
        <f>COUNTIF('Form Responses 1'!$G:$G,A55)</f>
        <v>0</v>
      </c>
    </row>
    <row r="56" spans="1:2" ht="13" x14ac:dyDescent="0.15">
      <c r="A56" s="3">
        <f t="shared" si="3"/>
        <v>49</v>
      </c>
      <c r="B56" s="3">
        <f>COUNTIF('Form Responses 1'!$G:$G,A56)</f>
        <v>0</v>
      </c>
    </row>
    <row r="57" spans="1:2" ht="13" x14ac:dyDescent="0.15">
      <c r="A57" s="3">
        <f t="shared" si="3"/>
        <v>50</v>
      </c>
      <c r="B57" s="3">
        <f>COUNTIF('Form Responses 1'!$G:$G,A57)</f>
        <v>2</v>
      </c>
    </row>
    <row r="58" spans="1:2" ht="13" x14ac:dyDescent="0.15">
      <c r="A58" s="3">
        <f t="shared" si="3"/>
        <v>51</v>
      </c>
      <c r="B58" s="3">
        <f>COUNTIF('Form Responses 1'!$G:$G,A58)</f>
        <v>0</v>
      </c>
    </row>
    <row r="59" spans="1:2" ht="13" x14ac:dyDescent="0.15">
      <c r="A59" s="3">
        <f t="shared" si="3"/>
        <v>52</v>
      </c>
      <c r="B59" s="3">
        <f>COUNTIF('Form Responses 1'!$G:$G,A59)</f>
        <v>0</v>
      </c>
    </row>
    <row r="60" spans="1:2" ht="13" x14ac:dyDescent="0.15">
      <c r="A60" s="3">
        <f t="shared" si="3"/>
        <v>53</v>
      </c>
      <c r="B60" s="3">
        <f>COUNTIF('Form Responses 1'!$G:$G,A60)</f>
        <v>0</v>
      </c>
    </row>
    <row r="61" spans="1:2" ht="13" x14ac:dyDescent="0.15">
      <c r="A61" s="3">
        <f t="shared" si="3"/>
        <v>54</v>
      </c>
      <c r="B61" s="3">
        <f>COUNTIF('Form Responses 1'!$G:$G,A61)</f>
        <v>0</v>
      </c>
    </row>
    <row r="62" spans="1:2" ht="13" x14ac:dyDescent="0.15">
      <c r="A62" s="3">
        <f t="shared" si="3"/>
        <v>55</v>
      </c>
      <c r="B62" s="3">
        <f>COUNTIF('Form Responses 1'!$G:$G,A62)</f>
        <v>0</v>
      </c>
    </row>
    <row r="63" spans="1:2" ht="13" x14ac:dyDescent="0.15">
      <c r="A63" s="3">
        <f t="shared" si="3"/>
        <v>56</v>
      </c>
      <c r="B63" s="3">
        <f>COUNTIF('Form Responses 1'!$G:$G,A63)</f>
        <v>0</v>
      </c>
    </row>
    <row r="64" spans="1:2" ht="13" x14ac:dyDescent="0.15">
      <c r="A64" s="3">
        <f t="shared" si="3"/>
        <v>57</v>
      </c>
      <c r="B64" s="3">
        <f>COUNTIF('Form Responses 1'!$G:$G,A64)</f>
        <v>0</v>
      </c>
    </row>
    <row r="65" spans="1:2" ht="13" x14ac:dyDescent="0.15">
      <c r="A65" s="3">
        <f t="shared" si="3"/>
        <v>58</v>
      </c>
      <c r="B65" s="3">
        <f>COUNTIF('Form Responses 1'!$G:$G,A65)</f>
        <v>0</v>
      </c>
    </row>
    <row r="66" spans="1:2" ht="13" x14ac:dyDescent="0.15">
      <c r="A66" s="3">
        <f t="shared" si="3"/>
        <v>59</v>
      </c>
      <c r="B66" s="3">
        <f>COUNTIF('Form Responses 1'!$G:$G,A66)</f>
        <v>0</v>
      </c>
    </row>
    <row r="67" spans="1:2" ht="13" x14ac:dyDescent="0.15">
      <c r="A67" s="3">
        <f t="shared" si="3"/>
        <v>60</v>
      </c>
      <c r="B67" s="3">
        <f>COUNTIF('Form Responses 1'!$G:$G,A67)</f>
        <v>0</v>
      </c>
    </row>
    <row r="68" spans="1:2" ht="13" x14ac:dyDescent="0.15">
      <c r="A68" s="3">
        <f t="shared" si="3"/>
        <v>61</v>
      </c>
      <c r="B68" s="3">
        <f>COUNTIF('Form Responses 1'!$G:$G,A68)</f>
        <v>0</v>
      </c>
    </row>
    <row r="69" spans="1:2" ht="13" x14ac:dyDescent="0.15">
      <c r="A69" s="3">
        <f t="shared" si="3"/>
        <v>62</v>
      </c>
      <c r="B69" s="3">
        <f>COUNTIF('Form Responses 1'!$G:$G,A69)</f>
        <v>0</v>
      </c>
    </row>
    <row r="70" spans="1:2" ht="13" x14ac:dyDescent="0.15">
      <c r="A70" s="3">
        <f t="shared" si="3"/>
        <v>63</v>
      </c>
      <c r="B70" s="3">
        <f>COUNTIF('Form Responses 1'!$G:$G,A70)</f>
        <v>0</v>
      </c>
    </row>
    <row r="71" spans="1:2" ht="13" x14ac:dyDescent="0.15">
      <c r="A71" s="3">
        <f t="shared" si="3"/>
        <v>64</v>
      </c>
      <c r="B71" s="3">
        <f>COUNTIF('Form Responses 1'!$G:$G,A71)</f>
        <v>0</v>
      </c>
    </row>
    <row r="72" spans="1:2" ht="13" x14ac:dyDescent="0.15">
      <c r="A72" s="3">
        <f t="shared" si="3"/>
        <v>65</v>
      </c>
      <c r="B72" s="3">
        <f>COUNTIF('Form Responses 1'!$G:$G,A72)</f>
        <v>0</v>
      </c>
    </row>
    <row r="73" spans="1:2" ht="13" x14ac:dyDescent="0.15">
      <c r="A73" s="3">
        <f t="shared" si="3"/>
        <v>66</v>
      </c>
      <c r="B73" s="3">
        <f>COUNTIF('Form Responses 1'!$G:$G,A73)</f>
        <v>0</v>
      </c>
    </row>
    <row r="74" spans="1:2" ht="13" x14ac:dyDescent="0.15">
      <c r="A74" s="3">
        <f t="shared" si="3"/>
        <v>67</v>
      </c>
      <c r="B74" s="3">
        <f>COUNTIF('Form Responses 1'!$G:$G,A74)</f>
        <v>0</v>
      </c>
    </row>
    <row r="75" spans="1:2" ht="13" x14ac:dyDescent="0.15">
      <c r="A75" s="3">
        <f t="shared" si="3"/>
        <v>68</v>
      </c>
      <c r="B75" s="3">
        <f>COUNTIF('Form Responses 1'!$G:$G,A75)</f>
        <v>0</v>
      </c>
    </row>
    <row r="76" spans="1:2" ht="13" x14ac:dyDescent="0.15">
      <c r="A76" s="3">
        <f t="shared" si="3"/>
        <v>69</v>
      </c>
      <c r="B76" s="3">
        <f>COUNTIF('Form Responses 1'!$G:$G,A76)</f>
        <v>0</v>
      </c>
    </row>
    <row r="77" spans="1:2" ht="13" x14ac:dyDescent="0.15">
      <c r="A77" s="3">
        <f t="shared" si="3"/>
        <v>70</v>
      </c>
      <c r="B77" s="3">
        <f>COUNTIF('Form Responses 1'!$G:$G,A77)</f>
        <v>0</v>
      </c>
    </row>
    <row r="78" spans="1:2" ht="13" x14ac:dyDescent="0.15">
      <c r="A78" s="3">
        <f t="shared" si="3"/>
        <v>71</v>
      </c>
      <c r="B78" s="3">
        <f>COUNTIF('Form Responses 1'!$G:$G,A78)</f>
        <v>0</v>
      </c>
    </row>
    <row r="79" spans="1:2" ht="13" x14ac:dyDescent="0.15">
      <c r="A79" s="3">
        <f t="shared" si="3"/>
        <v>72</v>
      </c>
      <c r="B79" s="3">
        <f>COUNTIF('Form Responses 1'!$G:$G,A79)</f>
        <v>0</v>
      </c>
    </row>
    <row r="80" spans="1:2" ht="13" x14ac:dyDescent="0.15">
      <c r="A80" s="3">
        <f t="shared" si="3"/>
        <v>73</v>
      </c>
      <c r="B80" s="3">
        <f>COUNTIF('Form Responses 1'!$G:$G,A80)</f>
        <v>0</v>
      </c>
    </row>
    <row r="81" spans="1:2" ht="13" x14ac:dyDescent="0.15">
      <c r="A81" s="3">
        <f t="shared" si="3"/>
        <v>74</v>
      </c>
      <c r="B81" s="3">
        <f>COUNTIF('Form Responses 1'!$G:$G,A81)</f>
        <v>0</v>
      </c>
    </row>
    <row r="82" spans="1:2" ht="13" x14ac:dyDescent="0.15">
      <c r="A82" s="3">
        <f t="shared" si="3"/>
        <v>75</v>
      </c>
      <c r="B82" s="3">
        <f>COUNTIF('Form Responses 1'!$G:$G,A82)</f>
        <v>0</v>
      </c>
    </row>
    <row r="83" spans="1:2" ht="13" x14ac:dyDescent="0.15">
      <c r="A83" s="3">
        <f t="shared" si="3"/>
        <v>76</v>
      </c>
      <c r="B83" s="3">
        <f>COUNTIF('Form Responses 1'!$G:$G,A83)</f>
        <v>0</v>
      </c>
    </row>
    <row r="84" spans="1:2" ht="13" x14ac:dyDescent="0.15">
      <c r="A84" s="3">
        <f t="shared" si="3"/>
        <v>77</v>
      </c>
      <c r="B84" s="3">
        <f>COUNTIF('Form Responses 1'!$G:$G,A84)</f>
        <v>0</v>
      </c>
    </row>
    <row r="85" spans="1:2" ht="13" x14ac:dyDescent="0.15">
      <c r="A85" s="3">
        <f t="shared" si="3"/>
        <v>78</v>
      </c>
      <c r="B85" s="3">
        <f>COUNTIF('Form Responses 1'!$G:$G,A85)</f>
        <v>0</v>
      </c>
    </row>
    <row r="86" spans="1:2" ht="13" x14ac:dyDescent="0.15">
      <c r="A86" s="3">
        <f t="shared" si="3"/>
        <v>79</v>
      </c>
      <c r="B86" s="3">
        <f>COUNTIF('Form Responses 1'!$G:$G,A86)</f>
        <v>0</v>
      </c>
    </row>
    <row r="87" spans="1:2" ht="13" x14ac:dyDescent="0.15">
      <c r="A87" s="3">
        <f t="shared" si="3"/>
        <v>80</v>
      </c>
      <c r="B87" s="3">
        <f>COUNTIF('Form Responses 1'!$G:$G,A87)</f>
        <v>1</v>
      </c>
    </row>
    <row r="88" spans="1:2" ht="13" x14ac:dyDescent="0.15">
      <c r="A88" s="3">
        <f t="shared" si="3"/>
        <v>81</v>
      </c>
      <c r="B88" s="3">
        <f>COUNTIF('Form Responses 1'!$G:$G,A88)</f>
        <v>0</v>
      </c>
    </row>
    <row r="89" spans="1:2" ht="13" x14ac:dyDescent="0.15">
      <c r="A89" s="3">
        <f t="shared" si="3"/>
        <v>82</v>
      </c>
      <c r="B89" s="3">
        <f>COUNTIF('Form Responses 1'!$G:$G,A89)</f>
        <v>0</v>
      </c>
    </row>
    <row r="90" spans="1:2" ht="13" x14ac:dyDescent="0.15">
      <c r="A90" s="3">
        <f t="shared" si="3"/>
        <v>83</v>
      </c>
      <c r="B90" s="3">
        <f>COUNTIF('Form Responses 1'!$G:$G,A90)</f>
        <v>0</v>
      </c>
    </row>
    <row r="91" spans="1:2" ht="13" x14ac:dyDescent="0.15">
      <c r="A91" s="3">
        <f t="shared" si="3"/>
        <v>84</v>
      </c>
      <c r="B91" s="3">
        <f>COUNTIF('Form Responses 1'!$G:$G,A91)</f>
        <v>0</v>
      </c>
    </row>
    <row r="92" spans="1:2" ht="13" x14ac:dyDescent="0.15">
      <c r="A92" s="3">
        <f t="shared" si="3"/>
        <v>85</v>
      </c>
      <c r="B92" s="3">
        <f>COUNTIF('Form Responses 1'!$G:$G,A92)</f>
        <v>0</v>
      </c>
    </row>
    <row r="93" spans="1:2" ht="13" x14ac:dyDescent="0.15">
      <c r="A93" s="3">
        <f t="shared" si="3"/>
        <v>86</v>
      </c>
      <c r="B93" s="3">
        <f>COUNTIF('Form Responses 1'!$G:$G,A93)</f>
        <v>0</v>
      </c>
    </row>
    <row r="94" spans="1:2" ht="13" x14ac:dyDescent="0.15">
      <c r="A94" s="3">
        <f t="shared" si="3"/>
        <v>87</v>
      </c>
      <c r="B94" s="3">
        <f>COUNTIF('Form Responses 1'!$G:$G,A94)</f>
        <v>0</v>
      </c>
    </row>
    <row r="95" spans="1:2" ht="13" x14ac:dyDescent="0.15">
      <c r="A95" s="3">
        <f t="shared" si="3"/>
        <v>88</v>
      </c>
      <c r="B95" s="3">
        <f>COUNTIF('Form Responses 1'!$G:$G,A95)</f>
        <v>0</v>
      </c>
    </row>
    <row r="96" spans="1:2" ht="13" x14ac:dyDescent="0.15">
      <c r="A96" s="3">
        <f t="shared" si="3"/>
        <v>89</v>
      </c>
      <c r="B96" s="3">
        <f>COUNTIF('Form Responses 1'!$G:$G,A96)</f>
        <v>0</v>
      </c>
    </row>
    <row r="97" spans="1:2" ht="13" x14ac:dyDescent="0.15">
      <c r="A97" s="3">
        <f t="shared" si="3"/>
        <v>90</v>
      </c>
      <c r="B97" s="3">
        <f>COUNTIF('Form Responses 1'!$G:$G,A97)</f>
        <v>0</v>
      </c>
    </row>
    <row r="98" spans="1:2" ht="13" x14ac:dyDescent="0.15">
      <c r="A98" s="3">
        <f t="shared" si="3"/>
        <v>91</v>
      </c>
      <c r="B98" s="3">
        <f>COUNTIF('Form Responses 1'!$G:$G,A98)</f>
        <v>0</v>
      </c>
    </row>
    <row r="99" spans="1:2" ht="13" x14ac:dyDescent="0.15">
      <c r="A99" s="3">
        <f t="shared" si="3"/>
        <v>92</v>
      </c>
      <c r="B99" s="3">
        <f>COUNTIF('Form Responses 1'!$G:$G,A99)</f>
        <v>0</v>
      </c>
    </row>
    <row r="100" spans="1:2" ht="13" x14ac:dyDescent="0.15">
      <c r="A100" s="3">
        <f t="shared" si="3"/>
        <v>93</v>
      </c>
      <c r="B100" s="3">
        <f>COUNTIF('Form Responses 1'!$G:$G,A100)</f>
        <v>0</v>
      </c>
    </row>
    <row r="101" spans="1:2" ht="13" x14ac:dyDescent="0.15">
      <c r="A101" s="3">
        <f t="shared" si="3"/>
        <v>94</v>
      </c>
      <c r="B101" s="3">
        <f>COUNTIF('Form Responses 1'!$G:$G,A101)</f>
        <v>0</v>
      </c>
    </row>
    <row r="102" spans="1:2" ht="13" x14ac:dyDescent="0.15">
      <c r="A102" s="3">
        <f t="shared" si="3"/>
        <v>95</v>
      </c>
      <c r="B102" s="3">
        <f>COUNTIF('Form Responses 1'!$G:$G,A102)</f>
        <v>0</v>
      </c>
    </row>
    <row r="103" spans="1:2" ht="13" x14ac:dyDescent="0.15">
      <c r="A103" s="3">
        <f t="shared" si="3"/>
        <v>96</v>
      </c>
      <c r="B103" s="3">
        <f>COUNTIF('Form Responses 1'!$G:$G,A103)</f>
        <v>0</v>
      </c>
    </row>
    <row r="104" spans="1:2" ht="13" x14ac:dyDescent="0.15">
      <c r="A104" s="3">
        <f t="shared" si="3"/>
        <v>97</v>
      </c>
      <c r="B104" s="3">
        <f>COUNTIF('Form Responses 1'!$G:$G,A104)</f>
        <v>0</v>
      </c>
    </row>
    <row r="105" spans="1:2" ht="13" x14ac:dyDescent="0.15">
      <c r="A105" s="3">
        <f t="shared" si="3"/>
        <v>98</v>
      </c>
      <c r="B105" s="3">
        <f>COUNTIF('Form Responses 1'!$G:$G,A105)</f>
        <v>0</v>
      </c>
    </row>
    <row r="106" spans="1:2" ht="13" x14ac:dyDescent="0.15">
      <c r="A106" s="3">
        <f t="shared" si="3"/>
        <v>99</v>
      </c>
      <c r="B106" s="3">
        <f>COUNTIF('Form Responses 1'!$G:$G,A106)</f>
        <v>0</v>
      </c>
    </row>
    <row r="107" spans="1:2" ht="13" x14ac:dyDescent="0.15">
      <c r="A107" s="3">
        <f t="shared" si="3"/>
        <v>100</v>
      </c>
      <c r="B107" s="3">
        <f>COUNTIF('Form Responses 1'!$G:$G,A107)</f>
        <v>3</v>
      </c>
    </row>
    <row r="108" spans="1:2" ht="13" x14ac:dyDescent="0.15">
      <c r="A108" s="3">
        <f t="shared" si="3"/>
        <v>101</v>
      </c>
      <c r="B108" s="3">
        <f>COUNTIF('Form Responses 1'!$G:$G,A108)</f>
        <v>0</v>
      </c>
    </row>
    <row r="109" spans="1:2" ht="13" x14ac:dyDescent="0.15">
      <c r="A109" s="3">
        <f t="shared" si="3"/>
        <v>102</v>
      </c>
      <c r="B109" s="3">
        <f>COUNTIF('Form Responses 1'!$G:$G,A109)</f>
        <v>0</v>
      </c>
    </row>
    <row r="110" spans="1:2" ht="13" x14ac:dyDescent="0.15">
      <c r="A110" s="3">
        <f t="shared" si="3"/>
        <v>103</v>
      </c>
      <c r="B110" s="3">
        <f>COUNTIF('Form Responses 1'!$G:$G,A110)</f>
        <v>0</v>
      </c>
    </row>
    <row r="111" spans="1:2" ht="13" x14ac:dyDescent="0.15">
      <c r="A111" s="3">
        <f t="shared" si="3"/>
        <v>104</v>
      </c>
      <c r="B111" s="3">
        <f>COUNTIF('Form Responses 1'!$G:$G,A111)</f>
        <v>0</v>
      </c>
    </row>
    <row r="112" spans="1:2" ht="13" x14ac:dyDescent="0.15">
      <c r="A112" s="3">
        <f t="shared" si="3"/>
        <v>105</v>
      </c>
      <c r="B112" s="3">
        <f>COUNTIF('Form Responses 1'!$G:$G,A112)</f>
        <v>0</v>
      </c>
    </row>
    <row r="113" spans="1:2" ht="13" x14ac:dyDescent="0.15">
      <c r="A113" s="3">
        <f t="shared" si="3"/>
        <v>106</v>
      </c>
      <c r="B113" s="3">
        <f>COUNTIF('Form Responses 1'!$G:$G,A113)</f>
        <v>0</v>
      </c>
    </row>
    <row r="114" spans="1:2" ht="13" x14ac:dyDescent="0.15">
      <c r="A114" s="3">
        <f t="shared" si="3"/>
        <v>107</v>
      </c>
      <c r="B114" s="3">
        <f>COUNTIF('Form Responses 1'!$G:$G,A114)</f>
        <v>0</v>
      </c>
    </row>
    <row r="115" spans="1:2" ht="13" x14ac:dyDescent="0.15">
      <c r="A115" s="3">
        <f t="shared" si="3"/>
        <v>108</v>
      </c>
      <c r="B115" s="3">
        <f>COUNTIF('Form Responses 1'!$G:$G,A115)</f>
        <v>0</v>
      </c>
    </row>
    <row r="116" spans="1:2" ht="13" x14ac:dyDescent="0.15">
      <c r="A116" s="3">
        <f t="shared" si="3"/>
        <v>109</v>
      </c>
      <c r="B116" s="3">
        <f>COUNTIF('Form Responses 1'!$G:$G,A116)</f>
        <v>0</v>
      </c>
    </row>
    <row r="117" spans="1:2" ht="13" x14ac:dyDescent="0.15">
      <c r="A117" s="3">
        <f t="shared" si="3"/>
        <v>110</v>
      </c>
      <c r="B117" s="3">
        <f>COUNTIF('Form Responses 1'!$G:$G,A117)</f>
        <v>0</v>
      </c>
    </row>
    <row r="118" spans="1:2" ht="13" x14ac:dyDescent="0.15">
      <c r="A118" s="3">
        <f t="shared" si="3"/>
        <v>111</v>
      </c>
      <c r="B118" s="3">
        <f>COUNTIF('Form Responses 1'!$G:$G,A118)</f>
        <v>0</v>
      </c>
    </row>
    <row r="119" spans="1:2" ht="13" x14ac:dyDescent="0.15">
      <c r="A119" s="3">
        <f t="shared" si="3"/>
        <v>112</v>
      </c>
      <c r="B119" s="3">
        <f>COUNTIF('Form Responses 1'!$G:$G,A119)</f>
        <v>0</v>
      </c>
    </row>
    <row r="120" spans="1:2" ht="13" x14ac:dyDescent="0.15">
      <c r="A120" s="3">
        <f t="shared" si="3"/>
        <v>113</v>
      </c>
      <c r="B120" s="3">
        <f>COUNTIF('Form Responses 1'!$G:$G,A120)</f>
        <v>0</v>
      </c>
    </row>
    <row r="121" spans="1:2" ht="13" x14ac:dyDescent="0.15">
      <c r="A121" s="3">
        <f t="shared" si="3"/>
        <v>114</v>
      </c>
      <c r="B121" s="3">
        <f>COUNTIF('Form Responses 1'!$G:$G,A121)</f>
        <v>0</v>
      </c>
    </row>
    <row r="122" spans="1:2" ht="13" x14ac:dyDescent="0.15">
      <c r="A122" s="3">
        <f t="shared" si="3"/>
        <v>115</v>
      </c>
      <c r="B122" s="3">
        <f>COUNTIF('Form Responses 1'!$G:$G,A122)</f>
        <v>0</v>
      </c>
    </row>
    <row r="123" spans="1:2" ht="13" x14ac:dyDescent="0.15">
      <c r="A123" s="3">
        <f t="shared" si="3"/>
        <v>116</v>
      </c>
      <c r="B123" s="3">
        <f>COUNTIF('Form Responses 1'!$G:$G,A123)</f>
        <v>0</v>
      </c>
    </row>
    <row r="124" spans="1:2" ht="13" x14ac:dyDescent="0.15">
      <c r="A124" s="3">
        <f t="shared" si="3"/>
        <v>117</v>
      </c>
      <c r="B124" s="3">
        <f>COUNTIF('Form Responses 1'!$G:$G,A124)</f>
        <v>0</v>
      </c>
    </row>
    <row r="125" spans="1:2" ht="13" x14ac:dyDescent="0.15">
      <c r="A125" s="3">
        <f t="shared" si="3"/>
        <v>118</v>
      </c>
      <c r="B125" s="3">
        <f>COUNTIF('Form Responses 1'!$G:$G,A125)</f>
        <v>0</v>
      </c>
    </row>
    <row r="126" spans="1:2" ht="13" x14ac:dyDescent="0.15">
      <c r="A126" s="3">
        <f t="shared" si="3"/>
        <v>119</v>
      </c>
      <c r="B126" s="3">
        <f>COUNTIF('Form Responses 1'!$G:$G,A126)</f>
        <v>0</v>
      </c>
    </row>
    <row r="127" spans="1:2" ht="13" x14ac:dyDescent="0.15">
      <c r="A127" s="3">
        <f t="shared" si="3"/>
        <v>120</v>
      </c>
      <c r="B127" s="3">
        <f>COUNTIF('Form Responses 1'!$G:$G,A127)</f>
        <v>0</v>
      </c>
    </row>
    <row r="128" spans="1:2" ht="13" x14ac:dyDescent="0.15">
      <c r="A128" s="3">
        <f t="shared" si="3"/>
        <v>121</v>
      </c>
      <c r="B128" s="3">
        <f>COUNTIF('Form Responses 1'!$G:$G,A128)</f>
        <v>0</v>
      </c>
    </row>
    <row r="129" spans="1:2" ht="13" x14ac:dyDescent="0.15">
      <c r="A129" s="3">
        <f t="shared" si="3"/>
        <v>122</v>
      </c>
      <c r="B129" s="3">
        <f>COUNTIF('Form Responses 1'!$G:$G,A129)</f>
        <v>0</v>
      </c>
    </row>
    <row r="130" spans="1:2" ht="13" x14ac:dyDescent="0.15">
      <c r="A130" s="3">
        <f t="shared" si="3"/>
        <v>123</v>
      </c>
      <c r="B130" s="3">
        <f>COUNTIF('Form Responses 1'!$G:$G,A130)</f>
        <v>0</v>
      </c>
    </row>
    <row r="131" spans="1:2" ht="13" x14ac:dyDescent="0.15">
      <c r="A131" s="3">
        <f t="shared" si="3"/>
        <v>124</v>
      </c>
      <c r="B131" s="3">
        <f>COUNTIF('Form Responses 1'!$G:$G,A131)</f>
        <v>0</v>
      </c>
    </row>
    <row r="132" spans="1:2" ht="13" x14ac:dyDescent="0.15">
      <c r="A132" s="3">
        <f t="shared" si="3"/>
        <v>125</v>
      </c>
      <c r="B132" s="3">
        <f>COUNTIF('Form Responses 1'!$G:$G,A132)</f>
        <v>0</v>
      </c>
    </row>
    <row r="133" spans="1:2" ht="13" x14ac:dyDescent="0.15">
      <c r="A133" s="3">
        <f t="shared" si="3"/>
        <v>126</v>
      </c>
      <c r="B133" s="3">
        <f>COUNTIF('Form Responses 1'!$G:$G,A133)</f>
        <v>0</v>
      </c>
    </row>
    <row r="134" spans="1:2" ht="13" x14ac:dyDescent="0.15">
      <c r="A134" s="3">
        <f t="shared" si="3"/>
        <v>127</v>
      </c>
      <c r="B134" s="3">
        <f>COUNTIF('Form Responses 1'!$G:$G,A134)</f>
        <v>0</v>
      </c>
    </row>
    <row r="135" spans="1:2" ht="13" x14ac:dyDescent="0.15">
      <c r="A135" s="3">
        <f t="shared" si="3"/>
        <v>128</v>
      </c>
      <c r="B135" s="3">
        <f>COUNTIF('Form Responses 1'!$G:$G,A135)</f>
        <v>0</v>
      </c>
    </row>
    <row r="136" spans="1:2" ht="13" x14ac:dyDescent="0.15">
      <c r="A136" s="3">
        <f t="shared" si="3"/>
        <v>129</v>
      </c>
      <c r="B136" s="3">
        <f>COUNTIF('Form Responses 1'!$G:$G,A136)</f>
        <v>0</v>
      </c>
    </row>
    <row r="137" spans="1:2" ht="13" x14ac:dyDescent="0.15">
      <c r="A137" s="3">
        <f t="shared" si="3"/>
        <v>130</v>
      </c>
      <c r="B137" s="3">
        <f>COUNTIF('Form Responses 1'!$G:$G,A137)</f>
        <v>0</v>
      </c>
    </row>
    <row r="138" spans="1:2" ht="13" x14ac:dyDescent="0.15">
      <c r="A138" s="3">
        <f t="shared" si="3"/>
        <v>131</v>
      </c>
      <c r="B138" s="3">
        <f>COUNTIF('Form Responses 1'!$G:$G,A138)</f>
        <v>0</v>
      </c>
    </row>
    <row r="139" spans="1:2" ht="13" x14ac:dyDescent="0.15">
      <c r="A139" s="3">
        <f t="shared" si="3"/>
        <v>132</v>
      </c>
      <c r="B139" s="3">
        <f>COUNTIF('Form Responses 1'!$G:$G,A139)</f>
        <v>0</v>
      </c>
    </row>
    <row r="140" spans="1:2" ht="13" x14ac:dyDescent="0.15">
      <c r="A140" s="3">
        <f t="shared" si="3"/>
        <v>133</v>
      </c>
      <c r="B140" s="3">
        <f>COUNTIF('Form Responses 1'!$G:$G,A140)</f>
        <v>0</v>
      </c>
    </row>
    <row r="141" spans="1:2" ht="13" x14ac:dyDescent="0.15">
      <c r="A141" s="3">
        <f t="shared" si="3"/>
        <v>134</v>
      </c>
      <c r="B141" s="3">
        <f>COUNTIF('Form Responses 1'!$G:$G,A141)</f>
        <v>0</v>
      </c>
    </row>
    <row r="142" spans="1:2" ht="13" x14ac:dyDescent="0.15">
      <c r="A142" s="3">
        <f t="shared" si="3"/>
        <v>135</v>
      </c>
      <c r="B142" s="3">
        <f>COUNTIF('Form Responses 1'!$G:$G,A142)</f>
        <v>0</v>
      </c>
    </row>
    <row r="143" spans="1:2" ht="13" x14ac:dyDescent="0.15">
      <c r="A143" s="3">
        <f t="shared" si="3"/>
        <v>136</v>
      </c>
      <c r="B143" s="3">
        <f>COUNTIF('Form Responses 1'!$G:$G,A143)</f>
        <v>0</v>
      </c>
    </row>
    <row r="144" spans="1:2" ht="13" x14ac:dyDescent="0.15">
      <c r="A144" s="3">
        <f t="shared" si="3"/>
        <v>137</v>
      </c>
      <c r="B144" s="3">
        <f>COUNTIF('Form Responses 1'!$G:$G,A144)</f>
        <v>0</v>
      </c>
    </row>
    <row r="145" spans="1:2" ht="13" x14ac:dyDescent="0.15">
      <c r="A145" s="3">
        <f t="shared" si="3"/>
        <v>138</v>
      </c>
      <c r="B145" s="3">
        <f>COUNTIF('Form Responses 1'!$G:$G,A145)</f>
        <v>0</v>
      </c>
    </row>
    <row r="146" spans="1:2" ht="13" x14ac:dyDescent="0.15">
      <c r="A146" s="3">
        <f t="shared" si="3"/>
        <v>139</v>
      </c>
      <c r="B146" s="3">
        <f>COUNTIF('Form Responses 1'!$G:$G,A146)</f>
        <v>0</v>
      </c>
    </row>
    <row r="147" spans="1:2" ht="13" x14ac:dyDescent="0.15">
      <c r="A147" s="3">
        <f t="shared" si="3"/>
        <v>140</v>
      </c>
      <c r="B147" s="3">
        <f>COUNTIF('Form Responses 1'!$G:$G,A147)</f>
        <v>0</v>
      </c>
    </row>
    <row r="148" spans="1:2" ht="13" x14ac:dyDescent="0.15">
      <c r="A148" s="3">
        <f t="shared" si="3"/>
        <v>141</v>
      </c>
      <c r="B148" s="3">
        <f>COUNTIF('Form Responses 1'!$G:$G,A148)</f>
        <v>0</v>
      </c>
    </row>
    <row r="149" spans="1:2" ht="13" x14ac:dyDescent="0.15">
      <c r="A149" s="3">
        <f t="shared" si="3"/>
        <v>142</v>
      </c>
      <c r="B149" s="3">
        <f>COUNTIF('Form Responses 1'!$G:$G,A149)</f>
        <v>0</v>
      </c>
    </row>
    <row r="150" spans="1:2" ht="13" x14ac:dyDescent="0.15">
      <c r="A150" s="3">
        <f t="shared" si="3"/>
        <v>143</v>
      </c>
      <c r="B150" s="3">
        <f>COUNTIF('Form Responses 1'!$G:$G,A150)</f>
        <v>0</v>
      </c>
    </row>
    <row r="151" spans="1:2" ht="13" x14ac:dyDescent="0.15">
      <c r="A151" s="3">
        <f t="shared" si="3"/>
        <v>144</v>
      </c>
      <c r="B151" s="3">
        <f>COUNTIF('Form Responses 1'!$G:$G,A151)</f>
        <v>0</v>
      </c>
    </row>
    <row r="152" spans="1:2" ht="13" x14ac:dyDescent="0.15">
      <c r="A152" s="3">
        <f t="shared" si="3"/>
        <v>145</v>
      </c>
      <c r="B152" s="3">
        <f>COUNTIF('Form Responses 1'!$G:$G,A152)</f>
        <v>0</v>
      </c>
    </row>
    <row r="153" spans="1:2" ht="13" x14ac:dyDescent="0.15">
      <c r="A153" s="3">
        <f t="shared" si="3"/>
        <v>146</v>
      </c>
      <c r="B153" s="3">
        <f>COUNTIF('Form Responses 1'!$G:$G,A153)</f>
        <v>0</v>
      </c>
    </row>
    <row r="154" spans="1:2" ht="13" x14ac:dyDescent="0.15">
      <c r="A154" s="3">
        <f t="shared" si="3"/>
        <v>147</v>
      </c>
      <c r="B154" s="3">
        <f>COUNTIF('Form Responses 1'!$G:$G,A154)</f>
        <v>0</v>
      </c>
    </row>
    <row r="155" spans="1:2" ht="13" x14ac:dyDescent="0.15">
      <c r="A155" s="3">
        <f t="shared" si="3"/>
        <v>148</v>
      </c>
      <c r="B155" s="3">
        <f>COUNTIF('Form Responses 1'!$G:$G,A155)</f>
        <v>0</v>
      </c>
    </row>
    <row r="156" spans="1:2" ht="13" x14ac:dyDescent="0.15">
      <c r="A156" s="3">
        <f t="shared" si="3"/>
        <v>149</v>
      </c>
      <c r="B156" s="3">
        <f>COUNTIF('Form Responses 1'!$G:$G,A156)</f>
        <v>0</v>
      </c>
    </row>
    <row r="157" spans="1:2" ht="13" x14ac:dyDescent="0.15">
      <c r="A157" s="3">
        <f t="shared" si="3"/>
        <v>150</v>
      </c>
      <c r="B157" s="3">
        <f>COUNTIF('Form Responses 1'!$G:$G,A157)</f>
        <v>1</v>
      </c>
    </row>
    <row r="158" spans="1:2" ht="13" x14ac:dyDescent="0.15">
      <c r="A158" s="3">
        <f t="shared" si="3"/>
        <v>151</v>
      </c>
      <c r="B158" s="3">
        <f>COUNTIF('Form Responses 1'!$G:$G,A158)</f>
        <v>0</v>
      </c>
    </row>
    <row r="159" spans="1:2" ht="13" x14ac:dyDescent="0.15">
      <c r="A159" s="3">
        <f t="shared" si="3"/>
        <v>152</v>
      </c>
      <c r="B159" s="3">
        <f>COUNTIF('Form Responses 1'!$G:$G,A159)</f>
        <v>0</v>
      </c>
    </row>
    <row r="160" spans="1:2" ht="13" x14ac:dyDescent="0.15">
      <c r="A160" s="3">
        <f t="shared" si="3"/>
        <v>153</v>
      </c>
      <c r="B160" s="3">
        <f>COUNTIF('Form Responses 1'!$G:$G,A160)</f>
        <v>0</v>
      </c>
    </row>
    <row r="161" spans="1:2" ht="13" x14ac:dyDescent="0.15">
      <c r="A161" s="3">
        <f t="shared" si="3"/>
        <v>154</v>
      </c>
      <c r="B161" s="3">
        <f>COUNTIF('Form Responses 1'!$G:$G,A161)</f>
        <v>0</v>
      </c>
    </row>
    <row r="162" spans="1:2" ht="13" x14ac:dyDescent="0.15">
      <c r="A162" s="3">
        <f t="shared" si="3"/>
        <v>155</v>
      </c>
      <c r="B162" s="3">
        <f>COUNTIF('Form Responses 1'!$G:$G,A162)</f>
        <v>0</v>
      </c>
    </row>
    <row r="163" spans="1:2" ht="13" x14ac:dyDescent="0.15">
      <c r="A163" s="3">
        <f t="shared" si="3"/>
        <v>156</v>
      </c>
      <c r="B163" s="3">
        <f>COUNTIF('Form Responses 1'!$G:$G,A163)</f>
        <v>0</v>
      </c>
    </row>
    <row r="164" spans="1:2" ht="13" x14ac:dyDescent="0.15">
      <c r="A164" s="3">
        <f t="shared" si="3"/>
        <v>157</v>
      </c>
      <c r="B164" s="3">
        <f>COUNTIF('Form Responses 1'!$G:$G,A164)</f>
        <v>0</v>
      </c>
    </row>
    <row r="165" spans="1:2" ht="13" x14ac:dyDescent="0.15">
      <c r="A165" s="3">
        <f t="shared" si="3"/>
        <v>158</v>
      </c>
      <c r="B165" s="3">
        <f>COUNTIF('Form Responses 1'!$G:$G,A165)</f>
        <v>0</v>
      </c>
    </row>
    <row r="166" spans="1:2" ht="13" x14ac:dyDescent="0.15">
      <c r="A166" s="3">
        <f t="shared" si="3"/>
        <v>159</v>
      </c>
      <c r="B166" s="3">
        <f>COUNTIF('Form Responses 1'!$G:$G,A166)</f>
        <v>0</v>
      </c>
    </row>
    <row r="167" spans="1:2" ht="13" x14ac:dyDescent="0.15">
      <c r="A167" s="3">
        <f t="shared" si="3"/>
        <v>160</v>
      </c>
      <c r="B167" s="3">
        <f>COUNTIF('Form Responses 1'!$G:$G,A167)</f>
        <v>0</v>
      </c>
    </row>
    <row r="168" spans="1:2" ht="13" x14ac:dyDescent="0.15">
      <c r="A168" s="3">
        <f t="shared" si="3"/>
        <v>161</v>
      </c>
      <c r="B168" s="3">
        <f>COUNTIF('Form Responses 1'!$G:$G,A168)</f>
        <v>0</v>
      </c>
    </row>
    <row r="169" spans="1:2" ht="13" x14ac:dyDescent="0.15">
      <c r="A169" s="3">
        <f t="shared" si="3"/>
        <v>162</v>
      </c>
      <c r="B169" s="3">
        <f>COUNTIF('Form Responses 1'!$G:$G,A169)</f>
        <v>0</v>
      </c>
    </row>
    <row r="170" spans="1:2" ht="13" x14ac:dyDescent="0.15">
      <c r="A170" s="3">
        <f t="shared" si="3"/>
        <v>163</v>
      </c>
      <c r="B170" s="3">
        <f>COUNTIF('Form Responses 1'!$G:$G,A170)</f>
        <v>0</v>
      </c>
    </row>
    <row r="171" spans="1:2" ht="13" x14ac:dyDescent="0.15">
      <c r="A171" s="3">
        <f t="shared" si="3"/>
        <v>164</v>
      </c>
      <c r="B171" s="3">
        <f>COUNTIF('Form Responses 1'!$G:$G,A171)</f>
        <v>0</v>
      </c>
    </row>
    <row r="172" spans="1:2" ht="13" x14ac:dyDescent="0.15">
      <c r="A172" s="3">
        <f t="shared" si="3"/>
        <v>165</v>
      </c>
      <c r="B172" s="3">
        <f>COUNTIF('Form Responses 1'!$G:$G,A172)</f>
        <v>0</v>
      </c>
    </row>
    <row r="173" spans="1:2" ht="13" x14ac:dyDescent="0.15">
      <c r="A173" s="3">
        <f t="shared" si="3"/>
        <v>166</v>
      </c>
      <c r="B173" s="3">
        <f>COUNTIF('Form Responses 1'!$G:$G,A173)</f>
        <v>0</v>
      </c>
    </row>
    <row r="174" spans="1:2" ht="13" x14ac:dyDescent="0.15">
      <c r="A174" s="3">
        <f t="shared" si="3"/>
        <v>167</v>
      </c>
      <c r="B174" s="3">
        <f>COUNTIF('Form Responses 1'!$G:$G,A174)</f>
        <v>0</v>
      </c>
    </row>
    <row r="175" spans="1:2" ht="13" x14ac:dyDescent="0.15">
      <c r="A175" s="3">
        <f t="shared" si="3"/>
        <v>168</v>
      </c>
      <c r="B175" s="3">
        <f>COUNTIF('Form Responses 1'!$G:$G,A175)</f>
        <v>0</v>
      </c>
    </row>
    <row r="176" spans="1:2" ht="13" x14ac:dyDescent="0.15">
      <c r="A176" s="3">
        <f t="shared" si="3"/>
        <v>169</v>
      </c>
      <c r="B176" s="3">
        <f>COUNTIF('Form Responses 1'!$G:$G,A176)</f>
        <v>0</v>
      </c>
    </row>
    <row r="177" spans="1:2" ht="13" x14ac:dyDescent="0.15">
      <c r="A177" s="3">
        <f t="shared" si="3"/>
        <v>170</v>
      </c>
      <c r="B177" s="3">
        <f>COUNTIF('Form Responses 1'!$G:$G,A177)</f>
        <v>0</v>
      </c>
    </row>
    <row r="178" spans="1:2" ht="13" x14ac:dyDescent="0.15">
      <c r="A178" s="3">
        <f t="shared" si="3"/>
        <v>171</v>
      </c>
      <c r="B178" s="3">
        <f>COUNTIF('Form Responses 1'!$G:$G,A178)</f>
        <v>0</v>
      </c>
    </row>
    <row r="179" spans="1:2" ht="13" x14ac:dyDescent="0.15">
      <c r="A179" s="3">
        <f t="shared" si="3"/>
        <v>172</v>
      </c>
      <c r="B179" s="3">
        <f>COUNTIF('Form Responses 1'!$G:$G,A179)</f>
        <v>0</v>
      </c>
    </row>
    <row r="180" spans="1:2" ht="13" x14ac:dyDescent="0.15">
      <c r="A180" s="3">
        <f t="shared" si="3"/>
        <v>173</v>
      </c>
      <c r="B180" s="3">
        <f>COUNTIF('Form Responses 1'!$G:$G,A180)</f>
        <v>0</v>
      </c>
    </row>
    <row r="181" spans="1:2" ht="13" x14ac:dyDescent="0.15">
      <c r="A181" s="3">
        <f t="shared" si="3"/>
        <v>174</v>
      </c>
      <c r="B181" s="3">
        <f>COUNTIF('Form Responses 1'!$G:$G,A181)</f>
        <v>0</v>
      </c>
    </row>
    <row r="182" spans="1:2" ht="13" x14ac:dyDescent="0.15">
      <c r="A182" s="3">
        <f t="shared" si="3"/>
        <v>175</v>
      </c>
      <c r="B182" s="3">
        <f>COUNTIF('Form Responses 1'!$G:$G,A182)</f>
        <v>0</v>
      </c>
    </row>
    <row r="183" spans="1:2" ht="13" x14ac:dyDescent="0.15">
      <c r="A183" s="3">
        <f t="shared" si="3"/>
        <v>176</v>
      </c>
      <c r="B183" s="3">
        <f>COUNTIF('Form Responses 1'!$G:$G,A183)</f>
        <v>0</v>
      </c>
    </row>
    <row r="184" spans="1:2" ht="13" x14ac:dyDescent="0.15">
      <c r="A184" s="3">
        <f t="shared" si="3"/>
        <v>177</v>
      </c>
      <c r="B184" s="3">
        <f>COUNTIF('Form Responses 1'!$G:$G,A184)</f>
        <v>0</v>
      </c>
    </row>
    <row r="185" spans="1:2" ht="13" x14ac:dyDescent="0.15">
      <c r="A185" s="3">
        <f t="shared" si="3"/>
        <v>178</v>
      </c>
      <c r="B185" s="3">
        <f>COUNTIF('Form Responses 1'!$G:$G,A185)</f>
        <v>0</v>
      </c>
    </row>
    <row r="186" spans="1:2" ht="13" x14ac:dyDescent="0.15">
      <c r="A186" s="3">
        <f t="shared" si="3"/>
        <v>179</v>
      </c>
      <c r="B186" s="3">
        <f>COUNTIF('Form Responses 1'!$G:$G,A186)</f>
        <v>0</v>
      </c>
    </row>
    <row r="187" spans="1:2" ht="13" x14ac:dyDescent="0.15">
      <c r="A187" s="3">
        <f t="shared" si="3"/>
        <v>180</v>
      </c>
      <c r="B187" s="3">
        <f>COUNTIF('Form Responses 1'!$G:$G,A187)</f>
        <v>0</v>
      </c>
    </row>
    <row r="188" spans="1:2" ht="13" x14ac:dyDescent="0.15">
      <c r="A188" s="3">
        <f t="shared" si="3"/>
        <v>181</v>
      </c>
      <c r="B188" s="3">
        <f>COUNTIF('Form Responses 1'!$G:$G,A188)</f>
        <v>0</v>
      </c>
    </row>
    <row r="189" spans="1:2" ht="13" x14ac:dyDescent="0.15">
      <c r="A189" s="3">
        <f t="shared" si="3"/>
        <v>182</v>
      </c>
      <c r="B189" s="3">
        <f>COUNTIF('Form Responses 1'!$G:$G,A189)</f>
        <v>0</v>
      </c>
    </row>
    <row r="190" spans="1:2" ht="13" x14ac:dyDescent="0.15">
      <c r="A190" s="3">
        <f t="shared" si="3"/>
        <v>183</v>
      </c>
      <c r="B190" s="3">
        <f>COUNTIF('Form Responses 1'!$G:$G,A190)</f>
        <v>0</v>
      </c>
    </row>
    <row r="191" spans="1:2" ht="13" x14ac:dyDescent="0.15">
      <c r="A191" s="3">
        <f t="shared" si="3"/>
        <v>184</v>
      </c>
      <c r="B191" s="3">
        <f>COUNTIF('Form Responses 1'!$G:$G,A191)</f>
        <v>0</v>
      </c>
    </row>
    <row r="192" spans="1:2" ht="13" x14ac:dyDescent="0.15">
      <c r="A192" s="3">
        <f t="shared" si="3"/>
        <v>185</v>
      </c>
      <c r="B192" s="3">
        <f>COUNTIF('Form Responses 1'!$G:$G,A192)</f>
        <v>0</v>
      </c>
    </row>
    <row r="193" spans="1:2" ht="13" x14ac:dyDescent="0.15">
      <c r="A193" s="3">
        <f t="shared" si="3"/>
        <v>186</v>
      </c>
      <c r="B193" s="3">
        <f>COUNTIF('Form Responses 1'!$G:$G,A193)</f>
        <v>0</v>
      </c>
    </row>
    <row r="194" spans="1:2" ht="13" x14ac:dyDescent="0.15">
      <c r="A194" s="3">
        <f t="shared" si="3"/>
        <v>187</v>
      </c>
      <c r="B194" s="3">
        <f>COUNTIF('Form Responses 1'!$G:$G,A194)</f>
        <v>0</v>
      </c>
    </row>
    <row r="195" spans="1:2" ht="13" x14ac:dyDescent="0.15">
      <c r="A195" s="3">
        <f t="shared" si="3"/>
        <v>188</v>
      </c>
      <c r="B195" s="3">
        <f>COUNTIF('Form Responses 1'!$G:$G,A195)</f>
        <v>0</v>
      </c>
    </row>
    <row r="196" spans="1:2" ht="13" x14ac:dyDescent="0.15">
      <c r="A196" s="3">
        <f t="shared" si="3"/>
        <v>189</v>
      </c>
      <c r="B196" s="3">
        <f>COUNTIF('Form Responses 1'!$G:$G,A196)</f>
        <v>0</v>
      </c>
    </row>
    <row r="197" spans="1:2" ht="13" x14ac:dyDescent="0.15">
      <c r="A197" s="3">
        <f t="shared" si="3"/>
        <v>190</v>
      </c>
      <c r="B197" s="3">
        <f>COUNTIF('Form Responses 1'!$G:$G,A197)</f>
        <v>0</v>
      </c>
    </row>
    <row r="198" spans="1:2" ht="13" x14ac:dyDescent="0.15">
      <c r="A198" s="3">
        <f t="shared" si="3"/>
        <v>191</v>
      </c>
      <c r="B198" s="3">
        <f>COUNTIF('Form Responses 1'!$G:$G,A198)</f>
        <v>0</v>
      </c>
    </row>
    <row r="199" spans="1:2" ht="13" x14ac:dyDescent="0.15">
      <c r="A199" s="3">
        <f t="shared" si="3"/>
        <v>192</v>
      </c>
      <c r="B199" s="3">
        <f>COUNTIF('Form Responses 1'!$G:$G,A199)</f>
        <v>0</v>
      </c>
    </row>
    <row r="200" spans="1:2" ht="13" x14ac:dyDescent="0.15">
      <c r="A200" s="3">
        <f t="shared" si="3"/>
        <v>193</v>
      </c>
      <c r="B200" s="3">
        <f>COUNTIF('Form Responses 1'!$G:$G,A200)</f>
        <v>0</v>
      </c>
    </row>
    <row r="201" spans="1:2" ht="13" x14ac:dyDescent="0.15">
      <c r="A201" s="3">
        <f t="shared" si="3"/>
        <v>194</v>
      </c>
      <c r="B201" s="3">
        <f>COUNTIF('Form Responses 1'!$G:$G,A201)</f>
        <v>0</v>
      </c>
    </row>
    <row r="202" spans="1:2" ht="13" x14ac:dyDescent="0.15">
      <c r="A202" s="3">
        <f t="shared" si="3"/>
        <v>195</v>
      </c>
      <c r="B202" s="3">
        <f>COUNTIF('Form Responses 1'!$G:$G,A202)</f>
        <v>0</v>
      </c>
    </row>
    <row r="203" spans="1:2" ht="13" x14ac:dyDescent="0.15">
      <c r="A203" s="3">
        <f t="shared" si="3"/>
        <v>196</v>
      </c>
      <c r="B203" s="3">
        <f>COUNTIF('Form Responses 1'!$G:$G,A203)</f>
        <v>0</v>
      </c>
    </row>
    <row r="204" spans="1:2" ht="13" x14ac:dyDescent="0.15">
      <c r="A204" s="3">
        <f t="shared" si="3"/>
        <v>197</v>
      </c>
      <c r="B204" s="3">
        <f>COUNTIF('Form Responses 1'!$G:$G,A204)</f>
        <v>0</v>
      </c>
    </row>
    <row r="205" spans="1:2" ht="13" x14ac:dyDescent="0.15">
      <c r="A205" s="3">
        <f t="shared" si="3"/>
        <v>198</v>
      </c>
      <c r="B205" s="3">
        <f>COUNTIF('Form Responses 1'!$G:$G,A205)</f>
        <v>0</v>
      </c>
    </row>
    <row r="206" spans="1:2" ht="13" x14ac:dyDescent="0.15">
      <c r="A206" s="3">
        <f t="shared" si="3"/>
        <v>199</v>
      </c>
      <c r="B206" s="3">
        <f>COUNTIF('Form Responses 1'!$G:$G,A206)</f>
        <v>0</v>
      </c>
    </row>
    <row r="207" spans="1:2" ht="13" x14ac:dyDescent="0.15">
      <c r="A207" s="3">
        <f t="shared" si="3"/>
        <v>200</v>
      </c>
      <c r="B207" s="3">
        <f>COUNTIF('Form Responses 1'!$G:$G,A207)</f>
        <v>3</v>
      </c>
    </row>
    <row r="208" spans="1:2" ht="13" x14ac:dyDescent="0.15">
      <c r="A208" s="3">
        <f t="shared" si="3"/>
        <v>201</v>
      </c>
      <c r="B208" s="3">
        <f>COUNTIF('Form Responses 1'!$G:$G,A208)</f>
        <v>0</v>
      </c>
    </row>
    <row r="209" spans="1:2" ht="13" x14ac:dyDescent="0.15">
      <c r="A209" s="3">
        <f t="shared" si="3"/>
        <v>202</v>
      </c>
      <c r="B209" s="3">
        <f>COUNTIF('Form Responses 1'!$G:$G,A209)</f>
        <v>0</v>
      </c>
    </row>
    <row r="210" spans="1:2" ht="13" x14ac:dyDescent="0.15">
      <c r="A210" s="3">
        <f t="shared" si="3"/>
        <v>203</v>
      </c>
      <c r="B210" s="3">
        <f>COUNTIF('Form Responses 1'!$G:$G,A210)</f>
        <v>0</v>
      </c>
    </row>
    <row r="211" spans="1:2" ht="13" x14ac:dyDescent="0.15">
      <c r="A211" s="3">
        <f t="shared" si="3"/>
        <v>204</v>
      </c>
      <c r="B211" s="3">
        <f>COUNTIF('Form Responses 1'!$G:$G,A211)</f>
        <v>0</v>
      </c>
    </row>
    <row r="212" spans="1:2" ht="13" x14ac:dyDescent="0.15">
      <c r="A212" s="3">
        <f t="shared" si="3"/>
        <v>205</v>
      </c>
      <c r="B212" s="3">
        <f>COUNTIF('Form Responses 1'!$G:$G,A212)</f>
        <v>0</v>
      </c>
    </row>
    <row r="213" spans="1:2" ht="13" x14ac:dyDescent="0.15">
      <c r="A213" s="3">
        <f t="shared" si="3"/>
        <v>206</v>
      </c>
      <c r="B213" s="3">
        <f>COUNTIF('Form Responses 1'!$G:$G,A213)</f>
        <v>0</v>
      </c>
    </row>
    <row r="214" spans="1:2" ht="13" x14ac:dyDescent="0.15">
      <c r="A214" s="3">
        <f t="shared" si="3"/>
        <v>207</v>
      </c>
      <c r="B214" s="3">
        <f>COUNTIF('Form Responses 1'!$G:$G,A214)</f>
        <v>0</v>
      </c>
    </row>
    <row r="215" spans="1:2" ht="13" x14ac:dyDescent="0.15">
      <c r="A215" s="3">
        <f t="shared" si="3"/>
        <v>208</v>
      </c>
      <c r="B215" s="3">
        <f>COUNTIF('Form Responses 1'!$G:$G,A215)</f>
        <v>0</v>
      </c>
    </row>
    <row r="216" spans="1:2" ht="13" x14ac:dyDescent="0.15">
      <c r="A216" s="3">
        <f t="shared" si="3"/>
        <v>209</v>
      </c>
      <c r="B216" s="3">
        <f>COUNTIF('Form Responses 1'!$G:$G,A216)</f>
        <v>0</v>
      </c>
    </row>
    <row r="217" spans="1:2" ht="13" x14ac:dyDescent="0.15">
      <c r="A217" s="3">
        <f t="shared" si="3"/>
        <v>210</v>
      </c>
      <c r="B217" s="3">
        <f>COUNTIF('Form Responses 1'!$G:$G,A217)</f>
        <v>0</v>
      </c>
    </row>
    <row r="218" spans="1:2" ht="13" x14ac:dyDescent="0.15">
      <c r="A218" s="3">
        <f t="shared" si="3"/>
        <v>211</v>
      </c>
      <c r="B218" s="3">
        <f>COUNTIF('Form Responses 1'!$G:$G,A218)</f>
        <v>0</v>
      </c>
    </row>
    <row r="219" spans="1:2" ht="13" x14ac:dyDescent="0.15">
      <c r="A219" s="3">
        <f t="shared" si="3"/>
        <v>212</v>
      </c>
      <c r="B219" s="3">
        <f>COUNTIF('Form Responses 1'!$G:$G,A219)</f>
        <v>0</v>
      </c>
    </row>
    <row r="220" spans="1:2" ht="13" x14ac:dyDescent="0.15">
      <c r="A220" s="3">
        <f t="shared" si="3"/>
        <v>213</v>
      </c>
      <c r="B220" s="3">
        <f>COUNTIF('Form Responses 1'!$G:$G,A220)</f>
        <v>0</v>
      </c>
    </row>
    <row r="221" spans="1:2" ht="13" x14ac:dyDescent="0.15">
      <c r="A221" s="3">
        <f t="shared" si="3"/>
        <v>214</v>
      </c>
      <c r="B221" s="3">
        <f>COUNTIF('Form Responses 1'!$G:$G,A221)</f>
        <v>0</v>
      </c>
    </row>
    <row r="222" spans="1:2" ht="13" x14ac:dyDescent="0.15">
      <c r="A222" s="3">
        <f t="shared" si="3"/>
        <v>215</v>
      </c>
      <c r="B222" s="3">
        <f>COUNTIF('Form Responses 1'!$G:$G,A222)</f>
        <v>0</v>
      </c>
    </row>
    <row r="223" spans="1:2" ht="13" x14ac:dyDescent="0.15">
      <c r="A223" s="3">
        <f t="shared" si="3"/>
        <v>216</v>
      </c>
      <c r="B223" s="3">
        <f>COUNTIF('Form Responses 1'!$G:$G,A223)</f>
        <v>0</v>
      </c>
    </row>
    <row r="224" spans="1:2" ht="13" x14ac:dyDescent="0.15">
      <c r="A224" s="3">
        <f t="shared" si="3"/>
        <v>217</v>
      </c>
      <c r="B224" s="3">
        <f>COUNTIF('Form Responses 1'!$G:$G,A224)</f>
        <v>0</v>
      </c>
    </row>
    <row r="225" spans="1:2" ht="13" x14ac:dyDescent="0.15">
      <c r="A225" s="3">
        <f t="shared" si="3"/>
        <v>218</v>
      </c>
      <c r="B225" s="3">
        <f>COUNTIF('Form Responses 1'!$G:$G,A225)</f>
        <v>0</v>
      </c>
    </row>
    <row r="226" spans="1:2" ht="13" x14ac:dyDescent="0.15">
      <c r="A226" s="3">
        <f t="shared" si="3"/>
        <v>219</v>
      </c>
      <c r="B226" s="3">
        <f>COUNTIF('Form Responses 1'!$G:$G,A226)</f>
        <v>0</v>
      </c>
    </row>
    <row r="227" spans="1:2" ht="13" x14ac:dyDescent="0.15">
      <c r="A227" s="3">
        <f t="shared" si="3"/>
        <v>220</v>
      </c>
      <c r="B227" s="3">
        <f>COUNTIF('Form Responses 1'!$G:$G,A227)</f>
        <v>0</v>
      </c>
    </row>
    <row r="228" spans="1:2" ht="13" x14ac:dyDescent="0.15">
      <c r="A228" s="3">
        <f t="shared" si="3"/>
        <v>221</v>
      </c>
      <c r="B228" s="3">
        <f>COUNTIF('Form Responses 1'!$G:$G,A228)</f>
        <v>0</v>
      </c>
    </row>
    <row r="229" spans="1:2" ht="13" x14ac:dyDescent="0.15">
      <c r="A229" s="3">
        <f t="shared" si="3"/>
        <v>222</v>
      </c>
      <c r="B229" s="3">
        <f>COUNTIF('Form Responses 1'!$G:$G,A229)</f>
        <v>0</v>
      </c>
    </row>
    <row r="230" spans="1:2" ht="13" x14ac:dyDescent="0.15">
      <c r="A230" s="3">
        <f t="shared" si="3"/>
        <v>223</v>
      </c>
      <c r="B230" s="3">
        <f>COUNTIF('Form Responses 1'!$G:$G,A230)</f>
        <v>0</v>
      </c>
    </row>
    <row r="231" spans="1:2" ht="13" x14ac:dyDescent="0.15">
      <c r="A231" s="3">
        <f t="shared" si="3"/>
        <v>224</v>
      </c>
      <c r="B231" s="3">
        <f>COUNTIF('Form Responses 1'!$G:$G,A231)</f>
        <v>0</v>
      </c>
    </row>
    <row r="232" spans="1:2" ht="13" x14ac:dyDescent="0.15">
      <c r="A232" s="3">
        <f t="shared" si="3"/>
        <v>225</v>
      </c>
      <c r="B232" s="3">
        <f>COUNTIF('Form Responses 1'!$G:$G,A232)</f>
        <v>0</v>
      </c>
    </row>
    <row r="233" spans="1:2" ht="13" x14ac:dyDescent="0.15">
      <c r="A233" s="3">
        <f t="shared" si="3"/>
        <v>226</v>
      </c>
      <c r="B233" s="3">
        <f>COUNTIF('Form Responses 1'!$G:$G,A233)</f>
        <v>0</v>
      </c>
    </row>
    <row r="234" spans="1:2" ht="13" x14ac:dyDescent="0.15">
      <c r="A234" s="3">
        <f t="shared" si="3"/>
        <v>227</v>
      </c>
      <c r="B234" s="3">
        <f>COUNTIF('Form Responses 1'!$G:$G,A234)</f>
        <v>0</v>
      </c>
    </row>
    <row r="235" spans="1:2" ht="13" x14ac:dyDescent="0.15">
      <c r="A235" s="3">
        <f t="shared" si="3"/>
        <v>228</v>
      </c>
      <c r="B235" s="3">
        <f>COUNTIF('Form Responses 1'!$G:$G,A235)</f>
        <v>0</v>
      </c>
    </row>
    <row r="236" spans="1:2" ht="13" x14ac:dyDescent="0.15">
      <c r="A236" s="3">
        <f t="shared" si="3"/>
        <v>229</v>
      </c>
      <c r="B236" s="3">
        <f>COUNTIF('Form Responses 1'!$G:$G,A236)</f>
        <v>0</v>
      </c>
    </row>
    <row r="237" spans="1:2" ht="13" x14ac:dyDescent="0.15">
      <c r="A237" s="3">
        <f t="shared" si="3"/>
        <v>230</v>
      </c>
      <c r="B237" s="3">
        <f>COUNTIF('Form Responses 1'!$G:$G,A237)</f>
        <v>0</v>
      </c>
    </row>
    <row r="238" spans="1:2" ht="13" x14ac:dyDescent="0.15">
      <c r="A238" s="3">
        <f t="shared" si="3"/>
        <v>231</v>
      </c>
      <c r="B238" s="3">
        <f>COUNTIF('Form Responses 1'!$G:$G,A238)</f>
        <v>0</v>
      </c>
    </row>
    <row r="239" spans="1:2" ht="13" x14ac:dyDescent="0.15">
      <c r="A239" s="3">
        <f t="shared" si="3"/>
        <v>232</v>
      </c>
      <c r="B239" s="3">
        <f>COUNTIF('Form Responses 1'!$G:$G,A239)</f>
        <v>0</v>
      </c>
    </row>
    <row r="240" spans="1:2" ht="13" x14ac:dyDescent="0.15">
      <c r="A240" s="3">
        <f t="shared" si="3"/>
        <v>233</v>
      </c>
      <c r="B240" s="3">
        <f>COUNTIF('Form Responses 1'!$G:$G,A240)</f>
        <v>0</v>
      </c>
    </row>
    <row r="241" spans="1:2" ht="13" x14ac:dyDescent="0.15">
      <c r="A241" s="3">
        <f t="shared" si="3"/>
        <v>234</v>
      </c>
      <c r="B241" s="3">
        <f>COUNTIF('Form Responses 1'!$G:$G,A241)</f>
        <v>0</v>
      </c>
    </row>
    <row r="242" spans="1:2" ht="13" x14ac:dyDescent="0.15">
      <c r="A242" s="3">
        <f t="shared" si="3"/>
        <v>235</v>
      </c>
      <c r="B242" s="3">
        <f>COUNTIF('Form Responses 1'!$G:$G,A242)</f>
        <v>0</v>
      </c>
    </row>
    <row r="243" spans="1:2" ht="13" x14ac:dyDescent="0.15">
      <c r="A243" s="3">
        <f t="shared" si="3"/>
        <v>236</v>
      </c>
      <c r="B243" s="3">
        <f>COUNTIF('Form Responses 1'!$G:$G,A243)</f>
        <v>0</v>
      </c>
    </row>
    <row r="244" spans="1:2" ht="13" x14ac:dyDescent="0.15">
      <c r="A244" s="3">
        <f t="shared" si="3"/>
        <v>237</v>
      </c>
      <c r="B244" s="3">
        <f>COUNTIF('Form Responses 1'!$G:$G,A244)</f>
        <v>0</v>
      </c>
    </row>
    <row r="245" spans="1:2" ht="13" x14ac:dyDescent="0.15">
      <c r="A245" s="3">
        <f t="shared" si="3"/>
        <v>238</v>
      </c>
      <c r="B245" s="3">
        <f>COUNTIF('Form Responses 1'!$G:$G,A245)</f>
        <v>0</v>
      </c>
    </row>
    <row r="246" spans="1:2" ht="13" x14ac:dyDescent="0.15">
      <c r="A246" s="3">
        <f t="shared" si="3"/>
        <v>239</v>
      </c>
      <c r="B246" s="3">
        <f>COUNTIF('Form Responses 1'!$G:$G,A246)</f>
        <v>0</v>
      </c>
    </row>
    <row r="247" spans="1:2" ht="13" x14ac:dyDescent="0.15">
      <c r="A247" s="3">
        <f t="shared" si="3"/>
        <v>240</v>
      </c>
      <c r="B247" s="3">
        <f>COUNTIF('Form Responses 1'!$G:$G,A247)</f>
        <v>0</v>
      </c>
    </row>
    <row r="248" spans="1:2" ht="13" x14ac:dyDescent="0.15">
      <c r="A248" s="3">
        <f t="shared" si="3"/>
        <v>241</v>
      </c>
      <c r="B248" s="3">
        <f>COUNTIF('Form Responses 1'!$G:$G,A248)</f>
        <v>0</v>
      </c>
    </row>
    <row r="249" spans="1:2" ht="13" x14ac:dyDescent="0.15">
      <c r="A249" s="3">
        <f t="shared" si="3"/>
        <v>242</v>
      </c>
      <c r="B249" s="3">
        <f>COUNTIF('Form Responses 1'!$G:$G,A249)</f>
        <v>0</v>
      </c>
    </row>
    <row r="250" spans="1:2" ht="13" x14ac:dyDescent="0.15">
      <c r="A250" s="3">
        <f t="shared" si="3"/>
        <v>243</v>
      </c>
      <c r="B250" s="3">
        <f>COUNTIF('Form Responses 1'!$G:$G,A250)</f>
        <v>0</v>
      </c>
    </row>
    <row r="251" spans="1:2" ht="13" x14ac:dyDescent="0.15">
      <c r="A251" s="3">
        <f t="shared" si="3"/>
        <v>244</v>
      </c>
      <c r="B251" s="3">
        <f>COUNTIF('Form Responses 1'!$G:$G,A251)</f>
        <v>0</v>
      </c>
    </row>
    <row r="252" spans="1:2" ht="13" x14ac:dyDescent="0.15">
      <c r="A252" s="3">
        <f t="shared" si="3"/>
        <v>245</v>
      </c>
      <c r="B252" s="3">
        <f>COUNTIF('Form Responses 1'!$G:$G,A252)</f>
        <v>0</v>
      </c>
    </row>
    <row r="253" spans="1:2" ht="13" x14ac:dyDescent="0.15">
      <c r="A253" s="3">
        <f t="shared" si="3"/>
        <v>246</v>
      </c>
      <c r="B253" s="3">
        <f>COUNTIF('Form Responses 1'!$G:$G,A253)</f>
        <v>0</v>
      </c>
    </row>
    <row r="254" spans="1:2" ht="13" x14ac:dyDescent="0.15">
      <c r="A254" s="3">
        <f t="shared" si="3"/>
        <v>247</v>
      </c>
      <c r="B254" s="3">
        <f>COUNTIF('Form Responses 1'!$G:$G,A254)</f>
        <v>0</v>
      </c>
    </row>
    <row r="255" spans="1:2" ht="13" x14ac:dyDescent="0.15">
      <c r="A255" s="3">
        <f t="shared" si="3"/>
        <v>248</v>
      </c>
      <c r="B255" s="3">
        <f>COUNTIF('Form Responses 1'!$G:$G,A255)</f>
        <v>0</v>
      </c>
    </row>
    <row r="256" spans="1:2" ht="13" x14ac:dyDescent="0.15">
      <c r="A256" s="3">
        <f t="shared" si="3"/>
        <v>249</v>
      </c>
      <c r="B256" s="3">
        <f>COUNTIF('Form Responses 1'!$G:$G,A256)</f>
        <v>0</v>
      </c>
    </row>
    <row r="257" spans="1:2" ht="13" x14ac:dyDescent="0.15">
      <c r="A257" s="3">
        <f t="shared" si="3"/>
        <v>250</v>
      </c>
      <c r="B257" s="3">
        <f>COUNTIF('Form Responses 1'!$G:$G,A257)</f>
        <v>0</v>
      </c>
    </row>
    <row r="258" spans="1:2" ht="13" x14ac:dyDescent="0.15">
      <c r="A258" s="3">
        <f t="shared" si="3"/>
        <v>251</v>
      </c>
      <c r="B258" s="3">
        <f>COUNTIF('Form Responses 1'!$G:$G,A258)</f>
        <v>0</v>
      </c>
    </row>
    <row r="259" spans="1:2" ht="13" x14ac:dyDescent="0.15">
      <c r="A259" s="3">
        <f t="shared" si="3"/>
        <v>252</v>
      </c>
      <c r="B259" s="3">
        <f>COUNTIF('Form Responses 1'!$G:$G,A259)</f>
        <v>0</v>
      </c>
    </row>
    <row r="260" spans="1:2" ht="13" x14ac:dyDescent="0.15">
      <c r="A260" s="3">
        <f t="shared" si="3"/>
        <v>253</v>
      </c>
      <c r="B260" s="3">
        <f>COUNTIF('Form Responses 1'!$G:$G,A260)</f>
        <v>0</v>
      </c>
    </row>
    <row r="261" spans="1:2" ht="13" x14ac:dyDescent="0.15">
      <c r="A261" s="3">
        <f t="shared" si="3"/>
        <v>254</v>
      </c>
      <c r="B261" s="3">
        <f>COUNTIF('Form Responses 1'!$G:$G,A261)</f>
        <v>0</v>
      </c>
    </row>
    <row r="262" spans="1:2" ht="13" x14ac:dyDescent="0.15">
      <c r="A262" s="3">
        <f t="shared" si="3"/>
        <v>255</v>
      </c>
      <c r="B262" s="3">
        <f>COUNTIF('Form Responses 1'!$G:$G,A262)</f>
        <v>0</v>
      </c>
    </row>
    <row r="263" spans="1:2" ht="13" x14ac:dyDescent="0.15">
      <c r="A263" s="3">
        <f t="shared" si="3"/>
        <v>256</v>
      </c>
      <c r="B263" s="3">
        <f>COUNTIF('Form Responses 1'!$G:$G,A263)</f>
        <v>0</v>
      </c>
    </row>
    <row r="264" spans="1:2" ht="13" x14ac:dyDescent="0.15">
      <c r="A264" s="3">
        <f t="shared" si="3"/>
        <v>257</v>
      </c>
      <c r="B264" s="3">
        <f>COUNTIF('Form Responses 1'!$G:$G,A264)</f>
        <v>0</v>
      </c>
    </row>
    <row r="265" spans="1:2" ht="13" x14ac:dyDescent="0.15">
      <c r="A265" s="3">
        <f t="shared" si="3"/>
        <v>258</v>
      </c>
      <c r="B265" s="3">
        <f>COUNTIF('Form Responses 1'!$G:$G,A265)</f>
        <v>0</v>
      </c>
    </row>
    <row r="266" spans="1:2" ht="13" x14ac:dyDescent="0.15">
      <c r="A266" s="3">
        <f t="shared" si="3"/>
        <v>259</v>
      </c>
      <c r="B266" s="3">
        <f>COUNTIF('Form Responses 1'!$G:$G,A266)</f>
        <v>0</v>
      </c>
    </row>
    <row r="267" spans="1:2" ht="13" x14ac:dyDescent="0.15">
      <c r="A267" s="3">
        <f t="shared" si="3"/>
        <v>260</v>
      </c>
      <c r="B267" s="3">
        <f>COUNTIF('Form Responses 1'!$G:$G,A267)</f>
        <v>0</v>
      </c>
    </row>
    <row r="268" spans="1:2" ht="13" x14ac:dyDescent="0.15">
      <c r="A268" s="3">
        <f t="shared" si="3"/>
        <v>261</v>
      </c>
      <c r="B268" s="3">
        <f>COUNTIF('Form Responses 1'!$G:$G,A268)</f>
        <v>0</v>
      </c>
    </row>
    <row r="269" spans="1:2" ht="13" x14ac:dyDescent="0.15">
      <c r="A269" s="3">
        <f t="shared" si="3"/>
        <v>262</v>
      </c>
      <c r="B269" s="3">
        <f>COUNTIF('Form Responses 1'!$G:$G,A269)</f>
        <v>0</v>
      </c>
    </row>
    <row r="270" spans="1:2" ht="13" x14ac:dyDescent="0.15">
      <c r="A270" s="3">
        <f t="shared" si="3"/>
        <v>263</v>
      </c>
      <c r="B270" s="3">
        <f>COUNTIF('Form Responses 1'!$G:$G,A270)</f>
        <v>0</v>
      </c>
    </row>
    <row r="271" spans="1:2" ht="13" x14ac:dyDescent="0.15">
      <c r="A271" s="3">
        <f t="shared" si="3"/>
        <v>264</v>
      </c>
      <c r="B271" s="3">
        <f>COUNTIF('Form Responses 1'!$G:$G,A271)</f>
        <v>0</v>
      </c>
    </row>
    <row r="272" spans="1:2" ht="13" x14ac:dyDescent="0.15">
      <c r="A272" s="3">
        <f t="shared" si="3"/>
        <v>265</v>
      </c>
      <c r="B272" s="3">
        <f>COUNTIF('Form Responses 1'!$G:$G,A272)</f>
        <v>0</v>
      </c>
    </row>
    <row r="273" spans="1:2" ht="13" x14ac:dyDescent="0.15">
      <c r="A273" s="3">
        <f t="shared" si="3"/>
        <v>266</v>
      </c>
      <c r="B273" s="3">
        <f>COUNTIF('Form Responses 1'!$G:$G,A273)</f>
        <v>0</v>
      </c>
    </row>
    <row r="274" spans="1:2" ht="13" x14ac:dyDescent="0.15">
      <c r="A274" s="3">
        <f t="shared" si="3"/>
        <v>267</v>
      </c>
      <c r="B274" s="3">
        <f>COUNTIF('Form Responses 1'!$G:$G,A274)</f>
        <v>0</v>
      </c>
    </row>
    <row r="275" spans="1:2" ht="13" x14ac:dyDescent="0.15">
      <c r="A275" s="3">
        <f t="shared" ref="A275:A529" si="4">A274+1</f>
        <v>268</v>
      </c>
      <c r="B275" s="3">
        <f>COUNTIF('Form Responses 1'!$G:$G,A275)</f>
        <v>0</v>
      </c>
    </row>
    <row r="276" spans="1:2" ht="13" x14ac:dyDescent="0.15">
      <c r="A276" s="3">
        <f t="shared" si="4"/>
        <v>269</v>
      </c>
      <c r="B276" s="3">
        <f>COUNTIF('Form Responses 1'!$G:$G,A276)</f>
        <v>0</v>
      </c>
    </row>
    <row r="277" spans="1:2" ht="13" x14ac:dyDescent="0.15">
      <c r="A277" s="3">
        <f t="shared" si="4"/>
        <v>270</v>
      </c>
      <c r="B277" s="3">
        <f>COUNTIF('Form Responses 1'!$G:$G,A277)</f>
        <v>0</v>
      </c>
    </row>
    <row r="278" spans="1:2" ht="13" x14ac:dyDescent="0.15">
      <c r="A278" s="3">
        <f t="shared" si="4"/>
        <v>271</v>
      </c>
      <c r="B278" s="3">
        <f>COUNTIF('Form Responses 1'!$G:$G,A278)</f>
        <v>0</v>
      </c>
    </row>
    <row r="279" spans="1:2" ht="13" x14ac:dyDescent="0.15">
      <c r="A279" s="3">
        <f t="shared" si="4"/>
        <v>272</v>
      </c>
      <c r="B279" s="3">
        <f>COUNTIF('Form Responses 1'!$G:$G,A279)</f>
        <v>0</v>
      </c>
    </row>
    <row r="280" spans="1:2" ht="13" x14ac:dyDescent="0.15">
      <c r="A280" s="3">
        <f t="shared" si="4"/>
        <v>273</v>
      </c>
      <c r="B280" s="3">
        <f>COUNTIF('Form Responses 1'!$G:$G,A280)</f>
        <v>0</v>
      </c>
    </row>
    <row r="281" spans="1:2" ht="13" x14ac:dyDescent="0.15">
      <c r="A281" s="3">
        <f t="shared" si="4"/>
        <v>274</v>
      </c>
      <c r="B281" s="3">
        <f>COUNTIF('Form Responses 1'!$G:$G,A281)</f>
        <v>0</v>
      </c>
    </row>
    <row r="282" spans="1:2" ht="13" x14ac:dyDescent="0.15">
      <c r="A282" s="3">
        <f t="shared" si="4"/>
        <v>275</v>
      </c>
      <c r="B282" s="3">
        <f>COUNTIF('Form Responses 1'!$G:$G,A282)</f>
        <v>0</v>
      </c>
    </row>
    <row r="283" spans="1:2" ht="13" x14ac:dyDescent="0.15">
      <c r="A283" s="3">
        <f t="shared" si="4"/>
        <v>276</v>
      </c>
      <c r="B283" s="3">
        <f>COUNTIF('Form Responses 1'!$G:$G,A283)</f>
        <v>0</v>
      </c>
    </row>
    <row r="284" spans="1:2" ht="13" x14ac:dyDescent="0.15">
      <c r="A284" s="3">
        <f t="shared" si="4"/>
        <v>277</v>
      </c>
      <c r="B284" s="3">
        <f>COUNTIF('Form Responses 1'!$G:$G,A284)</f>
        <v>0</v>
      </c>
    </row>
    <row r="285" spans="1:2" ht="13" x14ac:dyDescent="0.15">
      <c r="A285" s="3">
        <f t="shared" si="4"/>
        <v>278</v>
      </c>
      <c r="B285" s="3">
        <f>COUNTIF('Form Responses 1'!$G:$G,A285)</f>
        <v>0</v>
      </c>
    </row>
    <row r="286" spans="1:2" ht="13" x14ac:dyDescent="0.15">
      <c r="A286" s="3">
        <f t="shared" si="4"/>
        <v>279</v>
      </c>
      <c r="B286" s="3">
        <f>COUNTIF('Form Responses 1'!$G:$G,A286)</f>
        <v>0</v>
      </c>
    </row>
    <row r="287" spans="1:2" ht="13" x14ac:dyDescent="0.15">
      <c r="A287" s="3">
        <f t="shared" si="4"/>
        <v>280</v>
      </c>
      <c r="B287" s="3">
        <f>COUNTIF('Form Responses 1'!$G:$G,A287)</f>
        <v>0</v>
      </c>
    </row>
    <row r="288" spans="1:2" ht="13" x14ac:dyDescent="0.15">
      <c r="A288" s="3">
        <f t="shared" si="4"/>
        <v>281</v>
      </c>
      <c r="B288" s="3">
        <f>COUNTIF('Form Responses 1'!$G:$G,A288)</f>
        <v>0</v>
      </c>
    </row>
    <row r="289" spans="1:2" ht="13" x14ac:dyDescent="0.15">
      <c r="A289" s="3">
        <f t="shared" si="4"/>
        <v>282</v>
      </c>
      <c r="B289" s="3">
        <f>COUNTIF('Form Responses 1'!$G:$G,A289)</f>
        <v>0</v>
      </c>
    </row>
    <row r="290" spans="1:2" ht="13" x14ac:dyDescent="0.15">
      <c r="A290" s="3">
        <f t="shared" si="4"/>
        <v>283</v>
      </c>
      <c r="B290" s="3">
        <f>COUNTIF('Form Responses 1'!$G:$G,A290)</f>
        <v>0</v>
      </c>
    </row>
    <row r="291" spans="1:2" ht="13" x14ac:dyDescent="0.15">
      <c r="A291" s="3">
        <f t="shared" si="4"/>
        <v>284</v>
      </c>
      <c r="B291" s="3">
        <f>COUNTIF('Form Responses 1'!$G:$G,A291)</f>
        <v>0</v>
      </c>
    </row>
    <row r="292" spans="1:2" ht="13" x14ac:dyDescent="0.15">
      <c r="A292" s="3">
        <f t="shared" si="4"/>
        <v>285</v>
      </c>
      <c r="B292" s="3">
        <f>COUNTIF('Form Responses 1'!$G:$G,A292)</f>
        <v>0</v>
      </c>
    </row>
    <row r="293" spans="1:2" ht="13" x14ac:dyDescent="0.15">
      <c r="A293" s="3">
        <f t="shared" si="4"/>
        <v>286</v>
      </c>
      <c r="B293" s="3">
        <f>COUNTIF('Form Responses 1'!$G:$G,A293)</f>
        <v>0</v>
      </c>
    </row>
    <row r="294" spans="1:2" ht="13" x14ac:dyDescent="0.15">
      <c r="A294" s="3">
        <f t="shared" si="4"/>
        <v>287</v>
      </c>
      <c r="B294" s="3">
        <f>COUNTIF('Form Responses 1'!$G:$G,A294)</f>
        <v>0</v>
      </c>
    </row>
    <row r="295" spans="1:2" ht="13" x14ac:dyDescent="0.15">
      <c r="A295" s="3">
        <f t="shared" si="4"/>
        <v>288</v>
      </c>
      <c r="B295" s="3">
        <f>COUNTIF('Form Responses 1'!$G:$G,A295)</f>
        <v>0</v>
      </c>
    </row>
    <row r="296" spans="1:2" ht="13" x14ac:dyDescent="0.15">
      <c r="A296" s="3">
        <f t="shared" si="4"/>
        <v>289</v>
      </c>
      <c r="B296" s="3">
        <f>COUNTIF('Form Responses 1'!$G:$G,A296)</f>
        <v>0</v>
      </c>
    </row>
    <row r="297" spans="1:2" ht="13" x14ac:dyDescent="0.15">
      <c r="A297" s="3">
        <f t="shared" si="4"/>
        <v>290</v>
      </c>
      <c r="B297" s="3">
        <f>COUNTIF('Form Responses 1'!$G:$G,A297)</f>
        <v>0</v>
      </c>
    </row>
    <row r="298" spans="1:2" ht="13" x14ac:dyDescent="0.15">
      <c r="A298" s="3">
        <f t="shared" si="4"/>
        <v>291</v>
      </c>
      <c r="B298" s="3">
        <f>COUNTIF('Form Responses 1'!$G:$G,A298)</f>
        <v>0</v>
      </c>
    </row>
    <row r="299" spans="1:2" ht="13" x14ac:dyDescent="0.15">
      <c r="A299" s="3">
        <f t="shared" si="4"/>
        <v>292</v>
      </c>
      <c r="B299" s="3">
        <f>COUNTIF('Form Responses 1'!$G:$G,A299)</f>
        <v>0</v>
      </c>
    </row>
    <row r="300" spans="1:2" ht="13" x14ac:dyDescent="0.15">
      <c r="A300" s="3">
        <f t="shared" si="4"/>
        <v>293</v>
      </c>
      <c r="B300" s="3">
        <f>COUNTIF('Form Responses 1'!$G:$G,A300)</f>
        <v>0</v>
      </c>
    </row>
    <row r="301" spans="1:2" ht="13" x14ac:dyDescent="0.15">
      <c r="A301" s="3">
        <f t="shared" si="4"/>
        <v>294</v>
      </c>
      <c r="B301" s="3">
        <f>COUNTIF('Form Responses 1'!$G:$G,A301)</f>
        <v>0</v>
      </c>
    </row>
    <row r="302" spans="1:2" ht="13" x14ac:dyDescent="0.15">
      <c r="A302" s="3">
        <f t="shared" si="4"/>
        <v>295</v>
      </c>
      <c r="B302" s="3">
        <f>COUNTIF('Form Responses 1'!$G:$G,A302)</f>
        <v>0</v>
      </c>
    </row>
    <row r="303" spans="1:2" ht="13" x14ac:dyDescent="0.15">
      <c r="A303" s="3">
        <f t="shared" si="4"/>
        <v>296</v>
      </c>
      <c r="B303" s="3">
        <f>COUNTIF('Form Responses 1'!$G:$G,A303)</f>
        <v>0</v>
      </c>
    </row>
    <row r="304" spans="1:2" ht="13" x14ac:dyDescent="0.15">
      <c r="A304" s="3">
        <f t="shared" si="4"/>
        <v>297</v>
      </c>
      <c r="B304" s="3">
        <f>COUNTIF('Form Responses 1'!$G:$G,A304)</f>
        <v>0</v>
      </c>
    </row>
    <row r="305" spans="1:2" ht="13" x14ac:dyDescent="0.15">
      <c r="A305" s="3">
        <f t="shared" si="4"/>
        <v>298</v>
      </c>
      <c r="B305" s="3">
        <f>COUNTIF('Form Responses 1'!$G:$G,A305)</f>
        <v>0</v>
      </c>
    </row>
    <row r="306" spans="1:2" ht="13" x14ac:dyDescent="0.15">
      <c r="A306" s="3">
        <f t="shared" si="4"/>
        <v>299</v>
      </c>
      <c r="B306" s="3">
        <f>COUNTIF('Form Responses 1'!$G:$G,A306)</f>
        <v>0</v>
      </c>
    </row>
    <row r="307" spans="1:2" ht="13" x14ac:dyDescent="0.15">
      <c r="A307" s="3">
        <f t="shared" si="4"/>
        <v>300</v>
      </c>
      <c r="B307" s="3">
        <f>COUNTIF('Form Responses 1'!$G:$G,A307)</f>
        <v>0</v>
      </c>
    </row>
    <row r="308" spans="1:2" ht="13" x14ac:dyDescent="0.15">
      <c r="A308" s="3">
        <f t="shared" si="4"/>
        <v>301</v>
      </c>
      <c r="B308" s="3">
        <f>COUNTIF('Form Responses 1'!$G:$G,A308)</f>
        <v>0</v>
      </c>
    </row>
    <row r="309" spans="1:2" ht="13" x14ac:dyDescent="0.15">
      <c r="A309" s="3">
        <f t="shared" si="4"/>
        <v>302</v>
      </c>
      <c r="B309" s="3">
        <f>COUNTIF('Form Responses 1'!$G:$G,A309)</f>
        <v>0</v>
      </c>
    </row>
    <row r="310" spans="1:2" ht="13" x14ac:dyDescent="0.15">
      <c r="A310" s="3">
        <f t="shared" si="4"/>
        <v>303</v>
      </c>
      <c r="B310" s="3">
        <f>COUNTIF('Form Responses 1'!$G:$G,A310)</f>
        <v>0</v>
      </c>
    </row>
    <row r="311" spans="1:2" ht="13" x14ac:dyDescent="0.15">
      <c r="A311" s="3">
        <f t="shared" si="4"/>
        <v>304</v>
      </c>
      <c r="B311" s="3">
        <f>COUNTIF('Form Responses 1'!$G:$G,A311)</f>
        <v>0</v>
      </c>
    </row>
    <row r="312" spans="1:2" ht="13" x14ac:dyDescent="0.15">
      <c r="A312" s="3">
        <f t="shared" si="4"/>
        <v>305</v>
      </c>
      <c r="B312" s="3">
        <f>COUNTIF('Form Responses 1'!$G:$G,A312)</f>
        <v>0</v>
      </c>
    </row>
    <row r="313" spans="1:2" ht="13" x14ac:dyDescent="0.15">
      <c r="A313" s="3">
        <f t="shared" si="4"/>
        <v>306</v>
      </c>
      <c r="B313" s="3">
        <f>COUNTIF('Form Responses 1'!$G:$G,A313)</f>
        <v>0</v>
      </c>
    </row>
    <row r="314" spans="1:2" ht="13" x14ac:dyDescent="0.15">
      <c r="A314" s="3">
        <f t="shared" si="4"/>
        <v>307</v>
      </c>
      <c r="B314" s="3">
        <f>COUNTIF('Form Responses 1'!$G:$G,A314)</f>
        <v>0</v>
      </c>
    </row>
    <row r="315" spans="1:2" ht="13" x14ac:dyDescent="0.15">
      <c r="A315" s="3">
        <f t="shared" si="4"/>
        <v>308</v>
      </c>
      <c r="B315" s="3">
        <f>COUNTIF('Form Responses 1'!$G:$G,A315)</f>
        <v>0</v>
      </c>
    </row>
    <row r="316" spans="1:2" ht="13" x14ac:dyDescent="0.15">
      <c r="A316" s="3">
        <f t="shared" si="4"/>
        <v>309</v>
      </c>
      <c r="B316" s="3">
        <f>COUNTIF('Form Responses 1'!$G:$G,A316)</f>
        <v>0</v>
      </c>
    </row>
    <row r="317" spans="1:2" ht="13" x14ac:dyDescent="0.15">
      <c r="A317" s="3">
        <f t="shared" si="4"/>
        <v>310</v>
      </c>
      <c r="B317" s="3">
        <f>COUNTIF('Form Responses 1'!$G:$G,A317)</f>
        <v>0</v>
      </c>
    </row>
    <row r="318" spans="1:2" ht="13" x14ac:dyDescent="0.15">
      <c r="A318" s="3">
        <f t="shared" si="4"/>
        <v>311</v>
      </c>
      <c r="B318" s="3">
        <f>COUNTIF('Form Responses 1'!$G:$G,A318)</f>
        <v>0</v>
      </c>
    </row>
    <row r="319" spans="1:2" ht="13" x14ac:dyDescent="0.15">
      <c r="A319" s="3">
        <f t="shared" si="4"/>
        <v>312</v>
      </c>
      <c r="B319" s="3">
        <f>COUNTIF('Form Responses 1'!$G:$G,A319)</f>
        <v>0</v>
      </c>
    </row>
    <row r="320" spans="1:2" ht="13" x14ac:dyDescent="0.15">
      <c r="A320" s="3">
        <f t="shared" si="4"/>
        <v>313</v>
      </c>
      <c r="B320" s="3">
        <f>COUNTIF('Form Responses 1'!$G:$G,A320)</f>
        <v>0</v>
      </c>
    </row>
    <row r="321" spans="1:2" ht="13" x14ac:dyDescent="0.15">
      <c r="A321" s="3">
        <f t="shared" si="4"/>
        <v>314</v>
      </c>
      <c r="B321" s="3">
        <f>COUNTIF('Form Responses 1'!$G:$G,A321)</f>
        <v>0</v>
      </c>
    </row>
    <row r="322" spans="1:2" ht="13" x14ac:dyDescent="0.15">
      <c r="A322" s="3">
        <f t="shared" si="4"/>
        <v>315</v>
      </c>
      <c r="B322" s="3">
        <f>COUNTIF('Form Responses 1'!$G:$G,A322)</f>
        <v>0</v>
      </c>
    </row>
    <row r="323" spans="1:2" ht="13" x14ac:dyDescent="0.15">
      <c r="A323" s="3">
        <f t="shared" si="4"/>
        <v>316</v>
      </c>
      <c r="B323" s="3">
        <f>COUNTIF('Form Responses 1'!$G:$G,A323)</f>
        <v>0</v>
      </c>
    </row>
    <row r="324" spans="1:2" ht="13" x14ac:dyDescent="0.15">
      <c r="A324" s="3">
        <f t="shared" si="4"/>
        <v>317</v>
      </c>
      <c r="B324" s="3">
        <f>COUNTIF('Form Responses 1'!$G:$G,A324)</f>
        <v>0</v>
      </c>
    </row>
    <row r="325" spans="1:2" ht="13" x14ac:dyDescent="0.15">
      <c r="A325" s="3">
        <f t="shared" si="4"/>
        <v>318</v>
      </c>
      <c r="B325" s="3">
        <f>COUNTIF('Form Responses 1'!$G:$G,A325)</f>
        <v>0</v>
      </c>
    </row>
    <row r="326" spans="1:2" ht="13" x14ac:dyDescent="0.15">
      <c r="A326" s="3">
        <f t="shared" si="4"/>
        <v>319</v>
      </c>
      <c r="B326" s="3">
        <f>COUNTIF('Form Responses 1'!$G:$G,A326)</f>
        <v>0</v>
      </c>
    </row>
    <row r="327" spans="1:2" ht="13" x14ac:dyDescent="0.15">
      <c r="A327" s="3">
        <f t="shared" si="4"/>
        <v>320</v>
      </c>
      <c r="B327" s="3">
        <f>COUNTIF('Form Responses 1'!$G:$G,A327)</f>
        <v>0</v>
      </c>
    </row>
    <row r="328" spans="1:2" ht="13" x14ac:dyDescent="0.15">
      <c r="A328" s="3">
        <f t="shared" si="4"/>
        <v>321</v>
      </c>
      <c r="B328" s="3">
        <f>COUNTIF('Form Responses 1'!$G:$G,A328)</f>
        <v>0</v>
      </c>
    </row>
    <row r="329" spans="1:2" ht="13" x14ac:dyDescent="0.15">
      <c r="A329" s="3">
        <f t="shared" si="4"/>
        <v>322</v>
      </c>
      <c r="B329" s="3">
        <f>COUNTIF('Form Responses 1'!$G:$G,A329)</f>
        <v>0</v>
      </c>
    </row>
    <row r="330" spans="1:2" ht="13" x14ac:dyDescent="0.15">
      <c r="A330" s="3">
        <f t="shared" si="4"/>
        <v>323</v>
      </c>
      <c r="B330" s="3">
        <f>COUNTIF('Form Responses 1'!$G:$G,A330)</f>
        <v>0</v>
      </c>
    </row>
    <row r="331" spans="1:2" ht="13" x14ac:dyDescent="0.15">
      <c r="A331" s="3">
        <f t="shared" si="4"/>
        <v>324</v>
      </c>
      <c r="B331" s="3">
        <f>COUNTIF('Form Responses 1'!$G:$G,A331)</f>
        <v>0</v>
      </c>
    </row>
    <row r="332" spans="1:2" ht="13" x14ac:dyDescent="0.15">
      <c r="A332" s="3">
        <f t="shared" si="4"/>
        <v>325</v>
      </c>
      <c r="B332" s="3">
        <f>COUNTIF('Form Responses 1'!$G:$G,A332)</f>
        <v>0</v>
      </c>
    </row>
    <row r="333" spans="1:2" ht="13" x14ac:dyDescent="0.15">
      <c r="A333" s="3">
        <f t="shared" si="4"/>
        <v>326</v>
      </c>
      <c r="B333" s="3">
        <f>COUNTIF('Form Responses 1'!$G:$G,A333)</f>
        <v>0</v>
      </c>
    </row>
    <row r="334" spans="1:2" ht="13" x14ac:dyDescent="0.15">
      <c r="A334" s="3">
        <f t="shared" si="4"/>
        <v>327</v>
      </c>
      <c r="B334" s="3">
        <f>COUNTIF('Form Responses 1'!$G:$G,A334)</f>
        <v>0</v>
      </c>
    </row>
    <row r="335" spans="1:2" ht="13" x14ac:dyDescent="0.15">
      <c r="A335" s="3">
        <f t="shared" si="4"/>
        <v>328</v>
      </c>
      <c r="B335" s="3">
        <f>COUNTIF('Form Responses 1'!$G:$G,A335)</f>
        <v>0</v>
      </c>
    </row>
    <row r="336" spans="1:2" ht="13" x14ac:dyDescent="0.15">
      <c r="A336" s="3">
        <f t="shared" si="4"/>
        <v>329</v>
      </c>
      <c r="B336" s="3">
        <f>COUNTIF('Form Responses 1'!$G:$G,A336)</f>
        <v>0</v>
      </c>
    </row>
    <row r="337" spans="1:2" ht="13" x14ac:dyDescent="0.15">
      <c r="A337" s="3">
        <f t="shared" si="4"/>
        <v>330</v>
      </c>
      <c r="B337" s="3">
        <f>COUNTIF('Form Responses 1'!$G:$G,A337)</f>
        <v>0</v>
      </c>
    </row>
    <row r="338" spans="1:2" ht="13" x14ac:dyDescent="0.15">
      <c r="A338" s="3">
        <f t="shared" si="4"/>
        <v>331</v>
      </c>
      <c r="B338" s="3">
        <f>COUNTIF('Form Responses 1'!$G:$G,A338)</f>
        <v>0</v>
      </c>
    </row>
    <row r="339" spans="1:2" ht="13" x14ac:dyDescent="0.15">
      <c r="A339" s="3">
        <f t="shared" si="4"/>
        <v>332</v>
      </c>
      <c r="B339" s="3">
        <f>COUNTIF('Form Responses 1'!$G:$G,A339)</f>
        <v>0</v>
      </c>
    </row>
    <row r="340" spans="1:2" ht="13" x14ac:dyDescent="0.15">
      <c r="A340" s="3">
        <f t="shared" si="4"/>
        <v>333</v>
      </c>
      <c r="B340" s="3">
        <f>COUNTIF('Form Responses 1'!$G:$G,A340)</f>
        <v>0</v>
      </c>
    </row>
    <row r="341" spans="1:2" ht="13" x14ac:dyDescent="0.15">
      <c r="A341" s="3">
        <f t="shared" si="4"/>
        <v>334</v>
      </c>
      <c r="B341" s="3">
        <f>COUNTIF('Form Responses 1'!$G:$G,A341)</f>
        <v>0</v>
      </c>
    </row>
    <row r="342" spans="1:2" ht="13" x14ac:dyDescent="0.15">
      <c r="A342" s="3">
        <f t="shared" si="4"/>
        <v>335</v>
      </c>
      <c r="B342" s="3">
        <f>COUNTIF('Form Responses 1'!$G:$G,A342)</f>
        <v>0</v>
      </c>
    </row>
    <row r="343" spans="1:2" ht="13" x14ac:dyDescent="0.15">
      <c r="A343" s="3">
        <f t="shared" si="4"/>
        <v>336</v>
      </c>
      <c r="B343" s="3">
        <f>COUNTIF('Form Responses 1'!$G:$G,A343)</f>
        <v>0</v>
      </c>
    </row>
    <row r="344" spans="1:2" ht="13" x14ac:dyDescent="0.15">
      <c r="A344" s="3">
        <f t="shared" si="4"/>
        <v>337</v>
      </c>
      <c r="B344" s="3">
        <f>COUNTIF('Form Responses 1'!$G:$G,A344)</f>
        <v>0</v>
      </c>
    </row>
    <row r="345" spans="1:2" ht="13" x14ac:dyDescent="0.15">
      <c r="A345" s="3">
        <f t="shared" si="4"/>
        <v>338</v>
      </c>
      <c r="B345" s="3">
        <f>COUNTIF('Form Responses 1'!$G:$G,A345)</f>
        <v>0</v>
      </c>
    </row>
    <row r="346" spans="1:2" ht="13" x14ac:dyDescent="0.15">
      <c r="A346" s="3">
        <f t="shared" si="4"/>
        <v>339</v>
      </c>
      <c r="B346" s="3">
        <f>COUNTIF('Form Responses 1'!$G:$G,A346)</f>
        <v>0</v>
      </c>
    </row>
    <row r="347" spans="1:2" ht="13" x14ac:dyDescent="0.15">
      <c r="A347" s="3">
        <f t="shared" si="4"/>
        <v>340</v>
      </c>
      <c r="B347" s="3">
        <f>COUNTIF('Form Responses 1'!$G:$G,A347)</f>
        <v>0</v>
      </c>
    </row>
    <row r="348" spans="1:2" ht="13" x14ac:dyDescent="0.15">
      <c r="A348" s="3">
        <f t="shared" si="4"/>
        <v>341</v>
      </c>
      <c r="B348" s="3">
        <f>COUNTIF('Form Responses 1'!$G:$G,A348)</f>
        <v>0</v>
      </c>
    </row>
    <row r="349" spans="1:2" ht="13" x14ac:dyDescent="0.15">
      <c r="A349" s="3">
        <f t="shared" si="4"/>
        <v>342</v>
      </c>
      <c r="B349" s="3">
        <f>COUNTIF('Form Responses 1'!$G:$G,A349)</f>
        <v>0</v>
      </c>
    </row>
    <row r="350" spans="1:2" ht="13" x14ac:dyDescent="0.15">
      <c r="A350" s="3">
        <f t="shared" si="4"/>
        <v>343</v>
      </c>
      <c r="B350" s="3">
        <f>COUNTIF('Form Responses 1'!$G:$G,A350)</f>
        <v>0</v>
      </c>
    </row>
    <row r="351" spans="1:2" ht="13" x14ac:dyDescent="0.15">
      <c r="A351" s="3">
        <f t="shared" si="4"/>
        <v>344</v>
      </c>
      <c r="B351" s="3">
        <f>COUNTIF('Form Responses 1'!$G:$G,A351)</f>
        <v>0</v>
      </c>
    </row>
    <row r="352" spans="1:2" ht="13" x14ac:dyDescent="0.15">
      <c r="A352" s="3">
        <f t="shared" si="4"/>
        <v>345</v>
      </c>
      <c r="B352" s="3">
        <f>COUNTIF('Form Responses 1'!$G:$G,A352)</f>
        <v>0</v>
      </c>
    </row>
    <row r="353" spans="1:2" ht="13" x14ac:dyDescent="0.15">
      <c r="A353" s="3">
        <f t="shared" si="4"/>
        <v>346</v>
      </c>
      <c r="B353" s="3">
        <f>COUNTIF('Form Responses 1'!$G:$G,A353)</f>
        <v>0</v>
      </c>
    </row>
    <row r="354" spans="1:2" ht="13" x14ac:dyDescent="0.15">
      <c r="A354" s="3">
        <f t="shared" si="4"/>
        <v>347</v>
      </c>
      <c r="B354" s="3">
        <f>COUNTIF('Form Responses 1'!$G:$G,A354)</f>
        <v>0</v>
      </c>
    </row>
    <row r="355" spans="1:2" ht="13" x14ac:dyDescent="0.15">
      <c r="A355" s="3">
        <f t="shared" si="4"/>
        <v>348</v>
      </c>
      <c r="B355" s="3">
        <f>COUNTIF('Form Responses 1'!$G:$G,A355)</f>
        <v>0</v>
      </c>
    </row>
    <row r="356" spans="1:2" ht="13" x14ac:dyDescent="0.15">
      <c r="A356" s="3">
        <f t="shared" si="4"/>
        <v>349</v>
      </c>
      <c r="B356" s="3">
        <f>COUNTIF('Form Responses 1'!$G:$G,A356)</f>
        <v>0</v>
      </c>
    </row>
    <row r="357" spans="1:2" ht="13" x14ac:dyDescent="0.15">
      <c r="A357" s="3">
        <f t="shared" si="4"/>
        <v>350</v>
      </c>
      <c r="B357" s="3">
        <f>COUNTIF('Form Responses 1'!$G:$G,A357)</f>
        <v>0</v>
      </c>
    </row>
    <row r="358" spans="1:2" ht="13" x14ac:dyDescent="0.15">
      <c r="A358" s="3">
        <f t="shared" si="4"/>
        <v>351</v>
      </c>
      <c r="B358" s="3">
        <f>COUNTIF('Form Responses 1'!$G:$G,A358)</f>
        <v>0</v>
      </c>
    </row>
    <row r="359" spans="1:2" ht="13" x14ac:dyDescent="0.15">
      <c r="A359" s="3">
        <f t="shared" si="4"/>
        <v>352</v>
      </c>
      <c r="B359" s="3">
        <f>COUNTIF('Form Responses 1'!$G:$G,A359)</f>
        <v>0</v>
      </c>
    </row>
    <row r="360" spans="1:2" ht="13" x14ac:dyDescent="0.15">
      <c r="A360" s="3">
        <f t="shared" si="4"/>
        <v>353</v>
      </c>
      <c r="B360" s="3">
        <f>COUNTIF('Form Responses 1'!$G:$G,A360)</f>
        <v>0</v>
      </c>
    </row>
    <row r="361" spans="1:2" ht="13" x14ac:dyDescent="0.15">
      <c r="A361" s="3">
        <f t="shared" si="4"/>
        <v>354</v>
      </c>
      <c r="B361" s="3">
        <f>COUNTIF('Form Responses 1'!$G:$G,A361)</f>
        <v>0</v>
      </c>
    </row>
    <row r="362" spans="1:2" ht="13" x14ac:dyDescent="0.15">
      <c r="A362" s="3">
        <f t="shared" si="4"/>
        <v>355</v>
      </c>
      <c r="B362" s="3">
        <f>COUNTIF('Form Responses 1'!$G:$G,A362)</f>
        <v>0</v>
      </c>
    </row>
    <row r="363" spans="1:2" ht="13" x14ac:dyDescent="0.15">
      <c r="A363" s="3">
        <f t="shared" si="4"/>
        <v>356</v>
      </c>
      <c r="B363" s="3">
        <f>COUNTIF('Form Responses 1'!$G:$G,A363)</f>
        <v>0</v>
      </c>
    </row>
    <row r="364" spans="1:2" ht="13" x14ac:dyDescent="0.15">
      <c r="A364" s="3">
        <f t="shared" si="4"/>
        <v>357</v>
      </c>
      <c r="B364" s="3">
        <f>COUNTIF('Form Responses 1'!$G:$G,A364)</f>
        <v>0</v>
      </c>
    </row>
    <row r="365" spans="1:2" ht="13" x14ac:dyDescent="0.15">
      <c r="A365" s="3">
        <f t="shared" si="4"/>
        <v>358</v>
      </c>
      <c r="B365" s="3">
        <f>COUNTIF('Form Responses 1'!$G:$G,A365)</f>
        <v>0</v>
      </c>
    </row>
    <row r="366" spans="1:2" ht="13" x14ac:dyDescent="0.15">
      <c r="A366" s="3">
        <f t="shared" si="4"/>
        <v>359</v>
      </c>
      <c r="B366" s="3">
        <f>COUNTIF('Form Responses 1'!$G:$G,A366)</f>
        <v>0</v>
      </c>
    </row>
    <row r="367" spans="1:2" ht="13" x14ac:dyDescent="0.15">
      <c r="A367" s="3">
        <f t="shared" si="4"/>
        <v>360</v>
      </c>
      <c r="B367" s="3">
        <f>COUNTIF('Form Responses 1'!$G:$G,A367)</f>
        <v>0</v>
      </c>
    </row>
    <row r="368" spans="1:2" ht="13" x14ac:dyDescent="0.15">
      <c r="A368" s="3">
        <f t="shared" si="4"/>
        <v>361</v>
      </c>
      <c r="B368" s="3">
        <f>COUNTIF('Form Responses 1'!$G:$G,A368)</f>
        <v>0</v>
      </c>
    </row>
    <row r="369" spans="1:2" ht="13" x14ac:dyDescent="0.15">
      <c r="A369" s="3">
        <f t="shared" si="4"/>
        <v>362</v>
      </c>
      <c r="B369" s="3">
        <f>COUNTIF('Form Responses 1'!$G:$G,A369)</f>
        <v>0</v>
      </c>
    </row>
    <row r="370" spans="1:2" ht="13" x14ac:dyDescent="0.15">
      <c r="A370" s="3">
        <f t="shared" si="4"/>
        <v>363</v>
      </c>
      <c r="B370" s="3">
        <f>COUNTIF('Form Responses 1'!$G:$G,A370)</f>
        <v>0</v>
      </c>
    </row>
    <row r="371" spans="1:2" ht="13" x14ac:dyDescent="0.15">
      <c r="A371" s="3">
        <f t="shared" si="4"/>
        <v>364</v>
      </c>
      <c r="B371" s="3">
        <f>COUNTIF('Form Responses 1'!$G:$G,A371)</f>
        <v>0</v>
      </c>
    </row>
    <row r="372" spans="1:2" ht="13" x14ac:dyDescent="0.15">
      <c r="A372" s="3">
        <f t="shared" si="4"/>
        <v>365</v>
      </c>
      <c r="B372" s="3">
        <f>COUNTIF('Form Responses 1'!$G:$G,A372)</f>
        <v>0</v>
      </c>
    </row>
    <row r="373" spans="1:2" ht="13" x14ac:dyDescent="0.15">
      <c r="A373" s="3">
        <f t="shared" si="4"/>
        <v>366</v>
      </c>
      <c r="B373" s="3">
        <f>COUNTIF('Form Responses 1'!$G:$G,A373)</f>
        <v>0</v>
      </c>
    </row>
    <row r="374" spans="1:2" ht="13" x14ac:dyDescent="0.15">
      <c r="A374" s="3">
        <f t="shared" si="4"/>
        <v>367</v>
      </c>
      <c r="B374" s="3">
        <f>COUNTIF('Form Responses 1'!$G:$G,A374)</f>
        <v>0</v>
      </c>
    </row>
    <row r="375" spans="1:2" ht="13" x14ac:dyDescent="0.15">
      <c r="A375" s="3">
        <f t="shared" si="4"/>
        <v>368</v>
      </c>
      <c r="B375" s="3">
        <f>COUNTIF('Form Responses 1'!$G:$G,A375)</f>
        <v>0</v>
      </c>
    </row>
    <row r="376" spans="1:2" ht="13" x14ac:dyDescent="0.15">
      <c r="A376" s="3">
        <f t="shared" si="4"/>
        <v>369</v>
      </c>
      <c r="B376" s="3">
        <f>COUNTIF('Form Responses 1'!$G:$G,A376)</f>
        <v>0</v>
      </c>
    </row>
    <row r="377" spans="1:2" ht="13" x14ac:dyDescent="0.15">
      <c r="A377" s="3">
        <f t="shared" si="4"/>
        <v>370</v>
      </c>
      <c r="B377" s="3">
        <f>COUNTIF('Form Responses 1'!$G:$G,A377)</f>
        <v>0</v>
      </c>
    </row>
    <row r="378" spans="1:2" ht="13" x14ac:dyDescent="0.15">
      <c r="A378" s="3">
        <f t="shared" si="4"/>
        <v>371</v>
      </c>
      <c r="B378" s="3">
        <f>COUNTIF('Form Responses 1'!$G:$G,A378)</f>
        <v>0</v>
      </c>
    </row>
    <row r="379" spans="1:2" ht="13" x14ac:dyDescent="0.15">
      <c r="A379" s="3">
        <f t="shared" si="4"/>
        <v>372</v>
      </c>
      <c r="B379" s="3">
        <f>COUNTIF('Form Responses 1'!$G:$G,A379)</f>
        <v>0</v>
      </c>
    </row>
    <row r="380" spans="1:2" ht="13" x14ac:dyDescent="0.15">
      <c r="A380" s="3">
        <f t="shared" si="4"/>
        <v>373</v>
      </c>
      <c r="B380" s="3">
        <f>COUNTIF('Form Responses 1'!$G:$G,A380)</f>
        <v>0</v>
      </c>
    </row>
    <row r="381" spans="1:2" ht="13" x14ac:dyDescent="0.15">
      <c r="A381" s="3">
        <f t="shared" si="4"/>
        <v>374</v>
      </c>
      <c r="B381" s="3">
        <f>COUNTIF('Form Responses 1'!$G:$G,A381)</f>
        <v>0</v>
      </c>
    </row>
    <row r="382" spans="1:2" ht="13" x14ac:dyDescent="0.15">
      <c r="A382" s="3">
        <f t="shared" si="4"/>
        <v>375</v>
      </c>
      <c r="B382" s="3">
        <f>COUNTIF('Form Responses 1'!$G:$G,A382)</f>
        <v>0</v>
      </c>
    </row>
    <row r="383" spans="1:2" ht="13" x14ac:dyDescent="0.15">
      <c r="A383" s="3">
        <f t="shared" si="4"/>
        <v>376</v>
      </c>
      <c r="B383" s="3">
        <f>COUNTIF('Form Responses 1'!$G:$G,A383)</f>
        <v>0</v>
      </c>
    </row>
    <row r="384" spans="1:2" ht="13" x14ac:dyDescent="0.15">
      <c r="A384" s="3">
        <f t="shared" si="4"/>
        <v>377</v>
      </c>
      <c r="B384" s="3">
        <f>COUNTIF('Form Responses 1'!$G:$G,A384)</f>
        <v>0</v>
      </c>
    </row>
    <row r="385" spans="1:2" ht="13" x14ac:dyDescent="0.15">
      <c r="A385" s="3">
        <f t="shared" si="4"/>
        <v>378</v>
      </c>
      <c r="B385" s="3">
        <f>COUNTIF('Form Responses 1'!$G:$G,A385)</f>
        <v>0</v>
      </c>
    </row>
    <row r="386" spans="1:2" ht="13" x14ac:dyDescent="0.15">
      <c r="A386" s="3">
        <f t="shared" si="4"/>
        <v>379</v>
      </c>
      <c r="B386" s="3">
        <f>COUNTIF('Form Responses 1'!$G:$G,A386)</f>
        <v>0</v>
      </c>
    </row>
    <row r="387" spans="1:2" ht="13" x14ac:dyDescent="0.15">
      <c r="A387" s="3">
        <f t="shared" si="4"/>
        <v>380</v>
      </c>
      <c r="B387" s="3">
        <f>COUNTIF('Form Responses 1'!$G:$G,A387)</f>
        <v>0</v>
      </c>
    </row>
    <row r="388" spans="1:2" ht="13" x14ac:dyDescent="0.15">
      <c r="A388" s="3">
        <f t="shared" si="4"/>
        <v>381</v>
      </c>
      <c r="B388" s="3">
        <f>COUNTIF('Form Responses 1'!$G:$G,A388)</f>
        <v>0</v>
      </c>
    </row>
    <row r="389" spans="1:2" ht="13" x14ac:dyDescent="0.15">
      <c r="A389" s="3">
        <f t="shared" si="4"/>
        <v>382</v>
      </c>
      <c r="B389" s="3">
        <f>COUNTIF('Form Responses 1'!$G:$G,A389)</f>
        <v>0</v>
      </c>
    </row>
    <row r="390" spans="1:2" ht="13" x14ac:dyDescent="0.15">
      <c r="A390" s="3">
        <f t="shared" si="4"/>
        <v>383</v>
      </c>
      <c r="B390" s="3">
        <f>COUNTIF('Form Responses 1'!$G:$G,A390)</f>
        <v>0</v>
      </c>
    </row>
    <row r="391" spans="1:2" ht="13" x14ac:dyDescent="0.15">
      <c r="A391" s="3">
        <f t="shared" si="4"/>
        <v>384</v>
      </c>
      <c r="B391" s="3">
        <f>COUNTIF('Form Responses 1'!$G:$G,A391)</f>
        <v>0</v>
      </c>
    </row>
    <row r="392" spans="1:2" ht="13" x14ac:dyDescent="0.15">
      <c r="A392" s="3">
        <f t="shared" si="4"/>
        <v>385</v>
      </c>
      <c r="B392" s="3">
        <f>COUNTIF('Form Responses 1'!$G:$G,A392)</f>
        <v>0</v>
      </c>
    </row>
    <row r="393" spans="1:2" ht="13" x14ac:dyDescent="0.15">
      <c r="A393" s="3">
        <f t="shared" si="4"/>
        <v>386</v>
      </c>
      <c r="B393" s="3">
        <f>COUNTIF('Form Responses 1'!$G:$G,A393)</f>
        <v>0</v>
      </c>
    </row>
    <row r="394" spans="1:2" ht="13" x14ac:dyDescent="0.15">
      <c r="A394" s="3">
        <f t="shared" si="4"/>
        <v>387</v>
      </c>
      <c r="B394" s="3">
        <f>COUNTIF('Form Responses 1'!$G:$G,A394)</f>
        <v>0</v>
      </c>
    </row>
    <row r="395" spans="1:2" ht="13" x14ac:dyDescent="0.15">
      <c r="A395" s="3">
        <f t="shared" si="4"/>
        <v>388</v>
      </c>
      <c r="B395" s="3">
        <f>COUNTIF('Form Responses 1'!$G:$G,A395)</f>
        <v>0</v>
      </c>
    </row>
    <row r="396" spans="1:2" ht="13" x14ac:dyDescent="0.15">
      <c r="A396" s="3">
        <f t="shared" si="4"/>
        <v>389</v>
      </c>
      <c r="B396" s="3">
        <f>COUNTIF('Form Responses 1'!$G:$G,A396)</f>
        <v>0</v>
      </c>
    </row>
    <row r="397" spans="1:2" ht="13" x14ac:dyDescent="0.15">
      <c r="A397" s="3">
        <f t="shared" si="4"/>
        <v>390</v>
      </c>
      <c r="B397" s="3">
        <f>COUNTIF('Form Responses 1'!$G:$G,A397)</f>
        <v>0</v>
      </c>
    </row>
    <row r="398" spans="1:2" ht="13" x14ac:dyDescent="0.15">
      <c r="A398" s="3">
        <f t="shared" si="4"/>
        <v>391</v>
      </c>
      <c r="B398" s="3">
        <f>COUNTIF('Form Responses 1'!$G:$G,A398)</f>
        <v>0</v>
      </c>
    </row>
    <row r="399" spans="1:2" ht="13" x14ac:dyDescent="0.15">
      <c r="A399" s="3">
        <f t="shared" si="4"/>
        <v>392</v>
      </c>
      <c r="B399" s="3">
        <f>COUNTIF('Form Responses 1'!$G:$G,A399)</f>
        <v>0</v>
      </c>
    </row>
    <row r="400" spans="1:2" ht="13" x14ac:dyDescent="0.15">
      <c r="A400" s="3">
        <f t="shared" si="4"/>
        <v>393</v>
      </c>
      <c r="B400" s="3">
        <f>COUNTIF('Form Responses 1'!$G:$G,A400)</f>
        <v>0</v>
      </c>
    </row>
    <row r="401" spans="1:2" ht="13" x14ac:dyDescent="0.15">
      <c r="A401" s="3">
        <f t="shared" si="4"/>
        <v>394</v>
      </c>
      <c r="B401" s="3">
        <f>COUNTIF('Form Responses 1'!$G:$G,A401)</f>
        <v>0</v>
      </c>
    </row>
    <row r="402" spans="1:2" ht="13" x14ac:dyDescent="0.15">
      <c r="A402" s="3">
        <f t="shared" si="4"/>
        <v>395</v>
      </c>
      <c r="B402" s="3">
        <f>COUNTIF('Form Responses 1'!$G:$G,A402)</f>
        <v>0</v>
      </c>
    </row>
    <row r="403" spans="1:2" ht="13" x14ac:dyDescent="0.15">
      <c r="A403" s="3">
        <f t="shared" si="4"/>
        <v>396</v>
      </c>
      <c r="B403" s="3">
        <f>COUNTIF('Form Responses 1'!$G:$G,A403)</f>
        <v>0</v>
      </c>
    </row>
    <row r="404" spans="1:2" ht="13" x14ac:dyDescent="0.15">
      <c r="A404" s="3">
        <f t="shared" si="4"/>
        <v>397</v>
      </c>
      <c r="B404" s="3">
        <f>COUNTIF('Form Responses 1'!$G:$G,A404)</f>
        <v>0</v>
      </c>
    </row>
    <row r="405" spans="1:2" ht="13" x14ac:dyDescent="0.15">
      <c r="A405" s="3">
        <f t="shared" si="4"/>
        <v>398</v>
      </c>
      <c r="B405" s="3">
        <f>COUNTIF('Form Responses 1'!$G:$G,A405)</f>
        <v>0</v>
      </c>
    </row>
    <row r="406" spans="1:2" ht="13" x14ac:dyDescent="0.15">
      <c r="A406" s="3">
        <f t="shared" si="4"/>
        <v>399</v>
      </c>
      <c r="B406" s="3">
        <f>COUNTIF('Form Responses 1'!$G:$G,A406)</f>
        <v>0</v>
      </c>
    </row>
    <row r="407" spans="1:2" ht="13" x14ac:dyDescent="0.15">
      <c r="A407" s="3">
        <f t="shared" si="4"/>
        <v>400</v>
      </c>
      <c r="B407" s="3">
        <f>COUNTIF('Form Responses 1'!$G:$G,A407)</f>
        <v>0</v>
      </c>
    </row>
    <row r="408" spans="1:2" ht="13" x14ac:dyDescent="0.15">
      <c r="A408" s="3">
        <f t="shared" si="4"/>
        <v>401</v>
      </c>
      <c r="B408" s="3">
        <f>COUNTIF('Form Responses 1'!$G:$G,A408)</f>
        <v>0</v>
      </c>
    </row>
    <row r="409" spans="1:2" ht="13" x14ac:dyDescent="0.15">
      <c r="A409" s="3">
        <f t="shared" si="4"/>
        <v>402</v>
      </c>
      <c r="B409" s="3">
        <f>COUNTIF('Form Responses 1'!$G:$G,A409)</f>
        <v>0</v>
      </c>
    </row>
    <row r="410" spans="1:2" ht="13" x14ac:dyDescent="0.15">
      <c r="A410" s="3">
        <f t="shared" si="4"/>
        <v>403</v>
      </c>
      <c r="B410" s="3">
        <f>COUNTIF('Form Responses 1'!$G:$G,A410)</f>
        <v>0</v>
      </c>
    </row>
    <row r="411" spans="1:2" ht="13" x14ac:dyDescent="0.15">
      <c r="A411" s="3">
        <f t="shared" si="4"/>
        <v>404</v>
      </c>
      <c r="B411" s="3">
        <f>COUNTIF('Form Responses 1'!$G:$G,A411)</f>
        <v>0</v>
      </c>
    </row>
    <row r="412" spans="1:2" ht="13" x14ac:dyDescent="0.15">
      <c r="A412" s="3">
        <f t="shared" si="4"/>
        <v>405</v>
      </c>
      <c r="B412" s="3">
        <f>COUNTIF('Form Responses 1'!$G:$G,A412)</f>
        <v>0</v>
      </c>
    </row>
    <row r="413" spans="1:2" ht="13" x14ac:dyDescent="0.15">
      <c r="A413" s="3">
        <f t="shared" si="4"/>
        <v>406</v>
      </c>
      <c r="B413" s="3">
        <f>COUNTIF('Form Responses 1'!$G:$G,A413)</f>
        <v>0</v>
      </c>
    </row>
    <row r="414" spans="1:2" ht="13" x14ac:dyDescent="0.15">
      <c r="A414" s="3">
        <f t="shared" si="4"/>
        <v>407</v>
      </c>
      <c r="B414" s="3">
        <f>COUNTIF('Form Responses 1'!$G:$G,A414)</f>
        <v>0</v>
      </c>
    </row>
    <row r="415" spans="1:2" ht="13" x14ac:dyDescent="0.15">
      <c r="A415" s="3">
        <f t="shared" si="4"/>
        <v>408</v>
      </c>
      <c r="B415" s="3">
        <f>COUNTIF('Form Responses 1'!$G:$G,A415)</f>
        <v>0</v>
      </c>
    </row>
    <row r="416" spans="1:2" ht="13" x14ac:dyDescent="0.15">
      <c r="A416" s="3">
        <f t="shared" si="4"/>
        <v>409</v>
      </c>
      <c r="B416" s="3">
        <f>COUNTIF('Form Responses 1'!$G:$G,A416)</f>
        <v>0</v>
      </c>
    </row>
    <row r="417" spans="1:2" ht="13" x14ac:dyDescent="0.15">
      <c r="A417" s="3">
        <f t="shared" si="4"/>
        <v>410</v>
      </c>
      <c r="B417" s="3">
        <f>COUNTIF('Form Responses 1'!$G:$G,A417)</f>
        <v>0</v>
      </c>
    </row>
    <row r="418" spans="1:2" ht="13" x14ac:dyDescent="0.15">
      <c r="A418" s="3">
        <f t="shared" si="4"/>
        <v>411</v>
      </c>
      <c r="B418" s="3">
        <f>COUNTIF('Form Responses 1'!$G:$G,A418)</f>
        <v>0</v>
      </c>
    </row>
    <row r="419" spans="1:2" ht="13" x14ac:dyDescent="0.15">
      <c r="A419" s="3">
        <f t="shared" si="4"/>
        <v>412</v>
      </c>
      <c r="B419" s="3">
        <f>COUNTIF('Form Responses 1'!$G:$G,A419)</f>
        <v>0</v>
      </c>
    </row>
    <row r="420" spans="1:2" ht="13" x14ac:dyDescent="0.15">
      <c r="A420" s="3">
        <f t="shared" si="4"/>
        <v>413</v>
      </c>
      <c r="B420" s="3">
        <f>COUNTIF('Form Responses 1'!$G:$G,A420)</f>
        <v>0</v>
      </c>
    </row>
    <row r="421" spans="1:2" ht="13" x14ac:dyDescent="0.15">
      <c r="A421" s="3">
        <f t="shared" si="4"/>
        <v>414</v>
      </c>
      <c r="B421" s="3">
        <f>COUNTIF('Form Responses 1'!$G:$G,A421)</f>
        <v>0</v>
      </c>
    </row>
    <row r="422" spans="1:2" ht="13" x14ac:dyDescent="0.15">
      <c r="A422" s="3">
        <f t="shared" si="4"/>
        <v>415</v>
      </c>
      <c r="B422" s="3">
        <f>COUNTIF('Form Responses 1'!$G:$G,A422)</f>
        <v>0</v>
      </c>
    </row>
    <row r="423" spans="1:2" ht="13" x14ac:dyDescent="0.15">
      <c r="A423" s="3">
        <f t="shared" si="4"/>
        <v>416</v>
      </c>
      <c r="B423" s="3">
        <f>COUNTIF('Form Responses 1'!$G:$G,A423)</f>
        <v>0</v>
      </c>
    </row>
    <row r="424" spans="1:2" ht="13" x14ac:dyDescent="0.15">
      <c r="A424" s="3">
        <f t="shared" si="4"/>
        <v>417</v>
      </c>
      <c r="B424" s="3">
        <f>COUNTIF('Form Responses 1'!$G:$G,A424)</f>
        <v>0</v>
      </c>
    </row>
    <row r="425" spans="1:2" ht="13" x14ac:dyDescent="0.15">
      <c r="A425" s="3">
        <f t="shared" si="4"/>
        <v>418</v>
      </c>
      <c r="B425" s="3">
        <f>COUNTIF('Form Responses 1'!$G:$G,A425)</f>
        <v>0</v>
      </c>
    </row>
    <row r="426" spans="1:2" ht="13" x14ac:dyDescent="0.15">
      <c r="A426" s="3">
        <f t="shared" si="4"/>
        <v>419</v>
      </c>
      <c r="B426" s="3">
        <f>COUNTIF('Form Responses 1'!$G:$G,A426)</f>
        <v>0</v>
      </c>
    </row>
    <row r="427" spans="1:2" ht="13" x14ac:dyDescent="0.15">
      <c r="A427" s="3">
        <f t="shared" si="4"/>
        <v>420</v>
      </c>
      <c r="B427" s="3">
        <f>COUNTIF('Form Responses 1'!$G:$G,A427)</f>
        <v>0</v>
      </c>
    </row>
    <row r="428" spans="1:2" ht="13" x14ac:dyDescent="0.15">
      <c r="A428" s="3">
        <f t="shared" si="4"/>
        <v>421</v>
      </c>
      <c r="B428" s="3">
        <f>COUNTIF('Form Responses 1'!$G:$G,A428)</f>
        <v>0</v>
      </c>
    </row>
    <row r="429" spans="1:2" ht="13" x14ac:dyDescent="0.15">
      <c r="A429" s="3">
        <f t="shared" si="4"/>
        <v>422</v>
      </c>
      <c r="B429" s="3">
        <f>COUNTIF('Form Responses 1'!$G:$G,A429)</f>
        <v>0</v>
      </c>
    </row>
    <row r="430" spans="1:2" ht="13" x14ac:dyDescent="0.15">
      <c r="A430" s="3">
        <f t="shared" si="4"/>
        <v>423</v>
      </c>
      <c r="B430" s="3">
        <f>COUNTIF('Form Responses 1'!$G:$G,A430)</f>
        <v>0</v>
      </c>
    </row>
    <row r="431" spans="1:2" ht="13" x14ac:dyDescent="0.15">
      <c r="A431" s="3">
        <f t="shared" si="4"/>
        <v>424</v>
      </c>
      <c r="B431" s="3">
        <f>COUNTIF('Form Responses 1'!$G:$G,A431)</f>
        <v>0</v>
      </c>
    </row>
    <row r="432" spans="1:2" ht="13" x14ac:dyDescent="0.15">
      <c r="A432" s="3">
        <f t="shared" si="4"/>
        <v>425</v>
      </c>
      <c r="B432" s="3">
        <f>COUNTIF('Form Responses 1'!$G:$G,A432)</f>
        <v>0</v>
      </c>
    </row>
    <row r="433" spans="1:2" ht="13" x14ac:dyDescent="0.15">
      <c r="A433" s="3">
        <f t="shared" si="4"/>
        <v>426</v>
      </c>
      <c r="B433" s="3">
        <f>COUNTIF('Form Responses 1'!$G:$G,A433)</f>
        <v>0</v>
      </c>
    </row>
    <row r="434" spans="1:2" ht="13" x14ac:dyDescent="0.15">
      <c r="A434" s="3">
        <f t="shared" si="4"/>
        <v>427</v>
      </c>
      <c r="B434" s="3">
        <f>COUNTIF('Form Responses 1'!$G:$G,A434)</f>
        <v>0</v>
      </c>
    </row>
    <row r="435" spans="1:2" ht="13" x14ac:dyDescent="0.15">
      <c r="A435" s="3">
        <f t="shared" si="4"/>
        <v>428</v>
      </c>
      <c r="B435" s="3">
        <f>COUNTIF('Form Responses 1'!$G:$G,A435)</f>
        <v>0</v>
      </c>
    </row>
    <row r="436" spans="1:2" ht="13" x14ac:dyDescent="0.15">
      <c r="A436" s="3">
        <f t="shared" si="4"/>
        <v>429</v>
      </c>
      <c r="B436" s="3">
        <f>COUNTIF('Form Responses 1'!$G:$G,A436)</f>
        <v>0</v>
      </c>
    </row>
    <row r="437" spans="1:2" ht="13" x14ac:dyDescent="0.15">
      <c r="A437" s="3">
        <f t="shared" si="4"/>
        <v>430</v>
      </c>
      <c r="B437" s="3">
        <f>COUNTIF('Form Responses 1'!$G:$G,A437)</f>
        <v>0</v>
      </c>
    </row>
    <row r="438" spans="1:2" ht="13" x14ac:dyDescent="0.15">
      <c r="A438" s="3">
        <f t="shared" si="4"/>
        <v>431</v>
      </c>
      <c r="B438" s="3">
        <f>COUNTIF('Form Responses 1'!$G:$G,A438)</f>
        <v>0</v>
      </c>
    </row>
    <row r="439" spans="1:2" ht="13" x14ac:dyDescent="0.15">
      <c r="A439" s="3">
        <f t="shared" si="4"/>
        <v>432</v>
      </c>
      <c r="B439" s="3">
        <f>COUNTIF('Form Responses 1'!$G:$G,A439)</f>
        <v>0</v>
      </c>
    </row>
    <row r="440" spans="1:2" ht="13" x14ac:dyDescent="0.15">
      <c r="A440" s="3">
        <f t="shared" si="4"/>
        <v>433</v>
      </c>
      <c r="B440" s="3">
        <f>COUNTIF('Form Responses 1'!$G:$G,A440)</f>
        <v>0</v>
      </c>
    </row>
    <row r="441" spans="1:2" ht="13" x14ac:dyDescent="0.15">
      <c r="A441" s="3">
        <f t="shared" si="4"/>
        <v>434</v>
      </c>
      <c r="B441" s="3">
        <f>COUNTIF('Form Responses 1'!$G:$G,A441)</f>
        <v>0</v>
      </c>
    </row>
    <row r="442" spans="1:2" ht="13" x14ac:dyDescent="0.15">
      <c r="A442" s="3">
        <f t="shared" si="4"/>
        <v>435</v>
      </c>
      <c r="B442" s="3">
        <f>COUNTIF('Form Responses 1'!$G:$G,A442)</f>
        <v>0</v>
      </c>
    </row>
    <row r="443" spans="1:2" ht="13" x14ac:dyDescent="0.15">
      <c r="A443" s="3">
        <f t="shared" si="4"/>
        <v>436</v>
      </c>
      <c r="B443" s="3">
        <f>COUNTIF('Form Responses 1'!$G:$G,A443)</f>
        <v>0</v>
      </c>
    </row>
    <row r="444" spans="1:2" ht="13" x14ac:dyDescent="0.15">
      <c r="A444" s="3">
        <f t="shared" si="4"/>
        <v>437</v>
      </c>
      <c r="B444" s="3">
        <f>COUNTIF('Form Responses 1'!$G:$G,A444)</f>
        <v>0</v>
      </c>
    </row>
    <row r="445" spans="1:2" ht="13" x14ac:dyDescent="0.15">
      <c r="A445" s="3">
        <f t="shared" si="4"/>
        <v>438</v>
      </c>
      <c r="B445" s="3">
        <f>COUNTIF('Form Responses 1'!$G:$G,A445)</f>
        <v>0</v>
      </c>
    </row>
    <row r="446" spans="1:2" ht="13" x14ac:dyDescent="0.15">
      <c r="A446" s="3">
        <f t="shared" si="4"/>
        <v>439</v>
      </c>
      <c r="B446" s="3">
        <f>COUNTIF('Form Responses 1'!$G:$G,A446)</f>
        <v>0</v>
      </c>
    </row>
    <row r="447" spans="1:2" ht="13" x14ac:dyDescent="0.15">
      <c r="A447" s="3">
        <f t="shared" si="4"/>
        <v>440</v>
      </c>
      <c r="B447" s="3">
        <f>COUNTIF('Form Responses 1'!$G:$G,A447)</f>
        <v>0</v>
      </c>
    </row>
    <row r="448" spans="1:2" ht="13" x14ac:dyDescent="0.15">
      <c r="A448" s="3">
        <f t="shared" si="4"/>
        <v>441</v>
      </c>
      <c r="B448" s="3">
        <f>COUNTIF('Form Responses 1'!$G:$G,A448)</f>
        <v>0</v>
      </c>
    </row>
    <row r="449" spans="1:2" ht="13" x14ac:dyDescent="0.15">
      <c r="A449" s="3">
        <f t="shared" si="4"/>
        <v>442</v>
      </c>
      <c r="B449" s="3">
        <f>COUNTIF('Form Responses 1'!$G:$G,A449)</f>
        <v>0</v>
      </c>
    </row>
    <row r="450" spans="1:2" ht="13" x14ac:dyDescent="0.15">
      <c r="A450" s="3">
        <f t="shared" si="4"/>
        <v>443</v>
      </c>
      <c r="B450" s="3">
        <f>COUNTIF('Form Responses 1'!$G:$G,A450)</f>
        <v>0</v>
      </c>
    </row>
    <row r="451" spans="1:2" ht="13" x14ac:dyDescent="0.15">
      <c r="A451" s="3">
        <f t="shared" si="4"/>
        <v>444</v>
      </c>
      <c r="B451" s="3">
        <f>COUNTIF('Form Responses 1'!$G:$G,A451)</f>
        <v>0</v>
      </c>
    </row>
    <row r="452" spans="1:2" ht="13" x14ac:dyDescent="0.15">
      <c r="A452" s="3">
        <f t="shared" si="4"/>
        <v>445</v>
      </c>
      <c r="B452" s="3">
        <f>COUNTIF('Form Responses 1'!$G:$G,A452)</f>
        <v>0</v>
      </c>
    </row>
    <row r="453" spans="1:2" ht="13" x14ac:dyDescent="0.15">
      <c r="A453" s="3">
        <f t="shared" si="4"/>
        <v>446</v>
      </c>
      <c r="B453" s="3">
        <f>COUNTIF('Form Responses 1'!$G:$G,A453)</f>
        <v>0</v>
      </c>
    </row>
    <row r="454" spans="1:2" ht="13" x14ac:dyDescent="0.15">
      <c r="A454" s="3">
        <f t="shared" si="4"/>
        <v>447</v>
      </c>
      <c r="B454" s="3">
        <f>COUNTIF('Form Responses 1'!$G:$G,A454)</f>
        <v>0</v>
      </c>
    </row>
    <row r="455" spans="1:2" ht="13" x14ac:dyDescent="0.15">
      <c r="A455" s="3">
        <f t="shared" si="4"/>
        <v>448</v>
      </c>
      <c r="B455" s="3">
        <f>COUNTIF('Form Responses 1'!$G:$G,A455)</f>
        <v>0</v>
      </c>
    </row>
    <row r="456" spans="1:2" ht="13" x14ac:dyDescent="0.15">
      <c r="A456" s="3">
        <f t="shared" si="4"/>
        <v>449</v>
      </c>
      <c r="B456" s="3">
        <f>COUNTIF('Form Responses 1'!$G:$G,A456)</f>
        <v>0</v>
      </c>
    </row>
    <row r="457" spans="1:2" ht="13" x14ac:dyDescent="0.15">
      <c r="A457" s="3">
        <f t="shared" si="4"/>
        <v>450</v>
      </c>
      <c r="B457" s="3">
        <f>COUNTIF('Form Responses 1'!$G:$G,A457)</f>
        <v>0</v>
      </c>
    </row>
    <row r="458" spans="1:2" ht="13" x14ac:dyDescent="0.15">
      <c r="A458" s="3">
        <f t="shared" si="4"/>
        <v>451</v>
      </c>
      <c r="B458" s="3">
        <f>COUNTIF('Form Responses 1'!$G:$G,A458)</f>
        <v>0</v>
      </c>
    </row>
    <row r="459" spans="1:2" ht="13" x14ac:dyDescent="0.15">
      <c r="A459" s="3">
        <f t="shared" si="4"/>
        <v>452</v>
      </c>
      <c r="B459" s="3">
        <f>COUNTIF('Form Responses 1'!$G:$G,A459)</f>
        <v>0</v>
      </c>
    </row>
    <row r="460" spans="1:2" ht="13" x14ac:dyDescent="0.15">
      <c r="A460" s="3">
        <f t="shared" si="4"/>
        <v>453</v>
      </c>
      <c r="B460" s="3">
        <f>COUNTIF('Form Responses 1'!$G:$G,A460)</f>
        <v>0</v>
      </c>
    </row>
    <row r="461" spans="1:2" ht="13" x14ac:dyDescent="0.15">
      <c r="A461" s="3">
        <f t="shared" si="4"/>
        <v>454</v>
      </c>
      <c r="B461" s="3">
        <f>COUNTIF('Form Responses 1'!$G:$G,A461)</f>
        <v>0</v>
      </c>
    </row>
    <row r="462" spans="1:2" ht="13" x14ac:dyDescent="0.15">
      <c r="A462" s="3">
        <f t="shared" si="4"/>
        <v>455</v>
      </c>
      <c r="B462" s="3">
        <f>COUNTIF('Form Responses 1'!$G:$G,A462)</f>
        <v>0</v>
      </c>
    </row>
    <row r="463" spans="1:2" ht="13" x14ac:dyDescent="0.15">
      <c r="A463" s="3">
        <f t="shared" si="4"/>
        <v>456</v>
      </c>
      <c r="B463" s="3">
        <f>COUNTIF('Form Responses 1'!$G:$G,A463)</f>
        <v>0</v>
      </c>
    </row>
    <row r="464" spans="1:2" ht="13" x14ac:dyDescent="0.15">
      <c r="A464" s="3">
        <f t="shared" si="4"/>
        <v>457</v>
      </c>
      <c r="B464" s="3">
        <f>COUNTIF('Form Responses 1'!$G:$G,A464)</f>
        <v>0</v>
      </c>
    </row>
    <row r="465" spans="1:2" ht="13" x14ac:dyDescent="0.15">
      <c r="A465" s="3">
        <f t="shared" si="4"/>
        <v>458</v>
      </c>
      <c r="B465" s="3">
        <f>COUNTIF('Form Responses 1'!$G:$G,A465)</f>
        <v>0</v>
      </c>
    </row>
    <row r="466" spans="1:2" ht="13" x14ac:dyDescent="0.15">
      <c r="A466" s="3">
        <f t="shared" si="4"/>
        <v>459</v>
      </c>
      <c r="B466" s="3">
        <f>COUNTIF('Form Responses 1'!$G:$G,A466)</f>
        <v>0</v>
      </c>
    </row>
    <row r="467" spans="1:2" ht="13" x14ac:dyDescent="0.15">
      <c r="A467" s="3">
        <f t="shared" si="4"/>
        <v>460</v>
      </c>
      <c r="B467" s="3">
        <f>COUNTIF('Form Responses 1'!$G:$G,A467)</f>
        <v>0</v>
      </c>
    </row>
    <row r="468" spans="1:2" ht="13" x14ac:dyDescent="0.15">
      <c r="A468" s="3">
        <f t="shared" si="4"/>
        <v>461</v>
      </c>
      <c r="B468" s="3">
        <f>COUNTIF('Form Responses 1'!$G:$G,A468)</f>
        <v>0</v>
      </c>
    </row>
    <row r="469" spans="1:2" ht="13" x14ac:dyDescent="0.15">
      <c r="A469" s="3">
        <f t="shared" si="4"/>
        <v>462</v>
      </c>
      <c r="B469" s="3">
        <f>COUNTIF('Form Responses 1'!$G:$G,A469)</f>
        <v>0</v>
      </c>
    </row>
    <row r="470" spans="1:2" ht="13" x14ac:dyDescent="0.15">
      <c r="A470" s="3">
        <f t="shared" si="4"/>
        <v>463</v>
      </c>
      <c r="B470" s="3">
        <f>COUNTIF('Form Responses 1'!$G:$G,A470)</f>
        <v>0</v>
      </c>
    </row>
    <row r="471" spans="1:2" ht="13" x14ac:dyDescent="0.15">
      <c r="A471" s="3">
        <f t="shared" si="4"/>
        <v>464</v>
      </c>
      <c r="B471" s="3">
        <f>COUNTIF('Form Responses 1'!$G:$G,A471)</f>
        <v>0</v>
      </c>
    </row>
    <row r="472" spans="1:2" ht="13" x14ac:dyDescent="0.15">
      <c r="A472" s="3">
        <f t="shared" si="4"/>
        <v>465</v>
      </c>
      <c r="B472" s="3">
        <f>COUNTIF('Form Responses 1'!$G:$G,A472)</f>
        <v>0</v>
      </c>
    </row>
    <row r="473" spans="1:2" ht="13" x14ac:dyDescent="0.15">
      <c r="A473" s="3">
        <f t="shared" si="4"/>
        <v>466</v>
      </c>
      <c r="B473" s="3">
        <f>COUNTIF('Form Responses 1'!$G:$G,A473)</f>
        <v>0</v>
      </c>
    </row>
    <row r="474" spans="1:2" ht="13" x14ac:dyDescent="0.15">
      <c r="A474" s="3">
        <f t="shared" si="4"/>
        <v>467</v>
      </c>
      <c r="B474" s="3">
        <f>COUNTIF('Form Responses 1'!$G:$G,A474)</f>
        <v>0</v>
      </c>
    </row>
    <row r="475" spans="1:2" ht="13" x14ac:dyDescent="0.15">
      <c r="A475" s="3">
        <f t="shared" si="4"/>
        <v>468</v>
      </c>
      <c r="B475" s="3">
        <f>COUNTIF('Form Responses 1'!$G:$G,A475)</f>
        <v>0</v>
      </c>
    </row>
    <row r="476" spans="1:2" ht="13" x14ac:dyDescent="0.15">
      <c r="A476" s="3">
        <f t="shared" si="4"/>
        <v>469</v>
      </c>
      <c r="B476" s="3">
        <f>COUNTIF('Form Responses 1'!$G:$G,A476)</f>
        <v>0</v>
      </c>
    </row>
    <row r="477" spans="1:2" ht="13" x14ac:dyDescent="0.15">
      <c r="A477" s="3">
        <f t="shared" si="4"/>
        <v>470</v>
      </c>
      <c r="B477" s="3">
        <f>COUNTIF('Form Responses 1'!$G:$G,A477)</f>
        <v>0</v>
      </c>
    </row>
    <row r="478" spans="1:2" ht="13" x14ac:dyDescent="0.15">
      <c r="A478" s="3">
        <f t="shared" si="4"/>
        <v>471</v>
      </c>
      <c r="B478" s="3">
        <f>COUNTIF('Form Responses 1'!$G:$G,A478)</f>
        <v>0</v>
      </c>
    </row>
    <row r="479" spans="1:2" ht="13" x14ac:dyDescent="0.15">
      <c r="A479" s="3">
        <f t="shared" si="4"/>
        <v>472</v>
      </c>
      <c r="B479" s="3">
        <f>COUNTIF('Form Responses 1'!$G:$G,A479)</f>
        <v>0</v>
      </c>
    </row>
    <row r="480" spans="1:2" ht="13" x14ac:dyDescent="0.15">
      <c r="A480" s="3">
        <f t="shared" si="4"/>
        <v>473</v>
      </c>
      <c r="B480" s="3">
        <f>COUNTIF('Form Responses 1'!$G:$G,A480)</f>
        <v>0</v>
      </c>
    </row>
    <row r="481" spans="1:2" ht="13" x14ac:dyDescent="0.15">
      <c r="A481" s="3">
        <f t="shared" si="4"/>
        <v>474</v>
      </c>
      <c r="B481" s="3">
        <f>COUNTIF('Form Responses 1'!$G:$G,A481)</f>
        <v>0</v>
      </c>
    </row>
    <row r="482" spans="1:2" ht="13" x14ac:dyDescent="0.15">
      <c r="A482" s="3">
        <f t="shared" si="4"/>
        <v>475</v>
      </c>
      <c r="B482" s="3">
        <f>COUNTIF('Form Responses 1'!$G:$G,A482)</f>
        <v>0</v>
      </c>
    </row>
    <row r="483" spans="1:2" ht="13" x14ac:dyDescent="0.15">
      <c r="A483" s="3">
        <f t="shared" si="4"/>
        <v>476</v>
      </c>
      <c r="B483" s="3">
        <f>COUNTIF('Form Responses 1'!$G:$G,A483)</f>
        <v>0</v>
      </c>
    </row>
    <row r="484" spans="1:2" ht="13" x14ac:dyDescent="0.15">
      <c r="A484" s="3">
        <f t="shared" si="4"/>
        <v>477</v>
      </c>
      <c r="B484" s="3">
        <f>COUNTIF('Form Responses 1'!$G:$G,A484)</f>
        <v>0</v>
      </c>
    </row>
    <row r="485" spans="1:2" ht="13" x14ac:dyDescent="0.15">
      <c r="A485" s="3">
        <f t="shared" si="4"/>
        <v>478</v>
      </c>
      <c r="B485" s="3">
        <f>COUNTIF('Form Responses 1'!$G:$G,A485)</f>
        <v>0</v>
      </c>
    </row>
    <row r="486" spans="1:2" ht="13" x14ac:dyDescent="0.15">
      <c r="A486" s="3">
        <f t="shared" si="4"/>
        <v>479</v>
      </c>
      <c r="B486" s="3">
        <f>COUNTIF('Form Responses 1'!$G:$G,A486)</f>
        <v>0</v>
      </c>
    </row>
    <row r="487" spans="1:2" ht="13" x14ac:dyDescent="0.15">
      <c r="A487" s="3">
        <f t="shared" si="4"/>
        <v>480</v>
      </c>
      <c r="B487" s="3">
        <f>COUNTIF('Form Responses 1'!$G:$G,A487)</f>
        <v>0</v>
      </c>
    </row>
    <row r="488" spans="1:2" ht="13" x14ac:dyDescent="0.15">
      <c r="A488" s="3">
        <f t="shared" si="4"/>
        <v>481</v>
      </c>
      <c r="B488" s="3">
        <f>COUNTIF('Form Responses 1'!$G:$G,A488)</f>
        <v>0</v>
      </c>
    </row>
    <row r="489" spans="1:2" ht="13" x14ac:dyDescent="0.15">
      <c r="A489" s="3">
        <f t="shared" si="4"/>
        <v>482</v>
      </c>
      <c r="B489" s="3">
        <f>COUNTIF('Form Responses 1'!$G:$G,A489)</f>
        <v>0</v>
      </c>
    </row>
    <row r="490" spans="1:2" ht="13" x14ac:dyDescent="0.15">
      <c r="A490" s="3">
        <f t="shared" si="4"/>
        <v>483</v>
      </c>
      <c r="B490" s="3">
        <f>COUNTIF('Form Responses 1'!$G:$G,A490)</f>
        <v>0</v>
      </c>
    </row>
    <row r="491" spans="1:2" ht="13" x14ac:dyDescent="0.15">
      <c r="A491" s="3">
        <f t="shared" si="4"/>
        <v>484</v>
      </c>
      <c r="B491" s="3">
        <f>COUNTIF('Form Responses 1'!$G:$G,A491)</f>
        <v>0</v>
      </c>
    </row>
    <row r="492" spans="1:2" ht="13" x14ac:dyDescent="0.15">
      <c r="A492" s="3">
        <f t="shared" si="4"/>
        <v>485</v>
      </c>
      <c r="B492" s="3">
        <f>COUNTIF('Form Responses 1'!$G:$G,A492)</f>
        <v>0</v>
      </c>
    </row>
    <row r="493" spans="1:2" ht="13" x14ac:dyDescent="0.15">
      <c r="A493" s="3">
        <f t="shared" si="4"/>
        <v>486</v>
      </c>
      <c r="B493" s="3">
        <f>COUNTIF('Form Responses 1'!$G:$G,A493)</f>
        <v>0</v>
      </c>
    </row>
    <row r="494" spans="1:2" ht="13" x14ac:dyDescent="0.15">
      <c r="A494" s="3">
        <f t="shared" si="4"/>
        <v>487</v>
      </c>
      <c r="B494" s="3">
        <f>COUNTIF('Form Responses 1'!$G:$G,A494)</f>
        <v>0</v>
      </c>
    </row>
    <row r="495" spans="1:2" ht="13" x14ac:dyDescent="0.15">
      <c r="A495" s="3">
        <f t="shared" si="4"/>
        <v>488</v>
      </c>
      <c r="B495" s="3">
        <f>COUNTIF('Form Responses 1'!$G:$G,A495)</f>
        <v>0</v>
      </c>
    </row>
    <row r="496" spans="1:2" ht="13" x14ac:dyDescent="0.15">
      <c r="A496" s="3">
        <f t="shared" si="4"/>
        <v>489</v>
      </c>
      <c r="B496" s="3">
        <f>COUNTIF('Form Responses 1'!$G:$G,A496)</f>
        <v>0</v>
      </c>
    </row>
    <row r="497" spans="1:2" ht="13" x14ac:dyDescent="0.15">
      <c r="A497" s="3">
        <f t="shared" si="4"/>
        <v>490</v>
      </c>
      <c r="B497" s="3">
        <f>COUNTIF('Form Responses 1'!$G:$G,A497)</f>
        <v>0</v>
      </c>
    </row>
    <row r="498" spans="1:2" ht="13" x14ac:dyDescent="0.15">
      <c r="A498" s="3">
        <f t="shared" si="4"/>
        <v>491</v>
      </c>
      <c r="B498" s="3">
        <f>COUNTIF('Form Responses 1'!$G:$G,A498)</f>
        <v>0</v>
      </c>
    </row>
    <row r="499" spans="1:2" ht="13" x14ac:dyDescent="0.15">
      <c r="A499" s="3">
        <f t="shared" si="4"/>
        <v>492</v>
      </c>
      <c r="B499" s="3">
        <f>COUNTIF('Form Responses 1'!$G:$G,A499)</f>
        <v>0</v>
      </c>
    </row>
    <row r="500" spans="1:2" ht="13" x14ac:dyDescent="0.15">
      <c r="A500" s="3">
        <f t="shared" si="4"/>
        <v>493</v>
      </c>
      <c r="B500" s="3">
        <f>COUNTIF('Form Responses 1'!$G:$G,A500)</f>
        <v>0</v>
      </c>
    </row>
    <row r="501" spans="1:2" ht="13" x14ac:dyDescent="0.15">
      <c r="A501" s="3">
        <f t="shared" si="4"/>
        <v>494</v>
      </c>
      <c r="B501" s="3">
        <f>COUNTIF('Form Responses 1'!$G:$G,A501)</f>
        <v>0</v>
      </c>
    </row>
    <row r="502" spans="1:2" ht="13" x14ac:dyDescent="0.15">
      <c r="A502" s="3">
        <f t="shared" si="4"/>
        <v>495</v>
      </c>
      <c r="B502" s="3">
        <f>COUNTIF('Form Responses 1'!$G:$G,A502)</f>
        <v>0</v>
      </c>
    </row>
    <row r="503" spans="1:2" ht="13" x14ac:dyDescent="0.15">
      <c r="A503" s="3">
        <f t="shared" si="4"/>
        <v>496</v>
      </c>
      <c r="B503" s="3">
        <f>COUNTIF('Form Responses 1'!$G:$G,A503)</f>
        <v>0</v>
      </c>
    </row>
    <row r="504" spans="1:2" ht="13" x14ac:dyDescent="0.15">
      <c r="A504" s="3">
        <f t="shared" si="4"/>
        <v>497</v>
      </c>
      <c r="B504" s="3">
        <f>COUNTIF('Form Responses 1'!$G:$G,A504)</f>
        <v>0</v>
      </c>
    </row>
    <row r="505" spans="1:2" ht="13" x14ac:dyDescent="0.15">
      <c r="A505" s="3">
        <f t="shared" si="4"/>
        <v>498</v>
      </c>
      <c r="B505" s="3">
        <f>COUNTIF('Form Responses 1'!$G:$G,A505)</f>
        <v>0</v>
      </c>
    </row>
    <row r="506" spans="1:2" ht="13" x14ac:dyDescent="0.15">
      <c r="A506" s="3">
        <f t="shared" si="4"/>
        <v>499</v>
      </c>
      <c r="B506" s="3">
        <f>COUNTIF('Form Responses 1'!$G:$G,A506)</f>
        <v>0</v>
      </c>
    </row>
    <row r="507" spans="1:2" ht="13" x14ac:dyDescent="0.15">
      <c r="A507" s="3">
        <f t="shared" si="4"/>
        <v>500</v>
      </c>
      <c r="B507" s="3">
        <f>COUNTIF('Form Responses 1'!$G:$G,A507)</f>
        <v>0</v>
      </c>
    </row>
    <row r="508" spans="1:2" ht="13" x14ac:dyDescent="0.15">
      <c r="A508" s="3">
        <f t="shared" si="4"/>
        <v>501</v>
      </c>
      <c r="B508" s="3">
        <f>COUNTIF('Form Responses 1'!$G:$G,A508)</f>
        <v>0</v>
      </c>
    </row>
    <row r="509" spans="1:2" ht="13" x14ac:dyDescent="0.15">
      <c r="A509" s="3">
        <f t="shared" si="4"/>
        <v>502</v>
      </c>
      <c r="B509" s="3">
        <f>COUNTIF('Form Responses 1'!$G:$G,A509)</f>
        <v>0</v>
      </c>
    </row>
    <row r="510" spans="1:2" ht="13" x14ac:dyDescent="0.15">
      <c r="A510" s="3">
        <f t="shared" si="4"/>
        <v>503</v>
      </c>
      <c r="B510" s="3">
        <f>COUNTIF('Form Responses 1'!$G:$G,A510)</f>
        <v>0</v>
      </c>
    </row>
    <row r="511" spans="1:2" ht="13" x14ac:dyDescent="0.15">
      <c r="A511" s="3">
        <f t="shared" si="4"/>
        <v>504</v>
      </c>
      <c r="B511" s="3">
        <f>COUNTIF('Form Responses 1'!$G:$G,A511)</f>
        <v>0</v>
      </c>
    </row>
    <row r="512" spans="1:2" ht="13" x14ac:dyDescent="0.15">
      <c r="A512" s="3">
        <f t="shared" si="4"/>
        <v>505</v>
      </c>
      <c r="B512" s="3">
        <f>COUNTIF('Form Responses 1'!$G:$G,A512)</f>
        <v>0</v>
      </c>
    </row>
    <row r="513" spans="1:2" ht="13" x14ac:dyDescent="0.15">
      <c r="A513" s="3">
        <f t="shared" si="4"/>
        <v>506</v>
      </c>
      <c r="B513" s="3">
        <f>COUNTIF('Form Responses 1'!$G:$G,A513)</f>
        <v>0</v>
      </c>
    </row>
    <row r="514" spans="1:2" ht="13" x14ac:dyDescent="0.15">
      <c r="A514" s="3">
        <f t="shared" si="4"/>
        <v>507</v>
      </c>
      <c r="B514" s="3">
        <f>COUNTIF('Form Responses 1'!$G:$G,A514)</f>
        <v>0</v>
      </c>
    </row>
    <row r="515" spans="1:2" ht="13" x14ac:dyDescent="0.15">
      <c r="A515" s="3">
        <f t="shared" si="4"/>
        <v>508</v>
      </c>
      <c r="B515" s="3">
        <f>COUNTIF('Form Responses 1'!$G:$G,A515)</f>
        <v>0</v>
      </c>
    </row>
    <row r="516" spans="1:2" ht="13" x14ac:dyDescent="0.15">
      <c r="A516" s="3">
        <f t="shared" si="4"/>
        <v>509</v>
      </c>
      <c r="B516" s="3">
        <f>COUNTIF('Form Responses 1'!$G:$G,A516)</f>
        <v>0</v>
      </c>
    </row>
    <row r="517" spans="1:2" ht="13" x14ac:dyDescent="0.15">
      <c r="A517" s="3">
        <f t="shared" si="4"/>
        <v>510</v>
      </c>
      <c r="B517" s="3">
        <f>COUNTIF('Form Responses 1'!$G:$G,A517)</f>
        <v>0</v>
      </c>
    </row>
    <row r="518" spans="1:2" ht="13" x14ac:dyDescent="0.15">
      <c r="A518" s="3">
        <f t="shared" si="4"/>
        <v>511</v>
      </c>
      <c r="B518" s="3">
        <f>COUNTIF('Form Responses 1'!$G:$G,A518)</f>
        <v>0</v>
      </c>
    </row>
    <row r="519" spans="1:2" ht="13" x14ac:dyDescent="0.15">
      <c r="A519" s="3">
        <f t="shared" si="4"/>
        <v>512</v>
      </c>
      <c r="B519" s="3">
        <f>COUNTIF('Form Responses 1'!$G:$G,A519)</f>
        <v>0</v>
      </c>
    </row>
    <row r="520" spans="1:2" ht="13" x14ac:dyDescent="0.15">
      <c r="A520" s="3">
        <f t="shared" si="4"/>
        <v>513</v>
      </c>
      <c r="B520" s="3">
        <f>COUNTIF('Form Responses 1'!$G:$G,A520)</f>
        <v>0</v>
      </c>
    </row>
    <row r="521" spans="1:2" ht="13" x14ac:dyDescent="0.15">
      <c r="A521" s="3">
        <f t="shared" si="4"/>
        <v>514</v>
      </c>
      <c r="B521" s="3">
        <f>COUNTIF('Form Responses 1'!$G:$G,A521)</f>
        <v>0</v>
      </c>
    </row>
    <row r="522" spans="1:2" ht="13" x14ac:dyDescent="0.15">
      <c r="A522" s="3">
        <f t="shared" si="4"/>
        <v>515</v>
      </c>
      <c r="B522" s="3">
        <f>COUNTIF('Form Responses 1'!$G:$G,A522)</f>
        <v>0</v>
      </c>
    </row>
    <row r="523" spans="1:2" ht="13" x14ac:dyDescent="0.15">
      <c r="A523" s="3">
        <f t="shared" si="4"/>
        <v>516</v>
      </c>
      <c r="B523" s="3">
        <f>COUNTIF('Form Responses 1'!$G:$G,A523)</f>
        <v>0</v>
      </c>
    </row>
    <row r="524" spans="1:2" ht="13" x14ac:dyDescent="0.15">
      <c r="A524" s="3">
        <f t="shared" si="4"/>
        <v>517</v>
      </c>
      <c r="B524" s="3">
        <f>COUNTIF('Form Responses 1'!$G:$G,A524)</f>
        <v>0</v>
      </c>
    </row>
    <row r="525" spans="1:2" ht="13" x14ac:dyDescent="0.15">
      <c r="A525" s="3">
        <f t="shared" si="4"/>
        <v>518</v>
      </c>
      <c r="B525" s="3">
        <f>COUNTIF('Form Responses 1'!$G:$G,A525)</f>
        <v>0</v>
      </c>
    </row>
    <row r="526" spans="1:2" ht="13" x14ac:dyDescent="0.15">
      <c r="A526" s="3">
        <f t="shared" si="4"/>
        <v>519</v>
      </c>
      <c r="B526" s="3">
        <f>COUNTIF('Form Responses 1'!$G:$G,A526)</f>
        <v>0</v>
      </c>
    </row>
    <row r="527" spans="1:2" ht="13" x14ac:dyDescent="0.15">
      <c r="A527" s="3">
        <f t="shared" si="4"/>
        <v>520</v>
      </c>
      <c r="B527" s="3">
        <f>COUNTIF('Form Responses 1'!$G:$G,A527)</f>
        <v>0</v>
      </c>
    </row>
    <row r="528" spans="1:2" ht="13" x14ac:dyDescent="0.15">
      <c r="A528" s="3">
        <f t="shared" si="4"/>
        <v>521</v>
      </c>
      <c r="B528" s="3">
        <f>COUNTIF('Form Responses 1'!$G:$G,A528)</f>
        <v>0</v>
      </c>
    </row>
    <row r="529" spans="1:2" ht="13" x14ac:dyDescent="0.15">
      <c r="A529" s="3">
        <f t="shared" si="4"/>
        <v>522</v>
      </c>
      <c r="B529" s="3">
        <f>COUNTIF('Form Responses 1'!$G:$G,A529)</f>
        <v>0</v>
      </c>
    </row>
    <row r="530" spans="1:2" ht="13" x14ac:dyDescent="0.15">
      <c r="A530" s="3">
        <f t="shared" ref="A530:A784" si="5">A529+1</f>
        <v>523</v>
      </c>
      <c r="B530" s="3">
        <f>COUNTIF('Form Responses 1'!$G:$G,A530)</f>
        <v>0</v>
      </c>
    </row>
    <row r="531" spans="1:2" ht="13" x14ac:dyDescent="0.15">
      <c r="A531" s="3">
        <f t="shared" si="5"/>
        <v>524</v>
      </c>
      <c r="B531" s="3">
        <f>COUNTIF('Form Responses 1'!$G:$G,A531)</f>
        <v>0</v>
      </c>
    </row>
    <row r="532" spans="1:2" ht="13" x14ac:dyDescent="0.15">
      <c r="A532" s="3">
        <f t="shared" si="5"/>
        <v>525</v>
      </c>
      <c r="B532" s="3">
        <f>COUNTIF('Form Responses 1'!$G:$G,A532)</f>
        <v>0</v>
      </c>
    </row>
    <row r="533" spans="1:2" ht="13" x14ac:dyDescent="0.15">
      <c r="A533" s="3">
        <f t="shared" si="5"/>
        <v>526</v>
      </c>
      <c r="B533" s="3">
        <f>COUNTIF('Form Responses 1'!$G:$G,A533)</f>
        <v>0</v>
      </c>
    </row>
    <row r="534" spans="1:2" ht="13" x14ac:dyDescent="0.15">
      <c r="A534" s="3">
        <f t="shared" si="5"/>
        <v>527</v>
      </c>
      <c r="B534" s="3">
        <f>COUNTIF('Form Responses 1'!$G:$G,A534)</f>
        <v>0</v>
      </c>
    </row>
    <row r="535" spans="1:2" ht="13" x14ac:dyDescent="0.15">
      <c r="A535" s="3">
        <f t="shared" si="5"/>
        <v>528</v>
      </c>
      <c r="B535" s="3">
        <f>COUNTIF('Form Responses 1'!$G:$G,A535)</f>
        <v>0</v>
      </c>
    </row>
    <row r="536" spans="1:2" ht="13" x14ac:dyDescent="0.15">
      <c r="A536" s="3">
        <f t="shared" si="5"/>
        <v>529</v>
      </c>
      <c r="B536" s="3">
        <f>COUNTIF('Form Responses 1'!$G:$G,A536)</f>
        <v>0</v>
      </c>
    </row>
    <row r="537" spans="1:2" ht="13" x14ac:dyDescent="0.15">
      <c r="A537" s="3">
        <f t="shared" si="5"/>
        <v>530</v>
      </c>
      <c r="B537" s="3">
        <f>COUNTIF('Form Responses 1'!$G:$G,A537)</f>
        <v>0</v>
      </c>
    </row>
    <row r="538" spans="1:2" ht="13" x14ac:dyDescent="0.15">
      <c r="A538" s="3">
        <f t="shared" si="5"/>
        <v>531</v>
      </c>
      <c r="B538" s="3">
        <f>COUNTIF('Form Responses 1'!$G:$G,A538)</f>
        <v>0</v>
      </c>
    </row>
    <row r="539" spans="1:2" ht="13" x14ac:dyDescent="0.15">
      <c r="A539" s="3">
        <f t="shared" si="5"/>
        <v>532</v>
      </c>
      <c r="B539" s="3">
        <f>COUNTIF('Form Responses 1'!$G:$G,A539)</f>
        <v>0</v>
      </c>
    </row>
    <row r="540" spans="1:2" ht="13" x14ac:dyDescent="0.15">
      <c r="A540" s="3">
        <f t="shared" si="5"/>
        <v>533</v>
      </c>
      <c r="B540" s="3">
        <f>COUNTIF('Form Responses 1'!$G:$G,A540)</f>
        <v>0</v>
      </c>
    </row>
    <row r="541" spans="1:2" ht="13" x14ac:dyDescent="0.15">
      <c r="A541" s="3">
        <f t="shared" si="5"/>
        <v>534</v>
      </c>
      <c r="B541" s="3">
        <f>COUNTIF('Form Responses 1'!$G:$G,A541)</f>
        <v>0</v>
      </c>
    </row>
    <row r="542" spans="1:2" ht="13" x14ac:dyDescent="0.15">
      <c r="A542" s="3">
        <f t="shared" si="5"/>
        <v>535</v>
      </c>
      <c r="B542" s="3">
        <f>COUNTIF('Form Responses 1'!$G:$G,A542)</f>
        <v>0</v>
      </c>
    </row>
    <row r="543" spans="1:2" ht="13" x14ac:dyDescent="0.15">
      <c r="A543" s="3">
        <f t="shared" si="5"/>
        <v>536</v>
      </c>
      <c r="B543" s="3">
        <f>COUNTIF('Form Responses 1'!$G:$G,A543)</f>
        <v>0</v>
      </c>
    </row>
    <row r="544" spans="1:2" ht="13" x14ac:dyDescent="0.15">
      <c r="A544" s="3">
        <f t="shared" si="5"/>
        <v>537</v>
      </c>
      <c r="B544" s="3">
        <f>COUNTIF('Form Responses 1'!$G:$G,A544)</f>
        <v>0</v>
      </c>
    </row>
    <row r="545" spans="1:2" ht="13" x14ac:dyDescent="0.15">
      <c r="A545" s="3">
        <f t="shared" si="5"/>
        <v>538</v>
      </c>
      <c r="B545" s="3">
        <f>COUNTIF('Form Responses 1'!$G:$G,A545)</f>
        <v>0</v>
      </c>
    </row>
    <row r="546" spans="1:2" ht="13" x14ac:dyDescent="0.15">
      <c r="A546" s="3">
        <f t="shared" si="5"/>
        <v>539</v>
      </c>
      <c r="B546" s="3">
        <f>COUNTIF('Form Responses 1'!$G:$G,A546)</f>
        <v>0</v>
      </c>
    </row>
    <row r="547" spans="1:2" ht="13" x14ac:dyDescent="0.15">
      <c r="A547" s="3">
        <f t="shared" si="5"/>
        <v>540</v>
      </c>
      <c r="B547" s="3">
        <f>COUNTIF('Form Responses 1'!$G:$G,A547)</f>
        <v>0</v>
      </c>
    </row>
    <row r="548" spans="1:2" ht="13" x14ac:dyDescent="0.15">
      <c r="A548" s="3">
        <f t="shared" si="5"/>
        <v>541</v>
      </c>
      <c r="B548" s="3">
        <f>COUNTIF('Form Responses 1'!$G:$G,A548)</f>
        <v>0</v>
      </c>
    </row>
    <row r="549" spans="1:2" ht="13" x14ac:dyDescent="0.15">
      <c r="A549" s="3">
        <f t="shared" si="5"/>
        <v>542</v>
      </c>
      <c r="B549" s="3">
        <f>COUNTIF('Form Responses 1'!$G:$G,A549)</f>
        <v>0</v>
      </c>
    </row>
    <row r="550" spans="1:2" ht="13" x14ac:dyDescent="0.15">
      <c r="A550" s="3">
        <f t="shared" si="5"/>
        <v>543</v>
      </c>
      <c r="B550" s="3">
        <f>COUNTIF('Form Responses 1'!$G:$G,A550)</f>
        <v>0</v>
      </c>
    </row>
    <row r="551" spans="1:2" ht="13" x14ac:dyDescent="0.15">
      <c r="A551" s="3">
        <f t="shared" si="5"/>
        <v>544</v>
      </c>
      <c r="B551" s="3">
        <f>COUNTIF('Form Responses 1'!$G:$G,A551)</f>
        <v>0</v>
      </c>
    </row>
    <row r="552" spans="1:2" ht="13" x14ac:dyDescent="0.15">
      <c r="A552" s="3">
        <f t="shared" si="5"/>
        <v>545</v>
      </c>
      <c r="B552" s="3">
        <f>COUNTIF('Form Responses 1'!$G:$G,A552)</f>
        <v>0</v>
      </c>
    </row>
    <row r="553" spans="1:2" ht="13" x14ac:dyDescent="0.15">
      <c r="A553" s="3">
        <f t="shared" si="5"/>
        <v>546</v>
      </c>
      <c r="B553" s="3">
        <f>COUNTIF('Form Responses 1'!$G:$G,A553)</f>
        <v>0</v>
      </c>
    </row>
    <row r="554" spans="1:2" ht="13" x14ac:dyDescent="0.15">
      <c r="A554" s="3">
        <f t="shared" si="5"/>
        <v>547</v>
      </c>
      <c r="B554" s="3">
        <f>COUNTIF('Form Responses 1'!$G:$G,A554)</f>
        <v>0</v>
      </c>
    </row>
    <row r="555" spans="1:2" ht="13" x14ac:dyDescent="0.15">
      <c r="A555" s="3">
        <f t="shared" si="5"/>
        <v>548</v>
      </c>
      <c r="B555" s="3">
        <f>COUNTIF('Form Responses 1'!$G:$G,A555)</f>
        <v>0</v>
      </c>
    </row>
    <row r="556" spans="1:2" ht="13" x14ac:dyDescent="0.15">
      <c r="A556" s="3">
        <f t="shared" si="5"/>
        <v>549</v>
      </c>
      <c r="B556" s="3">
        <f>COUNTIF('Form Responses 1'!$G:$G,A556)</f>
        <v>0</v>
      </c>
    </row>
    <row r="557" spans="1:2" ht="13" x14ac:dyDescent="0.15">
      <c r="A557" s="3">
        <f t="shared" si="5"/>
        <v>550</v>
      </c>
      <c r="B557" s="3">
        <f>COUNTIF('Form Responses 1'!$G:$G,A557)</f>
        <v>0</v>
      </c>
    </row>
    <row r="558" spans="1:2" ht="13" x14ac:dyDescent="0.15">
      <c r="A558" s="3">
        <f t="shared" si="5"/>
        <v>551</v>
      </c>
      <c r="B558" s="3">
        <f>COUNTIF('Form Responses 1'!$G:$G,A558)</f>
        <v>0</v>
      </c>
    </row>
    <row r="559" spans="1:2" ht="13" x14ac:dyDescent="0.15">
      <c r="A559" s="3">
        <f t="shared" si="5"/>
        <v>552</v>
      </c>
      <c r="B559" s="3">
        <f>COUNTIF('Form Responses 1'!$G:$G,A559)</f>
        <v>0</v>
      </c>
    </row>
    <row r="560" spans="1:2" ht="13" x14ac:dyDescent="0.15">
      <c r="A560" s="3">
        <f t="shared" si="5"/>
        <v>553</v>
      </c>
      <c r="B560" s="3">
        <f>COUNTIF('Form Responses 1'!$G:$G,A560)</f>
        <v>0</v>
      </c>
    </row>
    <row r="561" spans="1:2" ht="13" x14ac:dyDescent="0.15">
      <c r="A561" s="3">
        <f t="shared" si="5"/>
        <v>554</v>
      </c>
      <c r="B561" s="3">
        <f>COUNTIF('Form Responses 1'!$G:$G,A561)</f>
        <v>0</v>
      </c>
    </row>
    <row r="562" spans="1:2" ht="13" x14ac:dyDescent="0.15">
      <c r="A562" s="3">
        <f t="shared" si="5"/>
        <v>555</v>
      </c>
      <c r="B562" s="3">
        <f>COUNTIF('Form Responses 1'!$G:$G,A562)</f>
        <v>0</v>
      </c>
    </row>
    <row r="563" spans="1:2" ht="13" x14ac:dyDescent="0.15">
      <c r="A563" s="3">
        <f t="shared" si="5"/>
        <v>556</v>
      </c>
      <c r="B563" s="3">
        <f>COUNTIF('Form Responses 1'!$G:$G,A563)</f>
        <v>0</v>
      </c>
    </row>
    <row r="564" spans="1:2" ht="13" x14ac:dyDescent="0.15">
      <c r="A564" s="3">
        <f t="shared" si="5"/>
        <v>557</v>
      </c>
      <c r="B564" s="3">
        <f>COUNTIF('Form Responses 1'!$G:$G,A564)</f>
        <v>0</v>
      </c>
    </row>
    <row r="565" spans="1:2" ht="13" x14ac:dyDescent="0.15">
      <c r="A565" s="3">
        <f t="shared" si="5"/>
        <v>558</v>
      </c>
      <c r="B565" s="3">
        <f>COUNTIF('Form Responses 1'!$G:$G,A565)</f>
        <v>0</v>
      </c>
    </row>
    <row r="566" spans="1:2" ht="13" x14ac:dyDescent="0.15">
      <c r="A566" s="3">
        <f t="shared" si="5"/>
        <v>559</v>
      </c>
      <c r="B566" s="3">
        <f>COUNTIF('Form Responses 1'!$G:$G,A566)</f>
        <v>0</v>
      </c>
    </row>
    <row r="567" spans="1:2" ht="13" x14ac:dyDescent="0.15">
      <c r="A567" s="3">
        <f t="shared" si="5"/>
        <v>560</v>
      </c>
      <c r="B567" s="3">
        <f>COUNTIF('Form Responses 1'!$G:$G,A567)</f>
        <v>0</v>
      </c>
    </row>
    <row r="568" spans="1:2" ht="13" x14ac:dyDescent="0.15">
      <c r="A568" s="3">
        <f t="shared" si="5"/>
        <v>561</v>
      </c>
      <c r="B568" s="3">
        <f>COUNTIF('Form Responses 1'!$G:$G,A568)</f>
        <v>0</v>
      </c>
    </row>
    <row r="569" spans="1:2" ht="13" x14ac:dyDescent="0.15">
      <c r="A569" s="3">
        <f t="shared" si="5"/>
        <v>562</v>
      </c>
      <c r="B569" s="3">
        <f>COUNTIF('Form Responses 1'!$G:$G,A569)</f>
        <v>0</v>
      </c>
    </row>
    <row r="570" spans="1:2" ht="13" x14ac:dyDescent="0.15">
      <c r="A570" s="3">
        <f t="shared" si="5"/>
        <v>563</v>
      </c>
      <c r="B570" s="3">
        <f>COUNTIF('Form Responses 1'!$G:$G,A570)</f>
        <v>0</v>
      </c>
    </row>
    <row r="571" spans="1:2" ht="13" x14ac:dyDescent="0.15">
      <c r="A571" s="3">
        <f t="shared" si="5"/>
        <v>564</v>
      </c>
      <c r="B571" s="3">
        <f>COUNTIF('Form Responses 1'!$G:$G,A571)</f>
        <v>0</v>
      </c>
    </row>
    <row r="572" spans="1:2" ht="13" x14ac:dyDescent="0.15">
      <c r="A572" s="3">
        <f t="shared" si="5"/>
        <v>565</v>
      </c>
      <c r="B572" s="3">
        <f>COUNTIF('Form Responses 1'!$G:$G,A572)</f>
        <v>0</v>
      </c>
    </row>
    <row r="573" spans="1:2" ht="13" x14ac:dyDescent="0.15">
      <c r="A573" s="3">
        <f t="shared" si="5"/>
        <v>566</v>
      </c>
      <c r="B573" s="3">
        <f>COUNTIF('Form Responses 1'!$G:$G,A573)</f>
        <v>0</v>
      </c>
    </row>
    <row r="574" spans="1:2" ht="13" x14ac:dyDescent="0.15">
      <c r="A574" s="3">
        <f t="shared" si="5"/>
        <v>567</v>
      </c>
      <c r="B574" s="3">
        <f>COUNTIF('Form Responses 1'!$G:$G,A574)</f>
        <v>0</v>
      </c>
    </row>
    <row r="575" spans="1:2" ht="13" x14ac:dyDescent="0.15">
      <c r="A575" s="3">
        <f t="shared" si="5"/>
        <v>568</v>
      </c>
      <c r="B575" s="3">
        <f>COUNTIF('Form Responses 1'!$G:$G,A575)</f>
        <v>0</v>
      </c>
    </row>
    <row r="576" spans="1:2" ht="13" x14ac:dyDescent="0.15">
      <c r="A576" s="3">
        <f t="shared" si="5"/>
        <v>569</v>
      </c>
      <c r="B576" s="3">
        <f>COUNTIF('Form Responses 1'!$G:$G,A576)</f>
        <v>0</v>
      </c>
    </row>
    <row r="577" spans="1:2" ht="13" x14ac:dyDescent="0.15">
      <c r="A577" s="3">
        <f t="shared" si="5"/>
        <v>570</v>
      </c>
      <c r="B577" s="3">
        <f>COUNTIF('Form Responses 1'!$G:$G,A577)</f>
        <v>0</v>
      </c>
    </row>
    <row r="578" spans="1:2" ht="13" x14ac:dyDescent="0.15">
      <c r="A578" s="3">
        <f t="shared" si="5"/>
        <v>571</v>
      </c>
      <c r="B578" s="3">
        <f>COUNTIF('Form Responses 1'!$G:$G,A578)</f>
        <v>0</v>
      </c>
    </row>
    <row r="579" spans="1:2" ht="13" x14ac:dyDescent="0.15">
      <c r="A579" s="3">
        <f t="shared" si="5"/>
        <v>572</v>
      </c>
      <c r="B579" s="3">
        <f>COUNTIF('Form Responses 1'!$G:$G,A579)</f>
        <v>0</v>
      </c>
    </row>
    <row r="580" spans="1:2" ht="13" x14ac:dyDescent="0.15">
      <c r="A580" s="3">
        <f t="shared" si="5"/>
        <v>573</v>
      </c>
      <c r="B580" s="3">
        <f>COUNTIF('Form Responses 1'!$G:$G,A580)</f>
        <v>0</v>
      </c>
    </row>
    <row r="581" spans="1:2" ht="13" x14ac:dyDescent="0.15">
      <c r="A581" s="3">
        <f t="shared" si="5"/>
        <v>574</v>
      </c>
      <c r="B581" s="3">
        <f>COUNTIF('Form Responses 1'!$G:$G,A581)</f>
        <v>0</v>
      </c>
    </row>
    <row r="582" spans="1:2" ht="13" x14ac:dyDescent="0.15">
      <c r="A582" s="3">
        <f t="shared" si="5"/>
        <v>575</v>
      </c>
      <c r="B582" s="3">
        <f>COUNTIF('Form Responses 1'!$G:$G,A582)</f>
        <v>0</v>
      </c>
    </row>
    <row r="583" spans="1:2" ht="13" x14ac:dyDescent="0.15">
      <c r="A583" s="3">
        <f t="shared" si="5"/>
        <v>576</v>
      </c>
      <c r="B583" s="3">
        <f>COUNTIF('Form Responses 1'!$G:$G,A583)</f>
        <v>0</v>
      </c>
    </row>
    <row r="584" spans="1:2" ht="13" x14ac:dyDescent="0.15">
      <c r="A584" s="3">
        <f t="shared" si="5"/>
        <v>577</v>
      </c>
      <c r="B584" s="3">
        <f>COUNTIF('Form Responses 1'!$G:$G,A584)</f>
        <v>0</v>
      </c>
    </row>
    <row r="585" spans="1:2" ht="13" x14ac:dyDescent="0.15">
      <c r="A585" s="3">
        <f t="shared" si="5"/>
        <v>578</v>
      </c>
      <c r="B585" s="3">
        <f>COUNTIF('Form Responses 1'!$G:$G,A585)</f>
        <v>0</v>
      </c>
    </row>
    <row r="586" spans="1:2" ht="13" x14ac:dyDescent="0.15">
      <c r="A586" s="3">
        <f t="shared" si="5"/>
        <v>579</v>
      </c>
      <c r="B586" s="3">
        <f>COUNTIF('Form Responses 1'!$G:$G,A586)</f>
        <v>0</v>
      </c>
    </row>
    <row r="587" spans="1:2" ht="13" x14ac:dyDescent="0.15">
      <c r="A587" s="3">
        <f t="shared" si="5"/>
        <v>580</v>
      </c>
      <c r="B587" s="3">
        <f>COUNTIF('Form Responses 1'!$G:$G,A587)</f>
        <v>0</v>
      </c>
    </row>
    <row r="588" spans="1:2" ht="13" x14ac:dyDescent="0.15">
      <c r="A588" s="3">
        <f t="shared" si="5"/>
        <v>581</v>
      </c>
      <c r="B588" s="3">
        <f>COUNTIF('Form Responses 1'!$G:$G,A588)</f>
        <v>0</v>
      </c>
    </row>
    <row r="589" spans="1:2" ht="13" x14ac:dyDescent="0.15">
      <c r="A589" s="3">
        <f t="shared" si="5"/>
        <v>582</v>
      </c>
      <c r="B589" s="3">
        <f>COUNTIF('Form Responses 1'!$G:$G,A589)</f>
        <v>0</v>
      </c>
    </row>
    <row r="590" spans="1:2" ht="13" x14ac:dyDescent="0.15">
      <c r="A590" s="3">
        <f t="shared" si="5"/>
        <v>583</v>
      </c>
      <c r="B590" s="3">
        <f>COUNTIF('Form Responses 1'!$G:$G,A590)</f>
        <v>0</v>
      </c>
    </row>
    <row r="591" spans="1:2" ht="13" x14ac:dyDescent="0.15">
      <c r="A591" s="3">
        <f t="shared" si="5"/>
        <v>584</v>
      </c>
      <c r="B591" s="3">
        <f>COUNTIF('Form Responses 1'!$G:$G,A591)</f>
        <v>0</v>
      </c>
    </row>
    <row r="592" spans="1:2" ht="13" x14ac:dyDescent="0.15">
      <c r="A592" s="3">
        <f t="shared" si="5"/>
        <v>585</v>
      </c>
      <c r="B592" s="3">
        <f>COUNTIF('Form Responses 1'!$G:$G,A592)</f>
        <v>0</v>
      </c>
    </row>
    <row r="593" spans="1:2" ht="13" x14ac:dyDescent="0.15">
      <c r="A593" s="3">
        <f t="shared" si="5"/>
        <v>586</v>
      </c>
      <c r="B593" s="3">
        <f>COUNTIF('Form Responses 1'!$G:$G,A593)</f>
        <v>0</v>
      </c>
    </row>
    <row r="594" spans="1:2" ht="13" x14ac:dyDescent="0.15">
      <c r="A594" s="3">
        <f t="shared" si="5"/>
        <v>587</v>
      </c>
      <c r="B594" s="3">
        <f>COUNTIF('Form Responses 1'!$G:$G,A594)</f>
        <v>0</v>
      </c>
    </row>
    <row r="595" spans="1:2" ht="13" x14ac:dyDescent="0.15">
      <c r="A595" s="3">
        <f t="shared" si="5"/>
        <v>588</v>
      </c>
      <c r="B595" s="3">
        <f>COUNTIF('Form Responses 1'!$G:$G,A595)</f>
        <v>0</v>
      </c>
    </row>
    <row r="596" spans="1:2" ht="13" x14ac:dyDescent="0.15">
      <c r="A596" s="3">
        <f t="shared" si="5"/>
        <v>589</v>
      </c>
      <c r="B596" s="3">
        <f>COUNTIF('Form Responses 1'!$G:$G,A596)</f>
        <v>0</v>
      </c>
    </row>
    <row r="597" spans="1:2" ht="13" x14ac:dyDescent="0.15">
      <c r="A597" s="3">
        <f t="shared" si="5"/>
        <v>590</v>
      </c>
      <c r="B597" s="3">
        <f>COUNTIF('Form Responses 1'!$G:$G,A597)</f>
        <v>0</v>
      </c>
    </row>
    <row r="598" spans="1:2" ht="13" x14ac:dyDescent="0.15">
      <c r="A598" s="3">
        <f t="shared" si="5"/>
        <v>591</v>
      </c>
      <c r="B598" s="3">
        <f>COUNTIF('Form Responses 1'!$G:$G,A598)</f>
        <v>0</v>
      </c>
    </row>
    <row r="599" spans="1:2" ht="13" x14ac:dyDescent="0.15">
      <c r="A599" s="3">
        <f t="shared" si="5"/>
        <v>592</v>
      </c>
      <c r="B599" s="3">
        <f>COUNTIF('Form Responses 1'!$G:$G,A599)</f>
        <v>0</v>
      </c>
    </row>
    <row r="600" spans="1:2" ht="13" x14ac:dyDescent="0.15">
      <c r="A600" s="3">
        <f t="shared" si="5"/>
        <v>593</v>
      </c>
      <c r="B600" s="3">
        <f>COUNTIF('Form Responses 1'!$G:$G,A600)</f>
        <v>0</v>
      </c>
    </row>
    <row r="601" spans="1:2" ht="13" x14ac:dyDescent="0.15">
      <c r="A601" s="3">
        <f t="shared" si="5"/>
        <v>594</v>
      </c>
      <c r="B601" s="3">
        <f>COUNTIF('Form Responses 1'!$G:$G,A601)</f>
        <v>0</v>
      </c>
    </row>
    <row r="602" spans="1:2" ht="13" x14ac:dyDescent="0.15">
      <c r="A602" s="3">
        <f t="shared" si="5"/>
        <v>595</v>
      </c>
      <c r="B602" s="3">
        <f>COUNTIF('Form Responses 1'!$G:$G,A602)</f>
        <v>0</v>
      </c>
    </row>
    <row r="603" spans="1:2" ht="13" x14ac:dyDescent="0.15">
      <c r="A603" s="3">
        <f t="shared" si="5"/>
        <v>596</v>
      </c>
      <c r="B603" s="3">
        <f>COUNTIF('Form Responses 1'!$G:$G,A603)</f>
        <v>0</v>
      </c>
    </row>
    <row r="604" spans="1:2" ht="13" x14ac:dyDescent="0.15">
      <c r="A604" s="3">
        <f t="shared" si="5"/>
        <v>597</v>
      </c>
      <c r="B604" s="3">
        <f>COUNTIF('Form Responses 1'!$G:$G,A604)</f>
        <v>0</v>
      </c>
    </row>
    <row r="605" spans="1:2" ht="13" x14ac:dyDescent="0.15">
      <c r="A605" s="3">
        <f t="shared" si="5"/>
        <v>598</v>
      </c>
      <c r="B605" s="3">
        <f>COUNTIF('Form Responses 1'!$G:$G,A605)</f>
        <v>0</v>
      </c>
    </row>
    <row r="606" spans="1:2" ht="13" x14ac:dyDescent="0.15">
      <c r="A606" s="3">
        <f t="shared" si="5"/>
        <v>599</v>
      </c>
      <c r="B606" s="3">
        <f>COUNTIF('Form Responses 1'!$G:$G,A606)</f>
        <v>0</v>
      </c>
    </row>
    <row r="607" spans="1:2" ht="13" x14ac:dyDescent="0.15">
      <c r="A607" s="3">
        <f t="shared" si="5"/>
        <v>600</v>
      </c>
      <c r="B607" s="3">
        <f>COUNTIF('Form Responses 1'!$G:$G,A607)</f>
        <v>0</v>
      </c>
    </row>
    <row r="608" spans="1:2" ht="13" x14ac:dyDescent="0.15">
      <c r="A608" s="3">
        <f t="shared" si="5"/>
        <v>601</v>
      </c>
      <c r="B608" s="3">
        <f>COUNTIF('Form Responses 1'!$G:$G,A608)</f>
        <v>0</v>
      </c>
    </row>
    <row r="609" spans="1:2" ht="13" x14ac:dyDescent="0.15">
      <c r="A609" s="3">
        <f t="shared" si="5"/>
        <v>602</v>
      </c>
      <c r="B609" s="3">
        <f>COUNTIF('Form Responses 1'!$G:$G,A609)</f>
        <v>0</v>
      </c>
    </row>
    <row r="610" spans="1:2" ht="13" x14ac:dyDescent="0.15">
      <c r="A610" s="3">
        <f t="shared" si="5"/>
        <v>603</v>
      </c>
      <c r="B610" s="3">
        <f>COUNTIF('Form Responses 1'!$G:$G,A610)</f>
        <v>0</v>
      </c>
    </row>
    <row r="611" spans="1:2" ht="13" x14ac:dyDescent="0.15">
      <c r="A611" s="3">
        <f t="shared" si="5"/>
        <v>604</v>
      </c>
      <c r="B611" s="3">
        <f>COUNTIF('Form Responses 1'!$G:$G,A611)</f>
        <v>0</v>
      </c>
    </row>
    <row r="612" spans="1:2" ht="13" x14ac:dyDescent="0.15">
      <c r="A612" s="3">
        <f t="shared" si="5"/>
        <v>605</v>
      </c>
      <c r="B612" s="3">
        <f>COUNTIF('Form Responses 1'!$G:$G,A612)</f>
        <v>0</v>
      </c>
    </row>
    <row r="613" spans="1:2" ht="13" x14ac:dyDescent="0.15">
      <c r="A613" s="3">
        <f t="shared" si="5"/>
        <v>606</v>
      </c>
      <c r="B613" s="3">
        <f>COUNTIF('Form Responses 1'!$G:$G,A613)</f>
        <v>0</v>
      </c>
    </row>
    <row r="614" spans="1:2" ht="13" x14ac:dyDescent="0.15">
      <c r="A614" s="3">
        <f t="shared" si="5"/>
        <v>607</v>
      </c>
      <c r="B614" s="3">
        <f>COUNTIF('Form Responses 1'!$G:$G,A614)</f>
        <v>0</v>
      </c>
    </row>
    <row r="615" spans="1:2" ht="13" x14ac:dyDescent="0.15">
      <c r="A615" s="3">
        <f t="shared" si="5"/>
        <v>608</v>
      </c>
      <c r="B615" s="3">
        <f>COUNTIF('Form Responses 1'!$G:$G,A615)</f>
        <v>0</v>
      </c>
    </row>
    <row r="616" spans="1:2" ht="13" x14ac:dyDescent="0.15">
      <c r="A616" s="3">
        <f t="shared" si="5"/>
        <v>609</v>
      </c>
      <c r="B616" s="3">
        <f>COUNTIF('Form Responses 1'!$G:$G,A616)</f>
        <v>0</v>
      </c>
    </row>
    <row r="617" spans="1:2" ht="13" x14ac:dyDescent="0.15">
      <c r="A617" s="3">
        <f t="shared" si="5"/>
        <v>610</v>
      </c>
      <c r="B617" s="3">
        <f>COUNTIF('Form Responses 1'!$G:$G,A617)</f>
        <v>0</v>
      </c>
    </row>
    <row r="618" spans="1:2" ht="13" x14ac:dyDescent="0.15">
      <c r="A618" s="3">
        <f t="shared" si="5"/>
        <v>611</v>
      </c>
      <c r="B618" s="3">
        <f>COUNTIF('Form Responses 1'!$G:$G,A618)</f>
        <v>0</v>
      </c>
    </row>
    <row r="619" spans="1:2" ht="13" x14ac:dyDescent="0.15">
      <c r="A619" s="3">
        <f t="shared" si="5"/>
        <v>612</v>
      </c>
      <c r="B619" s="3">
        <f>COUNTIF('Form Responses 1'!$G:$G,A619)</f>
        <v>0</v>
      </c>
    </row>
    <row r="620" spans="1:2" ht="13" x14ac:dyDescent="0.15">
      <c r="A620" s="3">
        <f t="shared" si="5"/>
        <v>613</v>
      </c>
      <c r="B620" s="3">
        <f>COUNTIF('Form Responses 1'!$G:$G,A620)</f>
        <v>0</v>
      </c>
    </row>
    <row r="621" spans="1:2" ht="13" x14ac:dyDescent="0.15">
      <c r="A621" s="3">
        <f t="shared" si="5"/>
        <v>614</v>
      </c>
      <c r="B621" s="3">
        <f>COUNTIF('Form Responses 1'!$G:$G,A621)</f>
        <v>0</v>
      </c>
    </row>
    <row r="622" spans="1:2" ht="13" x14ac:dyDescent="0.15">
      <c r="A622" s="3">
        <f t="shared" si="5"/>
        <v>615</v>
      </c>
      <c r="B622" s="3">
        <f>COUNTIF('Form Responses 1'!$G:$G,A622)</f>
        <v>0</v>
      </c>
    </row>
    <row r="623" spans="1:2" ht="13" x14ac:dyDescent="0.15">
      <c r="A623" s="3">
        <f t="shared" si="5"/>
        <v>616</v>
      </c>
      <c r="B623" s="3">
        <f>COUNTIF('Form Responses 1'!$G:$G,A623)</f>
        <v>0</v>
      </c>
    </row>
    <row r="624" spans="1:2" ht="13" x14ac:dyDescent="0.15">
      <c r="A624" s="3">
        <f t="shared" si="5"/>
        <v>617</v>
      </c>
      <c r="B624" s="3">
        <f>COUNTIF('Form Responses 1'!$G:$G,A624)</f>
        <v>0</v>
      </c>
    </row>
    <row r="625" spans="1:2" ht="13" x14ac:dyDescent="0.15">
      <c r="A625" s="3">
        <f t="shared" si="5"/>
        <v>618</v>
      </c>
      <c r="B625" s="3">
        <f>COUNTIF('Form Responses 1'!$G:$G,A625)</f>
        <v>0</v>
      </c>
    </row>
    <row r="626" spans="1:2" ht="13" x14ac:dyDescent="0.15">
      <c r="A626" s="3">
        <f t="shared" si="5"/>
        <v>619</v>
      </c>
      <c r="B626" s="3">
        <f>COUNTIF('Form Responses 1'!$G:$G,A626)</f>
        <v>0</v>
      </c>
    </row>
    <row r="627" spans="1:2" ht="13" x14ac:dyDescent="0.15">
      <c r="A627" s="3">
        <f t="shared" si="5"/>
        <v>620</v>
      </c>
      <c r="B627" s="3">
        <f>COUNTIF('Form Responses 1'!$G:$G,A627)</f>
        <v>0</v>
      </c>
    </row>
    <row r="628" spans="1:2" ht="13" x14ac:dyDescent="0.15">
      <c r="A628" s="3">
        <f t="shared" si="5"/>
        <v>621</v>
      </c>
      <c r="B628" s="3">
        <f>COUNTIF('Form Responses 1'!$G:$G,A628)</f>
        <v>0</v>
      </c>
    </row>
    <row r="629" spans="1:2" ht="13" x14ac:dyDescent="0.15">
      <c r="A629" s="3">
        <f t="shared" si="5"/>
        <v>622</v>
      </c>
      <c r="B629" s="3">
        <f>COUNTIF('Form Responses 1'!$G:$G,A629)</f>
        <v>0</v>
      </c>
    </row>
    <row r="630" spans="1:2" ht="13" x14ac:dyDescent="0.15">
      <c r="A630" s="3">
        <f t="shared" si="5"/>
        <v>623</v>
      </c>
      <c r="B630" s="3">
        <f>COUNTIF('Form Responses 1'!$G:$G,A630)</f>
        <v>0</v>
      </c>
    </row>
    <row r="631" spans="1:2" ht="13" x14ac:dyDescent="0.15">
      <c r="A631" s="3">
        <f t="shared" si="5"/>
        <v>624</v>
      </c>
      <c r="B631" s="3">
        <f>COUNTIF('Form Responses 1'!$G:$G,A631)</f>
        <v>0</v>
      </c>
    </row>
    <row r="632" spans="1:2" ht="13" x14ac:dyDescent="0.15">
      <c r="A632" s="3">
        <f t="shared" si="5"/>
        <v>625</v>
      </c>
      <c r="B632" s="3">
        <f>COUNTIF('Form Responses 1'!$G:$G,A632)</f>
        <v>0</v>
      </c>
    </row>
    <row r="633" spans="1:2" ht="13" x14ac:dyDescent="0.15">
      <c r="A633" s="3">
        <f t="shared" si="5"/>
        <v>626</v>
      </c>
      <c r="B633" s="3">
        <f>COUNTIF('Form Responses 1'!$G:$G,A633)</f>
        <v>0</v>
      </c>
    </row>
    <row r="634" spans="1:2" ht="13" x14ac:dyDescent="0.15">
      <c r="A634" s="3">
        <f t="shared" si="5"/>
        <v>627</v>
      </c>
      <c r="B634" s="3">
        <f>COUNTIF('Form Responses 1'!$G:$G,A634)</f>
        <v>0</v>
      </c>
    </row>
    <row r="635" spans="1:2" ht="13" x14ac:dyDescent="0.15">
      <c r="A635" s="3">
        <f t="shared" si="5"/>
        <v>628</v>
      </c>
      <c r="B635" s="3">
        <f>COUNTIF('Form Responses 1'!$G:$G,A635)</f>
        <v>0</v>
      </c>
    </row>
    <row r="636" spans="1:2" ht="13" x14ac:dyDescent="0.15">
      <c r="A636" s="3">
        <f t="shared" si="5"/>
        <v>629</v>
      </c>
      <c r="B636" s="3">
        <f>COUNTIF('Form Responses 1'!$G:$G,A636)</f>
        <v>0</v>
      </c>
    </row>
    <row r="637" spans="1:2" ht="13" x14ac:dyDescent="0.15">
      <c r="A637" s="3">
        <f t="shared" si="5"/>
        <v>630</v>
      </c>
      <c r="B637" s="3">
        <f>COUNTIF('Form Responses 1'!$G:$G,A637)</f>
        <v>0</v>
      </c>
    </row>
    <row r="638" spans="1:2" ht="13" x14ac:dyDescent="0.15">
      <c r="A638" s="3">
        <f t="shared" si="5"/>
        <v>631</v>
      </c>
      <c r="B638" s="3">
        <f>COUNTIF('Form Responses 1'!$G:$G,A638)</f>
        <v>0</v>
      </c>
    </row>
    <row r="639" spans="1:2" ht="13" x14ac:dyDescent="0.15">
      <c r="A639" s="3">
        <f t="shared" si="5"/>
        <v>632</v>
      </c>
      <c r="B639" s="3">
        <f>COUNTIF('Form Responses 1'!$G:$G,A639)</f>
        <v>0</v>
      </c>
    </row>
    <row r="640" spans="1:2" ht="13" x14ac:dyDescent="0.15">
      <c r="A640" s="3">
        <f t="shared" si="5"/>
        <v>633</v>
      </c>
      <c r="B640" s="3">
        <f>COUNTIF('Form Responses 1'!$G:$G,A640)</f>
        <v>0</v>
      </c>
    </row>
    <row r="641" spans="1:2" ht="13" x14ac:dyDescent="0.15">
      <c r="A641" s="3">
        <f t="shared" si="5"/>
        <v>634</v>
      </c>
      <c r="B641" s="3">
        <f>COUNTIF('Form Responses 1'!$G:$G,A641)</f>
        <v>0</v>
      </c>
    </row>
    <row r="642" spans="1:2" ht="13" x14ac:dyDescent="0.15">
      <c r="A642" s="3">
        <f t="shared" si="5"/>
        <v>635</v>
      </c>
      <c r="B642" s="3">
        <f>COUNTIF('Form Responses 1'!$G:$G,A642)</f>
        <v>0</v>
      </c>
    </row>
    <row r="643" spans="1:2" ht="13" x14ac:dyDescent="0.15">
      <c r="A643" s="3">
        <f t="shared" si="5"/>
        <v>636</v>
      </c>
      <c r="B643" s="3">
        <f>COUNTIF('Form Responses 1'!$G:$G,A643)</f>
        <v>0</v>
      </c>
    </row>
    <row r="644" spans="1:2" ht="13" x14ac:dyDescent="0.15">
      <c r="A644" s="3">
        <f t="shared" si="5"/>
        <v>637</v>
      </c>
      <c r="B644" s="3">
        <f>COUNTIF('Form Responses 1'!$G:$G,A644)</f>
        <v>0</v>
      </c>
    </row>
    <row r="645" spans="1:2" ht="13" x14ac:dyDescent="0.15">
      <c r="A645" s="3">
        <f t="shared" si="5"/>
        <v>638</v>
      </c>
      <c r="B645" s="3">
        <f>COUNTIF('Form Responses 1'!$G:$G,A645)</f>
        <v>0</v>
      </c>
    </row>
    <row r="646" spans="1:2" ht="13" x14ac:dyDescent="0.15">
      <c r="A646" s="3">
        <f t="shared" si="5"/>
        <v>639</v>
      </c>
      <c r="B646" s="3">
        <f>COUNTIF('Form Responses 1'!$G:$G,A646)</f>
        <v>0</v>
      </c>
    </row>
    <row r="647" spans="1:2" ht="13" x14ac:dyDescent="0.15">
      <c r="A647" s="3">
        <f t="shared" si="5"/>
        <v>640</v>
      </c>
      <c r="B647" s="3">
        <f>COUNTIF('Form Responses 1'!$G:$G,A647)</f>
        <v>0</v>
      </c>
    </row>
    <row r="648" spans="1:2" ht="13" x14ac:dyDescent="0.15">
      <c r="A648" s="3">
        <f t="shared" si="5"/>
        <v>641</v>
      </c>
      <c r="B648" s="3">
        <f>COUNTIF('Form Responses 1'!$G:$G,A648)</f>
        <v>0</v>
      </c>
    </row>
    <row r="649" spans="1:2" ht="13" x14ac:dyDescent="0.15">
      <c r="A649" s="3">
        <f t="shared" si="5"/>
        <v>642</v>
      </c>
      <c r="B649" s="3">
        <f>COUNTIF('Form Responses 1'!$G:$G,A649)</f>
        <v>0</v>
      </c>
    </row>
    <row r="650" spans="1:2" ht="13" x14ac:dyDescent="0.15">
      <c r="A650" s="3">
        <f t="shared" si="5"/>
        <v>643</v>
      </c>
      <c r="B650" s="3">
        <f>COUNTIF('Form Responses 1'!$G:$G,A650)</f>
        <v>0</v>
      </c>
    </row>
    <row r="651" spans="1:2" ht="13" x14ac:dyDescent="0.15">
      <c r="A651" s="3">
        <f t="shared" si="5"/>
        <v>644</v>
      </c>
      <c r="B651" s="3">
        <f>COUNTIF('Form Responses 1'!$G:$G,A651)</f>
        <v>0</v>
      </c>
    </row>
    <row r="652" spans="1:2" ht="13" x14ac:dyDescent="0.15">
      <c r="A652" s="3">
        <f t="shared" si="5"/>
        <v>645</v>
      </c>
      <c r="B652" s="3">
        <f>COUNTIF('Form Responses 1'!$G:$G,A652)</f>
        <v>0</v>
      </c>
    </row>
    <row r="653" spans="1:2" ht="13" x14ac:dyDescent="0.15">
      <c r="A653" s="3">
        <f t="shared" si="5"/>
        <v>646</v>
      </c>
      <c r="B653" s="3">
        <f>COUNTIF('Form Responses 1'!$G:$G,A653)</f>
        <v>0</v>
      </c>
    </row>
    <row r="654" spans="1:2" ht="13" x14ac:dyDescent="0.15">
      <c r="A654" s="3">
        <f t="shared" si="5"/>
        <v>647</v>
      </c>
      <c r="B654" s="3">
        <f>COUNTIF('Form Responses 1'!$G:$G,A654)</f>
        <v>0</v>
      </c>
    </row>
    <row r="655" spans="1:2" ht="13" x14ac:dyDescent="0.15">
      <c r="A655" s="3">
        <f t="shared" si="5"/>
        <v>648</v>
      </c>
      <c r="B655" s="3">
        <f>COUNTIF('Form Responses 1'!$G:$G,A655)</f>
        <v>0</v>
      </c>
    </row>
    <row r="656" spans="1:2" ht="13" x14ac:dyDescent="0.15">
      <c r="A656" s="3">
        <f t="shared" si="5"/>
        <v>649</v>
      </c>
      <c r="B656" s="3">
        <f>COUNTIF('Form Responses 1'!$G:$G,A656)</f>
        <v>0</v>
      </c>
    </row>
    <row r="657" spans="1:2" ht="13" x14ac:dyDescent="0.15">
      <c r="A657" s="3">
        <f t="shared" si="5"/>
        <v>650</v>
      </c>
      <c r="B657" s="3">
        <f>COUNTIF('Form Responses 1'!$G:$G,A657)</f>
        <v>0</v>
      </c>
    </row>
    <row r="658" spans="1:2" ht="13" x14ac:dyDescent="0.15">
      <c r="A658" s="3">
        <f t="shared" si="5"/>
        <v>651</v>
      </c>
      <c r="B658" s="3">
        <f>COUNTIF('Form Responses 1'!$G:$G,A658)</f>
        <v>0</v>
      </c>
    </row>
    <row r="659" spans="1:2" ht="13" x14ac:dyDescent="0.15">
      <c r="A659" s="3">
        <f t="shared" si="5"/>
        <v>652</v>
      </c>
      <c r="B659" s="3">
        <f>COUNTIF('Form Responses 1'!$G:$G,A659)</f>
        <v>0</v>
      </c>
    </row>
    <row r="660" spans="1:2" ht="13" x14ac:dyDescent="0.15">
      <c r="A660" s="3">
        <f t="shared" si="5"/>
        <v>653</v>
      </c>
      <c r="B660" s="3">
        <f>COUNTIF('Form Responses 1'!$G:$G,A660)</f>
        <v>0</v>
      </c>
    </row>
    <row r="661" spans="1:2" ht="13" x14ac:dyDescent="0.15">
      <c r="A661" s="3">
        <f t="shared" si="5"/>
        <v>654</v>
      </c>
      <c r="B661" s="3">
        <f>COUNTIF('Form Responses 1'!$G:$G,A661)</f>
        <v>0</v>
      </c>
    </row>
    <row r="662" spans="1:2" ht="13" x14ac:dyDescent="0.15">
      <c r="A662" s="3">
        <f t="shared" si="5"/>
        <v>655</v>
      </c>
      <c r="B662" s="3">
        <f>COUNTIF('Form Responses 1'!$G:$G,A662)</f>
        <v>0</v>
      </c>
    </row>
    <row r="663" spans="1:2" ht="13" x14ac:dyDescent="0.15">
      <c r="A663" s="3">
        <f t="shared" si="5"/>
        <v>656</v>
      </c>
      <c r="B663" s="3">
        <f>COUNTIF('Form Responses 1'!$G:$G,A663)</f>
        <v>0</v>
      </c>
    </row>
    <row r="664" spans="1:2" ht="13" x14ac:dyDescent="0.15">
      <c r="A664" s="3">
        <f t="shared" si="5"/>
        <v>657</v>
      </c>
      <c r="B664" s="3">
        <f>COUNTIF('Form Responses 1'!$G:$G,A664)</f>
        <v>0</v>
      </c>
    </row>
    <row r="665" spans="1:2" ht="13" x14ac:dyDescent="0.15">
      <c r="A665" s="3">
        <f t="shared" si="5"/>
        <v>658</v>
      </c>
      <c r="B665" s="3">
        <f>COUNTIF('Form Responses 1'!$G:$G,A665)</f>
        <v>0</v>
      </c>
    </row>
    <row r="666" spans="1:2" ht="13" x14ac:dyDescent="0.15">
      <c r="A666" s="3">
        <f t="shared" si="5"/>
        <v>659</v>
      </c>
      <c r="B666" s="3">
        <f>COUNTIF('Form Responses 1'!$G:$G,A666)</f>
        <v>0</v>
      </c>
    </row>
    <row r="667" spans="1:2" ht="13" x14ac:dyDescent="0.15">
      <c r="A667" s="3">
        <f t="shared" si="5"/>
        <v>660</v>
      </c>
      <c r="B667" s="3">
        <f>COUNTIF('Form Responses 1'!$G:$G,A667)</f>
        <v>0</v>
      </c>
    </row>
    <row r="668" spans="1:2" ht="13" x14ac:dyDescent="0.15">
      <c r="A668" s="3">
        <f t="shared" si="5"/>
        <v>661</v>
      </c>
      <c r="B668" s="3">
        <f>COUNTIF('Form Responses 1'!$G:$G,A668)</f>
        <v>0</v>
      </c>
    </row>
    <row r="669" spans="1:2" ht="13" x14ac:dyDescent="0.15">
      <c r="A669" s="3">
        <f t="shared" si="5"/>
        <v>662</v>
      </c>
      <c r="B669" s="3">
        <f>COUNTIF('Form Responses 1'!$G:$G,A669)</f>
        <v>0</v>
      </c>
    </row>
    <row r="670" spans="1:2" ht="13" x14ac:dyDescent="0.15">
      <c r="A670" s="3">
        <f t="shared" si="5"/>
        <v>663</v>
      </c>
      <c r="B670" s="3">
        <f>COUNTIF('Form Responses 1'!$G:$G,A670)</f>
        <v>0</v>
      </c>
    </row>
    <row r="671" spans="1:2" ht="13" x14ac:dyDescent="0.15">
      <c r="A671" s="3">
        <f t="shared" si="5"/>
        <v>664</v>
      </c>
      <c r="B671" s="3">
        <f>COUNTIF('Form Responses 1'!$G:$G,A671)</f>
        <v>0</v>
      </c>
    </row>
    <row r="672" spans="1:2" ht="13" x14ac:dyDescent="0.15">
      <c r="A672" s="3">
        <f t="shared" si="5"/>
        <v>665</v>
      </c>
      <c r="B672" s="3">
        <f>COUNTIF('Form Responses 1'!$G:$G,A672)</f>
        <v>0</v>
      </c>
    </row>
    <row r="673" spans="1:2" ht="13" x14ac:dyDescent="0.15">
      <c r="A673" s="3">
        <f t="shared" si="5"/>
        <v>666</v>
      </c>
      <c r="B673" s="3">
        <f>COUNTIF('Form Responses 1'!$G:$G,A673)</f>
        <v>0</v>
      </c>
    </row>
    <row r="674" spans="1:2" ht="13" x14ac:dyDescent="0.15">
      <c r="A674" s="3">
        <f t="shared" si="5"/>
        <v>667</v>
      </c>
      <c r="B674" s="3">
        <f>COUNTIF('Form Responses 1'!$G:$G,A674)</f>
        <v>0</v>
      </c>
    </row>
    <row r="675" spans="1:2" ht="13" x14ac:dyDescent="0.15">
      <c r="A675" s="3">
        <f t="shared" si="5"/>
        <v>668</v>
      </c>
      <c r="B675" s="3">
        <f>COUNTIF('Form Responses 1'!$G:$G,A675)</f>
        <v>0</v>
      </c>
    </row>
    <row r="676" spans="1:2" ht="13" x14ac:dyDescent="0.15">
      <c r="A676" s="3">
        <f t="shared" si="5"/>
        <v>669</v>
      </c>
      <c r="B676" s="3">
        <f>COUNTIF('Form Responses 1'!$G:$G,A676)</f>
        <v>0</v>
      </c>
    </row>
    <row r="677" spans="1:2" ht="13" x14ac:dyDescent="0.15">
      <c r="A677" s="3">
        <f t="shared" si="5"/>
        <v>670</v>
      </c>
      <c r="B677" s="3">
        <f>COUNTIF('Form Responses 1'!$G:$G,A677)</f>
        <v>0</v>
      </c>
    </row>
    <row r="678" spans="1:2" ht="13" x14ac:dyDescent="0.15">
      <c r="A678" s="3">
        <f t="shared" si="5"/>
        <v>671</v>
      </c>
      <c r="B678" s="3">
        <f>COUNTIF('Form Responses 1'!$G:$G,A678)</f>
        <v>0</v>
      </c>
    </row>
    <row r="679" spans="1:2" ht="13" x14ac:dyDescent="0.15">
      <c r="A679" s="3">
        <f t="shared" si="5"/>
        <v>672</v>
      </c>
      <c r="B679" s="3">
        <f>COUNTIF('Form Responses 1'!$G:$G,A679)</f>
        <v>0</v>
      </c>
    </row>
    <row r="680" spans="1:2" ht="13" x14ac:dyDescent="0.15">
      <c r="A680" s="3">
        <f t="shared" si="5"/>
        <v>673</v>
      </c>
      <c r="B680" s="3">
        <f>COUNTIF('Form Responses 1'!$G:$G,A680)</f>
        <v>0</v>
      </c>
    </row>
    <row r="681" spans="1:2" ht="13" x14ac:dyDescent="0.15">
      <c r="A681" s="3">
        <f t="shared" si="5"/>
        <v>674</v>
      </c>
      <c r="B681" s="3">
        <f>COUNTIF('Form Responses 1'!$G:$G,A681)</f>
        <v>0</v>
      </c>
    </row>
    <row r="682" spans="1:2" ht="13" x14ac:dyDescent="0.15">
      <c r="A682" s="3">
        <f t="shared" si="5"/>
        <v>675</v>
      </c>
      <c r="B682" s="3">
        <f>COUNTIF('Form Responses 1'!$G:$G,A682)</f>
        <v>0</v>
      </c>
    </row>
    <row r="683" spans="1:2" ht="13" x14ac:dyDescent="0.15">
      <c r="A683" s="3">
        <f t="shared" si="5"/>
        <v>676</v>
      </c>
      <c r="B683" s="3">
        <f>COUNTIF('Form Responses 1'!$G:$G,A683)</f>
        <v>0</v>
      </c>
    </row>
    <row r="684" spans="1:2" ht="13" x14ac:dyDescent="0.15">
      <c r="A684" s="3">
        <f t="shared" si="5"/>
        <v>677</v>
      </c>
      <c r="B684" s="3">
        <f>COUNTIF('Form Responses 1'!$G:$G,A684)</f>
        <v>0</v>
      </c>
    </row>
    <row r="685" spans="1:2" ht="13" x14ac:dyDescent="0.15">
      <c r="A685" s="3">
        <f t="shared" si="5"/>
        <v>678</v>
      </c>
      <c r="B685" s="3">
        <f>COUNTIF('Form Responses 1'!$G:$G,A685)</f>
        <v>0</v>
      </c>
    </row>
    <row r="686" spans="1:2" ht="13" x14ac:dyDescent="0.15">
      <c r="A686" s="3">
        <f t="shared" si="5"/>
        <v>679</v>
      </c>
      <c r="B686" s="3">
        <f>COUNTIF('Form Responses 1'!$G:$G,A686)</f>
        <v>0</v>
      </c>
    </row>
    <row r="687" spans="1:2" ht="13" x14ac:dyDescent="0.15">
      <c r="A687" s="3">
        <f t="shared" si="5"/>
        <v>680</v>
      </c>
      <c r="B687" s="3">
        <f>COUNTIF('Form Responses 1'!$G:$G,A687)</f>
        <v>0</v>
      </c>
    </row>
    <row r="688" spans="1:2" ht="13" x14ac:dyDescent="0.15">
      <c r="A688" s="3">
        <f t="shared" si="5"/>
        <v>681</v>
      </c>
      <c r="B688" s="3">
        <f>COUNTIF('Form Responses 1'!$G:$G,A688)</f>
        <v>0</v>
      </c>
    </row>
    <row r="689" spans="1:2" ht="13" x14ac:dyDescent="0.15">
      <c r="A689" s="3">
        <f t="shared" si="5"/>
        <v>682</v>
      </c>
      <c r="B689" s="3">
        <f>COUNTIF('Form Responses 1'!$G:$G,A689)</f>
        <v>0</v>
      </c>
    </row>
    <row r="690" spans="1:2" ht="13" x14ac:dyDescent="0.15">
      <c r="A690" s="3">
        <f t="shared" si="5"/>
        <v>683</v>
      </c>
      <c r="B690" s="3">
        <f>COUNTIF('Form Responses 1'!$G:$G,A690)</f>
        <v>0</v>
      </c>
    </row>
    <row r="691" spans="1:2" ht="13" x14ac:dyDescent="0.15">
      <c r="A691" s="3">
        <f t="shared" si="5"/>
        <v>684</v>
      </c>
      <c r="B691" s="3">
        <f>COUNTIF('Form Responses 1'!$G:$G,A691)</f>
        <v>0</v>
      </c>
    </row>
    <row r="692" spans="1:2" ht="13" x14ac:dyDescent="0.15">
      <c r="A692" s="3">
        <f t="shared" si="5"/>
        <v>685</v>
      </c>
      <c r="B692" s="3">
        <f>COUNTIF('Form Responses 1'!$G:$G,A692)</f>
        <v>0</v>
      </c>
    </row>
    <row r="693" spans="1:2" ht="13" x14ac:dyDescent="0.15">
      <c r="A693" s="3">
        <f t="shared" si="5"/>
        <v>686</v>
      </c>
      <c r="B693" s="3">
        <f>COUNTIF('Form Responses 1'!$G:$G,A693)</f>
        <v>0</v>
      </c>
    </row>
    <row r="694" spans="1:2" ht="13" x14ac:dyDescent="0.15">
      <c r="A694" s="3">
        <f t="shared" si="5"/>
        <v>687</v>
      </c>
      <c r="B694" s="3">
        <f>COUNTIF('Form Responses 1'!$G:$G,A694)</f>
        <v>0</v>
      </c>
    </row>
    <row r="695" spans="1:2" ht="13" x14ac:dyDescent="0.15">
      <c r="A695" s="3">
        <f t="shared" si="5"/>
        <v>688</v>
      </c>
      <c r="B695" s="3">
        <f>COUNTIF('Form Responses 1'!$G:$G,A695)</f>
        <v>0</v>
      </c>
    </row>
    <row r="696" spans="1:2" ht="13" x14ac:dyDescent="0.15">
      <c r="A696" s="3">
        <f t="shared" si="5"/>
        <v>689</v>
      </c>
      <c r="B696" s="3">
        <f>COUNTIF('Form Responses 1'!$G:$G,A696)</f>
        <v>0</v>
      </c>
    </row>
    <row r="697" spans="1:2" ht="13" x14ac:dyDescent="0.15">
      <c r="A697" s="3">
        <f t="shared" si="5"/>
        <v>690</v>
      </c>
      <c r="B697" s="3">
        <f>COUNTIF('Form Responses 1'!$G:$G,A697)</f>
        <v>0</v>
      </c>
    </row>
    <row r="698" spans="1:2" ht="13" x14ac:dyDescent="0.15">
      <c r="A698" s="3">
        <f t="shared" si="5"/>
        <v>691</v>
      </c>
      <c r="B698" s="3">
        <f>COUNTIF('Form Responses 1'!$G:$G,A698)</f>
        <v>0</v>
      </c>
    </row>
    <row r="699" spans="1:2" ht="13" x14ac:dyDescent="0.15">
      <c r="A699" s="3">
        <f t="shared" si="5"/>
        <v>692</v>
      </c>
      <c r="B699" s="3">
        <f>COUNTIF('Form Responses 1'!$G:$G,A699)</f>
        <v>0</v>
      </c>
    </row>
    <row r="700" spans="1:2" ht="13" x14ac:dyDescent="0.15">
      <c r="A700" s="3">
        <f t="shared" si="5"/>
        <v>693</v>
      </c>
      <c r="B700" s="3">
        <f>COUNTIF('Form Responses 1'!$G:$G,A700)</f>
        <v>0</v>
      </c>
    </row>
    <row r="701" spans="1:2" ht="13" x14ac:dyDescent="0.15">
      <c r="A701" s="3">
        <f t="shared" si="5"/>
        <v>694</v>
      </c>
      <c r="B701" s="3">
        <f>COUNTIF('Form Responses 1'!$G:$G,A701)</f>
        <v>0</v>
      </c>
    </row>
    <row r="702" spans="1:2" ht="13" x14ac:dyDescent="0.15">
      <c r="A702" s="3">
        <f t="shared" si="5"/>
        <v>695</v>
      </c>
      <c r="B702" s="3">
        <f>COUNTIF('Form Responses 1'!$G:$G,A702)</f>
        <v>0</v>
      </c>
    </row>
    <row r="703" spans="1:2" ht="13" x14ac:dyDescent="0.15">
      <c r="A703" s="3">
        <f t="shared" si="5"/>
        <v>696</v>
      </c>
      <c r="B703" s="3">
        <f>COUNTIF('Form Responses 1'!$G:$G,A703)</f>
        <v>0</v>
      </c>
    </row>
    <row r="704" spans="1:2" ht="13" x14ac:dyDescent="0.15">
      <c r="A704" s="3">
        <f t="shared" si="5"/>
        <v>697</v>
      </c>
      <c r="B704" s="3">
        <f>COUNTIF('Form Responses 1'!$G:$G,A704)</f>
        <v>0</v>
      </c>
    </row>
    <row r="705" spans="1:2" ht="13" x14ac:dyDescent="0.15">
      <c r="A705" s="3">
        <f t="shared" si="5"/>
        <v>698</v>
      </c>
      <c r="B705" s="3">
        <f>COUNTIF('Form Responses 1'!$G:$G,A705)</f>
        <v>0</v>
      </c>
    </row>
    <row r="706" spans="1:2" ht="13" x14ac:dyDescent="0.15">
      <c r="A706" s="3">
        <f t="shared" si="5"/>
        <v>699</v>
      </c>
      <c r="B706" s="3">
        <f>COUNTIF('Form Responses 1'!$G:$G,A706)</f>
        <v>0</v>
      </c>
    </row>
    <row r="707" spans="1:2" ht="13" x14ac:dyDescent="0.15">
      <c r="A707" s="3">
        <f t="shared" si="5"/>
        <v>700</v>
      </c>
      <c r="B707" s="3">
        <f>COUNTIF('Form Responses 1'!$G:$G,A707)</f>
        <v>0</v>
      </c>
    </row>
    <row r="708" spans="1:2" ht="13" x14ac:dyDescent="0.15">
      <c r="A708" s="3">
        <f t="shared" si="5"/>
        <v>701</v>
      </c>
      <c r="B708" s="3">
        <f>COUNTIF('Form Responses 1'!$G:$G,A708)</f>
        <v>0</v>
      </c>
    </row>
    <row r="709" spans="1:2" ht="13" x14ac:dyDescent="0.15">
      <c r="A709" s="3">
        <f t="shared" si="5"/>
        <v>702</v>
      </c>
      <c r="B709" s="3">
        <f>COUNTIF('Form Responses 1'!$G:$G,A709)</f>
        <v>0</v>
      </c>
    </row>
    <row r="710" spans="1:2" ht="13" x14ac:dyDescent="0.15">
      <c r="A710" s="3">
        <f t="shared" si="5"/>
        <v>703</v>
      </c>
      <c r="B710" s="3">
        <f>COUNTIF('Form Responses 1'!$G:$G,A710)</f>
        <v>0</v>
      </c>
    </row>
    <row r="711" spans="1:2" ht="13" x14ac:dyDescent="0.15">
      <c r="A711" s="3">
        <f t="shared" si="5"/>
        <v>704</v>
      </c>
      <c r="B711" s="3">
        <f>COUNTIF('Form Responses 1'!$G:$G,A711)</f>
        <v>0</v>
      </c>
    </row>
    <row r="712" spans="1:2" ht="13" x14ac:dyDescent="0.15">
      <c r="A712" s="3">
        <f t="shared" si="5"/>
        <v>705</v>
      </c>
      <c r="B712" s="3">
        <f>COUNTIF('Form Responses 1'!$G:$G,A712)</f>
        <v>0</v>
      </c>
    </row>
    <row r="713" spans="1:2" ht="13" x14ac:dyDescent="0.15">
      <c r="A713" s="3">
        <f t="shared" si="5"/>
        <v>706</v>
      </c>
      <c r="B713" s="3">
        <f>COUNTIF('Form Responses 1'!$G:$G,A713)</f>
        <v>0</v>
      </c>
    </row>
    <row r="714" spans="1:2" ht="13" x14ac:dyDescent="0.15">
      <c r="A714" s="3">
        <f t="shared" si="5"/>
        <v>707</v>
      </c>
      <c r="B714" s="3">
        <f>COUNTIF('Form Responses 1'!$G:$G,A714)</f>
        <v>0</v>
      </c>
    </row>
    <row r="715" spans="1:2" ht="13" x14ac:dyDescent="0.15">
      <c r="A715" s="3">
        <f t="shared" si="5"/>
        <v>708</v>
      </c>
      <c r="B715" s="3">
        <f>COUNTIF('Form Responses 1'!$G:$G,A715)</f>
        <v>0</v>
      </c>
    </row>
    <row r="716" spans="1:2" ht="13" x14ac:dyDescent="0.15">
      <c r="A716" s="3">
        <f t="shared" si="5"/>
        <v>709</v>
      </c>
      <c r="B716" s="3">
        <f>COUNTIF('Form Responses 1'!$G:$G,A716)</f>
        <v>0</v>
      </c>
    </row>
    <row r="717" spans="1:2" ht="13" x14ac:dyDescent="0.15">
      <c r="A717" s="3">
        <f t="shared" si="5"/>
        <v>710</v>
      </c>
      <c r="B717" s="3">
        <f>COUNTIF('Form Responses 1'!$G:$G,A717)</f>
        <v>0</v>
      </c>
    </row>
    <row r="718" spans="1:2" ht="13" x14ac:dyDescent="0.15">
      <c r="A718" s="3">
        <f t="shared" si="5"/>
        <v>711</v>
      </c>
      <c r="B718" s="3">
        <f>COUNTIF('Form Responses 1'!$G:$G,A718)</f>
        <v>0</v>
      </c>
    </row>
    <row r="719" spans="1:2" ht="13" x14ac:dyDescent="0.15">
      <c r="A719" s="3">
        <f t="shared" si="5"/>
        <v>712</v>
      </c>
      <c r="B719" s="3">
        <f>COUNTIF('Form Responses 1'!$G:$G,A719)</f>
        <v>0</v>
      </c>
    </row>
    <row r="720" spans="1:2" ht="13" x14ac:dyDescent="0.15">
      <c r="A720" s="3">
        <f t="shared" si="5"/>
        <v>713</v>
      </c>
      <c r="B720" s="3">
        <f>COUNTIF('Form Responses 1'!$G:$G,A720)</f>
        <v>0</v>
      </c>
    </row>
    <row r="721" spans="1:2" ht="13" x14ac:dyDescent="0.15">
      <c r="A721" s="3">
        <f t="shared" si="5"/>
        <v>714</v>
      </c>
      <c r="B721" s="3">
        <f>COUNTIF('Form Responses 1'!$G:$G,A721)</f>
        <v>0</v>
      </c>
    </row>
    <row r="722" spans="1:2" ht="13" x14ac:dyDescent="0.15">
      <c r="A722" s="3">
        <f t="shared" si="5"/>
        <v>715</v>
      </c>
      <c r="B722" s="3">
        <f>COUNTIF('Form Responses 1'!$G:$G,A722)</f>
        <v>0</v>
      </c>
    </row>
    <row r="723" spans="1:2" ht="13" x14ac:dyDescent="0.15">
      <c r="A723" s="3">
        <f t="shared" si="5"/>
        <v>716</v>
      </c>
      <c r="B723" s="3">
        <f>COUNTIF('Form Responses 1'!$G:$G,A723)</f>
        <v>0</v>
      </c>
    </row>
    <row r="724" spans="1:2" ht="13" x14ac:dyDescent="0.15">
      <c r="A724" s="3">
        <f t="shared" si="5"/>
        <v>717</v>
      </c>
      <c r="B724" s="3">
        <f>COUNTIF('Form Responses 1'!$G:$G,A724)</f>
        <v>0</v>
      </c>
    </row>
    <row r="725" spans="1:2" ht="13" x14ac:dyDescent="0.15">
      <c r="A725" s="3">
        <f t="shared" si="5"/>
        <v>718</v>
      </c>
      <c r="B725" s="3">
        <f>COUNTIF('Form Responses 1'!$G:$G,A725)</f>
        <v>0</v>
      </c>
    </row>
    <row r="726" spans="1:2" ht="13" x14ac:dyDescent="0.15">
      <c r="A726" s="3">
        <f t="shared" si="5"/>
        <v>719</v>
      </c>
      <c r="B726" s="3">
        <f>COUNTIF('Form Responses 1'!$G:$G,A726)</f>
        <v>0</v>
      </c>
    </row>
    <row r="727" spans="1:2" ht="13" x14ac:dyDescent="0.15">
      <c r="A727" s="3">
        <f t="shared" si="5"/>
        <v>720</v>
      </c>
      <c r="B727" s="3">
        <f>COUNTIF('Form Responses 1'!$G:$G,A727)</f>
        <v>0</v>
      </c>
    </row>
    <row r="728" spans="1:2" ht="13" x14ac:dyDescent="0.15">
      <c r="A728" s="3">
        <f t="shared" si="5"/>
        <v>721</v>
      </c>
      <c r="B728" s="3">
        <f>COUNTIF('Form Responses 1'!$G:$G,A728)</f>
        <v>0</v>
      </c>
    </row>
    <row r="729" spans="1:2" ht="13" x14ac:dyDescent="0.15">
      <c r="A729" s="3">
        <f t="shared" si="5"/>
        <v>722</v>
      </c>
      <c r="B729" s="3">
        <f>COUNTIF('Form Responses 1'!$G:$G,A729)</f>
        <v>0</v>
      </c>
    </row>
    <row r="730" spans="1:2" ht="13" x14ac:dyDescent="0.15">
      <c r="A730" s="3">
        <f t="shared" si="5"/>
        <v>723</v>
      </c>
      <c r="B730" s="3">
        <f>COUNTIF('Form Responses 1'!$G:$G,A730)</f>
        <v>0</v>
      </c>
    </row>
    <row r="731" spans="1:2" ht="13" x14ac:dyDescent="0.15">
      <c r="A731" s="3">
        <f t="shared" si="5"/>
        <v>724</v>
      </c>
      <c r="B731" s="3">
        <f>COUNTIF('Form Responses 1'!$G:$G,A731)</f>
        <v>0</v>
      </c>
    </row>
    <row r="732" spans="1:2" ht="13" x14ac:dyDescent="0.15">
      <c r="A732" s="3">
        <f t="shared" si="5"/>
        <v>725</v>
      </c>
      <c r="B732" s="3">
        <f>COUNTIF('Form Responses 1'!$G:$G,A732)</f>
        <v>0</v>
      </c>
    </row>
    <row r="733" spans="1:2" ht="13" x14ac:dyDescent="0.15">
      <c r="A733" s="3">
        <f t="shared" si="5"/>
        <v>726</v>
      </c>
      <c r="B733" s="3">
        <f>COUNTIF('Form Responses 1'!$G:$G,A733)</f>
        <v>0</v>
      </c>
    </row>
    <row r="734" spans="1:2" ht="13" x14ac:dyDescent="0.15">
      <c r="A734" s="3">
        <f t="shared" si="5"/>
        <v>727</v>
      </c>
      <c r="B734" s="3">
        <f>COUNTIF('Form Responses 1'!$G:$G,A734)</f>
        <v>0</v>
      </c>
    </row>
    <row r="735" spans="1:2" ht="13" x14ac:dyDescent="0.15">
      <c r="A735" s="3">
        <f t="shared" si="5"/>
        <v>728</v>
      </c>
      <c r="B735" s="3">
        <f>COUNTIF('Form Responses 1'!$G:$G,A735)</f>
        <v>0</v>
      </c>
    </row>
    <row r="736" spans="1:2" ht="13" x14ac:dyDescent="0.15">
      <c r="A736" s="3">
        <f t="shared" si="5"/>
        <v>729</v>
      </c>
      <c r="B736" s="3">
        <f>COUNTIF('Form Responses 1'!$G:$G,A736)</f>
        <v>0</v>
      </c>
    </row>
    <row r="737" spans="1:2" ht="13" x14ac:dyDescent="0.15">
      <c r="A737" s="3">
        <f t="shared" si="5"/>
        <v>730</v>
      </c>
      <c r="B737" s="3">
        <f>COUNTIF('Form Responses 1'!$G:$G,A737)</f>
        <v>0</v>
      </c>
    </row>
    <row r="738" spans="1:2" ht="13" x14ac:dyDescent="0.15">
      <c r="A738" s="3">
        <f t="shared" si="5"/>
        <v>731</v>
      </c>
      <c r="B738" s="3">
        <f>COUNTIF('Form Responses 1'!$G:$G,A738)</f>
        <v>0</v>
      </c>
    </row>
    <row r="739" spans="1:2" ht="13" x14ac:dyDescent="0.15">
      <c r="A739" s="3">
        <f t="shared" si="5"/>
        <v>732</v>
      </c>
      <c r="B739" s="3">
        <f>COUNTIF('Form Responses 1'!$G:$G,A739)</f>
        <v>0</v>
      </c>
    </row>
    <row r="740" spans="1:2" ht="13" x14ac:dyDescent="0.15">
      <c r="A740" s="3">
        <f t="shared" si="5"/>
        <v>733</v>
      </c>
      <c r="B740" s="3">
        <f>COUNTIF('Form Responses 1'!$G:$G,A740)</f>
        <v>0</v>
      </c>
    </row>
    <row r="741" spans="1:2" ht="13" x14ac:dyDescent="0.15">
      <c r="A741" s="3">
        <f t="shared" si="5"/>
        <v>734</v>
      </c>
      <c r="B741" s="3">
        <f>COUNTIF('Form Responses 1'!$G:$G,A741)</f>
        <v>0</v>
      </c>
    </row>
    <row r="742" spans="1:2" ht="13" x14ac:dyDescent="0.15">
      <c r="A742" s="3">
        <f t="shared" si="5"/>
        <v>735</v>
      </c>
      <c r="B742" s="3">
        <f>COUNTIF('Form Responses 1'!$G:$G,A742)</f>
        <v>0</v>
      </c>
    </row>
    <row r="743" spans="1:2" ht="13" x14ac:dyDescent="0.15">
      <c r="A743" s="3">
        <f t="shared" si="5"/>
        <v>736</v>
      </c>
      <c r="B743" s="3">
        <f>COUNTIF('Form Responses 1'!$G:$G,A743)</f>
        <v>0</v>
      </c>
    </row>
    <row r="744" spans="1:2" ht="13" x14ac:dyDescent="0.15">
      <c r="A744" s="3">
        <f t="shared" si="5"/>
        <v>737</v>
      </c>
      <c r="B744" s="3">
        <f>COUNTIF('Form Responses 1'!$G:$G,A744)</f>
        <v>0</v>
      </c>
    </row>
    <row r="745" spans="1:2" ht="13" x14ac:dyDescent="0.15">
      <c r="A745" s="3">
        <f t="shared" si="5"/>
        <v>738</v>
      </c>
      <c r="B745" s="3">
        <f>COUNTIF('Form Responses 1'!$G:$G,A745)</f>
        <v>0</v>
      </c>
    </row>
    <row r="746" spans="1:2" ht="13" x14ac:dyDescent="0.15">
      <c r="A746" s="3">
        <f t="shared" si="5"/>
        <v>739</v>
      </c>
      <c r="B746" s="3">
        <f>COUNTIF('Form Responses 1'!$G:$G,A746)</f>
        <v>0</v>
      </c>
    </row>
    <row r="747" spans="1:2" ht="13" x14ac:dyDescent="0.15">
      <c r="A747" s="3">
        <f t="shared" si="5"/>
        <v>740</v>
      </c>
      <c r="B747" s="3">
        <f>COUNTIF('Form Responses 1'!$G:$G,A747)</f>
        <v>0</v>
      </c>
    </row>
    <row r="748" spans="1:2" ht="13" x14ac:dyDescent="0.15">
      <c r="A748" s="3">
        <f t="shared" si="5"/>
        <v>741</v>
      </c>
      <c r="B748" s="3">
        <f>COUNTIF('Form Responses 1'!$G:$G,A748)</f>
        <v>0</v>
      </c>
    </row>
    <row r="749" spans="1:2" ht="13" x14ac:dyDescent="0.15">
      <c r="A749" s="3">
        <f t="shared" si="5"/>
        <v>742</v>
      </c>
      <c r="B749" s="3">
        <f>COUNTIF('Form Responses 1'!$G:$G,A749)</f>
        <v>0</v>
      </c>
    </row>
    <row r="750" spans="1:2" ht="13" x14ac:dyDescent="0.15">
      <c r="A750" s="3">
        <f t="shared" si="5"/>
        <v>743</v>
      </c>
      <c r="B750" s="3">
        <f>COUNTIF('Form Responses 1'!$G:$G,A750)</f>
        <v>0</v>
      </c>
    </row>
    <row r="751" spans="1:2" ht="13" x14ac:dyDescent="0.15">
      <c r="A751" s="3">
        <f t="shared" si="5"/>
        <v>744</v>
      </c>
      <c r="B751" s="3">
        <f>COUNTIF('Form Responses 1'!$G:$G,A751)</f>
        <v>0</v>
      </c>
    </row>
    <row r="752" spans="1:2" ht="13" x14ac:dyDescent="0.15">
      <c r="A752" s="3">
        <f t="shared" si="5"/>
        <v>745</v>
      </c>
      <c r="B752" s="3">
        <f>COUNTIF('Form Responses 1'!$G:$G,A752)</f>
        <v>0</v>
      </c>
    </row>
    <row r="753" spans="1:2" ht="13" x14ac:dyDescent="0.15">
      <c r="A753" s="3">
        <f t="shared" si="5"/>
        <v>746</v>
      </c>
      <c r="B753" s="3">
        <f>COUNTIF('Form Responses 1'!$G:$G,A753)</f>
        <v>0</v>
      </c>
    </row>
    <row r="754" spans="1:2" ht="13" x14ac:dyDescent="0.15">
      <c r="A754" s="3">
        <f t="shared" si="5"/>
        <v>747</v>
      </c>
      <c r="B754" s="3">
        <f>COUNTIF('Form Responses 1'!$G:$G,A754)</f>
        <v>0</v>
      </c>
    </row>
    <row r="755" spans="1:2" ht="13" x14ac:dyDescent="0.15">
      <c r="A755" s="3">
        <f t="shared" si="5"/>
        <v>748</v>
      </c>
      <c r="B755" s="3">
        <f>COUNTIF('Form Responses 1'!$G:$G,A755)</f>
        <v>0</v>
      </c>
    </row>
    <row r="756" spans="1:2" ht="13" x14ac:dyDescent="0.15">
      <c r="A756" s="3">
        <f t="shared" si="5"/>
        <v>749</v>
      </c>
      <c r="B756" s="3">
        <f>COUNTIF('Form Responses 1'!$G:$G,A756)</f>
        <v>0</v>
      </c>
    </row>
    <row r="757" spans="1:2" ht="13" x14ac:dyDescent="0.15">
      <c r="A757" s="3">
        <f t="shared" si="5"/>
        <v>750</v>
      </c>
      <c r="B757" s="3">
        <f>COUNTIF('Form Responses 1'!$G:$G,A757)</f>
        <v>0</v>
      </c>
    </row>
    <row r="758" spans="1:2" ht="13" x14ac:dyDescent="0.15">
      <c r="A758" s="3">
        <f t="shared" si="5"/>
        <v>751</v>
      </c>
      <c r="B758" s="3">
        <f>COUNTIF('Form Responses 1'!$G:$G,A758)</f>
        <v>0</v>
      </c>
    </row>
    <row r="759" spans="1:2" ht="13" x14ac:dyDescent="0.15">
      <c r="A759" s="3">
        <f t="shared" si="5"/>
        <v>752</v>
      </c>
      <c r="B759" s="3">
        <f>COUNTIF('Form Responses 1'!$G:$G,A759)</f>
        <v>0</v>
      </c>
    </row>
    <row r="760" spans="1:2" ht="13" x14ac:dyDescent="0.15">
      <c r="A760" s="3">
        <f t="shared" si="5"/>
        <v>753</v>
      </c>
      <c r="B760" s="3">
        <f>COUNTIF('Form Responses 1'!$G:$G,A760)</f>
        <v>0</v>
      </c>
    </row>
    <row r="761" spans="1:2" ht="13" x14ac:dyDescent="0.15">
      <c r="A761" s="3">
        <f t="shared" si="5"/>
        <v>754</v>
      </c>
      <c r="B761" s="3">
        <f>COUNTIF('Form Responses 1'!$G:$G,A761)</f>
        <v>0</v>
      </c>
    </row>
    <row r="762" spans="1:2" ht="13" x14ac:dyDescent="0.15">
      <c r="A762" s="3">
        <f t="shared" si="5"/>
        <v>755</v>
      </c>
      <c r="B762" s="3">
        <f>COUNTIF('Form Responses 1'!$G:$G,A762)</f>
        <v>0</v>
      </c>
    </row>
    <row r="763" spans="1:2" ht="13" x14ac:dyDescent="0.15">
      <c r="A763" s="3">
        <f t="shared" si="5"/>
        <v>756</v>
      </c>
      <c r="B763" s="3">
        <f>COUNTIF('Form Responses 1'!$G:$G,A763)</f>
        <v>0</v>
      </c>
    </row>
    <row r="764" spans="1:2" ht="13" x14ac:dyDescent="0.15">
      <c r="A764" s="3">
        <f t="shared" si="5"/>
        <v>757</v>
      </c>
      <c r="B764" s="3">
        <f>COUNTIF('Form Responses 1'!$G:$G,A764)</f>
        <v>0</v>
      </c>
    </row>
    <row r="765" spans="1:2" ht="13" x14ac:dyDescent="0.15">
      <c r="A765" s="3">
        <f t="shared" si="5"/>
        <v>758</v>
      </c>
      <c r="B765" s="3">
        <f>COUNTIF('Form Responses 1'!$G:$G,A765)</f>
        <v>0</v>
      </c>
    </row>
    <row r="766" spans="1:2" ht="13" x14ac:dyDescent="0.15">
      <c r="A766" s="3">
        <f t="shared" si="5"/>
        <v>759</v>
      </c>
      <c r="B766" s="3">
        <f>COUNTIF('Form Responses 1'!$G:$G,A766)</f>
        <v>0</v>
      </c>
    </row>
    <row r="767" spans="1:2" ht="13" x14ac:dyDescent="0.15">
      <c r="A767" s="3">
        <f t="shared" si="5"/>
        <v>760</v>
      </c>
      <c r="B767" s="3">
        <f>COUNTIF('Form Responses 1'!$G:$G,A767)</f>
        <v>0</v>
      </c>
    </row>
    <row r="768" spans="1:2" ht="13" x14ac:dyDescent="0.15">
      <c r="A768" s="3">
        <f t="shared" si="5"/>
        <v>761</v>
      </c>
      <c r="B768" s="3">
        <f>COUNTIF('Form Responses 1'!$G:$G,A768)</f>
        <v>0</v>
      </c>
    </row>
    <row r="769" spans="1:2" ht="13" x14ac:dyDescent="0.15">
      <c r="A769" s="3">
        <f t="shared" si="5"/>
        <v>762</v>
      </c>
      <c r="B769" s="3">
        <f>COUNTIF('Form Responses 1'!$G:$G,A769)</f>
        <v>0</v>
      </c>
    </row>
    <row r="770" spans="1:2" ht="13" x14ac:dyDescent="0.15">
      <c r="A770" s="3">
        <f t="shared" si="5"/>
        <v>763</v>
      </c>
      <c r="B770" s="3">
        <f>COUNTIF('Form Responses 1'!$G:$G,A770)</f>
        <v>0</v>
      </c>
    </row>
    <row r="771" spans="1:2" ht="13" x14ac:dyDescent="0.15">
      <c r="A771" s="3">
        <f t="shared" si="5"/>
        <v>764</v>
      </c>
      <c r="B771" s="3">
        <f>COUNTIF('Form Responses 1'!$G:$G,A771)</f>
        <v>0</v>
      </c>
    </row>
    <row r="772" spans="1:2" ht="13" x14ac:dyDescent="0.15">
      <c r="A772" s="3">
        <f t="shared" si="5"/>
        <v>765</v>
      </c>
      <c r="B772" s="3">
        <f>COUNTIF('Form Responses 1'!$G:$G,A772)</f>
        <v>0</v>
      </c>
    </row>
    <row r="773" spans="1:2" ht="13" x14ac:dyDescent="0.15">
      <c r="A773" s="3">
        <f t="shared" si="5"/>
        <v>766</v>
      </c>
      <c r="B773" s="3">
        <f>COUNTIF('Form Responses 1'!$G:$G,A773)</f>
        <v>0</v>
      </c>
    </row>
    <row r="774" spans="1:2" ht="13" x14ac:dyDescent="0.15">
      <c r="A774" s="3">
        <f t="shared" si="5"/>
        <v>767</v>
      </c>
      <c r="B774" s="3">
        <f>COUNTIF('Form Responses 1'!$G:$G,A774)</f>
        <v>0</v>
      </c>
    </row>
    <row r="775" spans="1:2" ht="13" x14ac:dyDescent="0.15">
      <c r="A775" s="3">
        <f t="shared" si="5"/>
        <v>768</v>
      </c>
      <c r="B775" s="3">
        <f>COUNTIF('Form Responses 1'!$G:$G,A775)</f>
        <v>0</v>
      </c>
    </row>
    <row r="776" spans="1:2" ht="13" x14ac:dyDescent="0.15">
      <c r="A776" s="3">
        <f t="shared" si="5"/>
        <v>769</v>
      </c>
      <c r="B776" s="3">
        <f>COUNTIF('Form Responses 1'!$G:$G,A776)</f>
        <v>0</v>
      </c>
    </row>
    <row r="777" spans="1:2" ht="13" x14ac:dyDescent="0.15">
      <c r="A777" s="3">
        <f t="shared" si="5"/>
        <v>770</v>
      </c>
      <c r="B777" s="3">
        <f>COUNTIF('Form Responses 1'!$G:$G,A777)</f>
        <v>0</v>
      </c>
    </row>
    <row r="778" spans="1:2" ht="13" x14ac:dyDescent="0.15">
      <c r="A778" s="3">
        <f t="shared" si="5"/>
        <v>771</v>
      </c>
      <c r="B778" s="3">
        <f>COUNTIF('Form Responses 1'!$G:$G,A778)</f>
        <v>0</v>
      </c>
    </row>
    <row r="779" spans="1:2" ht="13" x14ac:dyDescent="0.15">
      <c r="A779" s="3">
        <f t="shared" si="5"/>
        <v>772</v>
      </c>
      <c r="B779" s="3">
        <f>COUNTIF('Form Responses 1'!$G:$G,A779)</f>
        <v>0</v>
      </c>
    </row>
    <row r="780" spans="1:2" ht="13" x14ac:dyDescent="0.15">
      <c r="A780" s="3">
        <f t="shared" si="5"/>
        <v>773</v>
      </c>
      <c r="B780" s="3">
        <f>COUNTIF('Form Responses 1'!$G:$G,A780)</f>
        <v>0</v>
      </c>
    </row>
    <row r="781" spans="1:2" ht="13" x14ac:dyDescent="0.15">
      <c r="A781" s="3">
        <f t="shared" si="5"/>
        <v>774</v>
      </c>
      <c r="B781" s="3">
        <f>COUNTIF('Form Responses 1'!$G:$G,A781)</f>
        <v>0</v>
      </c>
    </row>
    <row r="782" spans="1:2" ht="13" x14ac:dyDescent="0.15">
      <c r="A782" s="3">
        <f t="shared" si="5"/>
        <v>775</v>
      </c>
      <c r="B782" s="3">
        <f>COUNTIF('Form Responses 1'!$G:$G,A782)</f>
        <v>0</v>
      </c>
    </row>
    <row r="783" spans="1:2" ht="13" x14ac:dyDescent="0.15">
      <c r="A783" s="3">
        <f t="shared" si="5"/>
        <v>776</v>
      </c>
      <c r="B783" s="3">
        <f>COUNTIF('Form Responses 1'!$G:$G,A783)</f>
        <v>0</v>
      </c>
    </row>
    <row r="784" spans="1:2" ht="13" x14ac:dyDescent="0.15">
      <c r="A784" s="3">
        <f t="shared" si="5"/>
        <v>777</v>
      </c>
      <c r="B784" s="3">
        <f>COUNTIF('Form Responses 1'!$G:$G,A784)</f>
        <v>0</v>
      </c>
    </row>
    <row r="785" spans="1:2" ht="13" x14ac:dyDescent="0.15">
      <c r="A785" s="3">
        <f t="shared" ref="A785:A1000" si="6">A784+1</f>
        <v>778</v>
      </c>
      <c r="B785" s="3">
        <f>COUNTIF('Form Responses 1'!$G:$G,A785)</f>
        <v>0</v>
      </c>
    </row>
    <row r="786" spans="1:2" ht="13" x14ac:dyDescent="0.15">
      <c r="A786" s="3">
        <f t="shared" si="6"/>
        <v>779</v>
      </c>
      <c r="B786" s="3">
        <f>COUNTIF('Form Responses 1'!$G:$G,A786)</f>
        <v>0</v>
      </c>
    </row>
    <row r="787" spans="1:2" ht="13" x14ac:dyDescent="0.15">
      <c r="A787" s="3">
        <f t="shared" si="6"/>
        <v>780</v>
      </c>
      <c r="B787" s="3">
        <f>COUNTIF('Form Responses 1'!$G:$G,A787)</f>
        <v>0</v>
      </c>
    </row>
    <row r="788" spans="1:2" ht="13" x14ac:dyDescent="0.15">
      <c r="A788" s="3">
        <f t="shared" si="6"/>
        <v>781</v>
      </c>
      <c r="B788" s="3">
        <f>COUNTIF('Form Responses 1'!$G:$G,A788)</f>
        <v>0</v>
      </c>
    </row>
    <row r="789" spans="1:2" ht="13" x14ac:dyDescent="0.15">
      <c r="A789" s="3">
        <f t="shared" si="6"/>
        <v>782</v>
      </c>
      <c r="B789" s="3">
        <f>COUNTIF('Form Responses 1'!$G:$G,A789)</f>
        <v>0</v>
      </c>
    </row>
    <row r="790" spans="1:2" ht="13" x14ac:dyDescent="0.15">
      <c r="A790" s="3">
        <f t="shared" si="6"/>
        <v>783</v>
      </c>
      <c r="B790" s="3">
        <f>COUNTIF('Form Responses 1'!$G:$G,A790)</f>
        <v>0</v>
      </c>
    </row>
    <row r="791" spans="1:2" ht="13" x14ac:dyDescent="0.15">
      <c r="A791" s="3">
        <f t="shared" si="6"/>
        <v>784</v>
      </c>
      <c r="B791" s="3">
        <f>COUNTIF('Form Responses 1'!$G:$G,A791)</f>
        <v>0</v>
      </c>
    </row>
    <row r="792" spans="1:2" ht="13" x14ac:dyDescent="0.15">
      <c r="A792" s="3">
        <f t="shared" si="6"/>
        <v>785</v>
      </c>
      <c r="B792" s="3">
        <f>COUNTIF('Form Responses 1'!$G:$G,A792)</f>
        <v>0</v>
      </c>
    </row>
    <row r="793" spans="1:2" ht="13" x14ac:dyDescent="0.15">
      <c r="A793" s="3">
        <f t="shared" si="6"/>
        <v>786</v>
      </c>
      <c r="B793" s="3">
        <f>COUNTIF('Form Responses 1'!$G:$G,A793)</f>
        <v>0</v>
      </c>
    </row>
    <row r="794" spans="1:2" ht="13" x14ac:dyDescent="0.15">
      <c r="A794" s="3">
        <f t="shared" si="6"/>
        <v>787</v>
      </c>
      <c r="B794" s="3">
        <f>COUNTIF('Form Responses 1'!$G:$G,A794)</f>
        <v>0</v>
      </c>
    </row>
    <row r="795" spans="1:2" ht="13" x14ac:dyDescent="0.15">
      <c r="A795" s="3">
        <f t="shared" si="6"/>
        <v>788</v>
      </c>
      <c r="B795" s="3">
        <f>COUNTIF('Form Responses 1'!$G:$G,A795)</f>
        <v>0</v>
      </c>
    </row>
    <row r="796" spans="1:2" ht="13" x14ac:dyDescent="0.15">
      <c r="A796" s="3">
        <f t="shared" si="6"/>
        <v>789</v>
      </c>
      <c r="B796" s="3">
        <f>COUNTIF('Form Responses 1'!$G:$G,A796)</f>
        <v>0</v>
      </c>
    </row>
    <row r="797" spans="1:2" ht="13" x14ac:dyDescent="0.15">
      <c r="A797" s="3">
        <f t="shared" si="6"/>
        <v>790</v>
      </c>
      <c r="B797" s="3">
        <f>COUNTIF('Form Responses 1'!$G:$G,A797)</f>
        <v>0</v>
      </c>
    </row>
    <row r="798" spans="1:2" ht="13" x14ac:dyDescent="0.15">
      <c r="A798" s="3">
        <f t="shared" si="6"/>
        <v>791</v>
      </c>
      <c r="B798" s="3">
        <f>COUNTIF('Form Responses 1'!$G:$G,A798)</f>
        <v>0</v>
      </c>
    </row>
    <row r="799" spans="1:2" ht="13" x14ac:dyDescent="0.15">
      <c r="A799" s="3">
        <f t="shared" si="6"/>
        <v>792</v>
      </c>
      <c r="B799" s="3">
        <f>COUNTIF('Form Responses 1'!$G:$G,A799)</f>
        <v>0</v>
      </c>
    </row>
    <row r="800" spans="1:2" ht="13" x14ac:dyDescent="0.15">
      <c r="A800" s="3">
        <f t="shared" si="6"/>
        <v>793</v>
      </c>
      <c r="B800" s="3">
        <f>COUNTIF('Form Responses 1'!$G:$G,A800)</f>
        <v>0</v>
      </c>
    </row>
    <row r="801" spans="1:2" ht="13" x14ac:dyDescent="0.15">
      <c r="A801" s="3">
        <f t="shared" si="6"/>
        <v>794</v>
      </c>
      <c r="B801" s="3">
        <f>COUNTIF('Form Responses 1'!$G:$G,A801)</f>
        <v>0</v>
      </c>
    </row>
    <row r="802" spans="1:2" ht="13" x14ac:dyDescent="0.15">
      <c r="A802" s="3">
        <f t="shared" si="6"/>
        <v>795</v>
      </c>
      <c r="B802" s="3">
        <f>COUNTIF('Form Responses 1'!$G:$G,A802)</f>
        <v>0</v>
      </c>
    </row>
    <row r="803" spans="1:2" ht="13" x14ac:dyDescent="0.15">
      <c r="A803" s="3">
        <f t="shared" si="6"/>
        <v>796</v>
      </c>
      <c r="B803" s="3">
        <f>COUNTIF('Form Responses 1'!$G:$G,A803)</f>
        <v>0</v>
      </c>
    </row>
    <row r="804" spans="1:2" ht="13" x14ac:dyDescent="0.15">
      <c r="A804" s="3">
        <f t="shared" si="6"/>
        <v>797</v>
      </c>
      <c r="B804" s="3">
        <f>COUNTIF('Form Responses 1'!$G:$G,A804)</f>
        <v>0</v>
      </c>
    </row>
    <row r="805" spans="1:2" ht="13" x14ac:dyDescent="0.15">
      <c r="A805" s="3">
        <f t="shared" si="6"/>
        <v>798</v>
      </c>
      <c r="B805" s="3">
        <f>COUNTIF('Form Responses 1'!$G:$G,A805)</f>
        <v>0</v>
      </c>
    </row>
    <row r="806" spans="1:2" ht="13" x14ac:dyDescent="0.15">
      <c r="A806" s="3">
        <f t="shared" si="6"/>
        <v>799</v>
      </c>
      <c r="B806" s="3">
        <f>COUNTIF('Form Responses 1'!$G:$G,A806)</f>
        <v>0</v>
      </c>
    </row>
    <row r="807" spans="1:2" ht="13" x14ac:dyDescent="0.15">
      <c r="A807" s="3">
        <f t="shared" si="6"/>
        <v>800</v>
      </c>
      <c r="B807" s="3">
        <f>COUNTIF('Form Responses 1'!$G:$G,A807)</f>
        <v>0</v>
      </c>
    </row>
    <row r="808" spans="1:2" ht="13" x14ac:dyDescent="0.15">
      <c r="A808" s="3">
        <f t="shared" si="6"/>
        <v>801</v>
      </c>
      <c r="B808" s="3">
        <f>COUNTIF('Form Responses 1'!$G:$G,A808)</f>
        <v>0</v>
      </c>
    </row>
    <row r="809" spans="1:2" ht="13" x14ac:dyDescent="0.15">
      <c r="A809" s="3">
        <f t="shared" si="6"/>
        <v>802</v>
      </c>
      <c r="B809" s="3">
        <f>COUNTIF('Form Responses 1'!$G:$G,A809)</f>
        <v>0</v>
      </c>
    </row>
    <row r="810" spans="1:2" ht="13" x14ac:dyDescent="0.15">
      <c r="A810" s="3">
        <f t="shared" si="6"/>
        <v>803</v>
      </c>
      <c r="B810" s="3">
        <f>COUNTIF('Form Responses 1'!$G:$G,A810)</f>
        <v>0</v>
      </c>
    </row>
    <row r="811" spans="1:2" ht="13" x14ac:dyDescent="0.15">
      <c r="A811" s="3">
        <f t="shared" si="6"/>
        <v>804</v>
      </c>
      <c r="B811" s="3">
        <f>COUNTIF('Form Responses 1'!$G:$G,A811)</f>
        <v>0</v>
      </c>
    </row>
    <row r="812" spans="1:2" ht="13" x14ac:dyDescent="0.15">
      <c r="A812" s="3">
        <f t="shared" si="6"/>
        <v>805</v>
      </c>
      <c r="B812" s="3">
        <f>COUNTIF('Form Responses 1'!$G:$G,A812)</f>
        <v>0</v>
      </c>
    </row>
    <row r="813" spans="1:2" ht="13" x14ac:dyDescent="0.15">
      <c r="A813" s="3">
        <f t="shared" si="6"/>
        <v>806</v>
      </c>
      <c r="B813" s="3">
        <f>COUNTIF('Form Responses 1'!$G:$G,A813)</f>
        <v>0</v>
      </c>
    </row>
    <row r="814" spans="1:2" ht="13" x14ac:dyDescent="0.15">
      <c r="A814" s="3">
        <f t="shared" si="6"/>
        <v>807</v>
      </c>
      <c r="B814" s="3">
        <f>COUNTIF('Form Responses 1'!$G:$G,A814)</f>
        <v>0</v>
      </c>
    </row>
    <row r="815" spans="1:2" ht="13" x14ac:dyDescent="0.15">
      <c r="A815" s="3">
        <f t="shared" si="6"/>
        <v>808</v>
      </c>
      <c r="B815" s="3">
        <f>COUNTIF('Form Responses 1'!$G:$G,A815)</f>
        <v>0</v>
      </c>
    </row>
    <row r="816" spans="1:2" ht="13" x14ac:dyDescent="0.15">
      <c r="A816" s="3">
        <f t="shared" si="6"/>
        <v>809</v>
      </c>
      <c r="B816" s="3">
        <f>COUNTIF('Form Responses 1'!$G:$G,A816)</f>
        <v>0</v>
      </c>
    </row>
    <row r="817" spans="1:2" ht="13" x14ac:dyDescent="0.15">
      <c r="A817" s="3">
        <f t="shared" si="6"/>
        <v>810</v>
      </c>
      <c r="B817" s="3">
        <f>COUNTIF('Form Responses 1'!$G:$G,A817)</f>
        <v>0</v>
      </c>
    </row>
    <row r="818" spans="1:2" ht="13" x14ac:dyDescent="0.15">
      <c r="A818" s="3">
        <f t="shared" si="6"/>
        <v>811</v>
      </c>
      <c r="B818" s="3">
        <f>COUNTIF('Form Responses 1'!$G:$G,A818)</f>
        <v>0</v>
      </c>
    </row>
    <row r="819" spans="1:2" ht="13" x14ac:dyDescent="0.15">
      <c r="A819" s="3">
        <f t="shared" si="6"/>
        <v>812</v>
      </c>
      <c r="B819" s="3">
        <f>COUNTIF('Form Responses 1'!$G:$G,A819)</f>
        <v>0</v>
      </c>
    </row>
    <row r="820" spans="1:2" ht="13" x14ac:dyDescent="0.15">
      <c r="A820" s="3">
        <f t="shared" si="6"/>
        <v>813</v>
      </c>
      <c r="B820" s="3">
        <f>COUNTIF('Form Responses 1'!$G:$G,A820)</f>
        <v>0</v>
      </c>
    </row>
    <row r="821" spans="1:2" ht="13" x14ac:dyDescent="0.15">
      <c r="A821" s="3">
        <f t="shared" si="6"/>
        <v>814</v>
      </c>
      <c r="B821" s="3">
        <f>COUNTIF('Form Responses 1'!$G:$G,A821)</f>
        <v>0</v>
      </c>
    </row>
    <row r="822" spans="1:2" ht="13" x14ac:dyDescent="0.15">
      <c r="A822" s="3">
        <f t="shared" si="6"/>
        <v>815</v>
      </c>
      <c r="B822" s="3">
        <f>COUNTIF('Form Responses 1'!$G:$G,A822)</f>
        <v>0</v>
      </c>
    </row>
    <row r="823" spans="1:2" ht="13" x14ac:dyDescent="0.15">
      <c r="A823" s="3">
        <f t="shared" si="6"/>
        <v>816</v>
      </c>
      <c r="B823" s="3">
        <f>COUNTIF('Form Responses 1'!$G:$G,A823)</f>
        <v>0</v>
      </c>
    </row>
    <row r="824" spans="1:2" ht="13" x14ac:dyDescent="0.15">
      <c r="A824" s="3">
        <f t="shared" si="6"/>
        <v>817</v>
      </c>
      <c r="B824" s="3">
        <f>COUNTIF('Form Responses 1'!$G:$G,A824)</f>
        <v>0</v>
      </c>
    </row>
    <row r="825" spans="1:2" ht="13" x14ac:dyDescent="0.15">
      <c r="A825" s="3">
        <f t="shared" si="6"/>
        <v>818</v>
      </c>
      <c r="B825" s="3">
        <f>COUNTIF('Form Responses 1'!$G:$G,A825)</f>
        <v>0</v>
      </c>
    </row>
    <row r="826" spans="1:2" ht="13" x14ac:dyDescent="0.15">
      <c r="A826" s="3">
        <f t="shared" si="6"/>
        <v>819</v>
      </c>
      <c r="B826" s="3">
        <f>COUNTIF('Form Responses 1'!$G:$G,A826)</f>
        <v>0</v>
      </c>
    </row>
    <row r="827" spans="1:2" ht="13" x14ac:dyDescent="0.15">
      <c r="A827" s="3">
        <f t="shared" si="6"/>
        <v>820</v>
      </c>
      <c r="B827" s="3">
        <f>COUNTIF('Form Responses 1'!$G:$G,A827)</f>
        <v>0</v>
      </c>
    </row>
    <row r="828" spans="1:2" ht="13" x14ac:dyDescent="0.15">
      <c r="A828" s="3">
        <f t="shared" si="6"/>
        <v>821</v>
      </c>
      <c r="B828" s="3">
        <f>COUNTIF('Form Responses 1'!$G:$G,A828)</f>
        <v>0</v>
      </c>
    </row>
    <row r="829" spans="1:2" ht="13" x14ac:dyDescent="0.15">
      <c r="A829" s="3">
        <f t="shared" si="6"/>
        <v>822</v>
      </c>
      <c r="B829" s="3">
        <f>COUNTIF('Form Responses 1'!$G:$G,A829)</f>
        <v>0</v>
      </c>
    </row>
    <row r="830" spans="1:2" ht="13" x14ac:dyDescent="0.15">
      <c r="A830" s="3">
        <f t="shared" si="6"/>
        <v>823</v>
      </c>
      <c r="B830" s="3">
        <f>COUNTIF('Form Responses 1'!$G:$G,A830)</f>
        <v>0</v>
      </c>
    </row>
    <row r="831" spans="1:2" ht="13" x14ac:dyDescent="0.15">
      <c r="A831" s="3">
        <f t="shared" si="6"/>
        <v>824</v>
      </c>
      <c r="B831" s="3">
        <f>COUNTIF('Form Responses 1'!$G:$G,A831)</f>
        <v>0</v>
      </c>
    </row>
    <row r="832" spans="1:2" ht="13" x14ac:dyDescent="0.15">
      <c r="A832" s="3">
        <f t="shared" si="6"/>
        <v>825</v>
      </c>
      <c r="B832" s="3">
        <f>COUNTIF('Form Responses 1'!$G:$G,A832)</f>
        <v>0</v>
      </c>
    </row>
    <row r="833" spans="1:2" ht="13" x14ac:dyDescent="0.15">
      <c r="A833" s="3">
        <f t="shared" si="6"/>
        <v>826</v>
      </c>
      <c r="B833" s="3">
        <f>COUNTIF('Form Responses 1'!$G:$G,A833)</f>
        <v>0</v>
      </c>
    </row>
    <row r="834" spans="1:2" ht="13" x14ac:dyDescent="0.15">
      <c r="A834" s="3">
        <f t="shared" si="6"/>
        <v>827</v>
      </c>
      <c r="B834" s="3">
        <f>COUNTIF('Form Responses 1'!$G:$G,A834)</f>
        <v>0</v>
      </c>
    </row>
    <row r="835" spans="1:2" ht="13" x14ac:dyDescent="0.15">
      <c r="A835" s="3">
        <f t="shared" si="6"/>
        <v>828</v>
      </c>
      <c r="B835" s="3">
        <f>COUNTIF('Form Responses 1'!$G:$G,A835)</f>
        <v>0</v>
      </c>
    </row>
    <row r="836" spans="1:2" ht="13" x14ac:dyDescent="0.15">
      <c r="A836" s="3">
        <f t="shared" si="6"/>
        <v>829</v>
      </c>
      <c r="B836" s="3">
        <f>COUNTIF('Form Responses 1'!$G:$G,A836)</f>
        <v>0</v>
      </c>
    </row>
    <row r="837" spans="1:2" ht="13" x14ac:dyDescent="0.15">
      <c r="A837" s="3">
        <f t="shared" si="6"/>
        <v>830</v>
      </c>
      <c r="B837" s="3">
        <f>COUNTIF('Form Responses 1'!$G:$G,A837)</f>
        <v>0</v>
      </c>
    </row>
    <row r="838" spans="1:2" ht="13" x14ac:dyDescent="0.15">
      <c r="A838" s="3">
        <f t="shared" si="6"/>
        <v>831</v>
      </c>
      <c r="B838" s="3">
        <f>COUNTIF('Form Responses 1'!$G:$G,A838)</f>
        <v>0</v>
      </c>
    </row>
    <row r="839" spans="1:2" ht="13" x14ac:dyDescent="0.15">
      <c r="A839" s="3">
        <f t="shared" si="6"/>
        <v>832</v>
      </c>
      <c r="B839" s="3">
        <f>COUNTIF('Form Responses 1'!$G:$G,A839)</f>
        <v>0</v>
      </c>
    </row>
    <row r="840" spans="1:2" ht="13" x14ac:dyDescent="0.15">
      <c r="A840" s="3">
        <f t="shared" si="6"/>
        <v>833</v>
      </c>
      <c r="B840" s="3">
        <f>COUNTIF('Form Responses 1'!$G:$G,A840)</f>
        <v>0</v>
      </c>
    </row>
    <row r="841" spans="1:2" ht="13" x14ac:dyDescent="0.15">
      <c r="A841" s="3">
        <f t="shared" si="6"/>
        <v>834</v>
      </c>
      <c r="B841" s="3">
        <f>COUNTIF('Form Responses 1'!$G:$G,A841)</f>
        <v>0</v>
      </c>
    </row>
    <row r="842" spans="1:2" ht="13" x14ac:dyDescent="0.15">
      <c r="A842" s="3">
        <f t="shared" si="6"/>
        <v>835</v>
      </c>
      <c r="B842" s="3">
        <f>COUNTIF('Form Responses 1'!$G:$G,A842)</f>
        <v>0</v>
      </c>
    </row>
    <row r="843" spans="1:2" ht="13" x14ac:dyDescent="0.15">
      <c r="A843" s="3">
        <f t="shared" si="6"/>
        <v>836</v>
      </c>
      <c r="B843" s="3">
        <f>COUNTIF('Form Responses 1'!$G:$G,A843)</f>
        <v>0</v>
      </c>
    </row>
    <row r="844" spans="1:2" ht="13" x14ac:dyDescent="0.15">
      <c r="A844" s="3">
        <f t="shared" si="6"/>
        <v>837</v>
      </c>
      <c r="B844" s="3">
        <f>COUNTIF('Form Responses 1'!$G:$G,A844)</f>
        <v>0</v>
      </c>
    </row>
    <row r="845" spans="1:2" ht="13" x14ac:dyDescent="0.15">
      <c r="A845" s="3">
        <f t="shared" si="6"/>
        <v>838</v>
      </c>
      <c r="B845" s="3">
        <f>COUNTIF('Form Responses 1'!$G:$G,A845)</f>
        <v>0</v>
      </c>
    </row>
    <row r="846" spans="1:2" ht="13" x14ac:dyDescent="0.15">
      <c r="A846" s="3">
        <f t="shared" si="6"/>
        <v>839</v>
      </c>
      <c r="B846" s="3">
        <f>COUNTIF('Form Responses 1'!$G:$G,A846)</f>
        <v>0</v>
      </c>
    </row>
    <row r="847" spans="1:2" ht="13" x14ac:dyDescent="0.15">
      <c r="A847" s="3">
        <f t="shared" si="6"/>
        <v>840</v>
      </c>
      <c r="B847" s="3">
        <f>COUNTIF('Form Responses 1'!$G:$G,A847)</f>
        <v>0</v>
      </c>
    </row>
    <row r="848" spans="1:2" ht="13" x14ac:dyDescent="0.15">
      <c r="A848" s="3">
        <f t="shared" si="6"/>
        <v>841</v>
      </c>
      <c r="B848" s="3">
        <f>COUNTIF('Form Responses 1'!$G:$G,A848)</f>
        <v>0</v>
      </c>
    </row>
    <row r="849" spans="1:2" ht="13" x14ac:dyDescent="0.15">
      <c r="A849" s="3">
        <f t="shared" si="6"/>
        <v>842</v>
      </c>
      <c r="B849" s="3">
        <f>COUNTIF('Form Responses 1'!$G:$G,A849)</f>
        <v>0</v>
      </c>
    </row>
    <row r="850" spans="1:2" ht="13" x14ac:dyDescent="0.15">
      <c r="A850" s="3">
        <f t="shared" si="6"/>
        <v>843</v>
      </c>
      <c r="B850" s="3">
        <f>COUNTIF('Form Responses 1'!$G:$G,A850)</f>
        <v>0</v>
      </c>
    </row>
    <row r="851" spans="1:2" ht="13" x14ac:dyDescent="0.15">
      <c r="A851" s="3">
        <f t="shared" si="6"/>
        <v>844</v>
      </c>
      <c r="B851" s="3">
        <f>COUNTIF('Form Responses 1'!$G:$G,A851)</f>
        <v>0</v>
      </c>
    </row>
    <row r="852" spans="1:2" ht="13" x14ac:dyDescent="0.15">
      <c r="A852" s="3">
        <f t="shared" si="6"/>
        <v>845</v>
      </c>
      <c r="B852" s="3">
        <f>COUNTIF('Form Responses 1'!$G:$G,A852)</f>
        <v>0</v>
      </c>
    </row>
    <row r="853" spans="1:2" ht="13" x14ac:dyDescent="0.15">
      <c r="A853" s="3">
        <f t="shared" si="6"/>
        <v>846</v>
      </c>
      <c r="B853" s="3">
        <f>COUNTIF('Form Responses 1'!$G:$G,A853)</f>
        <v>0</v>
      </c>
    </row>
    <row r="854" spans="1:2" ht="13" x14ac:dyDescent="0.15">
      <c r="A854" s="3">
        <f t="shared" si="6"/>
        <v>847</v>
      </c>
      <c r="B854" s="3">
        <f>COUNTIF('Form Responses 1'!$G:$G,A854)</f>
        <v>0</v>
      </c>
    </row>
    <row r="855" spans="1:2" ht="13" x14ac:dyDescent="0.15">
      <c r="A855" s="3">
        <f t="shared" si="6"/>
        <v>848</v>
      </c>
      <c r="B855" s="3">
        <f>COUNTIF('Form Responses 1'!$G:$G,A855)</f>
        <v>0</v>
      </c>
    </row>
    <row r="856" spans="1:2" ht="13" x14ac:dyDescent="0.15">
      <c r="A856" s="3">
        <f t="shared" si="6"/>
        <v>849</v>
      </c>
      <c r="B856" s="3">
        <f>COUNTIF('Form Responses 1'!$G:$G,A856)</f>
        <v>0</v>
      </c>
    </row>
    <row r="857" spans="1:2" ht="13" x14ac:dyDescent="0.15">
      <c r="A857" s="3">
        <f t="shared" si="6"/>
        <v>850</v>
      </c>
      <c r="B857" s="3">
        <f>COUNTIF('Form Responses 1'!$G:$G,A857)</f>
        <v>0</v>
      </c>
    </row>
    <row r="858" spans="1:2" ht="13" x14ac:dyDescent="0.15">
      <c r="A858" s="3">
        <f t="shared" si="6"/>
        <v>851</v>
      </c>
      <c r="B858" s="3">
        <f>COUNTIF('Form Responses 1'!$G:$G,A858)</f>
        <v>0</v>
      </c>
    </row>
    <row r="859" spans="1:2" ht="13" x14ac:dyDescent="0.15">
      <c r="A859" s="3">
        <f t="shared" si="6"/>
        <v>852</v>
      </c>
      <c r="B859" s="3">
        <f>COUNTIF('Form Responses 1'!$G:$G,A859)</f>
        <v>0</v>
      </c>
    </row>
    <row r="860" spans="1:2" ht="13" x14ac:dyDescent="0.15">
      <c r="A860" s="3">
        <f t="shared" si="6"/>
        <v>853</v>
      </c>
      <c r="B860" s="3">
        <f>COUNTIF('Form Responses 1'!$G:$G,A860)</f>
        <v>0</v>
      </c>
    </row>
    <row r="861" spans="1:2" ht="13" x14ac:dyDescent="0.15">
      <c r="A861" s="3">
        <f t="shared" si="6"/>
        <v>854</v>
      </c>
      <c r="B861" s="3">
        <f>COUNTIF('Form Responses 1'!$G:$G,A861)</f>
        <v>0</v>
      </c>
    </row>
    <row r="862" spans="1:2" ht="13" x14ac:dyDescent="0.15">
      <c r="A862" s="3">
        <f t="shared" si="6"/>
        <v>855</v>
      </c>
      <c r="B862" s="3">
        <f>COUNTIF('Form Responses 1'!$G:$G,A862)</f>
        <v>0</v>
      </c>
    </row>
    <row r="863" spans="1:2" ht="13" x14ac:dyDescent="0.15">
      <c r="A863" s="3">
        <f t="shared" si="6"/>
        <v>856</v>
      </c>
      <c r="B863" s="3">
        <f>COUNTIF('Form Responses 1'!$G:$G,A863)</f>
        <v>0</v>
      </c>
    </row>
    <row r="864" spans="1:2" ht="13" x14ac:dyDescent="0.15">
      <c r="A864" s="3">
        <f t="shared" si="6"/>
        <v>857</v>
      </c>
      <c r="B864" s="3">
        <f>COUNTIF('Form Responses 1'!$G:$G,A864)</f>
        <v>0</v>
      </c>
    </row>
    <row r="865" spans="1:2" ht="13" x14ac:dyDescent="0.15">
      <c r="A865" s="3">
        <f t="shared" si="6"/>
        <v>858</v>
      </c>
      <c r="B865" s="3">
        <f>COUNTIF('Form Responses 1'!$G:$G,A865)</f>
        <v>0</v>
      </c>
    </row>
    <row r="866" spans="1:2" ht="13" x14ac:dyDescent="0.15">
      <c r="A866" s="3">
        <f t="shared" si="6"/>
        <v>859</v>
      </c>
      <c r="B866" s="3">
        <f>COUNTIF('Form Responses 1'!$G:$G,A866)</f>
        <v>0</v>
      </c>
    </row>
    <row r="867" spans="1:2" ht="13" x14ac:dyDescent="0.15">
      <c r="A867" s="3">
        <f t="shared" si="6"/>
        <v>860</v>
      </c>
      <c r="B867" s="3">
        <f>COUNTIF('Form Responses 1'!$G:$G,A867)</f>
        <v>0</v>
      </c>
    </row>
    <row r="868" spans="1:2" ht="13" x14ac:dyDescent="0.15">
      <c r="A868" s="3">
        <f t="shared" si="6"/>
        <v>861</v>
      </c>
      <c r="B868" s="3">
        <f>COUNTIF('Form Responses 1'!$G:$G,A868)</f>
        <v>0</v>
      </c>
    </row>
    <row r="869" spans="1:2" ht="13" x14ac:dyDescent="0.15">
      <c r="A869" s="3">
        <f t="shared" si="6"/>
        <v>862</v>
      </c>
      <c r="B869" s="3">
        <f>COUNTIF('Form Responses 1'!$G:$G,A869)</f>
        <v>0</v>
      </c>
    </row>
    <row r="870" spans="1:2" ht="13" x14ac:dyDescent="0.15">
      <c r="A870" s="3">
        <f t="shared" si="6"/>
        <v>863</v>
      </c>
      <c r="B870" s="3">
        <f>COUNTIF('Form Responses 1'!$G:$G,A870)</f>
        <v>0</v>
      </c>
    </row>
    <row r="871" spans="1:2" ht="13" x14ac:dyDescent="0.15">
      <c r="A871" s="3">
        <f t="shared" si="6"/>
        <v>864</v>
      </c>
      <c r="B871" s="3">
        <f>COUNTIF('Form Responses 1'!$G:$G,A871)</f>
        <v>0</v>
      </c>
    </row>
    <row r="872" spans="1:2" ht="13" x14ac:dyDescent="0.15">
      <c r="A872" s="3">
        <f t="shared" si="6"/>
        <v>865</v>
      </c>
      <c r="B872" s="3">
        <f>COUNTIF('Form Responses 1'!$G:$G,A872)</f>
        <v>0</v>
      </c>
    </row>
    <row r="873" spans="1:2" ht="13" x14ac:dyDescent="0.15">
      <c r="A873" s="3">
        <f t="shared" si="6"/>
        <v>866</v>
      </c>
      <c r="B873" s="3">
        <f>COUNTIF('Form Responses 1'!$G:$G,A873)</f>
        <v>0</v>
      </c>
    </row>
    <row r="874" spans="1:2" ht="13" x14ac:dyDescent="0.15">
      <c r="A874" s="3">
        <f t="shared" si="6"/>
        <v>867</v>
      </c>
      <c r="B874" s="3">
        <f>COUNTIF('Form Responses 1'!$G:$G,A874)</f>
        <v>0</v>
      </c>
    </row>
    <row r="875" spans="1:2" ht="13" x14ac:dyDescent="0.15">
      <c r="A875" s="3">
        <f t="shared" si="6"/>
        <v>868</v>
      </c>
      <c r="B875" s="3">
        <f>COUNTIF('Form Responses 1'!$G:$G,A875)</f>
        <v>0</v>
      </c>
    </row>
    <row r="876" spans="1:2" ht="13" x14ac:dyDescent="0.15">
      <c r="A876" s="3">
        <f t="shared" si="6"/>
        <v>869</v>
      </c>
      <c r="B876" s="3">
        <f>COUNTIF('Form Responses 1'!$G:$G,A876)</f>
        <v>0</v>
      </c>
    </row>
    <row r="877" spans="1:2" ht="13" x14ac:dyDescent="0.15">
      <c r="A877" s="3">
        <f t="shared" si="6"/>
        <v>870</v>
      </c>
      <c r="B877" s="3">
        <f>COUNTIF('Form Responses 1'!$G:$G,A877)</f>
        <v>0</v>
      </c>
    </row>
    <row r="878" spans="1:2" ht="13" x14ac:dyDescent="0.15">
      <c r="A878" s="3">
        <f t="shared" si="6"/>
        <v>871</v>
      </c>
      <c r="B878" s="3">
        <f>COUNTIF('Form Responses 1'!$G:$G,A878)</f>
        <v>0</v>
      </c>
    </row>
    <row r="879" spans="1:2" ht="13" x14ac:dyDescent="0.15">
      <c r="A879" s="3">
        <f t="shared" si="6"/>
        <v>872</v>
      </c>
      <c r="B879" s="3">
        <f>COUNTIF('Form Responses 1'!$G:$G,A879)</f>
        <v>0</v>
      </c>
    </row>
    <row r="880" spans="1:2" ht="13" x14ac:dyDescent="0.15">
      <c r="A880" s="3">
        <f t="shared" si="6"/>
        <v>873</v>
      </c>
      <c r="B880" s="3">
        <f>COUNTIF('Form Responses 1'!$G:$G,A880)</f>
        <v>0</v>
      </c>
    </row>
    <row r="881" spans="1:2" ht="13" x14ac:dyDescent="0.15">
      <c r="A881" s="3">
        <f t="shared" si="6"/>
        <v>874</v>
      </c>
      <c r="B881" s="3">
        <f>COUNTIF('Form Responses 1'!$G:$G,A881)</f>
        <v>0</v>
      </c>
    </row>
    <row r="882" spans="1:2" ht="13" x14ac:dyDescent="0.15">
      <c r="A882" s="3">
        <f t="shared" si="6"/>
        <v>875</v>
      </c>
      <c r="B882" s="3">
        <f>COUNTIF('Form Responses 1'!$G:$G,A882)</f>
        <v>0</v>
      </c>
    </row>
    <row r="883" spans="1:2" ht="13" x14ac:dyDescent="0.15">
      <c r="A883" s="3">
        <f t="shared" si="6"/>
        <v>876</v>
      </c>
      <c r="B883" s="3">
        <f>COUNTIF('Form Responses 1'!$G:$G,A883)</f>
        <v>0</v>
      </c>
    </row>
    <row r="884" spans="1:2" ht="13" x14ac:dyDescent="0.15">
      <c r="A884" s="3">
        <f t="shared" si="6"/>
        <v>877</v>
      </c>
      <c r="B884" s="3">
        <f>COUNTIF('Form Responses 1'!$G:$G,A884)</f>
        <v>0</v>
      </c>
    </row>
    <row r="885" spans="1:2" ht="13" x14ac:dyDescent="0.15">
      <c r="A885" s="3">
        <f t="shared" si="6"/>
        <v>878</v>
      </c>
      <c r="B885" s="3">
        <f>COUNTIF('Form Responses 1'!$G:$G,A885)</f>
        <v>0</v>
      </c>
    </row>
    <row r="886" spans="1:2" ht="13" x14ac:dyDescent="0.15">
      <c r="A886" s="3">
        <f t="shared" si="6"/>
        <v>879</v>
      </c>
      <c r="B886" s="3">
        <f>COUNTIF('Form Responses 1'!$G:$G,A886)</f>
        <v>0</v>
      </c>
    </row>
    <row r="887" spans="1:2" ht="13" x14ac:dyDescent="0.15">
      <c r="A887" s="3">
        <f t="shared" si="6"/>
        <v>880</v>
      </c>
      <c r="B887" s="3">
        <f>COUNTIF('Form Responses 1'!$G:$G,A887)</f>
        <v>0</v>
      </c>
    </row>
    <row r="888" spans="1:2" ht="13" x14ac:dyDescent="0.15">
      <c r="A888" s="3">
        <f t="shared" si="6"/>
        <v>881</v>
      </c>
      <c r="B888" s="3">
        <f>COUNTIF('Form Responses 1'!$G:$G,A888)</f>
        <v>0</v>
      </c>
    </row>
    <row r="889" spans="1:2" ht="13" x14ac:dyDescent="0.15">
      <c r="A889" s="3">
        <f t="shared" si="6"/>
        <v>882</v>
      </c>
      <c r="B889" s="3">
        <f>COUNTIF('Form Responses 1'!$G:$G,A889)</f>
        <v>0</v>
      </c>
    </row>
    <row r="890" spans="1:2" ht="13" x14ac:dyDescent="0.15">
      <c r="A890" s="3">
        <f t="shared" si="6"/>
        <v>883</v>
      </c>
      <c r="B890" s="3">
        <f>COUNTIF('Form Responses 1'!$G:$G,A890)</f>
        <v>0</v>
      </c>
    </row>
    <row r="891" spans="1:2" ht="13" x14ac:dyDescent="0.15">
      <c r="A891" s="3">
        <f t="shared" si="6"/>
        <v>884</v>
      </c>
      <c r="B891" s="3">
        <f>COUNTIF('Form Responses 1'!$G:$G,A891)</f>
        <v>0</v>
      </c>
    </row>
    <row r="892" spans="1:2" ht="13" x14ac:dyDescent="0.15">
      <c r="A892" s="3">
        <f t="shared" si="6"/>
        <v>885</v>
      </c>
      <c r="B892" s="3">
        <f>COUNTIF('Form Responses 1'!$G:$G,A892)</f>
        <v>0</v>
      </c>
    </row>
    <row r="893" spans="1:2" ht="13" x14ac:dyDescent="0.15">
      <c r="A893" s="3">
        <f t="shared" si="6"/>
        <v>886</v>
      </c>
      <c r="B893" s="3">
        <f>COUNTIF('Form Responses 1'!$G:$G,A893)</f>
        <v>0</v>
      </c>
    </row>
    <row r="894" spans="1:2" ht="13" x14ac:dyDescent="0.15">
      <c r="A894" s="3">
        <f t="shared" si="6"/>
        <v>887</v>
      </c>
      <c r="B894" s="3">
        <f>COUNTIF('Form Responses 1'!$G:$G,A894)</f>
        <v>0</v>
      </c>
    </row>
    <row r="895" spans="1:2" ht="13" x14ac:dyDescent="0.15">
      <c r="A895" s="3">
        <f t="shared" si="6"/>
        <v>888</v>
      </c>
      <c r="B895" s="3">
        <f>COUNTIF('Form Responses 1'!$G:$G,A895)</f>
        <v>0</v>
      </c>
    </row>
    <row r="896" spans="1:2" ht="13" x14ac:dyDescent="0.15">
      <c r="A896" s="3">
        <f t="shared" si="6"/>
        <v>889</v>
      </c>
      <c r="B896" s="3">
        <f>COUNTIF('Form Responses 1'!$G:$G,A896)</f>
        <v>0</v>
      </c>
    </row>
    <row r="897" spans="1:2" ht="13" x14ac:dyDescent="0.15">
      <c r="A897" s="3">
        <f t="shared" si="6"/>
        <v>890</v>
      </c>
      <c r="B897" s="3">
        <f>COUNTIF('Form Responses 1'!$G:$G,A897)</f>
        <v>0</v>
      </c>
    </row>
    <row r="898" spans="1:2" ht="13" x14ac:dyDescent="0.15">
      <c r="A898" s="3">
        <f t="shared" si="6"/>
        <v>891</v>
      </c>
      <c r="B898" s="3">
        <f>COUNTIF('Form Responses 1'!$G:$G,A898)</f>
        <v>0</v>
      </c>
    </row>
    <row r="899" spans="1:2" ht="13" x14ac:dyDescent="0.15">
      <c r="A899" s="3">
        <f t="shared" si="6"/>
        <v>892</v>
      </c>
      <c r="B899" s="3">
        <f>COUNTIF('Form Responses 1'!$G:$G,A899)</f>
        <v>0</v>
      </c>
    </row>
    <row r="900" spans="1:2" ht="13" x14ac:dyDescent="0.15">
      <c r="A900" s="3">
        <f t="shared" si="6"/>
        <v>893</v>
      </c>
      <c r="B900" s="3">
        <f>COUNTIF('Form Responses 1'!$G:$G,A900)</f>
        <v>0</v>
      </c>
    </row>
    <row r="901" spans="1:2" ht="13" x14ac:dyDescent="0.15">
      <c r="A901" s="3">
        <f t="shared" si="6"/>
        <v>894</v>
      </c>
      <c r="B901" s="3">
        <f>COUNTIF('Form Responses 1'!$G:$G,A901)</f>
        <v>0</v>
      </c>
    </row>
    <row r="902" spans="1:2" ht="13" x14ac:dyDescent="0.15">
      <c r="A902" s="3">
        <f t="shared" si="6"/>
        <v>895</v>
      </c>
      <c r="B902" s="3">
        <f>COUNTIF('Form Responses 1'!$G:$G,A902)</f>
        <v>0</v>
      </c>
    </row>
    <row r="903" spans="1:2" ht="13" x14ac:dyDescent="0.15">
      <c r="A903" s="3">
        <f t="shared" si="6"/>
        <v>896</v>
      </c>
      <c r="B903" s="3">
        <f>COUNTIF('Form Responses 1'!$G:$G,A903)</f>
        <v>0</v>
      </c>
    </row>
    <row r="904" spans="1:2" ht="13" x14ac:dyDescent="0.15">
      <c r="A904" s="3">
        <f t="shared" si="6"/>
        <v>897</v>
      </c>
      <c r="B904" s="3">
        <f>COUNTIF('Form Responses 1'!$G:$G,A904)</f>
        <v>0</v>
      </c>
    </row>
    <row r="905" spans="1:2" ht="13" x14ac:dyDescent="0.15">
      <c r="A905" s="3">
        <f t="shared" si="6"/>
        <v>898</v>
      </c>
      <c r="B905" s="3">
        <f>COUNTIF('Form Responses 1'!$G:$G,A905)</f>
        <v>0</v>
      </c>
    </row>
    <row r="906" spans="1:2" ht="13" x14ac:dyDescent="0.15">
      <c r="A906" s="3">
        <f t="shared" si="6"/>
        <v>899</v>
      </c>
      <c r="B906" s="3">
        <f>COUNTIF('Form Responses 1'!$G:$G,A906)</f>
        <v>0</v>
      </c>
    </row>
    <row r="907" spans="1:2" ht="13" x14ac:dyDescent="0.15">
      <c r="A907" s="3">
        <f t="shared" si="6"/>
        <v>900</v>
      </c>
      <c r="B907" s="3">
        <f>COUNTIF('Form Responses 1'!$G:$G,A907)</f>
        <v>0</v>
      </c>
    </row>
    <row r="908" spans="1:2" ht="13" x14ac:dyDescent="0.15">
      <c r="A908" s="3">
        <f t="shared" si="6"/>
        <v>901</v>
      </c>
      <c r="B908" s="3">
        <f>COUNTIF('Form Responses 1'!$G:$G,A908)</f>
        <v>0</v>
      </c>
    </row>
    <row r="909" spans="1:2" ht="13" x14ac:dyDescent="0.15">
      <c r="A909" s="3">
        <f t="shared" si="6"/>
        <v>902</v>
      </c>
      <c r="B909" s="3">
        <f>COUNTIF('Form Responses 1'!$G:$G,A909)</f>
        <v>0</v>
      </c>
    </row>
    <row r="910" spans="1:2" ht="13" x14ac:dyDescent="0.15">
      <c r="A910" s="3">
        <f t="shared" si="6"/>
        <v>903</v>
      </c>
      <c r="B910" s="3">
        <f>COUNTIF('Form Responses 1'!$G:$G,A910)</f>
        <v>0</v>
      </c>
    </row>
    <row r="911" spans="1:2" ht="13" x14ac:dyDescent="0.15">
      <c r="A911" s="3">
        <f t="shared" si="6"/>
        <v>904</v>
      </c>
      <c r="B911" s="3">
        <f>COUNTIF('Form Responses 1'!$G:$G,A911)</f>
        <v>0</v>
      </c>
    </row>
    <row r="912" spans="1:2" ht="13" x14ac:dyDescent="0.15">
      <c r="A912" s="3">
        <f t="shared" si="6"/>
        <v>905</v>
      </c>
      <c r="B912" s="3">
        <f>COUNTIF('Form Responses 1'!$G:$G,A912)</f>
        <v>0</v>
      </c>
    </row>
    <row r="913" spans="1:2" ht="13" x14ac:dyDescent="0.15">
      <c r="A913" s="3">
        <f t="shared" si="6"/>
        <v>906</v>
      </c>
      <c r="B913" s="3">
        <f>COUNTIF('Form Responses 1'!$G:$G,A913)</f>
        <v>0</v>
      </c>
    </row>
    <row r="914" spans="1:2" ht="13" x14ac:dyDescent="0.15">
      <c r="A914" s="3">
        <f t="shared" si="6"/>
        <v>907</v>
      </c>
      <c r="B914" s="3">
        <f>COUNTIF('Form Responses 1'!$G:$G,A914)</f>
        <v>0</v>
      </c>
    </row>
    <row r="915" spans="1:2" ht="13" x14ac:dyDescent="0.15">
      <c r="A915" s="3">
        <f t="shared" si="6"/>
        <v>908</v>
      </c>
      <c r="B915" s="3">
        <f>COUNTIF('Form Responses 1'!$G:$G,A915)</f>
        <v>0</v>
      </c>
    </row>
    <row r="916" spans="1:2" ht="13" x14ac:dyDescent="0.15">
      <c r="A916" s="3">
        <f t="shared" si="6"/>
        <v>909</v>
      </c>
      <c r="B916" s="3">
        <f>COUNTIF('Form Responses 1'!$G:$G,A916)</f>
        <v>0</v>
      </c>
    </row>
    <row r="917" spans="1:2" ht="13" x14ac:dyDescent="0.15">
      <c r="A917" s="3">
        <f t="shared" si="6"/>
        <v>910</v>
      </c>
      <c r="B917" s="3">
        <f>COUNTIF('Form Responses 1'!$G:$G,A917)</f>
        <v>0</v>
      </c>
    </row>
    <row r="918" spans="1:2" ht="13" x14ac:dyDescent="0.15">
      <c r="A918" s="3">
        <f t="shared" si="6"/>
        <v>911</v>
      </c>
      <c r="B918" s="3">
        <f>COUNTIF('Form Responses 1'!$G:$G,A918)</f>
        <v>0</v>
      </c>
    </row>
    <row r="919" spans="1:2" ht="13" x14ac:dyDescent="0.15">
      <c r="A919" s="3">
        <f t="shared" si="6"/>
        <v>912</v>
      </c>
      <c r="B919" s="3">
        <f>COUNTIF('Form Responses 1'!$G:$G,A919)</f>
        <v>0</v>
      </c>
    </row>
    <row r="920" spans="1:2" ht="13" x14ac:dyDescent="0.15">
      <c r="A920" s="3">
        <f t="shared" si="6"/>
        <v>913</v>
      </c>
      <c r="B920" s="3">
        <f>COUNTIF('Form Responses 1'!$G:$G,A920)</f>
        <v>0</v>
      </c>
    </row>
    <row r="921" spans="1:2" ht="13" x14ac:dyDescent="0.15">
      <c r="A921" s="3">
        <f t="shared" si="6"/>
        <v>914</v>
      </c>
      <c r="B921" s="3">
        <f>COUNTIF('Form Responses 1'!$G:$G,A921)</f>
        <v>0</v>
      </c>
    </row>
    <row r="922" spans="1:2" ht="13" x14ac:dyDescent="0.15">
      <c r="A922" s="3">
        <f t="shared" si="6"/>
        <v>915</v>
      </c>
      <c r="B922" s="3">
        <f>COUNTIF('Form Responses 1'!$G:$G,A922)</f>
        <v>0</v>
      </c>
    </row>
    <row r="923" spans="1:2" ht="13" x14ac:dyDescent="0.15">
      <c r="A923" s="3">
        <f t="shared" si="6"/>
        <v>916</v>
      </c>
      <c r="B923" s="3">
        <f>COUNTIF('Form Responses 1'!$G:$G,A923)</f>
        <v>0</v>
      </c>
    </row>
    <row r="924" spans="1:2" ht="13" x14ac:dyDescent="0.15">
      <c r="A924" s="3">
        <f t="shared" si="6"/>
        <v>917</v>
      </c>
      <c r="B924" s="3">
        <f>COUNTIF('Form Responses 1'!$G:$G,A924)</f>
        <v>0</v>
      </c>
    </row>
    <row r="925" spans="1:2" ht="13" x14ac:dyDescent="0.15">
      <c r="A925" s="3">
        <f t="shared" si="6"/>
        <v>918</v>
      </c>
      <c r="B925" s="3">
        <f>COUNTIF('Form Responses 1'!$G:$G,A925)</f>
        <v>0</v>
      </c>
    </row>
    <row r="926" spans="1:2" ht="13" x14ac:dyDescent="0.15">
      <c r="A926" s="3">
        <f t="shared" si="6"/>
        <v>919</v>
      </c>
      <c r="B926" s="3">
        <f>COUNTIF('Form Responses 1'!$G:$G,A926)</f>
        <v>0</v>
      </c>
    </row>
    <row r="927" spans="1:2" ht="13" x14ac:dyDescent="0.15">
      <c r="A927" s="3">
        <f t="shared" si="6"/>
        <v>920</v>
      </c>
      <c r="B927" s="3">
        <f>COUNTIF('Form Responses 1'!$G:$G,A927)</f>
        <v>0</v>
      </c>
    </row>
    <row r="928" spans="1:2" ht="13" x14ac:dyDescent="0.15">
      <c r="A928" s="3">
        <f t="shared" si="6"/>
        <v>921</v>
      </c>
      <c r="B928" s="3">
        <f>COUNTIF('Form Responses 1'!$G:$G,A928)</f>
        <v>0</v>
      </c>
    </row>
    <row r="929" spans="1:2" ht="13" x14ac:dyDescent="0.15">
      <c r="A929" s="3">
        <f t="shared" si="6"/>
        <v>922</v>
      </c>
      <c r="B929" s="3">
        <f>COUNTIF('Form Responses 1'!$G:$G,A929)</f>
        <v>0</v>
      </c>
    </row>
    <row r="930" spans="1:2" ht="13" x14ac:dyDescent="0.15">
      <c r="A930" s="3">
        <f t="shared" si="6"/>
        <v>923</v>
      </c>
      <c r="B930" s="3">
        <f>COUNTIF('Form Responses 1'!$G:$G,A930)</f>
        <v>0</v>
      </c>
    </row>
    <row r="931" spans="1:2" ht="13" x14ac:dyDescent="0.15">
      <c r="A931" s="3">
        <f t="shared" si="6"/>
        <v>924</v>
      </c>
      <c r="B931" s="3">
        <f>COUNTIF('Form Responses 1'!$G:$G,A931)</f>
        <v>0</v>
      </c>
    </row>
    <row r="932" spans="1:2" ht="13" x14ac:dyDescent="0.15">
      <c r="A932" s="3">
        <f t="shared" si="6"/>
        <v>925</v>
      </c>
      <c r="B932" s="3">
        <f>COUNTIF('Form Responses 1'!$G:$G,A932)</f>
        <v>0</v>
      </c>
    </row>
    <row r="933" spans="1:2" ht="13" x14ac:dyDescent="0.15">
      <c r="A933" s="3">
        <f t="shared" si="6"/>
        <v>926</v>
      </c>
      <c r="B933" s="3">
        <f>COUNTIF('Form Responses 1'!$G:$G,A933)</f>
        <v>0</v>
      </c>
    </row>
    <row r="934" spans="1:2" ht="13" x14ac:dyDescent="0.15">
      <c r="A934" s="3">
        <f t="shared" si="6"/>
        <v>927</v>
      </c>
      <c r="B934" s="3">
        <f>COUNTIF('Form Responses 1'!$G:$G,A934)</f>
        <v>0</v>
      </c>
    </row>
    <row r="935" spans="1:2" ht="13" x14ac:dyDescent="0.15">
      <c r="A935" s="3">
        <f t="shared" si="6"/>
        <v>928</v>
      </c>
      <c r="B935" s="3">
        <f>COUNTIF('Form Responses 1'!$G:$G,A935)</f>
        <v>0</v>
      </c>
    </row>
    <row r="936" spans="1:2" ht="13" x14ac:dyDescent="0.15">
      <c r="A936" s="3">
        <f t="shared" si="6"/>
        <v>929</v>
      </c>
      <c r="B936" s="3">
        <f>COUNTIF('Form Responses 1'!$G:$G,A936)</f>
        <v>0</v>
      </c>
    </row>
    <row r="937" spans="1:2" ht="13" x14ac:dyDescent="0.15">
      <c r="A937" s="3">
        <f t="shared" si="6"/>
        <v>930</v>
      </c>
      <c r="B937" s="3">
        <f>COUNTIF('Form Responses 1'!$G:$G,A937)</f>
        <v>0</v>
      </c>
    </row>
    <row r="938" spans="1:2" ht="13" x14ac:dyDescent="0.15">
      <c r="A938" s="3">
        <f t="shared" si="6"/>
        <v>931</v>
      </c>
      <c r="B938" s="3">
        <f>COUNTIF('Form Responses 1'!$G:$G,A938)</f>
        <v>0</v>
      </c>
    </row>
    <row r="939" spans="1:2" ht="13" x14ac:dyDescent="0.15">
      <c r="A939" s="3">
        <f t="shared" si="6"/>
        <v>932</v>
      </c>
      <c r="B939" s="3">
        <f>COUNTIF('Form Responses 1'!$G:$G,A939)</f>
        <v>0</v>
      </c>
    </row>
    <row r="940" spans="1:2" ht="13" x14ac:dyDescent="0.15">
      <c r="A940" s="3">
        <f t="shared" si="6"/>
        <v>933</v>
      </c>
      <c r="B940" s="3">
        <f>COUNTIF('Form Responses 1'!$G:$G,A940)</f>
        <v>0</v>
      </c>
    </row>
    <row r="941" spans="1:2" ht="13" x14ac:dyDescent="0.15">
      <c r="A941" s="3">
        <f t="shared" si="6"/>
        <v>934</v>
      </c>
      <c r="B941" s="3">
        <f>COUNTIF('Form Responses 1'!$G:$G,A941)</f>
        <v>0</v>
      </c>
    </row>
    <row r="942" spans="1:2" ht="13" x14ac:dyDescent="0.15">
      <c r="A942" s="3">
        <f t="shared" si="6"/>
        <v>935</v>
      </c>
      <c r="B942" s="3">
        <f>COUNTIF('Form Responses 1'!$G:$G,A942)</f>
        <v>0</v>
      </c>
    </row>
    <row r="943" spans="1:2" ht="13" x14ac:dyDescent="0.15">
      <c r="A943" s="3">
        <f t="shared" si="6"/>
        <v>936</v>
      </c>
      <c r="B943" s="3">
        <f>COUNTIF('Form Responses 1'!$G:$G,A943)</f>
        <v>0</v>
      </c>
    </row>
    <row r="944" spans="1:2" ht="13" x14ac:dyDescent="0.15">
      <c r="A944" s="3">
        <f t="shared" si="6"/>
        <v>937</v>
      </c>
      <c r="B944" s="3">
        <f>COUNTIF('Form Responses 1'!$G:$G,A944)</f>
        <v>0</v>
      </c>
    </row>
    <row r="945" spans="1:2" ht="13" x14ac:dyDescent="0.15">
      <c r="A945" s="3">
        <f t="shared" si="6"/>
        <v>938</v>
      </c>
      <c r="B945" s="3">
        <f>COUNTIF('Form Responses 1'!$G:$G,A945)</f>
        <v>0</v>
      </c>
    </row>
    <row r="946" spans="1:2" ht="13" x14ac:dyDescent="0.15">
      <c r="A946" s="3">
        <f t="shared" si="6"/>
        <v>939</v>
      </c>
      <c r="B946" s="3">
        <f>COUNTIF('Form Responses 1'!$G:$G,A946)</f>
        <v>0</v>
      </c>
    </row>
    <row r="947" spans="1:2" ht="13" x14ac:dyDescent="0.15">
      <c r="A947" s="3">
        <f t="shared" si="6"/>
        <v>940</v>
      </c>
      <c r="B947" s="3">
        <f>COUNTIF('Form Responses 1'!$G:$G,A947)</f>
        <v>0</v>
      </c>
    </row>
    <row r="948" spans="1:2" ht="13" x14ac:dyDescent="0.15">
      <c r="A948" s="3">
        <f t="shared" si="6"/>
        <v>941</v>
      </c>
      <c r="B948" s="3">
        <f>COUNTIF('Form Responses 1'!$G:$G,A948)</f>
        <v>0</v>
      </c>
    </row>
    <row r="949" spans="1:2" ht="13" x14ac:dyDescent="0.15">
      <c r="A949" s="3">
        <f t="shared" si="6"/>
        <v>942</v>
      </c>
      <c r="B949" s="3">
        <f>COUNTIF('Form Responses 1'!$G:$G,A949)</f>
        <v>0</v>
      </c>
    </row>
    <row r="950" spans="1:2" ht="13" x14ac:dyDescent="0.15">
      <c r="A950" s="3">
        <f t="shared" si="6"/>
        <v>943</v>
      </c>
      <c r="B950" s="3">
        <f>COUNTIF('Form Responses 1'!$G:$G,A950)</f>
        <v>0</v>
      </c>
    </row>
    <row r="951" spans="1:2" ht="13" x14ac:dyDescent="0.15">
      <c r="A951" s="3">
        <f t="shared" si="6"/>
        <v>944</v>
      </c>
      <c r="B951" s="3">
        <f>COUNTIF('Form Responses 1'!$G:$G,A951)</f>
        <v>0</v>
      </c>
    </row>
    <row r="952" spans="1:2" ht="13" x14ac:dyDescent="0.15">
      <c r="A952" s="3">
        <f t="shared" si="6"/>
        <v>945</v>
      </c>
      <c r="B952" s="3">
        <f>COUNTIF('Form Responses 1'!$G:$G,A952)</f>
        <v>0</v>
      </c>
    </row>
    <row r="953" spans="1:2" ht="13" x14ac:dyDescent="0.15">
      <c r="A953" s="3">
        <f t="shared" si="6"/>
        <v>946</v>
      </c>
      <c r="B953" s="3">
        <f>COUNTIF('Form Responses 1'!$G:$G,A953)</f>
        <v>0</v>
      </c>
    </row>
    <row r="954" spans="1:2" ht="13" x14ac:dyDescent="0.15">
      <c r="A954" s="3">
        <f t="shared" si="6"/>
        <v>947</v>
      </c>
      <c r="B954" s="3">
        <f>COUNTIF('Form Responses 1'!$G:$G,A954)</f>
        <v>0</v>
      </c>
    </row>
    <row r="955" spans="1:2" ht="13" x14ac:dyDescent="0.15">
      <c r="A955" s="3">
        <f t="shared" si="6"/>
        <v>948</v>
      </c>
      <c r="B955" s="3">
        <f>COUNTIF('Form Responses 1'!$G:$G,A955)</f>
        <v>0</v>
      </c>
    </row>
    <row r="956" spans="1:2" ht="13" x14ac:dyDescent="0.15">
      <c r="A956" s="3">
        <f t="shared" si="6"/>
        <v>949</v>
      </c>
      <c r="B956" s="3">
        <f>COUNTIF('Form Responses 1'!$G:$G,A956)</f>
        <v>0</v>
      </c>
    </row>
    <row r="957" spans="1:2" ht="13" x14ac:dyDescent="0.15">
      <c r="A957" s="3">
        <f t="shared" si="6"/>
        <v>950</v>
      </c>
      <c r="B957" s="3">
        <f>COUNTIF('Form Responses 1'!$G:$G,A957)</f>
        <v>0</v>
      </c>
    </row>
    <row r="958" spans="1:2" ht="13" x14ac:dyDescent="0.15">
      <c r="A958" s="3">
        <f t="shared" si="6"/>
        <v>951</v>
      </c>
      <c r="B958" s="3">
        <f>COUNTIF('Form Responses 1'!$G:$G,A958)</f>
        <v>0</v>
      </c>
    </row>
    <row r="959" spans="1:2" ht="13" x14ac:dyDescent="0.15">
      <c r="A959" s="3">
        <f t="shared" si="6"/>
        <v>952</v>
      </c>
      <c r="B959" s="3">
        <f>COUNTIF('Form Responses 1'!$G:$G,A959)</f>
        <v>0</v>
      </c>
    </row>
    <row r="960" spans="1:2" ht="13" x14ac:dyDescent="0.15">
      <c r="A960" s="3">
        <f t="shared" si="6"/>
        <v>953</v>
      </c>
      <c r="B960" s="3">
        <f>COUNTIF('Form Responses 1'!$G:$G,A960)</f>
        <v>0</v>
      </c>
    </row>
    <row r="961" spans="1:2" ht="13" x14ac:dyDescent="0.15">
      <c r="A961" s="3">
        <f t="shared" si="6"/>
        <v>954</v>
      </c>
      <c r="B961" s="3">
        <f>COUNTIF('Form Responses 1'!$G:$G,A961)</f>
        <v>0</v>
      </c>
    </row>
    <row r="962" spans="1:2" ht="13" x14ac:dyDescent="0.15">
      <c r="A962" s="3">
        <f t="shared" si="6"/>
        <v>955</v>
      </c>
      <c r="B962" s="3">
        <f>COUNTIF('Form Responses 1'!$G:$G,A962)</f>
        <v>0</v>
      </c>
    </row>
    <row r="963" spans="1:2" ht="13" x14ac:dyDescent="0.15">
      <c r="A963" s="3">
        <f t="shared" si="6"/>
        <v>956</v>
      </c>
      <c r="B963" s="3">
        <f>COUNTIF('Form Responses 1'!$G:$G,A963)</f>
        <v>0</v>
      </c>
    </row>
    <row r="964" spans="1:2" ht="13" x14ac:dyDescent="0.15">
      <c r="A964" s="3">
        <f t="shared" si="6"/>
        <v>957</v>
      </c>
      <c r="B964" s="3">
        <f>COUNTIF('Form Responses 1'!$G:$G,A964)</f>
        <v>0</v>
      </c>
    </row>
    <row r="965" spans="1:2" ht="13" x14ac:dyDescent="0.15">
      <c r="A965" s="3">
        <f t="shared" si="6"/>
        <v>958</v>
      </c>
      <c r="B965" s="3">
        <f>COUNTIF('Form Responses 1'!$G:$G,A965)</f>
        <v>0</v>
      </c>
    </row>
    <row r="966" spans="1:2" ht="13" x14ac:dyDescent="0.15">
      <c r="A966" s="3">
        <f t="shared" si="6"/>
        <v>959</v>
      </c>
      <c r="B966" s="3">
        <f>COUNTIF('Form Responses 1'!$G:$G,A966)</f>
        <v>0</v>
      </c>
    </row>
    <row r="967" spans="1:2" ht="13" x14ac:dyDescent="0.15">
      <c r="A967" s="3">
        <f t="shared" si="6"/>
        <v>960</v>
      </c>
      <c r="B967" s="3">
        <f>COUNTIF('Form Responses 1'!$G:$G,A967)</f>
        <v>0</v>
      </c>
    </row>
    <row r="968" spans="1:2" ht="13" x14ac:dyDescent="0.15">
      <c r="A968" s="3">
        <f t="shared" si="6"/>
        <v>961</v>
      </c>
      <c r="B968" s="3">
        <f>COUNTIF('Form Responses 1'!$G:$G,A968)</f>
        <v>0</v>
      </c>
    </row>
    <row r="969" spans="1:2" ht="13" x14ac:dyDescent="0.15">
      <c r="A969" s="3">
        <f t="shared" si="6"/>
        <v>962</v>
      </c>
      <c r="B969" s="3">
        <f>COUNTIF('Form Responses 1'!$G:$G,A969)</f>
        <v>0</v>
      </c>
    </row>
    <row r="970" spans="1:2" ht="13" x14ac:dyDescent="0.15">
      <c r="A970" s="3">
        <f t="shared" si="6"/>
        <v>963</v>
      </c>
      <c r="B970" s="3">
        <f>COUNTIF('Form Responses 1'!$G:$G,A970)</f>
        <v>0</v>
      </c>
    </row>
    <row r="971" spans="1:2" ht="13" x14ac:dyDescent="0.15">
      <c r="A971" s="3">
        <f t="shared" si="6"/>
        <v>964</v>
      </c>
      <c r="B971" s="3">
        <f>COUNTIF('Form Responses 1'!$G:$G,A971)</f>
        <v>0</v>
      </c>
    </row>
    <row r="972" spans="1:2" ht="13" x14ac:dyDescent="0.15">
      <c r="A972" s="3">
        <f t="shared" si="6"/>
        <v>965</v>
      </c>
      <c r="B972" s="3">
        <f>COUNTIF('Form Responses 1'!$G:$G,A972)</f>
        <v>0</v>
      </c>
    </row>
    <row r="973" spans="1:2" ht="13" x14ac:dyDescent="0.15">
      <c r="A973" s="3">
        <f t="shared" si="6"/>
        <v>966</v>
      </c>
      <c r="B973" s="3">
        <f>COUNTIF('Form Responses 1'!$G:$G,A973)</f>
        <v>0</v>
      </c>
    </row>
    <row r="974" spans="1:2" ht="13" x14ac:dyDescent="0.15">
      <c r="A974" s="3">
        <f t="shared" si="6"/>
        <v>967</v>
      </c>
      <c r="B974" s="3">
        <f>COUNTIF('Form Responses 1'!$G:$G,A974)</f>
        <v>0</v>
      </c>
    </row>
    <row r="975" spans="1:2" ht="13" x14ac:dyDescent="0.15">
      <c r="A975" s="3">
        <f t="shared" si="6"/>
        <v>968</v>
      </c>
      <c r="B975" s="3">
        <f>COUNTIF('Form Responses 1'!$G:$G,A975)</f>
        <v>0</v>
      </c>
    </row>
    <row r="976" spans="1:2" ht="13" x14ac:dyDescent="0.15">
      <c r="A976" s="3">
        <f t="shared" si="6"/>
        <v>969</v>
      </c>
      <c r="B976" s="3">
        <f>COUNTIF('Form Responses 1'!$G:$G,A976)</f>
        <v>0</v>
      </c>
    </row>
    <row r="977" spans="1:2" ht="13" x14ac:dyDescent="0.15">
      <c r="A977" s="3">
        <f t="shared" si="6"/>
        <v>970</v>
      </c>
      <c r="B977" s="3">
        <f>COUNTIF('Form Responses 1'!$G:$G,A977)</f>
        <v>0</v>
      </c>
    </row>
    <row r="978" spans="1:2" ht="13" x14ac:dyDescent="0.15">
      <c r="A978" s="3">
        <f t="shared" si="6"/>
        <v>971</v>
      </c>
      <c r="B978" s="3">
        <f>COUNTIF('Form Responses 1'!$G:$G,A978)</f>
        <v>0</v>
      </c>
    </row>
    <row r="979" spans="1:2" ht="13" x14ac:dyDescent="0.15">
      <c r="A979" s="3">
        <f t="shared" si="6"/>
        <v>972</v>
      </c>
      <c r="B979" s="3">
        <f>COUNTIF('Form Responses 1'!$G:$G,A979)</f>
        <v>0</v>
      </c>
    </row>
    <row r="980" spans="1:2" ht="13" x14ac:dyDescent="0.15">
      <c r="A980" s="3">
        <f t="shared" si="6"/>
        <v>973</v>
      </c>
      <c r="B980" s="3">
        <f>COUNTIF('Form Responses 1'!$G:$G,A980)</f>
        <v>0</v>
      </c>
    </row>
    <row r="981" spans="1:2" ht="13" x14ac:dyDescent="0.15">
      <c r="A981" s="3">
        <f t="shared" si="6"/>
        <v>974</v>
      </c>
      <c r="B981" s="3">
        <f>COUNTIF('Form Responses 1'!$G:$G,A981)</f>
        <v>0</v>
      </c>
    </row>
    <row r="982" spans="1:2" ht="13" x14ac:dyDescent="0.15">
      <c r="A982" s="3">
        <f t="shared" si="6"/>
        <v>975</v>
      </c>
      <c r="B982" s="3">
        <f>COUNTIF('Form Responses 1'!$G:$G,A982)</f>
        <v>0</v>
      </c>
    </row>
    <row r="983" spans="1:2" ht="13" x14ac:dyDescent="0.15">
      <c r="A983" s="3">
        <f t="shared" si="6"/>
        <v>976</v>
      </c>
      <c r="B983" s="3">
        <f>COUNTIF('Form Responses 1'!$G:$G,A983)</f>
        <v>0</v>
      </c>
    </row>
    <row r="984" spans="1:2" ht="13" x14ac:dyDescent="0.15">
      <c r="A984" s="3">
        <f t="shared" si="6"/>
        <v>977</v>
      </c>
      <c r="B984" s="3">
        <f>COUNTIF('Form Responses 1'!$G:$G,A984)</f>
        <v>0</v>
      </c>
    </row>
    <row r="985" spans="1:2" ht="13" x14ac:dyDescent="0.15">
      <c r="A985" s="3">
        <f t="shared" si="6"/>
        <v>978</v>
      </c>
      <c r="B985" s="3">
        <f>COUNTIF('Form Responses 1'!$G:$G,A985)</f>
        <v>0</v>
      </c>
    </row>
    <row r="986" spans="1:2" ht="13" x14ac:dyDescent="0.15">
      <c r="A986" s="3">
        <f t="shared" si="6"/>
        <v>979</v>
      </c>
      <c r="B986" s="3">
        <f>COUNTIF('Form Responses 1'!$G:$G,A986)</f>
        <v>0</v>
      </c>
    </row>
    <row r="987" spans="1:2" ht="13" x14ac:dyDescent="0.15">
      <c r="A987" s="3">
        <f t="shared" si="6"/>
        <v>980</v>
      </c>
      <c r="B987" s="3">
        <f>COUNTIF('Form Responses 1'!$G:$G,A987)</f>
        <v>0</v>
      </c>
    </row>
    <row r="988" spans="1:2" ht="13" x14ac:dyDescent="0.15">
      <c r="A988" s="3">
        <f t="shared" si="6"/>
        <v>981</v>
      </c>
      <c r="B988" s="3">
        <f>COUNTIF('Form Responses 1'!$G:$G,A988)</f>
        <v>0</v>
      </c>
    </row>
    <row r="989" spans="1:2" ht="13" x14ac:dyDescent="0.15">
      <c r="A989" s="3">
        <f t="shared" si="6"/>
        <v>982</v>
      </c>
      <c r="B989" s="3">
        <f>COUNTIF('Form Responses 1'!$G:$G,A989)</f>
        <v>0</v>
      </c>
    </row>
    <row r="990" spans="1:2" ht="13" x14ac:dyDescent="0.15">
      <c r="A990" s="3">
        <f t="shared" si="6"/>
        <v>983</v>
      </c>
      <c r="B990" s="3">
        <f>COUNTIF('Form Responses 1'!$G:$G,A990)</f>
        <v>0</v>
      </c>
    </row>
    <row r="991" spans="1:2" ht="13" x14ac:dyDescent="0.15">
      <c r="A991" s="3">
        <f t="shared" si="6"/>
        <v>984</v>
      </c>
      <c r="B991" s="3">
        <f>COUNTIF('Form Responses 1'!$G:$G,A991)</f>
        <v>0</v>
      </c>
    </row>
    <row r="992" spans="1:2" ht="13" x14ac:dyDescent="0.15">
      <c r="A992" s="3">
        <f t="shared" si="6"/>
        <v>985</v>
      </c>
      <c r="B992" s="3">
        <f>COUNTIF('Form Responses 1'!$G:$G,A992)</f>
        <v>0</v>
      </c>
    </row>
    <row r="993" spans="1:2" ht="13" x14ac:dyDescent="0.15">
      <c r="A993" s="3">
        <f t="shared" si="6"/>
        <v>986</v>
      </c>
      <c r="B993" s="3">
        <f>COUNTIF('Form Responses 1'!$G:$G,A993)</f>
        <v>0</v>
      </c>
    </row>
    <row r="994" spans="1:2" ht="13" x14ac:dyDescent="0.15">
      <c r="A994" s="3">
        <f t="shared" si="6"/>
        <v>987</v>
      </c>
      <c r="B994" s="3">
        <f>COUNTIF('Form Responses 1'!$G:$G,A994)</f>
        <v>0</v>
      </c>
    </row>
    <row r="995" spans="1:2" ht="13" x14ac:dyDescent="0.15">
      <c r="A995" s="3">
        <f t="shared" si="6"/>
        <v>988</v>
      </c>
      <c r="B995" s="3">
        <f>COUNTIF('Form Responses 1'!$G:$G,A995)</f>
        <v>0</v>
      </c>
    </row>
    <row r="996" spans="1:2" ht="13" x14ac:dyDescent="0.15">
      <c r="A996" s="3">
        <f t="shared" si="6"/>
        <v>989</v>
      </c>
      <c r="B996" s="3">
        <f>COUNTIF('Form Responses 1'!$G:$G,A996)</f>
        <v>0</v>
      </c>
    </row>
    <row r="997" spans="1:2" ht="13" x14ac:dyDescent="0.15">
      <c r="A997" s="3">
        <f t="shared" si="6"/>
        <v>990</v>
      </c>
      <c r="B997" s="3">
        <f>COUNTIF('Form Responses 1'!$G:$G,A997)</f>
        <v>0</v>
      </c>
    </row>
    <row r="998" spans="1:2" ht="13" x14ac:dyDescent="0.15">
      <c r="A998" s="3">
        <f t="shared" si="6"/>
        <v>991</v>
      </c>
      <c r="B998" s="3">
        <f>COUNTIF('Form Responses 1'!$G:$G,A998)</f>
        <v>0</v>
      </c>
    </row>
    <row r="999" spans="1:2" ht="13" x14ac:dyDescent="0.15">
      <c r="A999" s="3">
        <f t="shared" si="6"/>
        <v>992</v>
      </c>
      <c r="B999" s="3">
        <f>COUNTIF('Form Responses 1'!$G:$G,A999)</f>
        <v>0</v>
      </c>
    </row>
    <row r="1000" spans="1:2" ht="13" x14ac:dyDescent="0.15">
      <c r="A1000" s="3">
        <f t="shared" si="6"/>
        <v>993</v>
      </c>
      <c r="B1000" s="3">
        <f>COUNTIF('Form Responses 1'!$G:$G,A1000)</f>
        <v>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L41"/>
  <sheetViews>
    <sheetView workbookViewId="0"/>
  </sheetViews>
  <sheetFormatPr baseColWidth="10" defaultColWidth="12.6640625" defaultRowHeight="15.75" customHeight="1" x14ac:dyDescent="0.15"/>
  <cols>
    <col min="2" max="2" width="17.6640625" customWidth="1"/>
  </cols>
  <sheetData>
    <row r="1" spans="1:11" ht="15.75" customHeight="1" x14ac:dyDescent="0.15">
      <c r="D1" s="1"/>
      <c r="E1" s="1"/>
      <c r="F1" s="1">
        <f>COUNTIFS('Form Responses 1'!$F100:$F989,"&lt;&gt;",'Form Responses 1'!$J100:$J989,"*"&amp;F$3&amp;"*")</f>
        <v>6</v>
      </c>
      <c r="G1" s="1">
        <f>COUNTIFS('Form Responses 1'!$F100:$F989,"&lt;&gt;",'Form Responses 1'!$J100:$J989,"*"&amp;G$3&amp;"*")</f>
        <v>5</v>
      </c>
      <c r="H1" s="1">
        <f>COUNTIFS('Form Responses 1'!$F100:$F989,"&lt;&gt;",'Form Responses 1'!$J100:$J989,"*"&amp;H$3&amp;"*")</f>
        <v>20</v>
      </c>
      <c r="I1" s="1">
        <f>COUNTIFS('Form Responses 1'!$F100:$F989,"&lt;&gt;",'Form Responses 1'!$J100:$J989,"*"&amp;I$3&amp;"*")</f>
        <v>22</v>
      </c>
      <c r="J1" s="1" t="s">
        <v>279</v>
      </c>
    </row>
    <row r="2" spans="1:11" ht="15.75" customHeight="1" x14ac:dyDescent="0.15">
      <c r="C2" s="3">
        <f>COUNTA('Form Responses 1'!F2:F989)</f>
        <v>125</v>
      </c>
      <c r="D2" s="1">
        <f>COUNTA('Form Responses 1'!F100:F989)</f>
        <v>37</v>
      </c>
      <c r="E2" s="1"/>
      <c r="F2" s="1">
        <f>COUNTIFS('Form Responses 1'!$F:$F,"&lt;&gt;",'Form Responses 1'!$J:$J,"*"&amp;F$3&amp;"*")</f>
        <v>22</v>
      </c>
      <c r="G2" s="1">
        <f>COUNTIFS('Form Responses 1'!$F:$F,"&lt;&gt;",'Form Responses 1'!$J:$J,"*"&amp;G$3&amp;"*")</f>
        <v>13</v>
      </c>
      <c r="H2" s="1">
        <f>COUNTIFS('Form Responses 1'!$F:$F,"&lt;&gt;",'Form Responses 1'!$J:$J,"*"&amp;H$3&amp;"*")</f>
        <v>52</v>
      </c>
      <c r="I2" s="1">
        <f>COUNTIFS('Form Responses 1'!$F:$F,"&lt;&gt;",'Form Responses 1'!$J:$J,"*"&amp;I$3&amp;"*")</f>
        <v>55</v>
      </c>
      <c r="J2" s="1" t="s">
        <v>239</v>
      </c>
    </row>
    <row r="3" spans="1:11" ht="15.75" customHeight="1" x14ac:dyDescent="0.15">
      <c r="C3" s="16" t="s">
        <v>239</v>
      </c>
      <c r="D3" s="5" t="s">
        <v>280</v>
      </c>
      <c r="E3" s="5" t="s">
        <v>281</v>
      </c>
      <c r="F3" s="5" t="s">
        <v>24</v>
      </c>
      <c r="G3" s="5" t="s">
        <v>33</v>
      </c>
      <c r="H3" s="5" t="s">
        <v>29</v>
      </c>
      <c r="I3" s="5" t="s">
        <v>17</v>
      </c>
      <c r="J3" s="5"/>
    </row>
    <row r="4" spans="1:11" ht="15.75" customHeight="1" x14ac:dyDescent="0.15">
      <c r="A4" s="3" t="s">
        <v>16</v>
      </c>
      <c r="B4" s="3" t="str">
        <f t="shared" ref="B4:B9" si="0">CONCATENATE("*",A4,"*")</f>
        <v>*Word-of-mouth*</v>
      </c>
      <c r="C4" s="6">
        <f>COUNTIF('Form Responses 1'!F:F,B4)/$C$2</f>
        <v>0.82399999999999995</v>
      </c>
      <c r="D4" s="17">
        <f>COUNTIF('Form Responses 1'!F100:F989,B4)/$D$2</f>
        <v>0.70270270270270274</v>
      </c>
      <c r="E4" s="18">
        <f t="shared" ref="E4:E8" si="1">C4</f>
        <v>0.82399999999999995</v>
      </c>
      <c r="F4" s="6">
        <f>COUNTIFS('Form Responses 1'!$F:$F,$B4,'Form Responses 1'!$J:$J,"*"&amp;F$3&amp;"*")/F$2</f>
        <v>0.81818181818181823</v>
      </c>
      <c r="G4" s="6">
        <f>COUNTIFS('Form Responses 1'!$F:$F,$B4,'Form Responses 1'!$J:$J,"*"&amp;G$3&amp;"*")/G$2</f>
        <v>0.53846153846153844</v>
      </c>
      <c r="H4" s="6">
        <f>COUNTIFS('Form Responses 1'!$F:$F,$B4,'Form Responses 1'!$J:$J,"*"&amp;H$3&amp;"*")/H$2</f>
        <v>0.88461538461538458</v>
      </c>
      <c r="I4" s="6">
        <f>COUNTIFS('Form Responses 1'!$F:$F,$B4,'Form Responses 1'!$J:$J,"*"&amp;I$3&amp;"*")/I$2</f>
        <v>0.83636363636363631</v>
      </c>
      <c r="J4" s="6"/>
    </row>
    <row r="5" spans="1:11" ht="15.75" customHeight="1" x14ac:dyDescent="0.15">
      <c r="A5" s="3" t="s">
        <v>40</v>
      </c>
      <c r="B5" s="3" t="str">
        <f t="shared" si="0"/>
        <v>*Social media post*</v>
      </c>
      <c r="C5" s="6">
        <f>COUNTIF('Form Responses 1'!F:F,B5)/$C$2</f>
        <v>0.192</v>
      </c>
      <c r="D5" s="17">
        <f>COUNTIF('Form Responses 1'!F101:F989,B5)/$D$2</f>
        <v>0.10810810810810811</v>
      </c>
      <c r="E5" s="18">
        <f t="shared" si="1"/>
        <v>0.192</v>
      </c>
      <c r="F5" s="6">
        <f>COUNTIFS('Form Responses 1'!$F:$F,$B5,'Form Responses 1'!$J:$J,"*"&amp;F$3&amp;"*")/F$2</f>
        <v>0.18181818181818182</v>
      </c>
      <c r="G5" s="6">
        <f>COUNTIFS('Form Responses 1'!$F:$F,$B5,'Form Responses 1'!$J:$J,"*"&amp;G$3&amp;"*")/G$2</f>
        <v>0.30769230769230771</v>
      </c>
      <c r="H5" s="6">
        <f>COUNTIFS('Form Responses 1'!$F:$F,$B5,'Form Responses 1'!$J:$J,"*"&amp;H$3&amp;"*")/H$2</f>
        <v>0.19230769230769232</v>
      </c>
      <c r="I5" s="6">
        <f>COUNTIFS('Form Responses 1'!$F:$F,$B5,'Form Responses 1'!$J:$J,"*"&amp;I$3&amp;"*")/I$2</f>
        <v>0.16363636363636364</v>
      </c>
      <c r="J5" s="6"/>
    </row>
    <row r="6" spans="1:11" ht="15.75" customHeight="1" x14ac:dyDescent="0.15">
      <c r="A6" s="3" t="s">
        <v>102</v>
      </c>
      <c r="B6" s="3" t="str">
        <f t="shared" si="0"/>
        <v>*Student presentation*</v>
      </c>
      <c r="C6" s="6">
        <f>COUNTIF('Form Responses 1'!F:F,B6)/$C$2</f>
        <v>0.128</v>
      </c>
      <c r="D6" s="17">
        <f>COUNTIF('Form Responses 1'!F102:F989,B6)/$D$2</f>
        <v>8.1081081081081086E-2</v>
      </c>
      <c r="E6" s="18">
        <f t="shared" si="1"/>
        <v>0.128</v>
      </c>
      <c r="F6" s="6">
        <f>COUNTIFS('Form Responses 1'!$F:$F,$B6,'Form Responses 1'!$J:$J,"*"&amp;F$3&amp;"*")/F$2</f>
        <v>0.27272727272727271</v>
      </c>
      <c r="G6" s="6">
        <f>COUNTIFS('Form Responses 1'!$F:$F,$B6,'Form Responses 1'!$J:$J,"*"&amp;G$3&amp;"*")/G$2</f>
        <v>0.23076923076923078</v>
      </c>
      <c r="H6" s="6">
        <f>COUNTIFS('Form Responses 1'!$F:$F,$B6,'Form Responses 1'!$J:$J,"*"&amp;H$3&amp;"*")/H$2</f>
        <v>9.6153846153846159E-2</v>
      </c>
      <c r="I6" s="6">
        <f>COUNTIFS('Form Responses 1'!$F:$F,$B6,'Form Responses 1'!$J:$J,"*"&amp;I$3&amp;"*")/I$2</f>
        <v>5.4545454545454543E-2</v>
      </c>
      <c r="J6" s="6"/>
    </row>
    <row r="7" spans="1:11" ht="15.75" customHeight="1" x14ac:dyDescent="0.15">
      <c r="A7" s="3" t="s">
        <v>116</v>
      </c>
      <c r="B7" s="3" t="str">
        <f t="shared" si="0"/>
        <v>*Work presentation*</v>
      </c>
      <c r="C7" s="6">
        <f>COUNTIF('Form Responses 1'!F:F,B7)/$C$2</f>
        <v>0.112</v>
      </c>
      <c r="D7" s="17">
        <f>COUNTIF('Form Responses 1'!F103:F989,B7)/$D$2</f>
        <v>0.13513513513513514</v>
      </c>
      <c r="E7" s="18">
        <f t="shared" si="1"/>
        <v>0.112</v>
      </c>
      <c r="F7" s="6">
        <f>COUNTIFS('Form Responses 1'!$F:$F,$B7,'Form Responses 1'!$J:$J,"*"&amp;F$3&amp;"*")/F$2</f>
        <v>0</v>
      </c>
      <c r="G7" s="6">
        <f>COUNTIFS('Form Responses 1'!$F:$F,$B7,'Form Responses 1'!$J:$J,"*"&amp;G$3&amp;"*")/G$2</f>
        <v>7.6923076923076927E-2</v>
      </c>
      <c r="H7" s="6">
        <f>COUNTIFS('Form Responses 1'!$F:$F,$B7,'Form Responses 1'!$J:$J,"*"&amp;H$3&amp;"*")/H$2</f>
        <v>0.23076923076923078</v>
      </c>
      <c r="I7" s="6">
        <f>COUNTIFS('Form Responses 1'!$F:$F,$B7,'Form Responses 1'!$J:$J,"*"&amp;I$3&amp;"*")/I$2</f>
        <v>7.2727272727272724E-2</v>
      </c>
      <c r="J7" s="6"/>
    </row>
    <row r="8" spans="1:11" ht="15.75" customHeight="1" x14ac:dyDescent="0.15">
      <c r="A8" s="3" t="s">
        <v>180</v>
      </c>
      <c r="B8" s="3" t="str">
        <f t="shared" si="0"/>
        <v>*Class lecture*</v>
      </c>
      <c r="C8" s="6">
        <f>COUNTIF('Form Responses 1'!F:F,B8)/$C$2</f>
        <v>8.7999999999999995E-2</v>
      </c>
      <c r="D8" s="17">
        <f>COUNTIF('Form Responses 1'!F104:F989,B8)/$D$2</f>
        <v>0</v>
      </c>
      <c r="E8" s="18">
        <f t="shared" si="1"/>
        <v>8.7999999999999995E-2</v>
      </c>
      <c r="F8" s="6">
        <f>COUNTIFS('Form Responses 1'!$F:$F,$B8,'Form Responses 1'!$J:$J,"*"&amp;F$3&amp;"*")/F$2</f>
        <v>0</v>
      </c>
      <c r="G8" s="6">
        <f>COUNTIFS('Form Responses 1'!$F:$F,$B8,'Form Responses 1'!$J:$J,"*"&amp;G$3&amp;"*")/G$2</f>
        <v>0.53846153846153844</v>
      </c>
      <c r="H8" s="6">
        <f>COUNTIFS('Form Responses 1'!$F:$F,$B8,'Form Responses 1'!$J:$J,"*"&amp;H$3&amp;"*")/H$2</f>
        <v>3.8461538461538464E-2</v>
      </c>
      <c r="I8" s="6">
        <f>COUNTIFS('Form Responses 1'!$F:$F,$B8,'Form Responses 1'!$J:$J,"*"&amp;I$3&amp;"*")/I$2</f>
        <v>5.4545454545454543E-2</v>
      </c>
      <c r="J8" s="6"/>
    </row>
    <row r="9" spans="1:11" ht="15.75" customHeight="1" x14ac:dyDescent="0.15">
      <c r="A9" s="3" t="s">
        <v>282</v>
      </c>
      <c r="B9" s="3" t="str">
        <f t="shared" si="0"/>
        <v>*None of the Above*</v>
      </c>
      <c r="C9" s="6"/>
      <c r="D9" s="6">
        <f>COUNTIF('Form Responses 1'!F100:F989,B9)/$D$2</f>
        <v>0.1891891891891892</v>
      </c>
      <c r="E9" s="18">
        <f>D9</f>
        <v>0.1891891891891892</v>
      </c>
      <c r="F9" s="6">
        <f>COUNTIFS('Form Responses 1'!$F:$F,$B9,'Form Responses 1'!$J:$J,"*"&amp;F$3&amp;"*")/F$1</f>
        <v>0</v>
      </c>
      <c r="G9" s="6">
        <f>COUNTIFS('Form Responses 1'!$F:$F,$B9,'Form Responses 1'!$J:$J,"*"&amp;G$3&amp;"*")/G$1</f>
        <v>0</v>
      </c>
      <c r="H9" s="6">
        <f>COUNTIFS('Form Responses 1'!$F:$F,$B9,'Form Responses 1'!$J:$J,"*"&amp;H$3&amp;"*")/H$1</f>
        <v>0.1</v>
      </c>
      <c r="I9" s="6">
        <f>COUNTIFS('Form Responses 1'!$F:$F,$B9,'Form Responses 1'!$J:$J,"*"&amp;I$3&amp;"*")/I$1</f>
        <v>0.22727272727272727</v>
      </c>
      <c r="J9" s="6"/>
    </row>
    <row r="10" spans="1:11" ht="15.75" customHeight="1" x14ac:dyDescent="0.15">
      <c r="B10" s="3" t="s">
        <v>283</v>
      </c>
      <c r="C10" s="6">
        <f>COUNTIFS('Form Responses 1'!A:A,"&lt;&gt;",'Form Responses 1'!F:F,"")/(C2-D2)</f>
        <v>0.125</v>
      </c>
      <c r="F10" s="6">
        <f>COUNTIFS('Form Responses 1'!$F:$F,"",'Form Responses 1'!$J:$J,"*"&amp;F$3&amp;"*")/(F2-F1)</f>
        <v>0.125</v>
      </c>
      <c r="G10" s="6">
        <f>COUNTIFS('Form Responses 1'!$F:$F,"",'Form Responses 1'!$J:$J,"*"&amp;G$3&amp;"*")/(G2-G1)</f>
        <v>0.375</v>
      </c>
      <c r="H10" s="6">
        <f>COUNTIFS('Form Responses 1'!$F:$F,"",'Form Responses 1'!$J:$J,"*"&amp;H$3&amp;"*")/(H2-H1)</f>
        <v>3.125E-2</v>
      </c>
      <c r="I10" s="6">
        <f>COUNTIFS('Form Responses 1'!$F:$F,"",'Form Responses 1'!$J:$J,"*"&amp;I$3&amp;"*")/(I2-I1)</f>
        <v>0.18181818181818182</v>
      </c>
    </row>
    <row r="11" spans="1:11" ht="15.75" customHeight="1" x14ac:dyDescent="0.15">
      <c r="D11" s="1"/>
      <c r="E11" s="1"/>
      <c r="F11" s="1"/>
      <c r="G11" s="1"/>
      <c r="H11" s="1"/>
      <c r="I11" s="1"/>
      <c r="J11" s="1"/>
    </row>
    <row r="12" spans="1:11" ht="15.75" customHeight="1" x14ac:dyDescent="0.15">
      <c r="D12" s="1"/>
      <c r="E12" s="1"/>
      <c r="F12" s="1"/>
      <c r="G12" s="1"/>
      <c r="H12" s="1"/>
      <c r="I12" s="1"/>
      <c r="J12" s="1"/>
    </row>
    <row r="13" spans="1:11" ht="15.75" customHeight="1" x14ac:dyDescent="0.15">
      <c r="D13" s="1"/>
      <c r="E13" s="1"/>
      <c r="F13" s="1">
        <f>COUNTIF('Form Responses 1'!$K:$K,"*"&amp;F$14&amp;"*")</f>
        <v>0</v>
      </c>
      <c r="G13" s="1">
        <f>COUNTIF('Form Responses 1'!$K:$K,"*"&amp;G$14&amp;"*")</f>
        <v>0</v>
      </c>
      <c r="H13" s="1">
        <f>COUNTIF('Form Responses 1'!$K:$K,"*"&amp;H$14&amp;"*")</f>
        <v>10</v>
      </c>
      <c r="I13" s="1">
        <f>COUNTIF('Form Responses 1'!$K:$K,"*"&amp;I$14&amp;"*")</f>
        <v>15</v>
      </c>
      <c r="J13" s="1">
        <f>COUNTIF('Form Responses 1'!$K:$K,"*"&amp;J$14&amp;"*")</f>
        <v>10</v>
      </c>
    </row>
    <row r="14" spans="1:11" ht="15.75" customHeight="1" x14ac:dyDescent="0.15">
      <c r="C14" s="16"/>
      <c r="D14" s="5"/>
      <c r="E14" s="5"/>
      <c r="F14" s="5" t="s">
        <v>284</v>
      </c>
      <c r="G14" s="5" t="s">
        <v>34</v>
      </c>
      <c r="H14" s="5" t="s">
        <v>87</v>
      </c>
      <c r="I14" s="5" t="s">
        <v>25</v>
      </c>
      <c r="J14" s="16" t="s">
        <v>63</v>
      </c>
    </row>
    <row r="15" spans="1:11" ht="15.75" customHeight="1" x14ac:dyDescent="0.15">
      <c r="A15" s="3" t="s">
        <v>102</v>
      </c>
      <c r="B15" s="3" t="str">
        <f>CONCATENATE("*",A15,"*")</f>
        <v>*Student presentation*</v>
      </c>
      <c r="D15" s="3"/>
      <c r="E15" s="3"/>
      <c r="F15" s="3">
        <f>COUNTIFS('Form Responses 1'!$F:$F,$B15,'Form Responses 1'!$K:$K,"*"&amp;F$14&amp;"*")</f>
        <v>0</v>
      </c>
      <c r="G15" s="3">
        <f>COUNTIFS('Form Responses 1'!$F:$F,$B15,'Form Responses 1'!$K:$K,"*"&amp;G$14&amp;"*")</f>
        <v>0</v>
      </c>
      <c r="H15" s="3">
        <f>COUNTIFS('Form Responses 1'!$F:$F,$B15,'Form Responses 1'!$K:$K,"*"&amp;H$14&amp;"*")</f>
        <v>2</v>
      </c>
      <c r="I15" s="3">
        <f>COUNTIFS('Form Responses 1'!$F:$F,$B15,'Form Responses 1'!$K:$K,"*"&amp;I$14&amp;"*")</f>
        <v>4</v>
      </c>
      <c r="J15" s="3">
        <f>COUNTIFS('Form Responses 1'!$F:$F,$B15,'Form Responses 1'!$K:$K,"*"&amp;J$14&amp;"*")</f>
        <v>2</v>
      </c>
      <c r="K15" s="3">
        <f t="shared" ref="K15:K16" si="2">SUM(F15:J15)</f>
        <v>8</v>
      </c>
    </row>
    <row r="16" spans="1:11" ht="15.75" customHeight="1" x14ac:dyDescent="0.15">
      <c r="C16" s="6"/>
      <c r="D16" s="6"/>
      <c r="E16" s="6"/>
      <c r="F16" s="6">
        <f t="shared" ref="F16:J16" si="3">F15/$K$15</f>
        <v>0</v>
      </c>
      <c r="G16" s="6">
        <f t="shared" si="3"/>
        <v>0</v>
      </c>
      <c r="H16" s="6">
        <f t="shared" si="3"/>
        <v>0.25</v>
      </c>
      <c r="I16" s="6">
        <f t="shared" si="3"/>
        <v>0.5</v>
      </c>
      <c r="J16" s="6">
        <f t="shared" si="3"/>
        <v>0.25</v>
      </c>
      <c r="K16" s="6">
        <f t="shared" si="2"/>
        <v>1</v>
      </c>
    </row>
    <row r="35" spans="3:12" ht="15.75" customHeight="1" x14ac:dyDescent="0.15">
      <c r="C35" s="16"/>
      <c r="D35" s="5"/>
      <c r="E35" s="5"/>
      <c r="F35" s="5" t="s">
        <v>284</v>
      </c>
      <c r="G35" s="5" t="s">
        <v>34</v>
      </c>
      <c r="H35" s="5" t="s">
        <v>87</v>
      </c>
      <c r="I35" s="5" t="s">
        <v>25</v>
      </c>
      <c r="J35" s="5" t="s">
        <v>63</v>
      </c>
      <c r="K35" s="5" t="s">
        <v>285</v>
      </c>
      <c r="L35" s="16" t="s">
        <v>286</v>
      </c>
    </row>
    <row r="36" spans="3:12" ht="15.75" customHeight="1" x14ac:dyDescent="0.15">
      <c r="C36" s="3" t="s">
        <v>180</v>
      </c>
      <c r="D36" s="3"/>
      <c r="E36" s="3"/>
      <c r="F36" s="3">
        <f>COUNTIFS('Form Responses 1'!$F:$F,"*"&amp;$C36&amp;"*",'Form Responses 1'!$L:$L,"*"&amp;F$35&amp;"*")</f>
        <v>0</v>
      </c>
      <c r="G36" s="3">
        <f>COUNTIFS('Form Responses 1'!$F:$F,"*"&amp;$C36&amp;"*",'Form Responses 1'!$L:$L,"*"&amp;G$35&amp;"*")</f>
        <v>1</v>
      </c>
      <c r="H36" s="3">
        <f>COUNTIFS('Form Responses 1'!$F:$F,"*"&amp;$C36&amp;"*",'Form Responses 1'!$L:$L,"*"&amp;H$35&amp;"*")</f>
        <v>3</v>
      </c>
      <c r="I36" s="3">
        <f>COUNTIFS('Form Responses 1'!$F:$F,"*"&amp;$C36&amp;"*",'Form Responses 1'!$L:$L,"*"&amp;I$35&amp;"*")</f>
        <v>2</v>
      </c>
      <c r="J36" s="3">
        <f>COUNTIFS('Form Responses 1'!$F:$F,"*"&amp;$C36&amp;"*",'Form Responses 1'!$L:$L,"*"&amp;J$35&amp;"*")</f>
        <v>2</v>
      </c>
      <c r="K36" s="3">
        <f>COUNTIFS('Form Responses 1'!$F:$F,"*"&amp;$C36&amp;"*",'Form Responses 1'!$L:$L,"*"&amp;K$35&amp;"*")</f>
        <v>2</v>
      </c>
      <c r="L36" s="16">
        <f>SUM(F36:K36)</f>
        <v>10</v>
      </c>
    </row>
    <row r="37" spans="3:12" ht="15.75" customHeight="1" x14ac:dyDescent="0.15">
      <c r="C37" s="3" t="s">
        <v>180</v>
      </c>
      <c r="D37" s="6"/>
      <c r="E37" s="6"/>
      <c r="F37" s="6">
        <f t="shared" ref="F37:K37" si="4">F36/$L36</f>
        <v>0</v>
      </c>
      <c r="G37" s="6">
        <f t="shared" si="4"/>
        <v>0.1</v>
      </c>
      <c r="H37" s="6">
        <f t="shared" si="4"/>
        <v>0.3</v>
      </c>
      <c r="I37" s="6">
        <f t="shared" si="4"/>
        <v>0.2</v>
      </c>
      <c r="J37" s="6">
        <f t="shared" si="4"/>
        <v>0.2</v>
      </c>
      <c r="K37" s="6">
        <f t="shared" si="4"/>
        <v>0.2</v>
      </c>
      <c r="L37" s="18">
        <f>SUM(F37:J37)</f>
        <v>0.8</v>
      </c>
    </row>
    <row r="38" spans="3:12" ht="15.75" customHeight="1" x14ac:dyDescent="0.15">
      <c r="C38" s="3" t="s">
        <v>265</v>
      </c>
      <c r="D38" s="9"/>
      <c r="E38" s="9"/>
      <c r="F38" s="9">
        <f>COUNTIFS('Form Responses 1'!$E:$E,"*"&amp;$C38&amp;"*",'Form Responses 1'!$L:$L,"*"&amp;F$35&amp;"*")</f>
        <v>0</v>
      </c>
      <c r="G38" s="9">
        <f>COUNTIFS('Form Responses 1'!$E:$E,"*"&amp;$C38&amp;"*",'Form Responses 1'!$L:$L,"*"&amp;G$35&amp;"*")</f>
        <v>1</v>
      </c>
      <c r="H38" s="9">
        <f>COUNTIFS('Form Responses 1'!$E:$E,"*"&amp;$C38&amp;"*",'Form Responses 1'!$L:$L,"*"&amp;H$35&amp;"*")</f>
        <v>2</v>
      </c>
      <c r="I38" s="9">
        <f>COUNTIFS('Form Responses 1'!$E:$E,"*"&amp;$C38&amp;"*",'Form Responses 1'!$L:$L,"*"&amp;I$35&amp;"*")</f>
        <v>0</v>
      </c>
      <c r="J38" s="9">
        <f>COUNTIFS('Form Responses 1'!$E:$E,"*"&amp;$C38&amp;"*",'Form Responses 1'!$L:$L,"*"&amp;J$35&amp;"*")</f>
        <v>1</v>
      </c>
      <c r="K38" s="9">
        <f>COUNTIFS('Form Responses 1'!$E:$E,"*"&amp;$C38&amp;"*",'Form Responses 1'!$L:$L,"*"&amp;K$35&amp;"*")</f>
        <v>1</v>
      </c>
      <c r="L38" s="16">
        <f t="shared" ref="L38:L41" si="5">SUM(F38:K38)</f>
        <v>5</v>
      </c>
    </row>
    <row r="39" spans="3:12" ht="15.75" customHeight="1" x14ac:dyDescent="0.15">
      <c r="C39" s="3" t="s">
        <v>264</v>
      </c>
      <c r="D39" s="6"/>
      <c r="E39" s="6"/>
      <c r="F39" s="6">
        <f t="shared" ref="F39:K39" si="6">F38/$L38</f>
        <v>0</v>
      </c>
      <c r="G39" s="6">
        <f t="shared" si="6"/>
        <v>0.2</v>
      </c>
      <c r="H39" s="6">
        <f t="shared" si="6"/>
        <v>0.4</v>
      </c>
      <c r="I39" s="6">
        <f t="shared" si="6"/>
        <v>0</v>
      </c>
      <c r="J39" s="6">
        <f t="shared" si="6"/>
        <v>0.2</v>
      </c>
      <c r="K39" s="6">
        <f t="shared" si="6"/>
        <v>0.2</v>
      </c>
      <c r="L39" s="18">
        <f t="shared" si="5"/>
        <v>1</v>
      </c>
    </row>
    <row r="40" spans="3:12" ht="15.75" customHeight="1" x14ac:dyDescent="0.15">
      <c r="C40" s="3" t="s">
        <v>257</v>
      </c>
      <c r="D40" s="9"/>
      <c r="E40" s="9"/>
      <c r="F40" s="9">
        <f>COUNTIFS('Form Responses 1'!$E:$E,"*"&amp;$C40&amp;"*",'Form Responses 1'!$L:$L,"*"&amp;F$35&amp;"*")</f>
        <v>0</v>
      </c>
      <c r="G40" s="9">
        <f>COUNTIFS('Form Responses 1'!$E:$E,"*"&amp;$C40&amp;"*",'Form Responses 1'!$L:$L,"*"&amp;G$35&amp;"*")</f>
        <v>2</v>
      </c>
      <c r="H40" s="9">
        <f>COUNTIFS('Form Responses 1'!$E:$E,"*"&amp;$C40&amp;"*",'Form Responses 1'!$L:$L,"*"&amp;H$35&amp;"*")</f>
        <v>4</v>
      </c>
      <c r="I40" s="9">
        <f>COUNTIFS('Form Responses 1'!$E:$E,"*"&amp;$C40&amp;"*",'Form Responses 1'!$L:$L,"*"&amp;I$35&amp;"*")</f>
        <v>2</v>
      </c>
      <c r="J40" s="9">
        <f>COUNTIFS('Form Responses 1'!$E:$E,"*"&amp;$C40&amp;"*",'Form Responses 1'!$L:$L,"*"&amp;J$35&amp;"*")</f>
        <v>2</v>
      </c>
      <c r="K40" s="9">
        <f>COUNTIFS('Form Responses 1'!$E:$E,"*"&amp;$C40&amp;"*",'Form Responses 1'!$L:$L,"*"&amp;K$35&amp;"*")</f>
        <v>6</v>
      </c>
      <c r="L40" s="16">
        <f t="shared" si="5"/>
        <v>16</v>
      </c>
    </row>
    <row r="41" spans="3:12" ht="15.75" customHeight="1" x14ac:dyDescent="0.15">
      <c r="C41" s="3" t="s">
        <v>256</v>
      </c>
      <c r="D41" s="6"/>
      <c r="E41" s="6"/>
      <c r="F41" s="6">
        <f t="shared" ref="F41:K41" si="7">F40/$L40</f>
        <v>0</v>
      </c>
      <c r="G41" s="6">
        <f t="shared" si="7"/>
        <v>0.125</v>
      </c>
      <c r="H41" s="6">
        <f t="shared" si="7"/>
        <v>0.25</v>
      </c>
      <c r="I41" s="6">
        <f t="shared" si="7"/>
        <v>0.125</v>
      </c>
      <c r="J41" s="6">
        <f t="shared" si="7"/>
        <v>0.125</v>
      </c>
      <c r="K41" s="6">
        <f t="shared" si="7"/>
        <v>0.375</v>
      </c>
      <c r="L41" s="18">
        <f t="shared" si="5"/>
        <v>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C1:N1004"/>
  <sheetViews>
    <sheetView tabSelected="1" workbookViewId="0"/>
  </sheetViews>
  <sheetFormatPr baseColWidth="10" defaultColWidth="12.6640625" defaultRowHeight="15.75" customHeight="1" x14ac:dyDescent="0.15"/>
  <cols>
    <col min="3" max="3" width="63" customWidth="1"/>
  </cols>
  <sheetData>
    <row r="1" spans="3:14" ht="15.75" customHeight="1" x14ac:dyDescent="0.15">
      <c r="D1" s="3"/>
      <c r="E1" s="3"/>
      <c r="I1" s="1">
        <f>COUNTIF('Form Responses 1'!$J$1:$J99,I5)</f>
        <v>17</v>
      </c>
      <c r="J1" s="1">
        <f>COUNTIF('Form Responses 1'!$J$1:$J99,J5)</f>
        <v>11</v>
      </c>
      <c r="K1" s="1">
        <f>COUNTIF('Form Responses 1'!$J$1:$J99,K5)</f>
        <v>33</v>
      </c>
      <c r="L1" s="1">
        <f>COUNTIF('Form Responses 1'!$J$1:$J99,L5)</f>
        <v>38</v>
      </c>
      <c r="N1" s="16"/>
    </row>
    <row r="2" spans="3:14" ht="15.75" customHeight="1" x14ac:dyDescent="0.15">
      <c r="D2" s="3"/>
      <c r="E2" s="3"/>
      <c r="I2" s="1">
        <f>COUNTIF('Form Responses 1'!$J$100:$J1004,I5)</f>
        <v>7</v>
      </c>
      <c r="J2" s="1">
        <f>COUNTIF('Form Responses 1'!$J$100:$J1004,J5)</f>
        <v>5</v>
      </c>
      <c r="K2" s="1">
        <f>COUNTIF('Form Responses 1'!$J$100:$J1004,K5)</f>
        <v>20</v>
      </c>
      <c r="L2" s="1">
        <f>COUNTIF('Form Responses 1'!$J$100:$J1004,L5)</f>
        <v>23</v>
      </c>
      <c r="M2" s="3">
        <f t="shared" ref="M2:M4" si="0">SUM(I2:L2)</f>
        <v>55</v>
      </c>
      <c r="N2" s="16" t="s">
        <v>279</v>
      </c>
    </row>
    <row r="3" spans="3:14" ht="15.75" customHeight="1" x14ac:dyDescent="0.15">
      <c r="D3" s="3"/>
      <c r="E3" s="3"/>
      <c r="I3" s="1">
        <f>COUNTIF('Form Responses 1'!$J$66:$J1004,I5)</f>
        <v>12</v>
      </c>
      <c r="J3" s="1">
        <f>COUNTIF('Form Responses 1'!$J$66:$J1004,J5)</f>
        <v>10</v>
      </c>
      <c r="K3" s="1">
        <f>COUNTIF('Form Responses 1'!$J$66:$J1004,K5)</f>
        <v>33</v>
      </c>
      <c r="L3" s="1">
        <f>COUNTIF('Form Responses 1'!$J$66:$J1004,L5)</f>
        <v>35</v>
      </c>
      <c r="M3" s="3">
        <f t="shared" si="0"/>
        <v>90</v>
      </c>
      <c r="N3" s="16" t="s">
        <v>287</v>
      </c>
    </row>
    <row r="4" spans="3:14" ht="15.75" customHeight="1" x14ac:dyDescent="0.15">
      <c r="D4" s="3"/>
      <c r="E4" s="3">
        <f>COUNTA('Form Responses 1'!$B:$B)-1</f>
        <v>136</v>
      </c>
      <c r="F4" s="3">
        <f>COUNTA('Form Responses 1'!$B$66:$B1004)-1</f>
        <v>71</v>
      </c>
      <c r="G4" s="3">
        <f>COUNTA('Form Responses 1'!$B$100:$B1004)-1</f>
        <v>37</v>
      </c>
      <c r="I4" s="1">
        <f>COUNTIF('Form Responses 1'!$J:$J,I5)</f>
        <v>24</v>
      </c>
      <c r="J4" s="1">
        <f>COUNTIF('Form Responses 1'!$J:$J,J5)</f>
        <v>16</v>
      </c>
      <c r="K4" s="1">
        <f>COUNTIF('Form Responses 1'!$J:$J,K5)</f>
        <v>53</v>
      </c>
      <c r="L4" s="1">
        <f>COUNTIF('Form Responses 1'!$J:$J,L5)</f>
        <v>61</v>
      </c>
      <c r="M4" s="3">
        <f t="shared" si="0"/>
        <v>154</v>
      </c>
      <c r="N4" s="16" t="s">
        <v>288</v>
      </c>
    </row>
    <row r="5" spans="3:14" ht="15.75" customHeight="1" x14ac:dyDescent="0.15">
      <c r="D5" s="3"/>
      <c r="E5" s="16" t="s">
        <v>239</v>
      </c>
      <c r="F5" s="16" t="s">
        <v>287</v>
      </c>
      <c r="G5" s="16" t="s">
        <v>279</v>
      </c>
      <c r="H5" s="16" t="s">
        <v>281</v>
      </c>
      <c r="I5" s="5" t="s">
        <v>242</v>
      </c>
      <c r="J5" s="5" t="s">
        <v>243</v>
      </c>
      <c r="K5" s="5" t="s">
        <v>244</v>
      </c>
      <c r="L5" s="5" t="s">
        <v>245</v>
      </c>
      <c r="M5" s="5"/>
    </row>
    <row r="6" spans="3:14" ht="15.75" customHeight="1" x14ac:dyDescent="0.15">
      <c r="C6" s="8" t="s">
        <v>150</v>
      </c>
      <c r="D6" s="8" t="str">
        <f t="shared" ref="D6:D13" si="1">CONCATENATE("*",C6,"*")</f>
        <v>*Searched for other Youtube videos or social media posts*</v>
      </c>
      <c r="E6" s="19"/>
      <c r="F6" s="18">
        <f>COUNTIF('Form Responses 1'!$H$66:$H1004,$D6)/$F$4</f>
        <v>0.676056338028169</v>
      </c>
      <c r="G6" s="20">
        <f>COUNTIF('Form Responses 1'!$H$100:$H1004,$D6)/$G$4</f>
        <v>0.7567567567567568</v>
      </c>
      <c r="H6" s="18">
        <f t="shared" ref="H6:H7" si="2">F6</f>
        <v>0.676056338028169</v>
      </c>
      <c r="I6" s="6">
        <f>COUNTIFS('Form Responses 1'!$H:$H,$D6,'Form Responses 1'!$J:$J,I$5)/I$3</f>
        <v>0.75</v>
      </c>
      <c r="J6" s="6">
        <f>COUNTIFS('Form Responses 1'!$H:$H,$D6,'Form Responses 1'!$J:$J,J$5)/J$3</f>
        <v>0.7</v>
      </c>
      <c r="K6" s="6">
        <f>COUNTIFS('Form Responses 1'!$H:$H,$D6,'Form Responses 1'!$J:$J,K$5)/K$3</f>
        <v>0.75757575757575757</v>
      </c>
      <c r="L6" s="6">
        <f>COUNTIFS('Form Responses 1'!$H:$H,$D6,'Form Responses 1'!$J:$J,L$5)/L$3</f>
        <v>0.65714285714285714</v>
      </c>
      <c r="M6" s="6"/>
    </row>
    <row r="7" spans="3:14" ht="15.75" customHeight="1" x14ac:dyDescent="0.15">
      <c r="C7" s="3" t="s">
        <v>165</v>
      </c>
      <c r="D7" s="8" t="str">
        <f t="shared" si="1"/>
        <v>*Searched for online articles*</v>
      </c>
      <c r="E7" s="19"/>
      <c r="F7" s="18">
        <f>COUNTIF('Form Responses 1'!$H$66:$H1004,$D7)/$F$4</f>
        <v>0.47887323943661969</v>
      </c>
      <c r="G7" s="20">
        <f>COUNTIF('Form Responses 1'!$H$100:$H1004,$D7)/$G$4</f>
        <v>0.51351351351351349</v>
      </c>
      <c r="H7" s="18">
        <f t="shared" si="2"/>
        <v>0.47887323943661969</v>
      </c>
      <c r="I7" s="6">
        <f>COUNTIFS('Form Responses 1'!$H:$H,$D7,'Form Responses 1'!$J:$J,I$5)/I$3</f>
        <v>0.41666666666666669</v>
      </c>
      <c r="J7" s="6">
        <f>COUNTIFS('Form Responses 1'!$H:$H,$D7,'Form Responses 1'!$J:$J,J$5)/J$3</f>
        <v>0.3</v>
      </c>
      <c r="K7" s="6">
        <f>COUNTIFS('Form Responses 1'!$H:$H,$D7,'Form Responses 1'!$J:$J,K$5)/K$3</f>
        <v>0.60606060606060608</v>
      </c>
      <c r="L7" s="6">
        <f>COUNTIFS('Form Responses 1'!$H:$H,$D7,'Form Responses 1'!$J:$J,L$5)/L$3</f>
        <v>0.42857142857142855</v>
      </c>
      <c r="M7" s="6"/>
    </row>
    <row r="8" spans="3:14" ht="15.75" customHeight="1" x14ac:dyDescent="0.15">
      <c r="C8" s="3" t="s">
        <v>289</v>
      </c>
      <c r="D8" s="8" t="str">
        <f t="shared" si="1"/>
        <v>*Journal or conference articles about compliant mechanisms*</v>
      </c>
      <c r="E8" s="21">
        <f>COUNTIF('Form Responses 1'!H:H,D8)/$E$4</f>
        <v>0.13970588235294118</v>
      </c>
      <c r="F8" s="20">
        <f>COUNTIF('Form Responses 1'!$H$66:$H1004,$D8)/$F$4</f>
        <v>0.11267605633802817</v>
      </c>
      <c r="G8" s="20">
        <f>COUNTIF('Form Responses 1'!$H$100:$H1004,$D8)/$G$4</f>
        <v>8.1081081081081086E-2</v>
      </c>
      <c r="H8" s="18">
        <f t="shared" ref="H8:H9" si="3">E8</f>
        <v>0.13970588235294118</v>
      </c>
      <c r="I8" s="6">
        <f>COUNTIFS('Form Responses 1'!$H:$H,$D8,'Form Responses 1'!$J:$J,I$5)/I$4</f>
        <v>0.16666666666666666</v>
      </c>
      <c r="J8" s="6">
        <f>COUNTIFS('Form Responses 1'!$H:$H,$D8,'Form Responses 1'!$J:$J,J$5)/J$4</f>
        <v>0.125</v>
      </c>
      <c r="K8" s="6">
        <f>COUNTIFS('Form Responses 1'!$H:$H,$D8,'Form Responses 1'!$J:$J,K$5)/K$4</f>
        <v>0.20754716981132076</v>
      </c>
      <c r="L8" s="6">
        <f>COUNTIFS('Form Responses 1'!$H:$H,$D8,'Form Responses 1'!$J:$J,L$5)/L$4</f>
        <v>4.9180327868852458E-2</v>
      </c>
      <c r="M8" s="6"/>
    </row>
    <row r="9" spans="3:14" ht="15.75" customHeight="1" x14ac:dyDescent="0.15">
      <c r="C9" s="8" t="s">
        <v>106</v>
      </c>
      <c r="D9" s="8" t="str">
        <f t="shared" si="1"/>
        <v>*"Handbook of Compliant Mechanisms" book*</v>
      </c>
      <c r="E9" s="21">
        <f>COUNTIF('Form Responses 1'!H:H,D9)/$E$4</f>
        <v>9.5588235294117641E-2</v>
      </c>
      <c r="F9" s="20">
        <f>COUNTIF('Form Responses 1'!$H$66:$H1004,$D9)/$F$4</f>
        <v>8.4507042253521125E-2</v>
      </c>
      <c r="G9" s="20">
        <f>COUNTIF('Form Responses 1'!$H$100:$H1004,$D9)/$G$4</f>
        <v>8.1081081081081086E-2</v>
      </c>
      <c r="H9" s="18">
        <f t="shared" si="3"/>
        <v>9.5588235294117641E-2</v>
      </c>
      <c r="I9" s="6">
        <f>COUNTIFS('Form Responses 1'!$H:$H,$D9,'Form Responses 1'!$J:$J,I$5)/I$4</f>
        <v>8.3333333333333329E-2</v>
      </c>
      <c r="J9" s="6">
        <f>COUNTIFS('Form Responses 1'!$H:$H,$D9,'Form Responses 1'!$J:$J,J$5)/J$4</f>
        <v>6.25E-2</v>
      </c>
      <c r="K9" s="6">
        <f>COUNTIFS('Form Responses 1'!$H:$H,$D9,'Form Responses 1'!$J:$J,K$5)/K$4</f>
        <v>0.16981132075471697</v>
      </c>
      <c r="L9" s="6">
        <f>COUNTIFS('Form Responses 1'!$H:$H,$D9,'Form Responses 1'!$J:$J,L$5)/L$4</f>
        <v>1.6393442622950821E-2</v>
      </c>
      <c r="M9" s="6"/>
    </row>
    <row r="10" spans="3:14" ht="15.75" customHeight="1" x14ac:dyDescent="0.15">
      <c r="C10" s="3" t="s">
        <v>290</v>
      </c>
      <c r="D10" s="8" t="str">
        <f t="shared" si="1"/>
        <v>*Online lectures*</v>
      </c>
      <c r="E10" s="22"/>
      <c r="F10" s="18">
        <f>COUNTIF('Form Responses 1'!$H$66:$H1004,$D10)/$F$4</f>
        <v>9.8591549295774641E-2</v>
      </c>
      <c r="G10" s="20">
        <f>COUNTIF('Form Responses 1'!$H$100:$H1004,$D10)/$G$4</f>
        <v>0.10810810810810811</v>
      </c>
      <c r="H10" s="18">
        <f>F10</f>
        <v>9.8591549295774641E-2</v>
      </c>
      <c r="I10" s="6">
        <f>COUNTIFS('Form Responses 1'!$H:$H,$D10,'Form Responses 1'!$J:$J,I$5)/I$3</f>
        <v>8.3333333333333329E-2</v>
      </c>
      <c r="J10" s="6">
        <f>COUNTIFS('Form Responses 1'!$H:$H,$D10,'Form Responses 1'!$J:$J,J$5)/J$3</f>
        <v>0.1</v>
      </c>
      <c r="K10" s="6">
        <f>COUNTIFS('Form Responses 1'!$H:$H,$D10,'Form Responses 1'!$J:$J,K$5)/K$3</f>
        <v>9.0909090909090912E-2</v>
      </c>
      <c r="L10" s="6">
        <f>COUNTIFS('Form Responses 1'!$H:$H,$D10,'Form Responses 1'!$J:$J,L$5)/L$3</f>
        <v>8.5714285714285715E-2</v>
      </c>
      <c r="M10" s="6"/>
    </row>
    <row r="11" spans="3:14" ht="15.75" customHeight="1" x14ac:dyDescent="0.15">
      <c r="C11" s="8" t="s">
        <v>72</v>
      </c>
      <c r="D11" s="8" t="str">
        <f t="shared" si="1"/>
        <v>*"Compliant Mechanisms" textbook*</v>
      </c>
      <c r="E11" s="21">
        <f>COUNTIF('Form Responses 1'!H:H,D11)/$E$4</f>
        <v>5.8823529411764705E-2</v>
      </c>
      <c r="F11" s="20">
        <f>COUNTIF('Form Responses 1'!$H$66:$H1004,$D11)/$F$4</f>
        <v>8.4507042253521125E-2</v>
      </c>
      <c r="G11" s="20">
        <f>COUNTIF('Form Responses 1'!$H$100:$H1004,$D11)/$G$4</f>
        <v>8.1081081081081086E-2</v>
      </c>
      <c r="H11" s="18">
        <f t="shared" ref="H11:H12" si="4">E11</f>
        <v>5.8823529411764705E-2</v>
      </c>
      <c r="I11" s="6">
        <f>COUNTIFS('Form Responses 1'!$H:$H,$D11,'Form Responses 1'!$J:$J,I$5)/I$4</f>
        <v>4.1666666666666664E-2</v>
      </c>
      <c r="J11" s="6">
        <f>COUNTIFS('Form Responses 1'!$H:$H,$D11,'Form Responses 1'!$J:$J,J$5)/J$4</f>
        <v>0.125</v>
      </c>
      <c r="K11" s="6">
        <f>COUNTIFS('Form Responses 1'!$H:$H,$D11,'Form Responses 1'!$J:$J,K$5)/K$4</f>
        <v>7.5471698113207544E-2</v>
      </c>
      <c r="L11" s="6">
        <f>COUNTIFS('Form Responses 1'!$H:$H,$D11,'Form Responses 1'!$J:$J,L$5)/L$4</f>
        <v>3.2786885245901641E-2</v>
      </c>
      <c r="M11" s="6"/>
    </row>
    <row r="12" spans="3:14" ht="15.75" customHeight="1" x14ac:dyDescent="0.15">
      <c r="C12" s="3" t="s">
        <v>291</v>
      </c>
      <c r="D12" s="8" t="str">
        <f t="shared" si="1"/>
        <v>*Taken a compliant mechanisms course*</v>
      </c>
      <c r="E12" s="21">
        <f>COUNTIF('Form Responses 1'!H:H,D12)/$E$4</f>
        <v>2.2058823529411766E-2</v>
      </c>
      <c r="F12" s="20">
        <f>COUNTIF('Form Responses 1'!$H$66:$H1004,$D12)/$F$4</f>
        <v>0</v>
      </c>
      <c r="G12" s="20">
        <f>COUNTIF('Form Responses 1'!$H$100:$H1004,$D12)/$G$4</f>
        <v>0</v>
      </c>
      <c r="H12" s="18">
        <f t="shared" si="4"/>
        <v>2.2058823529411766E-2</v>
      </c>
      <c r="I12" s="6">
        <f>COUNTIFS('Form Responses 1'!$H:$H,$D12,'Form Responses 1'!$J:$J,I$5)/I$4</f>
        <v>4.1666666666666664E-2</v>
      </c>
      <c r="J12" s="6">
        <f>COUNTIFS('Form Responses 1'!$H:$H,$D12,'Form Responses 1'!$J:$J,J$5)/J$4</f>
        <v>0</v>
      </c>
      <c r="K12" s="6">
        <f>COUNTIFS('Form Responses 1'!$H:$H,$D12,'Form Responses 1'!$J:$J,K$5)/K$4</f>
        <v>3.7735849056603772E-2</v>
      </c>
      <c r="L12" s="6">
        <f>COUNTIFS('Form Responses 1'!$H:$H,$D12,'Form Responses 1'!$J:$J,L$5)/L$4</f>
        <v>0</v>
      </c>
      <c r="M12" s="6"/>
    </row>
    <row r="13" spans="3:14" ht="15.75" customHeight="1" x14ac:dyDescent="0.15">
      <c r="C13" s="8" t="s">
        <v>190</v>
      </c>
      <c r="D13" s="8" t="str">
        <f t="shared" si="1"/>
        <v>*None of the above*</v>
      </c>
      <c r="E13" s="22"/>
      <c r="F13" s="20">
        <f>COUNTIF('Form Responses 1'!$H$66:$H1004,$D13)/$F$4</f>
        <v>0.11267605633802817</v>
      </c>
      <c r="G13" s="18">
        <f>COUNTIF('Form Responses 1'!$H$100:$H1004,$D13)/$G$4</f>
        <v>0.21621621621621623</v>
      </c>
      <c r="H13" s="18">
        <f t="shared" ref="H13:H14" si="5">G13</f>
        <v>0.21621621621621623</v>
      </c>
      <c r="I13" s="6">
        <f>COUNTIFS('Form Responses 1'!$H:$H,$D13,'Form Responses 1'!$J:$J,I$5)/I$2</f>
        <v>0.2857142857142857</v>
      </c>
      <c r="J13" s="6">
        <f>COUNTIFS('Form Responses 1'!$H:$H,$D13,'Form Responses 1'!$J:$J,J$5)/J$2</f>
        <v>0</v>
      </c>
      <c r="K13" s="6">
        <f>COUNTIFS('Form Responses 1'!$H:$H,$D13,'Form Responses 1'!$J:$J,K$5)/K$2</f>
        <v>0.1</v>
      </c>
      <c r="L13" s="6">
        <f>COUNTIFS('Form Responses 1'!$H:$H,$D13,'Form Responses 1'!$J:$J,L$5)/L$2</f>
        <v>0.21739130434782608</v>
      </c>
    </row>
    <row r="14" spans="3:14" ht="15.75" customHeight="1" x14ac:dyDescent="0.15">
      <c r="C14" s="8"/>
      <c r="D14" s="8" t="s">
        <v>292</v>
      </c>
      <c r="E14" s="22">
        <f>COUNTIFS('Form Responses 1'!$A:$A,"&lt;&gt;",'Form Responses 1'!$H:$H,"")/COUNTA('Form Responses 1'!$B2:$B99)</f>
        <v>0.52040816326530615</v>
      </c>
      <c r="F14" s="22">
        <f>COUNTIFS('Form Responses 1'!$A66:$A1004,"&lt;&gt;",'Form Responses 1'!$H66:$H1004,"")/F$4</f>
        <v>9.8591549295774641E-2</v>
      </c>
      <c r="G14" s="6"/>
      <c r="H14" s="18">
        <f t="shared" si="5"/>
        <v>0</v>
      </c>
      <c r="I14" s="6">
        <f>COUNTIFS('Form Responses 1'!$H1:$H99,"",'Form Responses 1'!$J1:$J99,I$5)/I1</f>
        <v>0.29411764705882354</v>
      </c>
      <c r="J14" s="6">
        <f>COUNTIFS('Form Responses 1'!$H1:$H99,"",'Form Responses 1'!$J1:$J99,J$5)/J1</f>
        <v>0.54545454545454541</v>
      </c>
      <c r="K14" s="6">
        <f>COUNTIFS('Form Responses 1'!$H1:$H99,"",'Form Responses 1'!$J1:$J99,K$5)/K1</f>
        <v>0.45454545454545453</v>
      </c>
      <c r="L14" s="6">
        <f>COUNTIFS('Form Responses 1'!$H1:$H99,"",'Form Responses 1'!$J1:$J99,L$5)/L1</f>
        <v>0.65789473684210531</v>
      </c>
    </row>
    <row r="15" spans="3:14" ht="15.75" customHeight="1" x14ac:dyDescent="0.15">
      <c r="D15" s="8"/>
      <c r="E15" s="12"/>
      <c r="F15" s="13"/>
    </row>
    <row r="16" spans="3:14" ht="15.75" customHeight="1" x14ac:dyDescent="0.15">
      <c r="D16" s="8"/>
      <c r="E16" s="12"/>
      <c r="F16" s="13"/>
    </row>
    <row r="17" spans="4:6" ht="15.75" customHeight="1" x14ac:dyDescent="0.15">
      <c r="D17" s="8"/>
      <c r="E17" s="12"/>
      <c r="F17" s="13"/>
    </row>
    <row r="18" spans="4:6" ht="15.75" customHeight="1" x14ac:dyDescent="0.15">
      <c r="D18" s="8"/>
      <c r="E18" s="12"/>
      <c r="F18" s="13"/>
    </row>
    <row r="19" spans="4:6" ht="15.75" customHeight="1" x14ac:dyDescent="0.15">
      <c r="D19" s="3"/>
    </row>
    <row r="20" spans="4:6" ht="15.75" customHeight="1" x14ac:dyDescent="0.15">
      <c r="D20" s="3"/>
    </row>
    <row r="21" spans="4:6" ht="15.75" customHeight="1" x14ac:dyDescent="0.15">
      <c r="D21" s="3"/>
    </row>
    <row r="22" spans="4:6" ht="15.75" customHeight="1" x14ac:dyDescent="0.15">
      <c r="D22" s="3"/>
    </row>
    <row r="23" spans="4:6" ht="15.75" customHeight="1" x14ac:dyDescent="0.15">
      <c r="D23" s="3"/>
    </row>
    <row r="24" spans="4:6" ht="15.75" customHeight="1" x14ac:dyDescent="0.15">
      <c r="D24" s="3"/>
    </row>
    <row r="25" spans="4:6" ht="15.75" customHeight="1" x14ac:dyDescent="0.15">
      <c r="D25" s="3"/>
    </row>
    <row r="26" spans="4:6" ht="15.75" customHeight="1" x14ac:dyDescent="0.15">
      <c r="D26" s="3"/>
    </row>
    <row r="27" spans="4:6" ht="15.75" customHeight="1" x14ac:dyDescent="0.15">
      <c r="D27" s="3"/>
    </row>
    <row r="28" spans="4:6" ht="15.75" customHeight="1" x14ac:dyDescent="0.15">
      <c r="D28" s="3"/>
    </row>
    <row r="29" spans="4:6" ht="15.75" customHeight="1" x14ac:dyDescent="0.15">
      <c r="D29" s="3"/>
    </row>
    <row r="30" spans="4:6" ht="15.75" customHeight="1" x14ac:dyDescent="0.15">
      <c r="D30" s="3"/>
    </row>
    <row r="31" spans="4:6" ht="15.75" customHeight="1" x14ac:dyDescent="0.15">
      <c r="D31" s="3"/>
    </row>
    <row r="32" spans="4:6" ht="15.75" customHeight="1" x14ac:dyDescent="0.15">
      <c r="D32" s="3"/>
    </row>
    <row r="33" spans="3:13" ht="15.75" customHeight="1" x14ac:dyDescent="0.15">
      <c r="D33" s="3"/>
    </row>
    <row r="34" spans="3:13" ht="15.75" customHeight="1" x14ac:dyDescent="0.15">
      <c r="D34" s="3"/>
    </row>
    <row r="35" spans="3:13" ht="15.75" customHeight="1" x14ac:dyDescent="0.15">
      <c r="D35" s="3"/>
    </row>
    <row r="36" spans="3:13" ht="15.75" customHeight="1" x14ac:dyDescent="0.15">
      <c r="D36" s="3"/>
    </row>
    <row r="37" spans="3:13" ht="15.75" customHeight="1" x14ac:dyDescent="0.15">
      <c r="D37" s="3"/>
    </row>
    <row r="38" spans="3:13" ht="15.75" customHeight="1" x14ac:dyDescent="0.15">
      <c r="D38" s="3"/>
    </row>
    <row r="39" spans="3:13" ht="15.75" customHeight="1" x14ac:dyDescent="0.15">
      <c r="D39" s="3"/>
      <c r="I39" s="1"/>
      <c r="J39" s="1"/>
      <c r="K39" s="1"/>
      <c r="L39" s="1"/>
    </row>
    <row r="40" spans="3:13" ht="15.75" customHeight="1" x14ac:dyDescent="0.15">
      <c r="D40" s="3"/>
      <c r="I40" s="1"/>
      <c r="J40" s="1"/>
      <c r="K40" s="1"/>
      <c r="L40" s="1"/>
    </row>
    <row r="41" spans="3:13" ht="15.75" customHeight="1" x14ac:dyDescent="0.15">
      <c r="D41" s="3"/>
      <c r="G41" s="16"/>
      <c r="H41" s="16"/>
      <c r="I41" s="5"/>
      <c r="J41" s="5"/>
      <c r="K41" s="5"/>
      <c r="L41" s="5"/>
      <c r="M41" s="5"/>
    </row>
    <row r="42" spans="3:13" ht="15.75" customHeight="1" x14ac:dyDescent="0.15">
      <c r="C42" s="8"/>
      <c r="D42" s="8"/>
      <c r="E42" s="10"/>
      <c r="F42" s="6"/>
      <c r="G42" s="18"/>
      <c r="H42" s="18"/>
      <c r="I42" s="6"/>
      <c r="J42" s="6"/>
      <c r="K42" s="6"/>
      <c r="L42" s="6"/>
      <c r="M42" s="6"/>
    </row>
    <row r="43" spans="3:13" ht="15.75" customHeight="1" x14ac:dyDescent="0.15">
      <c r="D43" s="8"/>
      <c r="E43" s="10"/>
      <c r="F43" s="6"/>
      <c r="G43" s="18"/>
      <c r="H43" s="18"/>
      <c r="I43" s="6"/>
      <c r="J43" s="6"/>
      <c r="K43" s="6"/>
      <c r="L43" s="6"/>
      <c r="M43" s="6"/>
    </row>
    <row r="44" spans="3:13" ht="15.75" customHeight="1" x14ac:dyDescent="0.15">
      <c r="D44" s="8"/>
      <c r="E44" s="10"/>
      <c r="F44" s="6"/>
      <c r="G44" s="18"/>
      <c r="H44" s="18"/>
      <c r="I44" s="6"/>
      <c r="J44" s="6"/>
      <c r="K44" s="6"/>
      <c r="L44" s="6"/>
      <c r="M44" s="6"/>
    </row>
    <row r="45" spans="3:13" ht="13" x14ac:dyDescent="0.15">
      <c r="C45" s="8"/>
      <c r="D45" s="8"/>
      <c r="E45" s="10"/>
      <c r="F45" s="6"/>
      <c r="G45" s="18"/>
      <c r="H45" s="18"/>
      <c r="I45" s="6"/>
      <c r="J45" s="6"/>
      <c r="K45" s="6"/>
      <c r="L45" s="6"/>
      <c r="M45" s="6"/>
    </row>
    <row r="46" spans="3:13" ht="13" x14ac:dyDescent="0.15">
      <c r="D46" s="8"/>
      <c r="E46" s="10"/>
      <c r="F46" s="6"/>
      <c r="G46" s="18"/>
      <c r="H46" s="18"/>
      <c r="I46" s="6"/>
      <c r="J46" s="6"/>
      <c r="K46" s="6"/>
      <c r="L46" s="6"/>
      <c r="M46" s="6"/>
    </row>
    <row r="47" spans="3:13" ht="13" x14ac:dyDescent="0.15">
      <c r="C47" s="8"/>
      <c r="D47" s="8"/>
      <c r="E47" s="10"/>
      <c r="F47" s="6"/>
      <c r="G47" s="18"/>
      <c r="H47" s="18"/>
      <c r="I47" s="6"/>
      <c r="J47" s="6"/>
      <c r="K47" s="6"/>
      <c r="L47" s="6"/>
      <c r="M47" s="6"/>
    </row>
    <row r="48" spans="3:13" ht="13" x14ac:dyDescent="0.15">
      <c r="D48" s="8"/>
      <c r="E48" s="10"/>
      <c r="F48" s="6"/>
      <c r="G48" s="18"/>
      <c r="H48" s="18"/>
      <c r="I48" s="6"/>
      <c r="J48" s="6"/>
      <c r="K48" s="6"/>
      <c r="L48" s="6"/>
      <c r="M48" s="6"/>
    </row>
    <row r="49" spans="4:12" ht="13" x14ac:dyDescent="0.15">
      <c r="D49" s="3"/>
      <c r="E49" s="10"/>
      <c r="F49" s="6"/>
      <c r="G49" s="18"/>
      <c r="H49" s="18"/>
      <c r="I49" s="6"/>
      <c r="J49" s="6"/>
      <c r="K49" s="6"/>
      <c r="L49" s="6"/>
    </row>
    <row r="50" spans="4:12" ht="13" x14ac:dyDescent="0.15">
      <c r="D50" s="3"/>
    </row>
    <row r="51" spans="4:12" ht="13" x14ac:dyDescent="0.15">
      <c r="D51" s="3"/>
    </row>
    <row r="52" spans="4:12" ht="13" x14ac:dyDescent="0.15">
      <c r="D52" s="3"/>
    </row>
    <row r="53" spans="4:12" ht="13" x14ac:dyDescent="0.15">
      <c r="D53" s="3"/>
    </row>
    <row r="54" spans="4:12" ht="13" x14ac:dyDescent="0.15">
      <c r="D54" s="3"/>
    </row>
    <row r="55" spans="4:12" ht="13" x14ac:dyDescent="0.15">
      <c r="D55" s="3"/>
    </row>
    <row r="56" spans="4:12" ht="13" x14ac:dyDescent="0.15">
      <c r="D56" s="3"/>
    </row>
    <row r="57" spans="4:12" ht="13" x14ac:dyDescent="0.15">
      <c r="D57" s="3"/>
    </row>
    <row r="58" spans="4:12" ht="13" x14ac:dyDescent="0.15">
      <c r="D58" s="3"/>
    </row>
    <row r="59" spans="4:12" ht="13" x14ac:dyDescent="0.15">
      <c r="D59" s="3"/>
    </row>
    <row r="60" spans="4:12" ht="13" x14ac:dyDescent="0.15">
      <c r="D60" s="3"/>
    </row>
    <row r="61" spans="4:12" ht="13" x14ac:dyDescent="0.15">
      <c r="D61" s="3"/>
    </row>
    <row r="62" spans="4:12" ht="13" x14ac:dyDescent="0.15">
      <c r="D62" s="3"/>
    </row>
    <row r="63" spans="4:12" ht="13" x14ac:dyDescent="0.15">
      <c r="D63" s="3"/>
    </row>
    <row r="64" spans="4:12" ht="13" x14ac:dyDescent="0.15">
      <c r="D64" s="3"/>
    </row>
    <row r="65" spans="4:4" ht="13" x14ac:dyDescent="0.15">
      <c r="D65" s="3"/>
    </row>
    <row r="66" spans="4:4" ht="13" x14ac:dyDescent="0.15">
      <c r="D66" s="3"/>
    </row>
    <row r="67" spans="4:4" ht="13" x14ac:dyDescent="0.15">
      <c r="D67" s="3"/>
    </row>
    <row r="68" spans="4:4" ht="13" x14ac:dyDescent="0.15">
      <c r="D68" s="3"/>
    </row>
    <row r="69" spans="4:4" ht="13" x14ac:dyDescent="0.15">
      <c r="D69" s="3"/>
    </row>
    <row r="70" spans="4:4" ht="13" x14ac:dyDescent="0.15">
      <c r="D70" s="3"/>
    </row>
    <row r="71" spans="4:4" ht="13" x14ac:dyDescent="0.15">
      <c r="D71" s="3"/>
    </row>
    <row r="72" spans="4:4" ht="13" x14ac:dyDescent="0.15">
      <c r="D72" s="3"/>
    </row>
    <row r="73" spans="4:4" ht="13" x14ac:dyDescent="0.15">
      <c r="D73" s="3"/>
    </row>
    <row r="74" spans="4:4" ht="13" x14ac:dyDescent="0.15">
      <c r="D74" s="3"/>
    </row>
    <row r="75" spans="4:4" ht="13" x14ac:dyDescent="0.15">
      <c r="D75" s="3"/>
    </row>
    <row r="76" spans="4:4" ht="13" x14ac:dyDescent="0.15">
      <c r="D76" s="3"/>
    </row>
    <row r="77" spans="4:4" ht="13" x14ac:dyDescent="0.15">
      <c r="D77" s="3"/>
    </row>
    <row r="78" spans="4:4" ht="13" x14ac:dyDescent="0.15">
      <c r="D78" s="3"/>
    </row>
    <row r="79" spans="4:4" ht="13" x14ac:dyDescent="0.15">
      <c r="D79" s="3"/>
    </row>
    <row r="80" spans="4:4" ht="13" x14ac:dyDescent="0.15">
      <c r="D80" s="3"/>
    </row>
    <row r="81" spans="4:4" ht="13" x14ac:dyDescent="0.15">
      <c r="D81" s="3"/>
    </row>
    <row r="82" spans="4:4" ht="13" x14ac:dyDescent="0.15">
      <c r="D82" s="3"/>
    </row>
    <row r="83" spans="4:4" ht="13" x14ac:dyDescent="0.15">
      <c r="D83" s="3"/>
    </row>
    <row r="84" spans="4:4" ht="13" x14ac:dyDescent="0.15">
      <c r="D84" s="3"/>
    </row>
    <row r="85" spans="4:4" ht="13" x14ac:dyDescent="0.15">
      <c r="D85" s="3"/>
    </row>
    <row r="86" spans="4:4" ht="13" x14ac:dyDescent="0.15">
      <c r="D86" s="3"/>
    </row>
    <row r="87" spans="4:4" ht="13" x14ac:dyDescent="0.15">
      <c r="D87" s="3"/>
    </row>
    <row r="88" spans="4:4" ht="13" x14ac:dyDescent="0.15">
      <c r="D88" s="3"/>
    </row>
    <row r="89" spans="4:4" ht="13" x14ac:dyDescent="0.15">
      <c r="D89" s="3"/>
    </row>
    <row r="90" spans="4:4" ht="13" x14ac:dyDescent="0.15">
      <c r="D90" s="3"/>
    </row>
    <row r="91" spans="4:4" ht="13" x14ac:dyDescent="0.15">
      <c r="D91" s="3"/>
    </row>
    <row r="92" spans="4:4" ht="13" x14ac:dyDescent="0.15">
      <c r="D92" s="3"/>
    </row>
    <row r="93" spans="4:4" ht="13" x14ac:dyDescent="0.15">
      <c r="D93" s="3"/>
    </row>
    <row r="94" spans="4:4" ht="13" x14ac:dyDescent="0.15">
      <c r="D94" s="3"/>
    </row>
    <row r="95" spans="4:4" ht="13" x14ac:dyDescent="0.15">
      <c r="D95" s="3"/>
    </row>
    <row r="96" spans="4:4" ht="13" x14ac:dyDescent="0.15">
      <c r="D96" s="3"/>
    </row>
    <row r="97" spans="4:4" ht="13" x14ac:dyDescent="0.15">
      <c r="D97" s="3"/>
    </row>
    <row r="98" spans="4:4" ht="13" x14ac:dyDescent="0.15">
      <c r="D98" s="3"/>
    </row>
    <row r="99" spans="4:4" ht="13" x14ac:dyDescent="0.15">
      <c r="D99" s="3"/>
    </row>
    <row r="100" spans="4:4" ht="13" x14ac:dyDescent="0.15">
      <c r="D100" s="3"/>
    </row>
    <row r="101" spans="4:4" ht="13" x14ac:dyDescent="0.15">
      <c r="D101" s="3"/>
    </row>
    <row r="102" spans="4:4" ht="13" x14ac:dyDescent="0.15">
      <c r="D102" s="3"/>
    </row>
    <row r="103" spans="4:4" ht="13" x14ac:dyDescent="0.15">
      <c r="D103" s="3"/>
    </row>
    <row r="104" spans="4:4" ht="13" x14ac:dyDescent="0.15">
      <c r="D104" s="3"/>
    </row>
    <row r="105" spans="4:4" ht="13" x14ac:dyDescent="0.15">
      <c r="D105" s="3"/>
    </row>
    <row r="106" spans="4:4" ht="13" x14ac:dyDescent="0.15">
      <c r="D106" s="3"/>
    </row>
    <row r="107" spans="4:4" ht="13" x14ac:dyDescent="0.15">
      <c r="D107" s="3"/>
    </row>
    <row r="108" spans="4:4" ht="13" x14ac:dyDescent="0.15">
      <c r="D108" s="3"/>
    </row>
    <row r="109" spans="4:4" ht="13" x14ac:dyDescent="0.15">
      <c r="D109" s="3"/>
    </row>
    <row r="110" spans="4:4" ht="13" x14ac:dyDescent="0.15">
      <c r="D110" s="3"/>
    </row>
    <row r="111" spans="4:4" ht="13" x14ac:dyDescent="0.15">
      <c r="D111" s="3"/>
    </row>
    <row r="112" spans="4:4" ht="13" x14ac:dyDescent="0.15">
      <c r="D112" s="3"/>
    </row>
    <row r="113" spans="4:4" ht="13" x14ac:dyDescent="0.15">
      <c r="D113" s="3"/>
    </row>
    <row r="114" spans="4:4" ht="13" x14ac:dyDescent="0.15">
      <c r="D114" s="3"/>
    </row>
    <row r="115" spans="4:4" ht="13" x14ac:dyDescent="0.15">
      <c r="D115" s="3"/>
    </row>
    <row r="116" spans="4:4" ht="13" x14ac:dyDescent="0.15">
      <c r="D116" s="3"/>
    </row>
    <row r="117" spans="4:4" ht="13" x14ac:dyDescent="0.15">
      <c r="D117" s="3"/>
    </row>
    <row r="118" spans="4:4" ht="13" x14ac:dyDescent="0.15">
      <c r="D118" s="3"/>
    </row>
    <row r="119" spans="4:4" ht="13" x14ac:dyDescent="0.15">
      <c r="D119" s="3"/>
    </row>
    <row r="120" spans="4:4" ht="13" x14ac:dyDescent="0.15">
      <c r="D120" s="3"/>
    </row>
    <row r="121" spans="4:4" ht="13" x14ac:dyDescent="0.15">
      <c r="D121" s="3"/>
    </row>
    <row r="122" spans="4:4" ht="13" x14ac:dyDescent="0.15">
      <c r="D122" s="3"/>
    </row>
    <row r="123" spans="4:4" ht="13" x14ac:dyDescent="0.15">
      <c r="D123" s="3"/>
    </row>
    <row r="124" spans="4:4" ht="13" x14ac:dyDescent="0.15">
      <c r="D124" s="3"/>
    </row>
    <row r="125" spans="4:4" ht="13" x14ac:dyDescent="0.15">
      <c r="D125" s="3"/>
    </row>
    <row r="126" spans="4:4" ht="13" x14ac:dyDescent="0.15">
      <c r="D126" s="3"/>
    </row>
    <row r="127" spans="4:4" ht="13" x14ac:dyDescent="0.15">
      <c r="D127" s="3"/>
    </row>
    <row r="128" spans="4:4" ht="13" x14ac:dyDescent="0.15">
      <c r="D128" s="3"/>
    </row>
    <row r="129" spans="4:4" ht="13" x14ac:dyDescent="0.15">
      <c r="D129" s="3"/>
    </row>
    <row r="130" spans="4:4" ht="13" x14ac:dyDescent="0.15">
      <c r="D130" s="3"/>
    </row>
    <row r="131" spans="4:4" ht="13" x14ac:dyDescent="0.15">
      <c r="D131" s="3"/>
    </row>
    <row r="132" spans="4:4" ht="13" x14ac:dyDescent="0.15">
      <c r="D132" s="3"/>
    </row>
    <row r="133" spans="4:4" ht="13" x14ac:dyDescent="0.15">
      <c r="D133" s="3"/>
    </row>
    <row r="134" spans="4:4" ht="13" x14ac:dyDescent="0.15">
      <c r="D134" s="3"/>
    </row>
    <row r="135" spans="4:4" ht="13" x14ac:dyDescent="0.15">
      <c r="D135" s="3"/>
    </row>
    <row r="136" spans="4:4" ht="13" x14ac:dyDescent="0.15">
      <c r="D136" s="3"/>
    </row>
    <row r="137" spans="4:4" ht="13" x14ac:dyDescent="0.15">
      <c r="D137" s="3"/>
    </row>
    <row r="138" spans="4:4" ht="13" x14ac:dyDescent="0.15">
      <c r="D138" s="3"/>
    </row>
    <row r="139" spans="4:4" ht="13" x14ac:dyDescent="0.15">
      <c r="D139" s="3"/>
    </row>
    <row r="140" spans="4:4" ht="13" x14ac:dyDescent="0.15">
      <c r="D140" s="3"/>
    </row>
    <row r="141" spans="4:4" ht="13" x14ac:dyDescent="0.15">
      <c r="D141" s="3"/>
    </row>
    <row r="142" spans="4:4" ht="13" x14ac:dyDescent="0.15">
      <c r="D142" s="3"/>
    </row>
    <row r="143" spans="4:4" ht="13" x14ac:dyDescent="0.15">
      <c r="D143" s="3"/>
    </row>
    <row r="144" spans="4:4" ht="13" x14ac:dyDescent="0.15">
      <c r="D144" s="3"/>
    </row>
    <row r="145" spans="4:4" ht="13" x14ac:dyDescent="0.15">
      <c r="D145" s="3"/>
    </row>
    <row r="146" spans="4:4" ht="13" x14ac:dyDescent="0.15">
      <c r="D146" s="3"/>
    </row>
    <row r="147" spans="4:4" ht="13" x14ac:dyDescent="0.15">
      <c r="D147" s="3"/>
    </row>
    <row r="148" spans="4:4" ht="13" x14ac:dyDescent="0.15">
      <c r="D148" s="3"/>
    </row>
    <row r="149" spans="4:4" ht="13" x14ac:dyDescent="0.15">
      <c r="D149" s="3"/>
    </row>
    <row r="150" spans="4:4" ht="13" x14ac:dyDescent="0.15">
      <c r="D150" s="3"/>
    </row>
    <row r="151" spans="4:4" ht="13" x14ac:dyDescent="0.15">
      <c r="D151" s="3"/>
    </row>
    <row r="152" spans="4:4" ht="13" x14ac:dyDescent="0.15">
      <c r="D152" s="3"/>
    </row>
    <row r="153" spans="4:4" ht="13" x14ac:dyDescent="0.15">
      <c r="D153" s="3"/>
    </row>
    <row r="154" spans="4:4" ht="13" x14ac:dyDescent="0.15">
      <c r="D154" s="3"/>
    </row>
    <row r="155" spans="4:4" ht="13" x14ac:dyDescent="0.15">
      <c r="D155" s="3"/>
    </row>
    <row r="156" spans="4:4" ht="13" x14ac:dyDescent="0.15">
      <c r="D156" s="3"/>
    </row>
    <row r="157" spans="4:4" ht="13" x14ac:dyDescent="0.15">
      <c r="D157" s="3"/>
    </row>
    <row r="158" spans="4:4" ht="13" x14ac:dyDescent="0.15">
      <c r="D158" s="3"/>
    </row>
    <row r="159" spans="4:4" ht="13" x14ac:dyDescent="0.15">
      <c r="D159" s="3"/>
    </row>
    <row r="160" spans="4:4" ht="13" x14ac:dyDescent="0.15">
      <c r="D160" s="3"/>
    </row>
    <row r="161" spans="4:4" ht="13" x14ac:dyDescent="0.15">
      <c r="D161" s="3"/>
    </row>
    <row r="162" spans="4:4" ht="13" x14ac:dyDescent="0.15">
      <c r="D162" s="3"/>
    </row>
    <row r="163" spans="4:4" ht="13" x14ac:dyDescent="0.15">
      <c r="D163" s="3"/>
    </row>
    <row r="164" spans="4:4" ht="13" x14ac:dyDescent="0.15">
      <c r="D164" s="3"/>
    </row>
    <row r="165" spans="4:4" ht="13" x14ac:dyDescent="0.15">
      <c r="D165" s="3"/>
    </row>
    <row r="166" spans="4:4" ht="13" x14ac:dyDescent="0.15">
      <c r="D166" s="3"/>
    </row>
    <row r="167" spans="4:4" ht="13" x14ac:dyDescent="0.15">
      <c r="D167" s="3"/>
    </row>
    <row r="168" spans="4:4" ht="13" x14ac:dyDescent="0.15">
      <c r="D168" s="3"/>
    </row>
    <row r="169" spans="4:4" ht="13" x14ac:dyDescent="0.15">
      <c r="D169" s="3"/>
    </row>
    <row r="170" spans="4:4" ht="13" x14ac:dyDescent="0.15">
      <c r="D170" s="3"/>
    </row>
    <row r="171" spans="4:4" ht="13" x14ac:dyDescent="0.15">
      <c r="D171" s="3"/>
    </row>
    <row r="172" spans="4:4" ht="13" x14ac:dyDescent="0.15">
      <c r="D172" s="3"/>
    </row>
    <row r="173" spans="4:4" ht="13" x14ac:dyDescent="0.15">
      <c r="D173" s="3"/>
    </row>
    <row r="174" spans="4:4" ht="13" x14ac:dyDescent="0.15">
      <c r="D174" s="3"/>
    </row>
    <row r="175" spans="4:4" ht="13" x14ac:dyDescent="0.15">
      <c r="D175" s="3"/>
    </row>
    <row r="176" spans="4:4" ht="13" x14ac:dyDescent="0.15">
      <c r="D176" s="3"/>
    </row>
    <row r="177" spans="4:4" ht="13" x14ac:dyDescent="0.15">
      <c r="D177" s="3"/>
    </row>
    <row r="178" spans="4:4" ht="13" x14ac:dyDescent="0.15">
      <c r="D178" s="3"/>
    </row>
    <row r="179" spans="4:4" ht="13" x14ac:dyDescent="0.15">
      <c r="D179" s="3"/>
    </row>
    <row r="180" spans="4:4" ht="13" x14ac:dyDescent="0.15">
      <c r="D180" s="3"/>
    </row>
    <row r="181" spans="4:4" ht="13" x14ac:dyDescent="0.15">
      <c r="D181" s="3"/>
    </row>
    <row r="182" spans="4:4" ht="13" x14ac:dyDescent="0.15">
      <c r="D182" s="3"/>
    </row>
    <row r="183" spans="4:4" ht="13" x14ac:dyDescent="0.15">
      <c r="D183" s="3"/>
    </row>
    <row r="184" spans="4:4" ht="13" x14ac:dyDescent="0.15">
      <c r="D184" s="3"/>
    </row>
    <row r="185" spans="4:4" ht="13" x14ac:dyDescent="0.15">
      <c r="D185" s="3"/>
    </row>
    <row r="186" spans="4:4" ht="13" x14ac:dyDescent="0.15">
      <c r="D186" s="3"/>
    </row>
    <row r="187" spans="4:4" ht="13" x14ac:dyDescent="0.15">
      <c r="D187" s="3"/>
    </row>
    <row r="188" spans="4:4" ht="13" x14ac:dyDescent="0.15">
      <c r="D188" s="3"/>
    </row>
    <row r="189" spans="4:4" ht="13" x14ac:dyDescent="0.15">
      <c r="D189" s="3"/>
    </row>
    <row r="190" spans="4:4" ht="13" x14ac:dyDescent="0.15">
      <c r="D190" s="3"/>
    </row>
    <row r="191" spans="4:4" ht="13" x14ac:dyDescent="0.15">
      <c r="D191" s="3"/>
    </row>
    <row r="192" spans="4:4" ht="13" x14ac:dyDescent="0.15">
      <c r="D192" s="3"/>
    </row>
    <row r="193" spans="4:4" ht="13" x14ac:dyDescent="0.15">
      <c r="D193" s="3"/>
    </row>
    <row r="194" spans="4:4" ht="13" x14ac:dyDescent="0.15">
      <c r="D194" s="3"/>
    </row>
    <row r="195" spans="4:4" ht="13" x14ac:dyDescent="0.15">
      <c r="D195" s="3"/>
    </row>
    <row r="196" spans="4:4" ht="13" x14ac:dyDescent="0.15">
      <c r="D196" s="3"/>
    </row>
    <row r="197" spans="4:4" ht="13" x14ac:dyDescent="0.15">
      <c r="D197" s="3"/>
    </row>
    <row r="198" spans="4:4" ht="13" x14ac:dyDescent="0.15">
      <c r="D198" s="3"/>
    </row>
    <row r="199" spans="4:4" ht="13" x14ac:dyDescent="0.15">
      <c r="D199" s="3"/>
    </row>
    <row r="200" spans="4:4" ht="13" x14ac:dyDescent="0.15">
      <c r="D200" s="3"/>
    </row>
    <row r="201" spans="4:4" ht="13" x14ac:dyDescent="0.15">
      <c r="D201" s="3"/>
    </row>
    <row r="202" spans="4:4" ht="13" x14ac:dyDescent="0.15">
      <c r="D202" s="3"/>
    </row>
    <row r="203" spans="4:4" ht="13" x14ac:dyDescent="0.15">
      <c r="D203" s="3"/>
    </row>
    <row r="204" spans="4:4" ht="13" x14ac:dyDescent="0.15">
      <c r="D204" s="3"/>
    </row>
    <row r="205" spans="4:4" ht="13" x14ac:dyDescent="0.15">
      <c r="D205" s="3"/>
    </row>
    <row r="206" spans="4:4" ht="13" x14ac:dyDescent="0.15">
      <c r="D206" s="3"/>
    </row>
    <row r="207" spans="4:4" ht="13" x14ac:dyDescent="0.15">
      <c r="D207" s="3"/>
    </row>
    <row r="208" spans="4:4" ht="13" x14ac:dyDescent="0.15">
      <c r="D208" s="3"/>
    </row>
    <row r="209" spans="4:4" ht="13" x14ac:dyDescent="0.15">
      <c r="D209" s="3"/>
    </row>
    <row r="210" spans="4:4" ht="13" x14ac:dyDescent="0.15">
      <c r="D210" s="3"/>
    </row>
    <row r="211" spans="4:4" ht="13" x14ac:dyDescent="0.15">
      <c r="D211" s="3"/>
    </row>
    <row r="212" spans="4:4" ht="13" x14ac:dyDescent="0.15">
      <c r="D212" s="3"/>
    </row>
    <row r="213" spans="4:4" ht="13" x14ac:dyDescent="0.15">
      <c r="D213" s="3"/>
    </row>
    <row r="214" spans="4:4" ht="13" x14ac:dyDescent="0.15">
      <c r="D214" s="3"/>
    </row>
    <row r="215" spans="4:4" ht="13" x14ac:dyDescent="0.15">
      <c r="D215" s="3"/>
    </row>
    <row r="216" spans="4:4" ht="13" x14ac:dyDescent="0.15">
      <c r="D216" s="3"/>
    </row>
    <row r="217" spans="4:4" ht="13" x14ac:dyDescent="0.15">
      <c r="D217" s="3"/>
    </row>
    <row r="218" spans="4:4" ht="13" x14ac:dyDescent="0.15">
      <c r="D218" s="3"/>
    </row>
    <row r="219" spans="4:4" ht="13" x14ac:dyDescent="0.15">
      <c r="D219" s="3"/>
    </row>
    <row r="220" spans="4:4" ht="13" x14ac:dyDescent="0.15">
      <c r="D220" s="3"/>
    </row>
    <row r="221" spans="4:4" ht="13" x14ac:dyDescent="0.15">
      <c r="D221" s="3"/>
    </row>
    <row r="222" spans="4:4" ht="13" x14ac:dyDescent="0.15">
      <c r="D222" s="3"/>
    </row>
    <row r="223" spans="4:4" ht="13" x14ac:dyDescent="0.15">
      <c r="D223" s="3"/>
    </row>
    <row r="224" spans="4:4" ht="13" x14ac:dyDescent="0.15">
      <c r="D224" s="3"/>
    </row>
    <row r="225" spans="4:4" ht="13" x14ac:dyDescent="0.15">
      <c r="D225" s="3"/>
    </row>
    <row r="226" spans="4:4" ht="13" x14ac:dyDescent="0.15">
      <c r="D226" s="3"/>
    </row>
    <row r="227" spans="4:4" ht="13" x14ac:dyDescent="0.15">
      <c r="D227" s="3"/>
    </row>
    <row r="228" spans="4:4" ht="13" x14ac:dyDescent="0.15">
      <c r="D228" s="3"/>
    </row>
    <row r="229" spans="4:4" ht="13" x14ac:dyDescent="0.15">
      <c r="D229" s="3"/>
    </row>
    <row r="230" spans="4:4" ht="13" x14ac:dyDescent="0.15">
      <c r="D230" s="3"/>
    </row>
    <row r="231" spans="4:4" ht="13" x14ac:dyDescent="0.15">
      <c r="D231" s="3"/>
    </row>
    <row r="232" spans="4:4" ht="13" x14ac:dyDescent="0.15">
      <c r="D232" s="3"/>
    </row>
    <row r="233" spans="4:4" ht="13" x14ac:dyDescent="0.15">
      <c r="D233" s="3"/>
    </row>
    <row r="234" spans="4:4" ht="13" x14ac:dyDescent="0.15">
      <c r="D234" s="3"/>
    </row>
    <row r="235" spans="4:4" ht="13" x14ac:dyDescent="0.15">
      <c r="D235" s="3"/>
    </row>
    <row r="236" spans="4:4" ht="13" x14ac:dyDescent="0.15">
      <c r="D236" s="3"/>
    </row>
    <row r="237" spans="4:4" ht="13" x14ac:dyDescent="0.15">
      <c r="D237" s="3"/>
    </row>
    <row r="238" spans="4:4" ht="13" x14ac:dyDescent="0.15">
      <c r="D238" s="3"/>
    </row>
    <row r="239" spans="4:4" ht="13" x14ac:dyDescent="0.15">
      <c r="D239" s="3"/>
    </row>
    <row r="240" spans="4:4" ht="13" x14ac:dyDescent="0.15">
      <c r="D240" s="3"/>
    </row>
    <row r="241" spans="4:4" ht="13" x14ac:dyDescent="0.15">
      <c r="D241" s="3"/>
    </row>
    <row r="242" spans="4:4" ht="13" x14ac:dyDescent="0.15">
      <c r="D242" s="3"/>
    </row>
    <row r="243" spans="4:4" ht="13" x14ac:dyDescent="0.15">
      <c r="D243" s="3"/>
    </row>
    <row r="244" spans="4:4" ht="13" x14ac:dyDescent="0.15">
      <c r="D244" s="3"/>
    </row>
    <row r="245" spans="4:4" ht="13" x14ac:dyDescent="0.15">
      <c r="D245" s="3"/>
    </row>
    <row r="246" spans="4:4" ht="13" x14ac:dyDescent="0.15">
      <c r="D246" s="3"/>
    </row>
    <row r="247" spans="4:4" ht="13" x14ac:dyDescent="0.15">
      <c r="D247" s="3"/>
    </row>
    <row r="248" spans="4:4" ht="13" x14ac:dyDescent="0.15">
      <c r="D248" s="3"/>
    </row>
    <row r="249" spans="4:4" ht="13" x14ac:dyDescent="0.15">
      <c r="D249" s="3"/>
    </row>
    <row r="250" spans="4:4" ht="13" x14ac:dyDescent="0.15">
      <c r="D250" s="3"/>
    </row>
    <row r="251" spans="4:4" ht="13" x14ac:dyDescent="0.15">
      <c r="D251" s="3"/>
    </row>
    <row r="252" spans="4:4" ht="13" x14ac:dyDescent="0.15">
      <c r="D252" s="3"/>
    </row>
    <row r="253" spans="4:4" ht="13" x14ac:dyDescent="0.15">
      <c r="D253" s="3"/>
    </row>
    <row r="254" spans="4:4" ht="13" x14ac:dyDescent="0.15">
      <c r="D254" s="3"/>
    </row>
    <row r="255" spans="4:4" ht="13" x14ac:dyDescent="0.15">
      <c r="D255" s="3"/>
    </row>
    <row r="256" spans="4:4" ht="13" x14ac:dyDescent="0.15">
      <c r="D256" s="3"/>
    </row>
    <row r="257" spans="4:4" ht="13" x14ac:dyDescent="0.15">
      <c r="D257" s="3"/>
    </row>
    <row r="258" spans="4:4" ht="13" x14ac:dyDescent="0.15">
      <c r="D258" s="3"/>
    </row>
    <row r="259" spans="4:4" ht="13" x14ac:dyDescent="0.15">
      <c r="D259" s="3"/>
    </row>
    <row r="260" spans="4:4" ht="13" x14ac:dyDescent="0.15">
      <c r="D260" s="3"/>
    </row>
    <row r="261" spans="4:4" ht="13" x14ac:dyDescent="0.15">
      <c r="D261" s="3"/>
    </row>
    <row r="262" spans="4:4" ht="13" x14ac:dyDescent="0.15">
      <c r="D262" s="3"/>
    </row>
    <row r="263" spans="4:4" ht="13" x14ac:dyDescent="0.15">
      <c r="D263" s="3"/>
    </row>
    <row r="264" spans="4:4" ht="13" x14ac:dyDescent="0.15">
      <c r="D264" s="3"/>
    </row>
    <row r="265" spans="4:4" ht="13" x14ac:dyDescent="0.15">
      <c r="D265" s="3"/>
    </row>
    <row r="266" spans="4:4" ht="13" x14ac:dyDescent="0.15">
      <c r="D266" s="3"/>
    </row>
    <row r="267" spans="4:4" ht="13" x14ac:dyDescent="0.15">
      <c r="D267" s="3"/>
    </row>
    <row r="268" spans="4:4" ht="13" x14ac:dyDescent="0.15">
      <c r="D268" s="3"/>
    </row>
    <row r="269" spans="4:4" ht="13" x14ac:dyDescent="0.15">
      <c r="D269" s="3"/>
    </row>
    <row r="270" spans="4:4" ht="13" x14ac:dyDescent="0.15">
      <c r="D270" s="3"/>
    </row>
    <row r="271" spans="4:4" ht="13" x14ac:dyDescent="0.15">
      <c r="D271" s="3"/>
    </row>
    <row r="272" spans="4:4" ht="13" x14ac:dyDescent="0.15">
      <c r="D272" s="3"/>
    </row>
    <row r="273" spans="4:4" ht="13" x14ac:dyDescent="0.15">
      <c r="D273" s="3"/>
    </row>
    <row r="274" spans="4:4" ht="13" x14ac:dyDescent="0.15">
      <c r="D274" s="3"/>
    </row>
    <row r="275" spans="4:4" ht="13" x14ac:dyDescent="0.15">
      <c r="D275" s="3"/>
    </row>
    <row r="276" spans="4:4" ht="13" x14ac:dyDescent="0.15">
      <c r="D276" s="3"/>
    </row>
    <row r="277" spans="4:4" ht="13" x14ac:dyDescent="0.15">
      <c r="D277" s="3"/>
    </row>
    <row r="278" spans="4:4" ht="13" x14ac:dyDescent="0.15">
      <c r="D278" s="3"/>
    </row>
    <row r="279" spans="4:4" ht="13" x14ac:dyDescent="0.15">
      <c r="D279" s="3"/>
    </row>
    <row r="280" spans="4:4" ht="13" x14ac:dyDescent="0.15">
      <c r="D280" s="3"/>
    </row>
    <row r="281" spans="4:4" ht="13" x14ac:dyDescent="0.15">
      <c r="D281" s="3"/>
    </row>
    <row r="282" spans="4:4" ht="13" x14ac:dyDescent="0.15">
      <c r="D282" s="3"/>
    </row>
    <row r="283" spans="4:4" ht="13" x14ac:dyDescent="0.15">
      <c r="D283" s="3"/>
    </row>
    <row r="284" spans="4:4" ht="13" x14ac:dyDescent="0.15">
      <c r="D284" s="3"/>
    </row>
    <row r="285" spans="4:4" ht="13" x14ac:dyDescent="0.15">
      <c r="D285" s="3"/>
    </row>
    <row r="286" spans="4:4" ht="13" x14ac:dyDescent="0.15">
      <c r="D286" s="3"/>
    </row>
    <row r="287" spans="4:4" ht="13" x14ac:dyDescent="0.15">
      <c r="D287" s="3"/>
    </row>
    <row r="288" spans="4:4" ht="13" x14ac:dyDescent="0.15">
      <c r="D288" s="3"/>
    </row>
    <row r="289" spans="4:4" ht="13" x14ac:dyDescent="0.15">
      <c r="D289" s="3"/>
    </row>
    <row r="290" spans="4:4" ht="13" x14ac:dyDescent="0.15">
      <c r="D290" s="3"/>
    </row>
    <row r="291" spans="4:4" ht="13" x14ac:dyDescent="0.15">
      <c r="D291" s="3"/>
    </row>
    <row r="292" spans="4:4" ht="13" x14ac:dyDescent="0.15">
      <c r="D292" s="3"/>
    </row>
    <row r="293" spans="4:4" ht="13" x14ac:dyDescent="0.15">
      <c r="D293" s="3"/>
    </row>
    <row r="294" spans="4:4" ht="13" x14ac:dyDescent="0.15">
      <c r="D294" s="3"/>
    </row>
    <row r="295" spans="4:4" ht="13" x14ac:dyDescent="0.15">
      <c r="D295" s="3"/>
    </row>
    <row r="296" spans="4:4" ht="13" x14ac:dyDescent="0.15">
      <c r="D296" s="3"/>
    </row>
    <row r="297" spans="4:4" ht="13" x14ac:dyDescent="0.15">
      <c r="D297" s="3"/>
    </row>
    <row r="298" spans="4:4" ht="13" x14ac:dyDescent="0.15">
      <c r="D298" s="3"/>
    </row>
    <row r="299" spans="4:4" ht="13" x14ac:dyDescent="0.15">
      <c r="D299" s="3"/>
    </row>
    <row r="300" spans="4:4" ht="13" x14ac:dyDescent="0.15">
      <c r="D300" s="3"/>
    </row>
    <row r="301" spans="4:4" ht="13" x14ac:dyDescent="0.15">
      <c r="D301" s="3"/>
    </row>
    <row r="302" spans="4:4" ht="13" x14ac:dyDescent="0.15">
      <c r="D302" s="3"/>
    </row>
    <row r="303" spans="4:4" ht="13" x14ac:dyDescent="0.15">
      <c r="D303" s="3"/>
    </row>
    <row r="304" spans="4:4" ht="13" x14ac:dyDescent="0.15">
      <c r="D304" s="3"/>
    </row>
    <row r="305" spans="4:4" ht="13" x14ac:dyDescent="0.15">
      <c r="D305" s="3"/>
    </row>
    <row r="306" spans="4:4" ht="13" x14ac:dyDescent="0.15">
      <c r="D306" s="3"/>
    </row>
    <row r="307" spans="4:4" ht="13" x14ac:dyDescent="0.15">
      <c r="D307" s="3"/>
    </row>
    <row r="308" spans="4:4" ht="13" x14ac:dyDescent="0.15">
      <c r="D308" s="3"/>
    </row>
    <row r="309" spans="4:4" ht="13" x14ac:dyDescent="0.15">
      <c r="D309" s="3"/>
    </row>
    <row r="310" spans="4:4" ht="13" x14ac:dyDescent="0.15">
      <c r="D310" s="3"/>
    </row>
    <row r="311" spans="4:4" ht="13" x14ac:dyDescent="0.15">
      <c r="D311" s="3"/>
    </row>
    <row r="312" spans="4:4" ht="13" x14ac:dyDescent="0.15">
      <c r="D312" s="3"/>
    </row>
    <row r="313" spans="4:4" ht="13" x14ac:dyDescent="0.15">
      <c r="D313" s="3"/>
    </row>
    <row r="314" spans="4:4" ht="13" x14ac:dyDescent="0.15">
      <c r="D314" s="3"/>
    </row>
    <row r="315" spans="4:4" ht="13" x14ac:dyDescent="0.15">
      <c r="D315" s="3"/>
    </row>
    <row r="316" spans="4:4" ht="13" x14ac:dyDescent="0.15">
      <c r="D316" s="3"/>
    </row>
    <row r="317" spans="4:4" ht="13" x14ac:dyDescent="0.15">
      <c r="D317" s="3"/>
    </row>
    <row r="318" spans="4:4" ht="13" x14ac:dyDescent="0.15">
      <c r="D318" s="3"/>
    </row>
    <row r="319" spans="4:4" ht="13" x14ac:dyDescent="0.15">
      <c r="D319" s="3"/>
    </row>
    <row r="320" spans="4:4" ht="13" x14ac:dyDescent="0.15">
      <c r="D320" s="3"/>
    </row>
    <row r="321" spans="4:4" ht="13" x14ac:dyDescent="0.15">
      <c r="D321" s="3"/>
    </row>
    <row r="322" spans="4:4" ht="13" x14ac:dyDescent="0.15">
      <c r="D322" s="3"/>
    </row>
    <row r="323" spans="4:4" ht="13" x14ac:dyDescent="0.15">
      <c r="D323" s="3"/>
    </row>
    <row r="324" spans="4:4" ht="13" x14ac:dyDescent="0.15">
      <c r="D324" s="3"/>
    </row>
    <row r="325" spans="4:4" ht="13" x14ac:dyDescent="0.15">
      <c r="D325" s="3"/>
    </row>
    <row r="326" spans="4:4" ht="13" x14ac:dyDescent="0.15">
      <c r="D326" s="3"/>
    </row>
    <row r="327" spans="4:4" ht="13" x14ac:dyDescent="0.15">
      <c r="D327" s="3"/>
    </row>
    <row r="328" spans="4:4" ht="13" x14ac:dyDescent="0.15">
      <c r="D328" s="3"/>
    </row>
    <row r="329" spans="4:4" ht="13" x14ac:dyDescent="0.15">
      <c r="D329" s="3"/>
    </row>
    <row r="330" spans="4:4" ht="13" x14ac:dyDescent="0.15">
      <c r="D330" s="3"/>
    </row>
    <row r="331" spans="4:4" ht="13" x14ac:dyDescent="0.15">
      <c r="D331" s="3"/>
    </row>
    <row r="332" spans="4:4" ht="13" x14ac:dyDescent="0.15">
      <c r="D332" s="3"/>
    </row>
    <row r="333" spans="4:4" ht="13" x14ac:dyDescent="0.15">
      <c r="D333" s="3"/>
    </row>
    <row r="334" spans="4:4" ht="13" x14ac:dyDescent="0.15">
      <c r="D334" s="3"/>
    </row>
    <row r="335" spans="4:4" ht="13" x14ac:dyDescent="0.15">
      <c r="D335" s="3"/>
    </row>
    <row r="336" spans="4:4" ht="13" x14ac:dyDescent="0.15">
      <c r="D336" s="3"/>
    </row>
    <row r="337" spans="4:4" ht="13" x14ac:dyDescent="0.15">
      <c r="D337" s="3"/>
    </row>
    <row r="338" spans="4:4" ht="13" x14ac:dyDescent="0.15">
      <c r="D338" s="3"/>
    </row>
    <row r="339" spans="4:4" ht="13" x14ac:dyDescent="0.15">
      <c r="D339" s="3"/>
    </row>
    <row r="340" spans="4:4" ht="13" x14ac:dyDescent="0.15">
      <c r="D340" s="3"/>
    </row>
    <row r="341" spans="4:4" ht="13" x14ac:dyDescent="0.15">
      <c r="D341" s="3"/>
    </row>
    <row r="342" spans="4:4" ht="13" x14ac:dyDescent="0.15">
      <c r="D342" s="3"/>
    </row>
    <row r="343" spans="4:4" ht="13" x14ac:dyDescent="0.15">
      <c r="D343" s="3"/>
    </row>
    <row r="344" spans="4:4" ht="13" x14ac:dyDescent="0.15">
      <c r="D344" s="3"/>
    </row>
    <row r="345" spans="4:4" ht="13" x14ac:dyDescent="0.15">
      <c r="D345" s="3"/>
    </row>
    <row r="346" spans="4:4" ht="13" x14ac:dyDescent="0.15">
      <c r="D346" s="3"/>
    </row>
    <row r="347" spans="4:4" ht="13" x14ac:dyDescent="0.15">
      <c r="D347" s="3"/>
    </row>
    <row r="348" spans="4:4" ht="13" x14ac:dyDescent="0.15">
      <c r="D348" s="3"/>
    </row>
    <row r="349" spans="4:4" ht="13" x14ac:dyDescent="0.15">
      <c r="D349" s="3"/>
    </row>
    <row r="350" spans="4:4" ht="13" x14ac:dyDescent="0.15">
      <c r="D350" s="3"/>
    </row>
    <row r="351" spans="4:4" ht="13" x14ac:dyDescent="0.15">
      <c r="D351" s="3"/>
    </row>
    <row r="352" spans="4:4" ht="13" x14ac:dyDescent="0.15">
      <c r="D352" s="3"/>
    </row>
    <row r="353" spans="4:4" ht="13" x14ac:dyDescent="0.15">
      <c r="D353" s="3"/>
    </row>
    <row r="354" spans="4:4" ht="13" x14ac:dyDescent="0.15">
      <c r="D354" s="3"/>
    </row>
    <row r="355" spans="4:4" ht="13" x14ac:dyDescent="0.15">
      <c r="D355" s="3"/>
    </row>
    <row r="356" spans="4:4" ht="13" x14ac:dyDescent="0.15">
      <c r="D356" s="3"/>
    </row>
    <row r="357" spans="4:4" ht="13" x14ac:dyDescent="0.15">
      <c r="D357" s="3"/>
    </row>
    <row r="358" spans="4:4" ht="13" x14ac:dyDescent="0.15">
      <c r="D358" s="3"/>
    </row>
    <row r="359" spans="4:4" ht="13" x14ac:dyDescent="0.15">
      <c r="D359" s="3"/>
    </row>
    <row r="360" spans="4:4" ht="13" x14ac:dyDescent="0.15">
      <c r="D360" s="3"/>
    </row>
    <row r="361" spans="4:4" ht="13" x14ac:dyDescent="0.15">
      <c r="D361" s="3"/>
    </row>
    <row r="362" spans="4:4" ht="13" x14ac:dyDescent="0.15">
      <c r="D362" s="3"/>
    </row>
    <row r="363" spans="4:4" ht="13" x14ac:dyDescent="0.15">
      <c r="D363" s="3"/>
    </row>
    <row r="364" spans="4:4" ht="13" x14ac:dyDescent="0.15">
      <c r="D364" s="3"/>
    </row>
    <row r="365" spans="4:4" ht="13" x14ac:dyDescent="0.15">
      <c r="D365" s="3"/>
    </row>
    <row r="366" spans="4:4" ht="13" x14ac:dyDescent="0.15">
      <c r="D366" s="3"/>
    </row>
    <row r="367" spans="4:4" ht="13" x14ac:dyDescent="0.15">
      <c r="D367" s="3"/>
    </row>
    <row r="368" spans="4:4" ht="13" x14ac:dyDescent="0.15">
      <c r="D368" s="3"/>
    </row>
    <row r="369" spans="4:4" ht="13" x14ac:dyDescent="0.15">
      <c r="D369" s="3"/>
    </row>
    <row r="370" spans="4:4" ht="13" x14ac:dyDescent="0.15">
      <c r="D370" s="3"/>
    </row>
    <row r="371" spans="4:4" ht="13" x14ac:dyDescent="0.15">
      <c r="D371" s="3"/>
    </row>
    <row r="372" spans="4:4" ht="13" x14ac:dyDescent="0.15">
      <c r="D372" s="3"/>
    </row>
    <row r="373" spans="4:4" ht="13" x14ac:dyDescent="0.15">
      <c r="D373" s="3"/>
    </row>
    <row r="374" spans="4:4" ht="13" x14ac:dyDescent="0.15">
      <c r="D374" s="3"/>
    </row>
    <row r="375" spans="4:4" ht="13" x14ac:dyDescent="0.15">
      <c r="D375" s="3"/>
    </row>
    <row r="376" spans="4:4" ht="13" x14ac:dyDescent="0.15">
      <c r="D376" s="3"/>
    </row>
    <row r="377" spans="4:4" ht="13" x14ac:dyDescent="0.15">
      <c r="D377" s="3"/>
    </row>
    <row r="378" spans="4:4" ht="13" x14ac:dyDescent="0.15">
      <c r="D378" s="3"/>
    </row>
    <row r="379" spans="4:4" ht="13" x14ac:dyDescent="0.15">
      <c r="D379" s="3"/>
    </row>
    <row r="380" spans="4:4" ht="13" x14ac:dyDescent="0.15">
      <c r="D380" s="3"/>
    </row>
    <row r="381" spans="4:4" ht="13" x14ac:dyDescent="0.15">
      <c r="D381" s="3"/>
    </row>
    <row r="382" spans="4:4" ht="13" x14ac:dyDescent="0.15">
      <c r="D382" s="3"/>
    </row>
    <row r="383" spans="4:4" ht="13" x14ac:dyDescent="0.15">
      <c r="D383" s="3"/>
    </row>
    <row r="384" spans="4:4" ht="13" x14ac:dyDescent="0.15">
      <c r="D384" s="3"/>
    </row>
    <row r="385" spans="4:4" ht="13" x14ac:dyDescent="0.15">
      <c r="D385" s="3"/>
    </row>
    <row r="386" spans="4:4" ht="13" x14ac:dyDescent="0.15">
      <c r="D386" s="3"/>
    </row>
    <row r="387" spans="4:4" ht="13" x14ac:dyDescent="0.15">
      <c r="D387" s="3"/>
    </row>
    <row r="388" spans="4:4" ht="13" x14ac:dyDescent="0.15">
      <c r="D388" s="3"/>
    </row>
    <row r="389" spans="4:4" ht="13" x14ac:dyDescent="0.15">
      <c r="D389" s="3"/>
    </row>
    <row r="390" spans="4:4" ht="13" x14ac:dyDescent="0.15">
      <c r="D390" s="3"/>
    </row>
    <row r="391" spans="4:4" ht="13" x14ac:dyDescent="0.15">
      <c r="D391" s="3"/>
    </row>
    <row r="392" spans="4:4" ht="13" x14ac:dyDescent="0.15">
      <c r="D392" s="3"/>
    </row>
    <row r="393" spans="4:4" ht="13" x14ac:dyDescent="0.15">
      <c r="D393" s="3"/>
    </row>
    <row r="394" spans="4:4" ht="13" x14ac:dyDescent="0.15">
      <c r="D394" s="3"/>
    </row>
    <row r="395" spans="4:4" ht="13" x14ac:dyDescent="0.15">
      <c r="D395" s="3"/>
    </row>
    <row r="396" spans="4:4" ht="13" x14ac:dyDescent="0.15">
      <c r="D396" s="3"/>
    </row>
    <row r="397" spans="4:4" ht="13" x14ac:dyDescent="0.15">
      <c r="D397" s="3"/>
    </row>
    <row r="398" spans="4:4" ht="13" x14ac:dyDescent="0.15">
      <c r="D398" s="3"/>
    </row>
    <row r="399" spans="4:4" ht="13" x14ac:dyDescent="0.15">
      <c r="D399" s="3"/>
    </row>
    <row r="400" spans="4:4" ht="13" x14ac:dyDescent="0.15">
      <c r="D400" s="3"/>
    </row>
    <row r="401" spans="4:4" ht="13" x14ac:dyDescent="0.15">
      <c r="D401" s="3"/>
    </row>
    <row r="402" spans="4:4" ht="13" x14ac:dyDescent="0.15">
      <c r="D402" s="3"/>
    </row>
    <row r="403" spans="4:4" ht="13" x14ac:dyDescent="0.15">
      <c r="D403" s="3"/>
    </row>
    <row r="404" spans="4:4" ht="13" x14ac:dyDescent="0.15">
      <c r="D404" s="3"/>
    </row>
    <row r="405" spans="4:4" ht="13" x14ac:dyDescent="0.15">
      <c r="D405" s="3"/>
    </row>
    <row r="406" spans="4:4" ht="13" x14ac:dyDescent="0.15">
      <c r="D406" s="3"/>
    </row>
    <row r="407" spans="4:4" ht="13" x14ac:dyDescent="0.15">
      <c r="D407" s="3"/>
    </row>
    <row r="408" spans="4:4" ht="13" x14ac:dyDescent="0.15">
      <c r="D408" s="3"/>
    </row>
    <row r="409" spans="4:4" ht="13" x14ac:dyDescent="0.15">
      <c r="D409" s="3"/>
    </row>
    <row r="410" spans="4:4" ht="13" x14ac:dyDescent="0.15">
      <c r="D410" s="3"/>
    </row>
    <row r="411" spans="4:4" ht="13" x14ac:dyDescent="0.15">
      <c r="D411" s="3"/>
    </row>
    <row r="412" spans="4:4" ht="13" x14ac:dyDescent="0.15">
      <c r="D412" s="3"/>
    </row>
    <row r="413" spans="4:4" ht="13" x14ac:dyDescent="0.15">
      <c r="D413" s="3"/>
    </row>
    <row r="414" spans="4:4" ht="13" x14ac:dyDescent="0.15">
      <c r="D414" s="3"/>
    </row>
    <row r="415" spans="4:4" ht="13" x14ac:dyDescent="0.15">
      <c r="D415" s="3"/>
    </row>
    <row r="416" spans="4:4" ht="13" x14ac:dyDescent="0.15">
      <c r="D416" s="3"/>
    </row>
    <row r="417" spans="4:4" ht="13" x14ac:dyDescent="0.15">
      <c r="D417" s="3"/>
    </row>
    <row r="418" spans="4:4" ht="13" x14ac:dyDescent="0.15">
      <c r="D418" s="3"/>
    </row>
    <row r="419" spans="4:4" ht="13" x14ac:dyDescent="0.15">
      <c r="D419" s="3"/>
    </row>
    <row r="420" spans="4:4" ht="13" x14ac:dyDescent="0.15">
      <c r="D420" s="3"/>
    </row>
    <row r="421" spans="4:4" ht="13" x14ac:dyDescent="0.15">
      <c r="D421" s="3"/>
    </row>
    <row r="422" spans="4:4" ht="13" x14ac:dyDescent="0.15">
      <c r="D422" s="3"/>
    </row>
    <row r="423" spans="4:4" ht="13" x14ac:dyDescent="0.15">
      <c r="D423" s="3"/>
    </row>
    <row r="424" spans="4:4" ht="13" x14ac:dyDescent="0.15">
      <c r="D424" s="3"/>
    </row>
    <row r="425" spans="4:4" ht="13" x14ac:dyDescent="0.15">
      <c r="D425" s="3"/>
    </row>
    <row r="426" spans="4:4" ht="13" x14ac:dyDescent="0.15">
      <c r="D426" s="3"/>
    </row>
    <row r="427" spans="4:4" ht="13" x14ac:dyDescent="0.15">
      <c r="D427" s="3"/>
    </row>
    <row r="428" spans="4:4" ht="13" x14ac:dyDescent="0.15">
      <c r="D428" s="3"/>
    </row>
    <row r="429" spans="4:4" ht="13" x14ac:dyDescent="0.15">
      <c r="D429" s="3"/>
    </row>
    <row r="430" spans="4:4" ht="13" x14ac:dyDescent="0.15">
      <c r="D430" s="3"/>
    </row>
    <row r="431" spans="4:4" ht="13" x14ac:dyDescent="0.15">
      <c r="D431" s="3"/>
    </row>
    <row r="432" spans="4:4" ht="13" x14ac:dyDescent="0.15">
      <c r="D432" s="3"/>
    </row>
    <row r="433" spans="4:4" ht="13" x14ac:dyDescent="0.15">
      <c r="D433" s="3"/>
    </row>
    <row r="434" spans="4:4" ht="13" x14ac:dyDescent="0.15">
      <c r="D434" s="3"/>
    </row>
    <row r="435" spans="4:4" ht="13" x14ac:dyDescent="0.15">
      <c r="D435" s="3"/>
    </row>
    <row r="436" spans="4:4" ht="13" x14ac:dyDescent="0.15">
      <c r="D436" s="3"/>
    </row>
    <row r="437" spans="4:4" ht="13" x14ac:dyDescent="0.15">
      <c r="D437" s="3"/>
    </row>
    <row r="438" spans="4:4" ht="13" x14ac:dyDescent="0.15">
      <c r="D438" s="3"/>
    </row>
    <row r="439" spans="4:4" ht="13" x14ac:dyDescent="0.15">
      <c r="D439" s="3"/>
    </row>
    <row r="440" spans="4:4" ht="13" x14ac:dyDescent="0.15">
      <c r="D440" s="3"/>
    </row>
    <row r="441" spans="4:4" ht="13" x14ac:dyDescent="0.15">
      <c r="D441" s="3"/>
    </row>
    <row r="442" spans="4:4" ht="13" x14ac:dyDescent="0.15">
      <c r="D442" s="3"/>
    </row>
    <row r="443" spans="4:4" ht="13" x14ac:dyDescent="0.15">
      <c r="D443" s="3"/>
    </row>
    <row r="444" spans="4:4" ht="13" x14ac:dyDescent="0.15">
      <c r="D444" s="3"/>
    </row>
    <row r="445" spans="4:4" ht="13" x14ac:dyDescent="0.15">
      <c r="D445" s="3"/>
    </row>
    <row r="446" spans="4:4" ht="13" x14ac:dyDescent="0.15">
      <c r="D446" s="3"/>
    </row>
    <row r="447" spans="4:4" ht="13" x14ac:dyDescent="0.15">
      <c r="D447" s="3"/>
    </row>
    <row r="448" spans="4:4" ht="13" x14ac:dyDescent="0.15">
      <c r="D448" s="3"/>
    </row>
    <row r="449" spans="4:4" ht="13" x14ac:dyDescent="0.15">
      <c r="D449" s="3"/>
    </row>
    <row r="450" spans="4:4" ht="13" x14ac:dyDescent="0.15">
      <c r="D450" s="3"/>
    </row>
    <row r="451" spans="4:4" ht="13" x14ac:dyDescent="0.15">
      <c r="D451" s="3"/>
    </row>
    <row r="452" spans="4:4" ht="13" x14ac:dyDescent="0.15">
      <c r="D452" s="3"/>
    </row>
    <row r="453" spans="4:4" ht="13" x14ac:dyDescent="0.15">
      <c r="D453" s="3"/>
    </row>
    <row r="454" spans="4:4" ht="13" x14ac:dyDescent="0.15">
      <c r="D454" s="3"/>
    </row>
    <row r="455" spans="4:4" ht="13" x14ac:dyDescent="0.15">
      <c r="D455" s="3"/>
    </row>
    <row r="456" spans="4:4" ht="13" x14ac:dyDescent="0.15">
      <c r="D456" s="3"/>
    </row>
    <row r="457" spans="4:4" ht="13" x14ac:dyDescent="0.15">
      <c r="D457" s="3"/>
    </row>
    <row r="458" spans="4:4" ht="13" x14ac:dyDescent="0.15">
      <c r="D458" s="3"/>
    </row>
    <row r="459" spans="4:4" ht="13" x14ac:dyDescent="0.15">
      <c r="D459" s="3"/>
    </row>
    <row r="460" spans="4:4" ht="13" x14ac:dyDescent="0.15">
      <c r="D460" s="3"/>
    </row>
    <row r="461" spans="4:4" ht="13" x14ac:dyDescent="0.15">
      <c r="D461" s="3"/>
    </row>
    <row r="462" spans="4:4" ht="13" x14ac:dyDescent="0.15">
      <c r="D462" s="3"/>
    </row>
    <row r="463" spans="4:4" ht="13" x14ac:dyDescent="0.15">
      <c r="D463" s="3"/>
    </row>
    <row r="464" spans="4:4" ht="13" x14ac:dyDescent="0.15">
      <c r="D464" s="3"/>
    </row>
    <row r="465" spans="4:4" ht="13" x14ac:dyDescent="0.15">
      <c r="D465" s="3"/>
    </row>
    <row r="466" spans="4:4" ht="13" x14ac:dyDescent="0.15">
      <c r="D466" s="3"/>
    </row>
    <row r="467" spans="4:4" ht="13" x14ac:dyDescent="0.15">
      <c r="D467" s="3"/>
    </row>
    <row r="468" spans="4:4" ht="13" x14ac:dyDescent="0.15">
      <c r="D468" s="3"/>
    </row>
    <row r="469" spans="4:4" ht="13" x14ac:dyDescent="0.15">
      <c r="D469" s="3"/>
    </row>
    <row r="470" spans="4:4" ht="13" x14ac:dyDescent="0.15">
      <c r="D470" s="3"/>
    </row>
    <row r="471" spans="4:4" ht="13" x14ac:dyDescent="0.15">
      <c r="D471" s="3"/>
    </row>
    <row r="472" spans="4:4" ht="13" x14ac:dyDescent="0.15">
      <c r="D472" s="3"/>
    </row>
    <row r="473" spans="4:4" ht="13" x14ac:dyDescent="0.15">
      <c r="D473" s="3"/>
    </row>
    <row r="474" spans="4:4" ht="13" x14ac:dyDescent="0.15">
      <c r="D474" s="3"/>
    </row>
    <row r="475" spans="4:4" ht="13" x14ac:dyDescent="0.15">
      <c r="D475" s="3"/>
    </row>
    <row r="476" spans="4:4" ht="13" x14ac:dyDescent="0.15">
      <c r="D476" s="3"/>
    </row>
    <row r="477" spans="4:4" ht="13" x14ac:dyDescent="0.15">
      <c r="D477" s="3"/>
    </row>
    <row r="478" spans="4:4" ht="13" x14ac:dyDescent="0.15">
      <c r="D478" s="3"/>
    </row>
    <row r="479" spans="4:4" ht="13" x14ac:dyDescent="0.15">
      <c r="D479" s="3"/>
    </row>
    <row r="480" spans="4:4" ht="13" x14ac:dyDescent="0.15">
      <c r="D480" s="3"/>
    </row>
    <row r="481" spans="4:4" ht="13" x14ac:dyDescent="0.15">
      <c r="D481" s="3"/>
    </row>
    <row r="482" spans="4:4" ht="13" x14ac:dyDescent="0.15">
      <c r="D482" s="3"/>
    </row>
    <row r="483" spans="4:4" ht="13" x14ac:dyDescent="0.15">
      <c r="D483" s="3"/>
    </row>
    <row r="484" spans="4:4" ht="13" x14ac:dyDescent="0.15">
      <c r="D484" s="3"/>
    </row>
    <row r="485" spans="4:4" ht="13" x14ac:dyDescent="0.15">
      <c r="D485" s="3"/>
    </row>
    <row r="486" spans="4:4" ht="13" x14ac:dyDescent="0.15">
      <c r="D486" s="3"/>
    </row>
    <row r="487" spans="4:4" ht="13" x14ac:dyDescent="0.15">
      <c r="D487" s="3"/>
    </row>
    <row r="488" spans="4:4" ht="13" x14ac:dyDescent="0.15">
      <c r="D488" s="3"/>
    </row>
    <row r="489" spans="4:4" ht="13" x14ac:dyDescent="0.15">
      <c r="D489" s="3"/>
    </row>
    <row r="490" spans="4:4" ht="13" x14ac:dyDescent="0.15">
      <c r="D490" s="3"/>
    </row>
    <row r="491" spans="4:4" ht="13" x14ac:dyDescent="0.15">
      <c r="D491" s="3"/>
    </row>
    <row r="492" spans="4:4" ht="13" x14ac:dyDescent="0.15">
      <c r="D492" s="3"/>
    </row>
    <row r="493" spans="4:4" ht="13" x14ac:dyDescent="0.15">
      <c r="D493" s="3"/>
    </row>
    <row r="494" spans="4:4" ht="13" x14ac:dyDescent="0.15">
      <c r="D494" s="3"/>
    </row>
    <row r="495" spans="4:4" ht="13" x14ac:dyDescent="0.15">
      <c r="D495" s="3"/>
    </row>
    <row r="496" spans="4:4" ht="13" x14ac:dyDescent="0.15">
      <c r="D496" s="3"/>
    </row>
    <row r="497" spans="4:4" ht="13" x14ac:dyDescent="0.15">
      <c r="D497" s="3"/>
    </row>
    <row r="498" spans="4:4" ht="13" x14ac:dyDescent="0.15">
      <c r="D498" s="3"/>
    </row>
    <row r="499" spans="4:4" ht="13" x14ac:dyDescent="0.15">
      <c r="D499" s="3"/>
    </row>
    <row r="500" spans="4:4" ht="13" x14ac:dyDescent="0.15">
      <c r="D500" s="3"/>
    </row>
    <row r="501" spans="4:4" ht="13" x14ac:dyDescent="0.15">
      <c r="D501" s="3"/>
    </row>
    <row r="502" spans="4:4" ht="13" x14ac:dyDescent="0.15">
      <c r="D502" s="3"/>
    </row>
    <row r="503" spans="4:4" ht="13" x14ac:dyDescent="0.15">
      <c r="D503" s="3"/>
    </row>
    <row r="504" spans="4:4" ht="13" x14ac:dyDescent="0.15">
      <c r="D504" s="3"/>
    </row>
    <row r="505" spans="4:4" ht="13" x14ac:dyDescent="0.15">
      <c r="D505" s="3"/>
    </row>
    <row r="506" spans="4:4" ht="13" x14ac:dyDescent="0.15">
      <c r="D506" s="3"/>
    </row>
    <row r="507" spans="4:4" ht="13" x14ac:dyDescent="0.15">
      <c r="D507" s="3"/>
    </row>
    <row r="508" spans="4:4" ht="13" x14ac:dyDescent="0.15">
      <c r="D508" s="3"/>
    </row>
    <row r="509" spans="4:4" ht="13" x14ac:dyDescent="0.15">
      <c r="D509" s="3"/>
    </row>
    <row r="510" spans="4:4" ht="13" x14ac:dyDescent="0.15">
      <c r="D510" s="3"/>
    </row>
    <row r="511" spans="4:4" ht="13" x14ac:dyDescent="0.15">
      <c r="D511" s="3"/>
    </row>
    <row r="512" spans="4:4" ht="13" x14ac:dyDescent="0.15">
      <c r="D512" s="3"/>
    </row>
    <row r="513" spans="4:4" ht="13" x14ac:dyDescent="0.15">
      <c r="D513" s="3"/>
    </row>
    <row r="514" spans="4:4" ht="13" x14ac:dyDescent="0.15">
      <c r="D514" s="3"/>
    </row>
    <row r="515" spans="4:4" ht="13" x14ac:dyDescent="0.15">
      <c r="D515" s="3"/>
    </row>
    <row r="516" spans="4:4" ht="13" x14ac:dyDescent="0.15">
      <c r="D516" s="3"/>
    </row>
    <row r="517" spans="4:4" ht="13" x14ac:dyDescent="0.15">
      <c r="D517" s="3"/>
    </row>
    <row r="518" spans="4:4" ht="13" x14ac:dyDescent="0.15">
      <c r="D518" s="3"/>
    </row>
    <row r="519" spans="4:4" ht="13" x14ac:dyDescent="0.15">
      <c r="D519" s="3"/>
    </row>
    <row r="520" spans="4:4" ht="13" x14ac:dyDescent="0.15">
      <c r="D520" s="3"/>
    </row>
    <row r="521" spans="4:4" ht="13" x14ac:dyDescent="0.15">
      <c r="D521" s="3"/>
    </row>
    <row r="522" spans="4:4" ht="13" x14ac:dyDescent="0.15">
      <c r="D522" s="3"/>
    </row>
    <row r="523" spans="4:4" ht="13" x14ac:dyDescent="0.15">
      <c r="D523" s="3"/>
    </row>
    <row r="524" spans="4:4" ht="13" x14ac:dyDescent="0.15">
      <c r="D524" s="3"/>
    </row>
    <row r="525" spans="4:4" ht="13" x14ac:dyDescent="0.15">
      <c r="D525" s="3"/>
    </row>
    <row r="526" spans="4:4" ht="13" x14ac:dyDescent="0.15">
      <c r="D526" s="3"/>
    </row>
    <row r="527" spans="4:4" ht="13" x14ac:dyDescent="0.15">
      <c r="D527" s="3"/>
    </row>
    <row r="528" spans="4:4" ht="13" x14ac:dyDescent="0.15">
      <c r="D528" s="3"/>
    </row>
    <row r="529" spans="4:4" ht="13" x14ac:dyDescent="0.15">
      <c r="D529" s="3"/>
    </row>
    <row r="530" spans="4:4" ht="13" x14ac:dyDescent="0.15">
      <c r="D530" s="3"/>
    </row>
    <row r="531" spans="4:4" ht="13" x14ac:dyDescent="0.15">
      <c r="D531" s="3"/>
    </row>
    <row r="532" spans="4:4" ht="13" x14ac:dyDescent="0.15">
      <c r="D532" s="3"/>
    </row>
    <row r="533" spans="4:4" ht="13" x14ac:dyDescent="0.15">
      <c r="D533" s="3"/>
    </row>
    <row r="534" spans="4:4" ht="13" x14ac:dyDescent="0.15">
      <c r="D534" s="3"/>
    </row>
    <row r="535" spans="4:4" ht="13" x14ac:dyDescent="0.15">
      <c r="D535" s="3"/>
    </row>
    <row r="536" spans="4:4" ht="13" x14ac:dyDescent="0.15">
      <c r="D536" s="3"/>
    </row>
    <row r="537" spans="4:4" ht="13" x14ac:dyDescent="0.15">
      <c r="D537" s="3"/>
    </row>
    <row r="538" spans="4:4" ht="13" x14ac:dyDescent="0.15">
      <c r="D538" s="3"/>
    </row>
    <row r="539" spans="4:4" ht="13" x14ac:dyDescent="0.15">
      <c r="D539" s="3"/>
    </row>
    <row r="540" spans="4:4" ht="13" x14ac:dyDescent="0.15">
      <c r="D540" s="3"/>
    </row>
    <row r="541" spans="4:4" ht="13" x14ac:dyDescent="0.15">
      <c r="D541" s="3"/>
    </row>
    <row r="542" spans="4:4" ht="13" x14ac:dyDescent="0.15">
      <c r="D542" s="3"/>
    </row>
    <row r="543" spans="4:4" ht="13" x14ac:dyDescent="0.15">
      <c r="D543" s="3"/>
    </row>
    <row r="544" spans="4:4" ht="13" x14ac:dyDescent="0.15">
      <c r="D544" s="3"/>
    </row>
    <row r="545" spans="4:4" ht="13" x14ac:dyDescent="0.15">
      <c r="D545" s="3"/>
    </row>
    <row r="546" spans="4:4" ht="13" x14ac:dyDescent="0.15">
      <c r="D546" s="3"/>
    </row>
    <row r="547" spans="4:4" ht="13" x14ac:dyDescent="0.15">
      <c r="D547" s="3"/>
    </row>
    <row r="548" spans="4:4" ht="13" x14ac:dyDescent="0.15">
      <c r="D548" s="3"/>
    </row>
    <row r="549" spans="4:4" ht="13" x14ac:dyDescent="0.15">
      <c r="D549" s="3"/>
    </row>
    <row r="550" spans="4:4" ht="13" x14ac:dyDescent="0.15">
      <c r="D550" s="3"/>
    </row>
    <row r="551" spans="4:4" ht="13" x14ac:dyDescent="0.15">
      <c r="D551" s="3"/>
    </row>
    <row r="552" spans="4:4" ht="13" x14ac:dyDescent="0.15">
      <c r="D552" s="3"/>
    </row>
    <row r="553" spans="4:4" ht="13" x14ac:dyDescent="0.15">
      <c r="D553" s="3"/>
    </row>
    <row r="554" spans="4:4" ht="13" x14ac:dyDescent="0.15">
      <c r="D554" s="3"/>
    </row>
    <row r="555" spans="4:4" ht="13" x14ac:dyDescent="0.15">
      <c r="D555" s="3"/>
    </row>
    <row r="556" spans="4:4" ht="13" x14ac:dyDescent="0.15">
      <c r="D556" s="3"/>
    </row>
    <row r="557" spans="4:4" ht="13" x14ac:dyDescent="0.15">
      <c r="D557" s="3"/>
    </row>
    <row r="558" spans="4:4" ht="13" x14ac:dyDescent="0.15">
      <c r="D558" s="3"/>
    </row>
    <row r="559" spans="4:4" ht="13" x14ac:dyDescent="0.15">
      <c r="D559" s="3"/>
    </row>
    <row r="560" spans="4:4" ht="13" x14ac:dyDescent="0.15">
      <c r="D560" s="3"/>
    </row>
    <row r="561" spans="4:4" ht="13" x14ac:dyDescent="0.15">
      <c r="D561" s="3"/>
    </row>
    <row r="562" spans="4:4" ht="13" x14ac:dyDescent="0.15">
      <c r="D562" s="3"/>
    </row>
    <row r="563" spans="4:4" ht="13" x14ac:dyDescent="0.15">
      <c r="D563" s="3"/>
    </row>
    <row r="564" spans="4:4" ht="13" x14ac:dyDescent="0.15">
      <c r="D564" s="3"/>
    </row>
    <row r="565" spans="4:4" ht="13" x14ac:dyDescent="0.15">
      <c r="D565" s="3"/>
    </row>
    <row r="566" spans="4:4" ht="13" x14ac:dyDescent="0.15">
      <c r="D566" s="3"/>
    </row>
    <row r="567" spans="4:4" ht="13" x14ac:dyDescent="0.15">
      <c r="D567" s="3"/>
    </row>
    <row r="568" spans="4:4" ht="13" x14ac:dyDescent="0.15">
      <c r="D568" s="3"/>
    </row>
    <row r="569" spans="4:4" ht="13" x14ac:dyDescent="0.15">
      <c r="D569" s="3"/>
    </row>
    <row r="570" spans="4:4" ht="13" x14ac:dyDescent="0.15">
      <c r="D570" s="3"/>
    </row>
    <row r="571" spans="4:4" ht="13" x14ac:dyDescent="0.15">
      <c r="D571" s="3"/>
    </row>
    <row r="572" spans="4:4" ht="13" x14ac:dyDescent="0.15">
      <c r="D572" s="3"/>
    </row>
    <row r="573" spans="4:4" ht="13" x14ac:dyDescent="0.15">
      <c r="D573" s="3"/>
    </row>
    <row r="574" spans="4:4" ht="13" x14ac:dyDescent="0.15">
      <c r="D574" s="3"/>
    </row>
    <row r="575" spans="4:4" ht="13" x14ac:dyDescent="0.15">
      <c r="D575" s="3"/>
    </row>
    <row r="576" spans="4:4" ht="13" x14ac:dyDescent="0.15">
      <c r="D576" s="3"/>
    </row>
    <row r="577" spans="4:4" ht="13" x14ac:dyDescent="0.15">
      <c r="D577" s="3"/>
    </row>
    <row r="578" spans="4:4" ht="13" x14ac:dyDescent="0.15">
      <c r="D578" s="3"/>
    </row>
    <row r="579" spans="4:4" ht="13" x14ac:dyDescent="0.15">
      <c r="D579" s="3"/>
    </row>
    <row r="580" spans="4:4" ht="13" x14ac:dyDescent="0.15">
      <c r="D580" s="3"/>
    </row>
    <row r="581" spans="4:4" ht="13" x14ac:dyDescent="0.15">
      <c r="D581" s="3"/>
    </row>
    <row r="582" spans="4:4" ht="13" x14ac:dyDescent="0.15">
      <c r="D582" s="3"/>
    </row>
    <row r="583" spans="4:4" ht="13" x14ac:dyDescent="0.15">
      <c r="D583" s="3"/>
    </row>
    <row r="584" spans="4:4" ht="13" x14ac:dyDescent="0.15">
      <c r="D584" s="3"/>
    </row>
    <row r="585" spans="4:4" ht="13" x14ac:dyDescent="0.15">
      <c r="D585" s="3"/>
    </row>
    <row r="586" spans="4:4" ht="13" x14ac:dyDescent="0.15">
      <c r="D586" s="3"/>
    </row>
    <row r="587" spans="4:4" ht="13" x14ac:dyDescent="0.15">
      <c r="D587" s="3"/>
    </row>
    <row r="588" spans="4:4" ht="13" x14ac:dyDescent="0.15">
      <c r="D588" s="3"/>
    </row>
    <row r="589" spans="4:4" ht="13" x14ac:dyDescent="0.15">
      <c r="D589" s="3"/>
    </row>
    <row r="590" spans="4:4" ht="13" x14ac:dyDescent="0.15">
      <c r="D590" s="3"/>
    </row>
    <row r="591" spans="4:4" ht="13" x14ac:dyDescent="0.15">
      <c r="D591" s="3"/>
    </row>
    <row r="592" spans="4:4" ht="13" x14ac:dyDescent="0.15">
      <c r="D592" s="3"/>
    </row>
    <row r="593" spans="4:4" ht="13" x14ac:dyDescent="0.15">
      <c r="D593" s="3"/>
    </row>
    <row r="594" spans="4:4" ht="13" x14ac:dyDescent="0.15">
      <c r="D594" s="3"/>
    </row>
    <row r="595" spans="4:4" ht="13" x14ac:dyDescent="0.15">
      <c r="D595" s="3"/>
    </row>
    <row r="596" spans="4:4" ht="13" x14ac:dyDescent="0.15">
      <c r="D596" s="3"/>
    </row>
    <row r="597" spans="4:4" ht="13" x14ac:dyDescent="0.15">
      <c r="D597" s="3"/>
    </row>
    <row r="598" spans="4:4" ht="13" x14ac:dyDescent="0.15">
      <c r="D598" s="3"/>
    </row>
    <row r="599" spans="4:4" ht="13" x14ac:dyDescent="0.15">
      <c r="D599" s="3"/>
    </row>
    <row r="600" spans="4:4" ht="13" x14ac:dyDescent="0.15">
      <c r="D600" s="3"/>
    </row>
    <row r="601" spans="4:4" ht="13" x14ac:dyDescent="0.15">
      <c r="D601" s="3"/>
    </row>
    <row r="602" spans="4:4" ht="13" x14ac:dyDescent="0.15">
      <c r="D602" s="3"/>
    </row>
    <row r="603" spans="4:4" ht="13" x14ac:dyDescent="0.15">
      <c r="D603" s="3"/>
    </row>
    <row r="604" spans="4:4" ht="13" x14ac:dyDescent="0.15">
      <c r="D604" s="3"/>
    </row>
    <row r="605" spans="4:4" ht="13" x14ac:dyDescent="0.15">
      <c r="D605" s="3"/>
    </row>
    <row r="606" spans="4:4" ht="13" x14ac:dyDescent="0.15">
      <c r="D606" s="3"/>
    </row>
    <row r="607" spans="4:4" ht="13" x14ac:dyDescent="0.15">
      <c r="D607" s="3"/>
    </row>
    <row r="608" spans="4:4" ht="13" x14ac:dyDescent="0.15">
      <c r="D608" s="3"/>
    </row>
    <row r="609" spans="4:4" ht="13" x14ac:dyDescent="0.15">
      <c r="D609" s="3"/>
    </row>
    <row r="610" spans="4:4" ht="13" x14ac:dyDescent="0.15">
      <c r="D610" s="3"/>
    </row>
    <row r="611" spans="4:4" ht="13" x14ac:dyDescent="0.15">
      <c r="D611" s="3"/>
    </row>
    <row r="612" spans="4:4" ht="13" x14ac:dyDescent="0.15">
      <c r="D612" s="3"/>
    </row>
    <row r="613" spans="4:4" ht="13" x14ac:dyDescent="0.15">
      <c r="D613" s="3"/>
    </row>
    <row r="614" spans="4:4" ht="13" x14ac:dyDescent="0.15">
      <c r="D614" s="3"/>
    </row>
    <row r="615" spans="4:4" ht="13" x14ac:dyDescent="0.15">
      <c r="D615" s="3"/>
    </row>
    <row r="616" spans="4:4" ht="13" x14ac:dyDescent="0.15">
      <c r="D616" s="3"/>
    </row>
    <row r="617" spans="4:4" ht="13" x14ac:dyDescent="0.15">
      <c r="D617" s="3"/>
    </row>
    <row r="618" spans="4:4" ht="13" x14ac:dyDescent="0.15">
      <c r="D618" s="3"/>
    </row>
    <row r="619" spans="4:4" ht="13" x14ac:dyDescent="0.15">
      <c r="D619" s="3"/>
    </row>
    <row r="620" spans="4:4" ht="13" x14ac:dyDescent="0.15">
      <c r="D620" s="3"/>
    </row>
    <row r="621" spans="4:4" ht="13" x14ac:dyDescent="0.15">
      <c r="D621" s="3"/>
    </row>
    <row r="622" spans="4:4" ht="13" x14ac:dyDescent="0.15">
      <c r="D622" s="3"/>
    </row>
    <row r="623" spans="4:4" ht="13" x14ac:dyDescent="0.15">
      <c r="D623" s="3"/>
    </row>
    <row r="624" spans="4:4" ht="13" x14ac:dyDescent="0.15">
      <c r="D624" s="3"/>
    </row>
    <row r="625" spans="4:4" ht="13" x14ac:dyDescent="0.15">
      <c r="D625" s="3"/>
    </row>
    <row r="626" spans="4:4" ht="13" x14ac:dyDescent="0.15">
      <c r="D626" s="3"/>
    </row>
    <row r="627" spans="4:4" ht="13" x14ac:dyDescent="0.15">
      <c r="D627" s="3"/>
    </row>
    <row r="628" spans="4:4" ht="13" x14ac:dyDescent="0.15">
      <c r="D628" s="3"/>
    </row>
    <row r="629" spans="4:4" ht="13" x14ac:dyDescent="0.15">
      <c r="D629" s="3"/>
    </row>
    <row r="630" spans="4:4" ht="13" x14ac:dyDescent="0.15">
      <c r="D630" s="3"/>
    </row>
    <row r="631" spans="4:4" ht="13" x14ac:dyDescent="0.15">
      <c r="D631" s="3"/>
    </row>
    <row r="632" spans="4:4" ht="13" x14ac:dyDescent="0.15">
      <c r="D632" s="3"/>
    </row>
    <row r="633" spans="4:4" ht="13" x14ac:dyDescent="0.15">
      <c r="D633" s="3"/>
    </row>
    <row r="634" spans="4:4" ht="13" x14ac:dyDescent="0.15">
      <c r="D634" s="3"/>
    </row>
    <row r="635" spans="4:4" ht="13" x14ac:dyDescent="0.15">
      <c r="D635" s="3"/>
    </row>
    <row r="636" spans="4:4" ht="13" x14ac:dyDescent="0.15">
      <c r="D636" s="3"/>
    </row>
    <row r="637" spans="4:4" ht="13" x14ac:dyDescent="0.15">
      <c r="D637" s="3"/>
    </row>
    <row r="638" spans="4:4" ht="13" x14ac:dyDescent="0.15">
      <c r="D638" s="3"/>
    </row>
    <row r="639" spans="4:4" ht="13" x14ac:dyDescent="0.15">
      <c r="D639" s="3"/>
    </row>
    <row r="640" spans="4:4" ht="13" x14ac:dyDescent="0.15">
      <c r="D640" s="3"/>
    </row>
    <row r="641" spans="4:4" ht="13" x14ac:dyDescent="0.15">
      <c r="D641" s="3"/>
    </row>
    <row r="642" spans="4:4" ht="13" x14ac:dyDescent="0.15">
      <c r="D642" s="3"/>
    </row>
    <row r="643" spans="4:4" ht="13" x14ac:dyDescent="0.15">
      <c r="D643" s="3"/>
    </row>
    <row r="644" spans="4:4" ht="13" x14ac:dyDescent="0.15">
      <c r="D644" s="3"/>
    </row>
    <row r="645" spans="4:4" ht="13" x14ac:dyDescent="0.15">
      <c r="D645" s="3"/>
    </row>
    <row r="646" spans="4:4" ht="13" x14ac:dyDescent="0.15">
      <c r="D646" s="3"/>
    </row>
    <row r="647" spans="4:4" ht="13" x14ac:dyDescent="0.15">
      <c r="D647" s="3"/>
    </row>
    <row r="648" spans="4:4" ht="13" x14ac:dyDescent="0.15">
      <c r="D648" s="3"/>
    </row>
    <row r="649" spans="4:4" ht="13" x14ac:dyDescent="0.15">
      <c r="D649" s="3"/>
    </row>
    <row r="650" spans="4:4" ht="13" x14ac:dyDescent="0.15">
      <c r="D650" s="3"/>
    </row>
    <row r="651" spans="4:4" ht="13" x14ac:dyDescent="0.15">
      <c r="D651" s="3"/>
    </row>
    <row r="652" spans="4:4" ht="13" x14ac:dyDescent="0.15">
      <c r="D652" s="3"/>
    </row>
    <row r="653" spans="4:4" ht="13" x14ac:dyDescent="0.15">
      <c r="D653" s="3"/>
    </row>
    <row r="654" spans="4:4" ht="13" x14ac:dyDescent="0.15">
      <c r="D654" s="3"/>
    </row>
    <row r="655" spans="4:4" ht="13" x14ac:dyDescent="0.15">
      <c r="D655" s="3"/>
    </row>
    <row r="656" spans="4:4" ht="13" x14ac:dyDescent="0.15">
      <c r="D656" s="3"/>
    </row>
    <row r="657" spans="4:4" ht="13" x14ac:dyDescent="0.15">
      <c r="D657" s="3"/>
    </row>
    <row r="658" spans="4:4" ht="13" x14ac:dyDescent="0.15">
      <c r="D658" s="3"/>
    </row>
    <row r="659" spans="4:4" ht="13" x14ac:dyDescent="0.15">
      <c r="D659" s="3"/>
    </row>
    <row r="660" spans="4:4" ht="13" x14ac:dyDescent="0.15">
      <c r="D660" s="3"/>
    </row>
    <row r="661" spans="4:4" ht="13" x14ac:dyDescent="0.15">
      <c r="D661" s="3"/>
    </row>
    <row r="662" spans="4:4" ht="13" x14ac:dyDescent="0.15">
      <c r="D662" s="3"/>
    </row>
    <row r="663" spans="4:4" ht="13" x14ac:dyDescent="0.15">
      <c r="D663" s="3"/>
    </row>
    <row r="664" spans="4:4" ht="13" x14ac:dyDescent="0.15">
      <c r="D664" s="3"/>
    </row>
    <row r="665" spans="4:4" ht="13" x14ac:dyDescent="0.15">
      <c r="D665" s="3"/>
    </row>
    <row r="666" spans="4:4" ht="13" x14ac:dyDescent="0.15">
      <c r="D666" s="3"/>
    </row>
    <row r="667" spans="4:4" ht="13" x14ac:dyDescent="0.15">
      <c r="D667" s="3"/>
    </row>
    <row r="668" spans="4:4" ht="13" x14ac:dyDescent="0.15">
      <c r="D668" s="3"/>
    </row>
    <row r="669" spans="4:4" ht="13" x14ac:dyDescent="0.15">
      <c r="D669" s="3"/>
    </row>
    <row r="670" spans="4:4" ht="13" x14ac:dyDescent="0.15">
      <c r="D670" s="3"/>
    </row>
    <row r="671" spans="4:4" ht="13" x14ac:dyDescent="0.15">
      <c r="D671" s="3"/>
    </row>
    <row r="672" spans="4:4" ht="13" x14ac:dyDescent="0.15">
      <c r="D672" s="3"/>
    </row>
    <row r="673" spans="4:4" ht="13" x14ac:dyDescent="0.15">
      <c r="D673" s="3"/>
    </row>
    <row r="674" spans="4:4" ht="13" x14ac:dyDescent="0.15">
      <c r="D674" s="3"/>
    </row>
    <row r="675" spans="4:4" ht="13" x14ac:dyDescent="0.15">
      <c r="D675" s="3"/>
    </row>
    <row r="676" spans="4:4" ht="13" x14ac:dyDescent="0.15">
      <c r="D676" s="3"/>
    </row>
    <row r="677" spans="4:4" ht="13" x14ac:dyDescent="0.15">
      <c r="D677" s="3"/>
    </row>
    <row r="678" spans="4:4" ht="13" x14ac:dyDescent="0.15">
      <c r="D678" s="3"/>
    </row>
    <row r="679" spans="4:4" ht="13" x14ac:dyDescent="0.15">
      <c r="D679" s="3"/>
    </row>
    <row r="680" spans="4:4" ht="13" x14ac:dyDescent="0.15">
      <c r="D680" s="3"/>
    </row>
    <row r="681" spans="4:4" ht="13" x14ac:dyDescent="0.15">
      <c r="D681" s="3"/>
    </row>
    <row r="682" spans="4:4" ht="13" x14ac:dyDescent="0.15">
      <c r="D682" s="3"/>
    </row>
    <row r="683" spans="4:4" ht="13" x14ac:dyDescent="0.15">
      <c r="D683" s="3"/>
    </row>
    <row r="684" spans="4:4" ht="13" x14ac:dyDescent="0.15">
      <c r="D684" s="3"/>
    </row>
    <row r="685" spans="4:4" ht="13" x14ac:dyDescent="0.15">
      <c r="D685" s="3"/>
    </row>
    <row r="686" spans="4:4" ht="13" x14ac:dyDescent="0.15">
      <c r="D686" s="3"/>
    </row>
    <row r="687" spans="4:4" ht="13" x14ac:dyDescent="0.15">
      <c r="D687" s="3"/>
    </row>
    <row r="688" spans="4:4" ht="13" x14ac:dyDescent="0.15">
      <c r="D688" s="3"/>
    </row>
    <row r="689" spans="4:4" ht="13" x14ac:dyDescent="0.15">
      <c r="D689" s="3"/>
    </row>
    <row r="690" spans="4:4" ht="13" x14ac:dyDescent="0.15">
      <c r="D690" s="3"/>
    </row>
    <row r="691" spans="4:4" ht="13" x14ac:dyDescent="0.15">
      <c r="D691" s="3"/>
    </row>
    <row r="692" spans="4:4" ht="13" x14ac:dyDescent="0.15">
      <c r="D692" s="3"/>
    </row>
    <row r="693" spans="4:4" ht="13" x14ac:dyDescent="0.15">
      <c r="D693" s="3"/>
    </row>
    <row r="694" spans="4:4" ht="13" x14ac:dyDescent="0.15">
      <c r="D694" s="3"/>
    </row>
    <row r="695" spans="4:4" ht="13" x14ac:dyDescent="0.15">
      <c r="D695" s="3"/>
    </row>
    <row r="696" spans="4:4" ht="13" x14ac:dyDescent="0.15">
      <c r="D696" s="3"/>
    </row>
    <row r="697" spans="4:4" ht="13" x14ac:dyDescent="0.15">
      <c r="D697" s="3"/>
    </row>
    <row r="698" spans="4:4" ht="13" x14ac:dyDescent="0.15">
      <c r="D698" s="3"/>
    </row>
    <row r="699" spans="4:4" ht="13" x14ac:dyDescent="0.15">
      <c r="D699" s="3"/>
    </row>
    <row r="700" spans="4:4" ht="13" x14ac:dyDescent="0.15">
      <c r="D700" s="3"/>
    </row>
    <row r="701" spans="4:4" ht="13" x14ac:dyDescent="0.15">
      <c r="D701" s="3"/>
    </row>
    <row r="702" spans="4:4" ht="13" x14ac:dyDescent="0.15">
      <c r="D702" s="3"/>
    </row>
    <row r="703" spans="4:4" ht="13" x14ac:dyDescent="0.15">
      <c r="D703" s="3"/>
    </row>
    <row r="704" spans="4:4" ht="13" x14ac:dyDescent="0.15">
      <c r="D704" s="3"/>
    </row>
    <row r="705" spans="4:4" ht="13" x14ac:dyDescent="0.15">
      <c r="D705" s="3"/>
    </row>
    <row r="706" spans="4:4" ht="13" x14ac:dyDescent="0.15">
      <c r="D706" s="3"/>
    </row>
    <row r="707" spans="4:4" ht="13" x14ac:dyDescent="0.15">
      <c r="D707" s="3"/>
    </row>
    <row r="708" spans="4:4" ht="13" x14ac:dyDescent="0.15">
      <c r="D708" s="3"/>
    </row>
    <row r="709" spans="4:4" ht="13" x14ac:dyDescent="0.15">
      <c r="D709" s="3"/>
    </row>
    <row r="710" spans="4:4" ht="13" x14ac:dyDescent="0.15">
      <c r="D710" s="3"/>
    </row>
    <row r="711" spans="4:4" ht="13" x14ac:dyDescent="0.15">
      <c r="D711" s="3"/>
    </row>
    <row r="712" spans="4:4" ht="13" x14ac:dyDescent="0.15">
      <c r="D712" s="3"/>
    </row>
    <row r="713" spans="4:4" ht="13" x14ac:dyDescent="0.15">
      <c r="D713" s="3"/>
    </row>
    <row r="714" spans="4:4" ht="13" x14ac:dyDescent="0.15">
      <c r="D714" s="3"/>
    </row>
    <row r="715" spans="4:4" ht="13" x14ac:dyDescent="0.15">
      <c r="D715" s="3"/>
    </row>
    <row r="716" spans="4:4" ht="13" x14ac:dyDescent="0.15">
      <c r="D716" s="3"/>
    </row>
    <row r="717" spans="4:4" ht="13" x14ac:dyDescent="0.15">
      <c r="D717" s="3"/>
    </row>
    <row r="718" spans="4:4" ht="13" x14ac:dyDescent="0.15">
      <c r="D718" s="3"/>
    </row>
    <row r="719" spans="4:4" ht="13" x14ac:dyDescent="0.15">
      <c r="D719" s="3"/>
    </row>
    <row r="720" spans="4:4" ht="13" x14ac:dyDescent="0.15">
      <c r="D720" s="3"/>
    </row>
    <row r="721" spans="4:4" ht="13" x14ac:dyDescent="0.15">
      <c r="D721" s="3"/>
    </row>
    <row r="722" spans="4:4" ht="13" x14ac:dyDescent="0.15">
      <c r="D722" s="3"/>
    </row>
    <row r="723" spans="4:4" ht="13" x14ac:dyDescent="0.15">
      <c r="D723" s="3"/>
    </row>
    <row r="724" spans="4:4" ht="13" x14ac:dyDescent="0.15">
      <c r="D724" s="3"/>
    </row>
    <row r="725" spans="4:4" ht="13" x14ac:dyDescent="0.15">
      <c r="D725" s="3"/>
    </row>
    <row r="726" spans="4:4" ht="13" x14ac:dyDescent="0.15">
      <c r="D726" s="3"/>
    </row>
    <row r="727" spans="4:4" ht="13" x14ac:dyDescent="0.15">
      <c r="D727" s="3"/>
    </row>
    <row r="728" spans="4:4" ht="13" x14ac:dyDescent="0.15">
      <c r="D728" s="3"/>
    </row>
    <row r="729" spans="4:4" ht="13" x14ac:dyDescent="0.15">
      <c r="D729" s="3"/>
    </row>
    <row r="730" spans="4:4" ht="13" x14ac:dyDescent="0.15">
      <c r="D730" s="3"/>
    </row>
    <row r="731" spans="4:4" ht="13" x14ac:dyDescent="0.15">
      <c r="D731" s="3"/>
    </row>
    <row r="732" spans="4:4" ht="13" x14ac:dyDescent="0.15">
      <c r="D732" s="3"/>
    </row>
    <row r="733" spans="4:4" ht="13" x14ac:dyDescent="0.15">
      <c r="D733" s="3"/>
    </row>
    <row r="734" spans="4:4" ht="13" x14ac:dyDescent="0.15">
      <c r="D734" s="3"/>
    </row>
    <row r="735" spans="4:4" ht="13" x14ac:dyDescent="0.15">
      <c r="D735" s="3"/>
    </row>
    <row r="736" spans="4:4" ht="13" x14ac:dyDescent="0.15">
      <c r="D736" s="3"/>
    </row>
    <row r="737" spans="4:4" ht="13" x14ac:dyDescent="0.15">
      <c r="D737" s="3"/>
    </row>
    <row r="738" spans="4:4" ht="13" x14ac:dyDescent="0.15">
      <c r="D738" s="3"/>
    </row>
    <row r="739" spans="4:4" ht="13" x14ac:dyDescent="0.15">
      <c r="D739" s="3"/>
    </row>
    <row r="740" spans="4:4" ht="13" x14ac:dyDescent="0.15">
      <c r="D740" s="3"/>
    </row>
    <row r="741" spans="4:4" ht="13" x14ac:dyDescent="0.15">
      <c r="D741" s="3"/>
    </row>
    <row r="742" spans="4:4" ht="13" x14ac:dyDescent="0.15">
      <c r="D742" s="3"/>
    </row>
    <row r="743" spans="4:4" ht="13" x14ac:dyDescent="0.15">
      <c r="D743" s="3"/>
    </row>
    <row r="744" spans="4:4" ht="13" x14ac:dyDescent="0.15">
      <c r="D744" s="3"/>
    </row>
    <row r="745" spans="4:4" ht="13" x14ac:dyDescent="0.15">
      <c r="D745" s="3"/>
    </row>
    <row r="746" spans="4:4" ht="13" x14ac:dyDescent="0.15">
      <c r="D746" s="3"/>
    </row>
    <row r="747" spans="4:4" ht="13" x14ac:dyDescent="0.15">
      <c r="D747" s="3"/>
    </row>
    <row r="748" spans="4:4" ht="13" x14ac:dyDescent="0.15">
      <c r="D748" s="3"/>
    </row>
    <row r="749" spans="4:4" ht="13" x14ac:dyDescent="0.15">
      <c r="D749" s="3"/>
    </row>
    <row r="750" spans="4:4" ht="13" x14ac:dyDescent="0.15">
      <c r="D750" s="3"/>
    </row>
    <row r="751" spans="4:4" ht="13" x14ac:dyDescent="0.15">
      <c r="D751" s="3"/>
    </row>
    <row r="752" spans="4:4" ht="13" x14ac:dyDescent="0.15">
      <c r="D752" s="3"/>
    </row>
    <row r="753" spans="4:4" ht="13" x14ac:dyDescent="0.15">
      <c r="D753" s="3"/>
    </row>
    <row r="754" spans="4:4" ht="13" x14ac:dyDescent="0.15">
      <c r="D754" s="3"/>
    </row>
    <row r="755" spans="4:4" ht="13" x14ac:dyDescent="0.15">
      <c r="D755" s="3"/>
    </row>
    <row r="756" spans="4:4" ht="13" x14ac:dyDescent="0.15">
      <c r="D756" s="3"/>
    </row>
    <row r="757" spans="4:4" ht="13" x14ac:dyDescent="0.15">
      <c r="D757" s="3"/>
    </row>
    <row r="758" spans="4:4" ht="13" x14ac:dyDescent="0.15">
      <c r="D758" s="3"/>
    </row>
    <row r="759" spans="4:4" ht="13" x14ac:dyDescent="0.15">
      <c r="D759" s="3"/>
    </row>
    <row r="760" spans="4:4" ht="13" x14ac:dyDescent="0.15">
      <c r="D760" s="3"/>
    </row>
    <row r="761" spans="4:4" ht="13" x14ac:dyDescent="0.15">
      <c r="D761" s="3"/>
    </row>
    <row r="762" spans="4:4" ht="13" x14ac:dyDescent="0.15">
      <c r="D762" s="3"/>
    </row>
    <row r="763" spans="4:4" ht="13" x14ac:dyDescent="0.15">
      <c r="D763" s="3"/>
    </row>
    <row r="764" spans="4:4" ht="13" x14ac:dyDescent="0.15">
      <c r="D764" s="3"/>
    </row>
    <row r="765" spans="4:4" ht="13" x14ac:dyDescent="0.15">
      <c r="D765" s="3"/>
    </row>
    <row r="766" spans="4:4" ht="13" x14ac:dyDescent="0.15">
      <c r="D766" s="3"/>
    </row>
    <row r="767" spans="4:4" ht="13" x14ac:dyDescent="0.15">
      <c r="D767" s="3"/>
    </row>
    <row r="768" spans="4:4" ht="13" x14ac:dyDescent="0.15">
      <c r="D768" s="3"/>
    </row>
    <row r="769" spans="4:4" ht="13" x14ac:dyDescent="0.15">
      <c r="D769" s="3"/>
    </row>
    <row r="770" spans="4:4" ht="13" x14ac:dyDescent="0.15">
      <c r="D770" s="3"/>
    </row>
    <row r="771" spans="4:4" ht="13" x14ac:dyDescent="0.15">
      <c r="D771" s="3"/>
    </row>
    <row r="772" spans="4:4" ht="13" x14ac:dyDescent="0.15">
      <c r="D772" s="3"/>
    </row>
    <row r="773" spans="4:4" ht="13" x14ac:dyDescent="0.15">
      <c r="D773" s="3"/>
    </row>
    <row r="774" spans="4:4" ht="13" x14ac:dyDescent="0.15">
      <c r="D774" s="3"/>
    </row>
    <row r="775" spans="4:4" ht="13" x14ac:dyDescent="0.15">
      <c r="D775" s="3"/>
    </row>
    <row r="776" spans="4:4" ht="13" x14ac:dyDescent="0.15">
      <c r="D776" s="3"/>
    </row>
    <row r="777" spans="4:4" ht="13" x14ac:dyDescent="0.15">
      <c r="D777" s="3"/>
    </row>
    <row r="778" spans="4:4" ht="13" x14ac:dyDescent="0.15">
      <c r="D778" s="3"/>
    </row>
    <row r="779" spans="4:4" ht="13" x14ac:dyDescent="0.15">
      <c r="D779" s="3"/>
    </row>
    <row r="780" spans="4:4" ht="13" x14ac:dyDescent="0.15">
      <c r="D780" s="3"/>
    </row>
    <row r="781" spans="4:4" ht="13" x14ac:dyDescent="0.15">
      <c r="D781" s="3"/>
    </row>
    <row r="782" spans="4:4" ht="13" x14ac:dyDescent="0.15">
      <c r="D782" s="3"/>
    </row>
    <row r="783" spans="4:4" ht="13" x14ac:dyDescent="0.15">
      <c r="D783" s="3"/>
    </row>
    <row r="784" spans="4:4" ht="13" x14ac:dyDescent="0.15">
      <c r="D784" s="3"/>
    </row>
    <row r="785" spans="4:4" ht="13" x14ac:dyDescent="0.15">
      <c r="D785" s="3"/>
    </row>
    <row r="786" spans="4:4" ht="13" x14ac:dyDescent="0.15">
      <c r="D786" s="3"/>
    </row>
    <row r="787" spans="4:4" ht="13" x14ac:dyDescent="0.15">
      <c r="D787" s="3"/>
    </row>
    <row r="788" spans="4:4" ht="13" x14ac:dyDescent="0.15">
      <c r="D788" s="3"/>
    </row>
    <row r="789" spans="4:4" ht="13" x14ac:dyDescent="0.15">
      <c r="D789" s="3"/>
    </row>
    <row r="790" spans="4:4" ht="13" x14ac:dyDescent="0.15">
      <c r="D790" s="3"/>
    </row>
    <row r="791" spans="4:4" ht="13" x14ac:dyDescent="0.15">
      <c r="D791" s="3"/>
    </row>
    <row r="792" spans="4:4" ht="13" x14ac:dyDescent="0.15">
      <c r="D792" s="3"/>
    </row>
    <row r="793" spans="4:4" ht="13" x14ac:dyDescent="0.15">
      <c r="D793" s="3"/>
    </row>
    <row r="794" spans="4:4" ht="13" x14ac:dyDescent="0.15">
      <c r="D794" s="3"/>
    </row>
    <row r="795" spans="4:4" ht="13" x14ac:dyDescent="0.15">
      <c r="D795" s="3"/>
    </row>
    <row r="796" spans="4:4" ht="13" x14ac:dyDescent="0.15">
      <c r="D796" s="3"/>
    </row>
    <row r="797" spans="4:4" ht="13" x14ac:dyDescent="0.15">
      <c r="D797" s="3"/>
    </row>
    <row r="798" spans="4:4" ht="13" x14ac:dyDescent="0.15">
      <c r="D798" s="3"/>
    </row>
    <row r="799" spans="4:4" ht="13" x14ac:dyDescent="0.15">
      <c r="D799" s="3"/>
    </row>
    <row r="800" spans="4:4" ht="13" x14ac:dyDescent="0.15">
      <c r="D800" s="3"/>
    </row>
    <row r="801" spans="4:4" ht="13" x14ac:dyDescent="0.15">
      <c r="D801" s="3"/>
    </row>
    <row r="802" spans="4:4" ht="13" x14ac:dyDescent="0.15">
      <c r="D802" s="3"/>
    </row>
    <row r="803" spans="4:4" ht="13" x14ac:dyDescent="0.15">
      <c r="D803" s="3"/>
    </row>
    <row r="804" spans="4:4" ht="13" x14ac:dyDescent="0.15">
      <c r="D804" s="3"/>
    </row>
    <row r="805" spans="4:4" ht="13" x14ac:dyDescent="0.15">
      <c r="D805" s="3"/>
    </row>
    <row r="806" spans="4:4" ht="13" x14ac:dyDescent="0.15">
      <c r="D806" s="3"/>
    </row>
    <row r="807" spans="4:4" ht="13" x14ac:dyDescent="0.15">
      <c r="D807" s="3"/>
    </row>
    <row r="808" spans="4:4" ht="13" x14ac:dyDescent="0.15">
      <c r="D808" s="3"/>
    </row>
    <row r="809" spans="4:4" ht="13" x14ac:dyDescent="0.15">
      <c r="D809" s="3"/>
    </row>
    <row r="810" spans="4:4" ht="13" x14ac:dyDescent="0.15">
      <c r="D810" s="3"/>
    </row>
    <row r="811" spans="4:4" ht="13" x14ac:dyDescent="0.15">
      <c r="D811" s="3"/>
    </row>
    <row r="812" spans="4:4" ht="13" x14ac:dyDescent="0.15">
      <c r="D812" s="3"/>
    </row>
    <row r="813" spans="4:4" ht="13" x14ac:dyDescent="0.15">
      <c r="D813" s="3"/>
    </row>
    <row r="814" spans="4:4" ht="13" x14ac:dyDescent="0.15">
      <c r="D814" s="3"/>
    </row>
    <row r="815" spans="4:4" ht="13" x14ac:dyDescent="0.15">
      <c r="D815" s="3"/>
    </row>
    <row r="816" spans="4:4" ht="13" x14ac:dyDescent="0.15">
      <c r="D816" s="3"/>
    </row>
    <row r="817" spans="4:4" ht="13" x14ac:dyDescent="0.15">
      <c r="D817" s="3"/>
    </row>
    <row r="818" spans="4:4" ht="13" x14ac:dyDescent="0.15">
      <c r="D818" s="3"/>
    </row>
    <row r="819" spans="4:4" ht="13" x14ac:dyDescent="0.15">
      <c r="D819" s="3"/>
    </row>
    <row r="820" spans="4:4" ht="13" x14ac:dyDescent="0.15">
      <c r="D820" s="3"/>
    </row>
    <row r="821" spans="4:4" ht="13" x14ac:dyDescent="0.15">
      <c r="D821" s="3"/>
    </row>
    <row r="822" spans="4:4" ht="13" x14ac:dyDescent="0.15">
      <c r="D822" s="3"/>
    </row>
    <row r="823" spans="4:4" ht="13" x14ac:dyDescent="0.15">
      <c r="D823" s="3"/>
    </row>
    <row r="824" spans="4:4" ht="13" x14ac:dyDescent="0.15">
      <c r="D824" s="3"/>
    </row>
    <row r="825" spans="4:4" ht="13" x14ac:dyDescent="0.15">
      <c r="D825" s="3"/>
    </row>
    <row r="826" spans="4:4" ht="13" x14ac:dyDescent="0.15">
      <c r="D826" s="3"/>
    </row>
    <row r="827" spans="4:4" ht="13" x14ac:dyDescent="0.15">
      <c r="D827" s="3"/>
    </row>
    <row r="828" spans="4:4" ht="13" x14ac:dyDescent="0.15">
      <c r="D828" s="3"/>
    </row>
    <row r="829" spans="4:4" ht="13" x14ac:dyDescent="0.15">
      <c r="D829" s="3"/>
    </row>
    <row r="830" spans="4:4" ht="13" x14ac:dyDescent="0.15">
      <c r="D830" s="3"/>
    </row>
    <row r="831" spans="4:4" ht="13" x14ac:dyDescent="0.15">
      <c r="D831" s="3"/>
    </row>
    <row r="832" spans="4:4" ht="13" x14ac:dyDescent="0.15">
      <c r="D832" s="3"/>
    </row>
    <row r="833" spans="4:4" ht="13" x14ac:dyDescent="0.15">
      <c r="D833" s="3"/>
    </row>
    <row r="834" spans="4:4" ht="13" x14ac:dyDescent="0.15">
      <c r="D834" s="3"/>
    </row>
    <row r="835" spans="4:4" ht="13" x14ac:dyDescent="0.15">
      <c r="D835" s="3"/>
    </row>
    <row r="836" spans="4:4" ht="13" x14ac:dyDescent="0.15">
      <c r="D836" s="3"/>
    </row>
    <row r="837" spans="4:4" ht="13" x14ac:dyDescent="0.15">
      <c r="D837" s="3"/>
    </row>
    <row r="838" spans="4:4" ht="13" x14ac:dyDescent="0.15">
      <c r="D838" s="3"/>
    </row>
    <row r="839" spans="4:4" ht="13" x14ac:dyDescent="0.15">
      <c r="D839" s="3"/>
    </row>
    <row r="840" spans="4:4" ht="13" x14ac:dyDescent="0.15">
      <c r="D840" s="3"/>
    </row>
    <row r="841" spans="4:4" ht="13" x14ac:dyDescent="0.15">
      <c r="D841" s="3"/>
    </row>
    <row r="842" spans="4:4" ht="13" x14ac:dyDescent="0.15">
      <c r="D842" s="3"/>
    </row>
    <row r="843" spans="4:4" ht="13" x14ac:dyDescent="0.15">
      <c r="D843" s="3"/>
    </row>
    <row r="844" spans="4:4" ht="13" x14ac:dyDescent="0.15">
      <c r="D844" s="3"/>
    </row>
    <row r="845" spans="4:4" ht="13" x14ac:dyDescent="0.15">
      <c r="D845" s="3"/>
    </row>
    <row r="846" spans="4:4" ht="13" x14ac:dyDescent="0.15">
      <c r="D846" s="3"/>
    </row>
    <row r="847" spans="4:4" ht="13" x14ac:dyDescent="0.15">
      <c r="D847" s="3"/>
    </row>
    <row r="848" spans="4:4" ht="13" x14ac:dyDescent="0.15">
      <c r="D848" s="3"/>
    </row>
    <row r="849" spans="4:4" ht="13" x14ac:dyDescent="0.15">
      <c r="D849" s="3"/>
    </row>
    <row r="850" spans="4:4" ht="13" x14ac:dyDescent="0.15">
      <c r="D850" s="3"/>
    </row>
    <row r="851" spans="4:4" ht="13" x14ac:dyDescent="0.15">
      <c r="D851" s="3"/>
    </row>
    <row r="852" spans="4:4" ht="13" x14ac:dyDescent="0.15">
      <c r="D852" s="3"/>
    </row>
    <row r="853" spans="4:4" ht="13" x14ac:dyDescent="0.15">
      <c r="D853" s="3"/>
    </row>
    <row r="854" spans="4:4" ht="13" x14ac:dyDescent="0.15">
      <c r="D854" s="3"/>
    </row>
    <row r="855" spans="4:4" ht="13" x14ac:dyDescent="0.15">
      <c r="D855" s="3"/>
    </row>
    <row r="856" spans="4:4" ht="13" x14ac:dyDescent="0.15">
      <c r="D856" s="3"/>
    </row>
    <row r="857" spans="4:4" ht="13" x14ac:dyDescent="0.15">
      <c r="D857" s="3"/>
    </row>
    <row r="858" spans="4:4" ht="13" x14ac:dyDescent="0.15">
      <c r="D858" s="3"/>
    </row>
    <row r="859" spans="4:4" ht="13" x14ac:dyDescent="0.15">
      <c r="D859" s="3"/>
    </row>
    <row r="860" spans="4:4" ht="13" x14ac:dyDescent="0.15">
      <c r="D860" s="3"/>
    </row>
    <row r="861" spans="4:4" ht="13" x14ac:dyDescent="0.15">
      <c r="D861" s="3"/>
    </row>
    <row r="862" spans="4:4" ht="13" x14ac:dyDescent="0.15">
      <c r="D862" s="3"/>
    </row>
    <row r="863" spans="4:4" ht="13" x14ac:dyDescent="0.15">
      <c r="D863" s="3"/>
    </row>
    <row r="864" spans="4:4" ht="13" x14ac:dyDescent="0.15">
      <c r="D864" s="3"/>
    </row>
    <row r="865" spans="4:4" ht="13" x14ac:dyDescent="0.15">
      <c r="D865" s="3"/>
    </row>
    <row r="866" spans="4:4" ht="13" x14ac:dyDescent="0.15">
      <c r="D866" s="3"/>
    </row>
    <row r="867" spans="4:4" ht="13" x14ac:dyDescent="0.15">
      <c r="D867" s="3"/>
    </row>
    <row r="868" spans="4:4" ht="13" x14ac:dyDescent="0.15">
      <c r="D868" s="3"/>
    </row>
    <row r="869" spans="4:4" ht="13" x14ac:dyDescent="0.15">
      <c r="D869" s="3"/>
    </row>
    <row r="870" spans="4:4" ht="13" x14ac:dyDescent="0.15">
      <c r="D870" s="3"/>
    </row>
    <row r="871" spans="4:4" ht="13" x14ac:dyDescent="0.15">
      <c r="D871" s="3"/>
    </row>
    <row r="872" spans="4:4" ht="13" x14ac:dyDescent="0.15">
      <c r="D872" s="3"/>
    </row>
    <row r="873" spans="4:4" ht="13" x14ac:dyDescent="0.15">
      <c r="D873" s="3"/>
    </row>
    <row r="874" spans="4:4" ht="13" x14ac:dyDescent="0.15">
      <c r="D874" s="3"/>
    </row>
    <row r="875" spans="4:4" ht="13" x14ac:dyDescent="0.15">
      <c r="D875" s="3"/>
    </row>
    <row r="876" spans="4:4" ht="13" x14ac:dyDescent="0.15">
      <c r="D876" s="3"/>
    </row>
    <row r="877" spans="4:4" ht="13" x14ac:dyDescent="0.15">
      <c r="D877" s="3"/>
    </row>
    <row r="878" spans="4:4" ht="13" x14ac:dyDescent="0.15">
      <c r="D878" s="3"/>
    </row>
    <row r="879" spans="4:4" ht="13" x14ac:dyDescent="0.15">
      <c r="D879" s="3"/>
    </row>
    <row r="880" spans="4:4" ht="13" x14ac:dyDescent="0.15">
      <c r="D880" s="3"/>
    </row>
    <row r="881" spans="4:4" ht="13" x14ac:dyDescent="0.15">
      <c r="D881" s="3"/>
    </row>
    <row r="882" spans="4:4" ht="13" x14ac:dyDescent="0.15">
      <c r="D882" s="3"/>
    </row>
    <row r="883" spans="4:4" ht="13" x14ac:dyDescent="0.15">
      <c r="D883" s="3"/>
    </row>
    <row r="884" spans="4:4" ht="13" x14ac:dyDescent="0.15">
      <c r="D884" s="3"/>
    </row>
    <row r="885" spans="4:4" ht="13" x14ac:dyDescent="0.15">
      <c r="D885" s="3"/>
    </row>
    <row r="886" spans="4:4" ht="13" x14ac:dyDescent="0.15">
      <c r="D886" s="3"/>
    </row>
    <row r="887" spans="4:4" ht="13" x14ac:dyDescent="0.15">
      <c r="D887" s="3"/>
    </row>
    <row r="888" spans="4:4" ht="13" x14ac:dyDescent="0.15">
      <c r="D888" s="3"/>
    </row>
    <row r="889" spans="4:4" ht="13" x14ac:dyDescent="0.15">
      <c r="D889" s="3"/>
    </row>
    <row r="890" spans="4:4" ht="13" x14ac:dyDescent="0.15">
      <c r="D890" s="3"/>
    </row>
    <row r="891" spans="4:4" ht="13" x14ac:dyDescent="0.15">
      <c r="D891" s="3"/>
    </row>
    <row r="892" spans="4:4" ht="13" x14ac:dyDescent="0.15">
      <c r="D892" s="3"/>
    </row>
    <row r="893" spans="4:4" ht="13" x14ac:dyDescent="0.15">
      <c r="D893" s="3"/>
    </row>
    <row r="894" spans="4:4" ht="13" x14ac:dyDescent="0.15">
      <c r="D894" s="3"/>
    </row>
    <row r="895" spans="4:4" ht="13" x14ac:dyDescent="0.15">
      <c r="D895" s="3"/>
    </row>
    <row r="896" spans="4:4" ht="13" x14ac:dyDescent="0.15">
      <c r="D896" s="3"/>
    </row>
    <row r="897" spans="4:4" ht="13" x14ac:dyDescent="0.15">
      <c r="D897" s="3"/>
    </row>
    <row r="898" spans="4:4" ht="13" x14ac:dyDescent="0.15">
      <c r="D898" s="3"/>
    </row>
    <row r="899" spans="4:4" ht="13" x14ac:dyDescent="0.15">
      <c r="D899" s="3"/>
    </row>
    <row r="900" spans="4:4" ht="13" x14ac:dyDescent="0.15">
      <c r="D900" s="3"/>
    </row>
    <row r="901" spans="4:4" ht="13" x14ac:dyDescent="0.15">
      <c r="D901" s="3"/>
    </row>
    <row r="902" spans="4:4" ht="13" x14ac:dyDescent="0.15">
      <c r="D902" s="3"/>
    </row>
    <row r="903" spans="4:4" ht="13" x14ac:dyDescent="0.15">
      <c r="D903" s="3"/>
    </row>
    <row r="904" spans="4:4" ht="13" x14ac:dyDescent="0.15">
      <c r="D904" s="3"/>
    </row>
    <row r="905" spans="4:4" ht="13" x14ac:dyDescent="0.15">
      <c r="D905" s="3"/>
    </row>
    <row r="906" spans="4:4" ht="13" x14ac:dyDescent="0.15">
      <c r="D906" s="3"/>
    </row>
    <row r="907" spans="4:4" ht="13" x14ac:dyDescent="0.15">
      <c r="D907" s="3"/>
    </row>
    <row r="908" spans="4:4" ht="13" x14ac:dyDescent="0.15">
      <c r="D908" s="3"/>
    </row>
    <row r="909" spans="4:4" ht="13" x14ac:dyDescent="0.15">
      <c r="D909" s="3"/>
    </row>
    <row r="910" spans="4:4" ht="13" x14ac:dyDescent="0.15">
      <c r="D910" s="3"/>
    </row>
    <row r="911" spans="4:4" ht="13" x14ac:dyDescent="0.15">
      <c r="D911" s="3"/>
    </row>
    <row r="912" spans="4:4" ht="13" x14ac:dyDescent="0.15">
      <c r="D912" s="3"/>
    </row>
    <row r="913" spans="4:4" ht="13" x14ac:dyDescent="0.15">
      <c r="D913" s="3"/>
    </row>
    <row r="914" spans="4:4" ht="13" x14ac:dyDescent="0.15">
      <c r="D914" s="3"/>
    </row>
    <row r="915" spans="4:4" ht="13" x14ac:dyDescent="0.15">
      <c r="D915" s="3"/>
    </row>
    <row r="916" spans="4:4" ht="13" x14ac:dyDescent="0.15">
      <c r="D916" s="3"/>
    </row>
    <row r="917" spans="4:4" ht="13" x14ac:dyDescent="0.15">
      <c r="D917" s="3"/>
    </row>
    <row r="918" spans="4:4" ht="13" x14ac:dyDescent="0.15">
      <c r="D918" s="3"/>
    </row>
    <row r="919" spans="4:4" ht="13" x14ac:dyDescent="0.15">
      <c r="D919" s="3"/>
    </row>
    <row r="920" spans="4:4" ht="13" x14ac:dyDescent="0.15">
      <c r="D920" s="3"/>
    </row>
    <row r="921" spans="4:4" ht="13" x14ac:dyDescent="0.15">
      <c r="D921" s="3"/>
    </row>
    <row r="922" spans="4:4" ht="13" x14ac:dyDescent="0.15">
      <c r="D922" s="3"/>
    </row>
    <row r="923" spans="4:4" ht="13" x14ac:dyDescent="0.15">
      <c r="D923" s="3"/>
    </row>
    <row r="924" spans="4:4" ht="13" x14ac:dyDescent="0.15">
      <c r="D924" s="3"/>
    </row>
    <row r="925" spans="4:4" ht="13" x14ac:dyDescent="0.15">
      <c r="D925" s="3"/>
    </row>
    <row r="926" spans="4:4" ht="13" x14ac:dyDescent="0.15">
      <c r="D926" s="3"/>
    </row>
    <row r="927" spans="4:4" ht="13" x14ac:dyDescent="0.15">
      <c r="D927" s="3"/>
    </row>
    <row r="928" spans="4:4" ht="13" x14ac:dyDescent="0.15">
      <c r="D928" s="3"/>
    </row>
    <row r="929" spans="4:4" ht="13" x14ac:dyDescent="0.15">
      <c r="D929" s="3"/>
    </row>
    <row r="930" spans="4:4" ht="13" x14ac:dyDescent="0.15">
      <c r="D930" s="3"/>
    </row>
    <row r="931" spans="4:4" ht="13" x14ac:dyDescent="0.15">
      <c r="D931" s="3"/>
    </row>
    <row r="932" spans="4:4" ht="13" x14ac:dyDescent="0.15">
      <c r="D932" s="3"/>
    </row>
    <row r="933" spans="4:4" ht="13" x14ac:dyDescent="0.15">
      <c r="D933" s="3"/>
    </row>
    <row r="934" spans="4:4" ht="13" x14ac:dyDescent="0.15">
      <c r="D934" s="3"/>
    </row>
    <row r="935" spans="4:4" ht="13" x14ac:dyDescent="0.15">
      <c r="D935" s="3"/>
    </row>
    <row r="936" spans="4:4" ht="13" x14ac:dyDescent="0.15">
      <c r="D936" s="3"/>
    </row>
    <row r="937" spans="4:4" ht="13" x14ac:dyDescent="0.15">
      <c r="D937" s="3"/>
    </row>
    <row r="938" spans="4:4" ht="13" x14ac:dyDescent="0.15">
      <c r="D938" s="3"/>
    </row>
    <row r="939" spans="4:4" ht="13" x14ac:dyDescent="0.15">
      <c r="D939" s="3"/>
    </row>
    <row r="940" spans="4:4" ht="13" x14ac:dyDescent="0.15">
      <c r="D940" s="3"/>
    </row>
    <row r="941" spans="4:4" ht="13" x14ac:dyDescent="0.15">
      <c r="D941" s="3"/>
    </row>
    <row r="942" spans="4:4" ht="13" x14ac:dyDescent="0.15">
      <c r="D942" s="3"/>
    </row>
    <row r="943" spans="4:4" ht="13" x14ac:dyDescent="0.15">
      <c r="D943" s="3"/>
    </row>
    <row r="944" spans="4:4" ht="13" x14ac:dyDescent="0.15">
      <c r="D944" s="3"/>
    </row>
    <row r="945" spans="4:4" ht="13" x14ac:dyDescent="0.15">
      <c r="D945" s="3"/>
    </row>
    <row r="946" spans="4:4" ht="13" x14ac:dyDescent="0.15">
      <c r="D946" s="3"/>
    </row>
    <row r="947" spans="4:4" ht="13" x14ac:dyDescent="0.15">
      <c r="D947" s="3"/>
    </row>
    <row r="948" spans="4:4" ht="13" x14ac:dyDescent="0.15">
      <c r="D948" s="3"/>
    </row>
    <row r="949" spans="4:4" ht="13" x14ac:dyDescent="0.15">
      <c r="D949" s="3"/>
    </row>
    <row r="950" spans="4:4" ht="13" x14ac:dyDescent="0.15">
      <c r="D950" s="3"/>
    </row>
    <row r="951" spans="4:4" ht="13" x14ac:dyDescent="0.15">
      <c r="D951" s="3"/>
    </row>
    <row r="952" spans="4:4" ht="13" x14ac:dyDescent="0.15">
      <c r="D952" s="3"/>
    </row>
    <row r="953" spans="4:4" ht="13" x14ac:dyDescent="0.15">
      <c r="D953" s="3"/>
    </row>
    <row r="954" spans="4:4" ht="13" x14ac:dyDescent="0.15">
      <c r="D954" s="3"/>
    </row>
    <row r="955" spans="4:4" ht="13" x14ac:dyDescent="0.15">
      <c r="D955" s="3"/>
    </row>
    <row r="956" spans="4:4" ht="13" x14ac:dyDescent="0.15">
      <c r="D956" s="3"/>
    </row>
    <row r="957" spans="4:4" ht="13" x14ac:dyDescent="0.15">
      <c r="D957" s="3"/>
    </row>
    <row r="958" spans="4:4" ht="13" x14ac:dyDescent="0.15">
      <c r="D958" s="3"/>
    </row>
    <row r="959" spans="4:4" ht="13" x14ac:dyDescent="0.15">
      <c r="D959" s="3"/>
    </row>
    <row r="960" spans="4:4" ht="13" x14ac:dyDescent="0.15">
      <c r="D960" s="3"/>
    </row>
    <row r="961" spans="4:4" ht="13" x14ac:dyDescent="0.15">
      <c r="D961" s="3"/>
    </row>
    <row r="962" spans="4:4" ht="13" x14ac:dyDescent="0.15">
      <c r="D962" s="3"/>
    </row>
    <row r="963" spans="4:4" ht="13" x14ac:dyDescent="0.15">
      <c r="D963" s="3"/>
    </row>
    <row r="964" spans="4:4" ht="13" x14ac:dyDescent="0.15">
      <c r="D964" s="3"/>
    </row>
    <row r="965" spans="4:4" ht="13" x14ac:dyDescent="0.15">
      <c r="D965" s="3"/>
    </row>
    <row r="966" spans="4:4" ht="13" x14ac:dyDescent="0.15">
      <c r="D966" s="3"/>
    </row>
    <row r="967" spans="4:4" ht="13" x14ac:dyDescent="0.15">
      <c r="D967" s="3"/>
    </row>
    <row r="968" spans="4:4" ht="13" x14ac:dyDescent="0.15">
      <c r="D968" s="3"/>
    </row>
    <row r="969" spans="4:4" ht="13" x14ac:dyDescent="0.15">
      <c r="D969" s="3"/>
    </row>
    <row r="970" spans="4:4" ht="13" x14ac:dyDescent="0.15">
      <c r="D970" s="3"/>
    </row>
    <row r="971" spans="4:4" ht="13" x14ac:dyDescent="0.15">
      <c r="D971" s="3"/>
    </row>
    <row r="972" spans="4:4" ht="13" x14ac:dyDescent="0.15">
      <c r="D972" s="3"/>
    </row>
    <row r="973" spans="4:4" ht="13" x14ac:dyDescent="0.15">
      <c r="D973" s="3"/>
    </row>
    <row r="974" spans="4:4" ht="13" x14ac:dyDescent="0.15">
      <c r="D974" s="3"/>
    </row>
    <row r="975" spans="4:4" ht="13" x14ac:dyDescent="0.15">
      <c r="D975" s="3"/>
    </row>
    <row r="976" spans="4:4" ht="13" x14ac:dyDescent="0.15">
      <c r="D976" s="3"/>
    </row>
    <row r="977" spans="4:4" ht="13" x14ac:dyDescent="0.15">
      <c r="D977" s="3"/>
    </row>
    <row r="978" spans="4:4" ht="13" x14ac:dyDescent="0.15">
      <c r="D978" s="3"/>
    </row>
    <row r="979" spans="4:4" ht="13" x14ac:dyDescent="0.15">
      <c r="D979" s="3"/>
    </row>
    <row r="980" spans="4:4" ht="13" x14ac:dyDescent="0.15">
      <c r="D980" s="3"/>
    </row>
    <row r="981" spans="4:4" ht="13" x14ac:dyDescent="0.15">
      <c r="D981" s="3"/>
    </row>
    <row r="982" spans="4:4" ht="13" x14ac:dyDescent="0.15">
      <c r="D982" s="3"/>
    </row>
    <row r="983" spans="4:4" ht="13" x14ac:dyDescent="0.15">
      <c r="D983" s="3"/>
    </row>
    <row r="984" spans="4:4" ht="13" x14ac:dyDescent="0.15">
      <c r="D984" s="3"/>
    </row>
    <row r="985" spans="4:4" ht="13" x14ac:dyDescent="0.15">
      <c r="D985" s="3"/>
    </row>
    <row r="986" spans="4:4" ht="13" x14ac:dyDescent="0.15">
      <c r="D986" s="3"/>
    </row>
    <row r="987" spans="4:4" ht="13" x14ac:dyDescent="0.15">
      <c r="D987" s="3"/>
    </row>
    <row r="988" spans="4:4" ht="13" x14ac:dyDescent="0.15">
      <c r="D988" s="3"/>
    </row>
    <row r="989" spans="4:4" ht="13" x14ac:dyDescent="0.15">
      <c r="D989" s="3"/>
    </row>
    <row r="990" spans="4:4" ht="13" x14ac:dyDescent="0.15">
      <c r="D990" s="3"/>
    </row>
    <row r="991" spans="4:4" ht="13" x14ac:dyDescent="0.15">
      <c r="D991" s="3"/>
    </row>
    <row r="992" spans="4:4" ht="13" x14ac:dyDescent="0.15">
      <c r="D992" s="3"/>
    </row>
    <row r="993" spans="4:4" ht="13" x14ac:dyDescent="0.15">
      <c r="D993" s="3"/>
    </row>
    <row r="994" spans="4:4" ht="13" x14ac:dyDescent="0.15">
      <c r="D994" s="3"/>
    </row>
    <row r="995" spans="4:4" ht="13" x14ac:dyDescent="0.15">
      <c r="D995" s="3"/>
    </row>
    <row r="996" spans="4:4" ht="13" x14ac:dyDescent="0.15">
      <c r="D996" s="3"/>
    </row>
    <row r="997" spans="4:4" ht="13" x14ac:dyDescent="0.15">
      <c r="D997" s="3"/>
    </row>
    <row r="998" spans="4:4" ht="13" x14ac:dyDescent="0.15">
      <c r="D998" s="3"/>
    </row>
    <row r="999" spans="4:4" ht="13" x14ac:dyDescent="0.15">
      <c r="D999" s="3"/>
    </row>
    <row r="1000" spans="4:4" ht="13" x14ac:dyDescent="0.15">
      <c r="D1000" s="3"/>
    </row>
    <row r="1001" spans="4:4" ht="13" x14ac:dyDescent="0.15">
      <c r="D1001" s="3"/>
    </row>
    <row r="1002" spans="4:4" ht="13" x14ac:dyDescent="0.15">
      <c r="D1002" s="3"/>
    </row>
    <row r="1003" spans="4:4" ht="13" x14ac:dyDescent="0.15">
      <c r="D1003" s="3"/>
    </row>
    <row r="1004" spans="4:4" ht="13" x14ac:dyDescent="0.15">
      <c r="D1004" s="3"/>
    </row>
  </sheetData>
  <conditionalFormatting sqref="I42:L49">
    <cfRule type="colorScale" priority="1">
      <colorScale>
        <cfvo type="min"/>
        <cfvo type="max"/>
        <color rgb="FFFFFFFF"/>
        <color rgb="FF57BB8A"/>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Form Responses 1</vt:lpstr>
      <vt:lpstr>Best Define</vt:lpstr>
      <vt:lpstr>familiarity</vt:lpstr>
      <vt:lpstr>What have you done</vt:lpstr>
      <vt:lpstr>Referral #s</vt:lpstr>
      <vt:lpstr>Referrals</vt:lpstr>
      <vt:lpstr>Other Material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Aliya Mittelman</cp:lastModifiedBy>
  <dcterms:modified xsi:type="dcterms:W3CDTF">2024-02-20T23:00:11Z</dcterms:modified>
</cp:coreProperties>
</file>