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B시스템프로그래밍\1 Team Project\"/>
    </mc:Choice>
  </mc:AlternateContent>
  <bookViews>
    <workbookView xWindow="360" yWindow="90" windowWidth="37755" windowHeight="2088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F39" i="2" l="1"/>
  <c r="E19" i="2" l="1"/>
  <c r="F19" i="2" s="1"/>
  <c r="G44" i="2" l="1"/>
  <c r="G43" i="2"/>
  <c r="C3" i="2" l="1"/>
  <c r="G42" i="2"/>
  <c r="G41" i="2"/>
  <c r="G40" i="2"/>
  <c r="D2" i="2" l="1"/>
  <c r="E88" i="2"/>
  <c r="F88" i="2" s="1"/>
  <c r="J88" i="2" s="1"/>
  <c r="C2" i="2" l="1"/>
  <c r="G45" i="2"/>
  <c r="F50" i="2" l="1"/>
  <c r="G51" i="2"/>
  <c r="G50" i="2"/>
  <c r="G49" i="2"/>
  <c r="J50" i="2" l="1"/>
  <c r="G18" i="2"/>
  <c r="G17" i="2"/>
  <c r="G16" i="2"/>
  <c r="G12" i="2"/>
  <c r="G11" i="2"/>
  <c r="G10" i="2"/>
  <c r="G9" i="2"/>
  <c r="G7" i="2"/>
  <c r="G8" i="2"/>
  <c r="F7" i="2" l="1"/>
  <c r="G15" i="2"/>
  <c r="G14" i="2"/>
  <c r="E60" i="2" l="1"/>
  <c r="E52" i="2"/>
  <c r="G48" i="2"/>
  <c r="G74" i="2" l="1"/>
  <c r="G76" i="2"/>
  <c r="G61" i="2"/>
  <c r="G63" i="2"/>
  <c r="G65" i="2"/>
  <c r="G67" i="2"/>
  <c r="G69" i="2"/>
  <c r="G71" i="2"/>
  <c r="G73" i="2"/>
  <c r="G75" i="2"/>
  <c r="G77" i="2"/>
  <c r="G62" i="2"/>
  <c r="G64" i="2"/>
  <c r="G66" i="2"/>
  <c r="G68" i="2"/>
  <c r="G70" i="2"/>
  <c r="G72" i="2"/>
  <c r="G60" i="2"/>
  <c r="G59" i="2"/>
  <c r="G57" i="2"/>
  <c r="G55" i="2"/>
  <c r="G53" i="2"/>
  <c r="G58" i="2"/>
  <c r="G56" i="2"/>
  <c r="G54" i="2"/>
  <c r="G52" i="2"/>
  <c r="J7" i="2"/>
  <c r="J19" i="2"/>
  <c r="G13" i="2"/>
  <c r="J60" i="2" l="1"/>
  <c r="J52" i="2"/>
  <c r="E78" i="2"/>
  <c r="G47" i="2"/>
  <c r="G46" i="2"/>
  <c r="J40" i="2"/>
  <c r="J39" i="2"/>
  <c r="F13" i="2"/>
  <c r="D3" i="2"/>
  <c r="C4" i="2"/>
  <c r="J13" i="2" l="1"/>
  <c r="G87" i="2"/>
  <c r="J48" i="2"/>
  <c r="J45" i="2"/>
  <c r="D4" i="2"/>
  <c r="F78" i="2"/>
  <c r="B2" i="2" s="1"/>
  <c r="G80" i="2"/>
  <c r="G84" i="2"/>
  <c r="G78" i="2"/>
  <c r="G81" i="2"/>
  <c r="G85" i="2"/>
  <c r="G82" i="2"/>
  <c r="G86" i="2"/>
  <c r="G79" i="2"/>
  <c r="G83" i="2"/>
  <c r="B3" i="2" l="1"/>
  <c r="J78" i="2"/>
  <c r="E2" i="2"/>
  <c r="E3" i="2" l="1"/>
  <c r="B4" i="2"/>
  <c r="E4" i="2" s="1"/>
</calcChain>
</file>

<file path=xl/sharedStrings.xml><?xml version="1.0" encoding="utf-8"?>
<sst xmlns="http://schemas.openxmlformats.org/spreadsheetml/2006/main" count="265" uniqueCount="136">
  <si>
    <t>10K 900G</t>
    <phoneticPr fontId="1" type="noConversion"/>
  </si>
  <si>
    <t>SSD</t>
    <phoneticPr fontId="1" type="noConversion"/>
  </si>
  <si>
    <t>10K 1.2T</t>
    <phoneticPr fontId="1" type="noConversion"/>
  </si>
  <si>
    <t>7.2K 4T</t>
    <phoneticPr fontId="1" type="noConversion"/>
  </si>
  <si>
    <t>7.2K 3T</t>
    <phoneticPr fontId="1" type="noConversion"/>
  </si>
  <si>
    <t>EMC SAN-2</t>
  </si>
  <si>
    <t>IBM TS3500</t>
    <phoneticPr fontId="1" type="noConversion"/>
  </si>
  <si>
    <t>Hitachi VSP-1</t>
    <phoneticPr fontId="1" type="noConversion"/>
  </si>
  <si>
    <t>Hitachi VSP-2</t>
    <phoneticPr fontId="1" type="noConversion"/>
  </si>
  <si>
    <t>3592 4T</t>
    <phoneticPr fontId="1" type="noConversion"/>
  </si>
  <si>
    <t>제품명</t>
    <phoneticPr fontId="1" type="noConversion"/>
  </si>
  <si>
    <t>등록일자</t>
    <phoneticPr fontId="1" type="noConversion"/>
  </si>
  <si>
    <t>디스크 사양</t>
    <phoneticPr fontId="1" type="noConversion"/>
  </si>
  <si>
    <t>형식</t>
    <phoneticPr fontId="1" type="noConversion"/>
  </si>
  <si>
    <t>SAN</t>
    <phoneticPr fontId="1" type="noConversion"/>
  </si>
  <si>
    <t>NAS</t>
    <phoneticPr fontId="1" type="noConversion"/>
  </si>
  <si>
    <t>가용량 (TB)</t>
    <phoneticPr fontId="1" type="noConversion"/>
  </si>
  <si>
    <t>할당량 (TB)</t>
    <phoneticPr fontId="1" type="noConversion"/>
  </si>
  <si>
    <t>Vol (TB)</t>
    <phoneticPr fontId="1" type="noConversion"/>
  </si>
  <si>
    <t>총용량</t>
    <phoneticPr fontId="1" type="noConversion"/>
  </si>
  <si>
    <t>사용량</t>
    <phoneticPr fontId="1" type="noConversion"/>
  </si>
  <si>
    <t>가용량</t>
    <phoneticPr fontId="1" type="noConversion"/>
  </si>
  <si>
    <t>TAPE</t>
    <phoneticPr fontId="1" type="noConversion"/>
  </si>
  <si>
    <t>합계</t>
    <phoneticPr fontId="1" type="noConversion"/>
  </si>
  <si>
    <t>EMC VNX8000</t>
    <phoneticPr fontId="1" type="noConversion"/>
  </si>
  <si>
    <t>CMS_HOME</t>
    <phoneticPr fontId="1" type="noConversion"/>
  </si>
  <si>
    <t>KAGRA_HOME</t>
    <phoneticPr fontId="1" type="noConversion"/>
  </si>
  <si>
    <t>KAGRA_ARCHIVE</t>
    <phoneticPr fontId="1" type="noConversion"/>
  </si>
  <si>
    <t>EMC SAN-1</t>
    <phoneticPr fontId="1" type="noConversion"/>
  </si>
  <si>
    <t>EMC Isilon 2012</t>
    <phoneticPr fontId="1" type="noConversion"/>
  </si>
  <si>
    <t>EMC Isilon 2016</t>
    <phoneticPr fontId="1" type="noConversion"/>
  </si>
  <si>
    <t>7.2K 8T</t>
    <phoneticPr fontId="1" type="noConversion"/>
  </si>
  <si>
    <t>NAS</t>
    <phoneticPr fontId="1" type="noConversion"/>
  </si>
  <si>
    <t>TEM</t>
    <phoneticPr fontId="1" type="noConversion"/>
  </si>
  <si>
    <t>SAN</t>
    <phoneticPr fontId="1" type="noConversion"/>
  </si>
  <si>
    <t>SAN</t>
    <phoneticPr fontId="1" type="noConversion"/>
  </si>
  <si>
    <t>SAN</t>
    <phoneticPr fontId="1" type="noConversion"/>
  </si>
  <si>
    <t>TAPE</t>
    <phoneticPr fontId="1" type="noConversion"/>
  </si>
  <si>
    <t>ALICE</t>
    <phoneticPr fontId="1" type="noConversion"/>
  </si>
  <si>
    <t>서비스명</t>
    <phoneticPr fontId="1" type="noConversion"/>
  </si>
  <si>
    <t>CMS(T2)</t>
  </si>
  <si>
    <t>BELLE</t>
  </si>
  <si>
    <t>VISUAL</t>
    <phoneticPr fontId="1" type="noConversion"/>
  </si>
  <si>
    <t>BIO</t>
    <phoneticPr fontId="1" type="noConversion"/>
  </si>
  <si>
    <t>CMS(T3)</t>
  </si>
  <si>
    <t>ADMIN</t>
    <phoneticPr fontId="1" type="noConversion"/>
  </si>
  <si>
    <t>CMS(HCP)</t>
  </si>
  <si>
    <t>LIGO</t>
  </si>
  <si>
    <t>RENO</t>
  </si>
  <si>
    <t>TEM</t>
    <phoneticPr fontId="1" type="noConversion"/>
  </si>
  <si>
    <t>RENO</t>
    <phoneticPr fontId="1" type="noConversion"/>
  </si>
  <si>
    <t>KIAF</t>
    <phoneticPr fontId="1" type="noConversion"/>
  </si>
  <si>
    <t>VHM</t>
    <phoneticPr fontId="1" type="noConversion"/>
  </si>
  <si>
    <t>DATA01</t>
    <phoneticPr fontId="1" type="noConversion"/>
  </si>
  <si>
    <t>DATA02</t>
  </si>
  <si>
    <t>DATA03</t>
  </si>
  <si>
    <t>DATA04</t>
  </si>
  <si>
    <t>DATA05</t>
  </si>
  <si>
    <t>DATA06</t>
  </si>
  <si>
    <t>DATA</t>
    <phoneticPr fontId="1" type="noConversion"/>
  </si>
  <si>
    <t>DATA07</t>
    <phoneticPr fontId="1" type="noConversion"/>
  </si>
  <si>
    <t>DATA08</t>
  </si>
  <si>
    <t>DATA09</t>
  </si>
  <si>
    <t>MONITOR</t>
    <phoneticPr fontId="1" type="noConversion"/>
  </si>
  <si>
    <t>SCRATCH</t>
  </si>
  <si>
    <t>SCRATCH</t>
    <phoneticPr fontId="1" type="noConversion"/>
  </si>
  <si>
    <t>ATLASSIAN</t>
    <phoneticPr fontId="1" type="noConversion"/>
  </si>
  <si>
    <t>BACKUP</t>
    <phoneticPr fontId="1" type="noConversion"/>
  </si>
  <si>
    <t>HOME</t>
  </si>
  <si>
    <t>HOME</t>
    <phoneticPr fontId="1" type="noConversion"/>
  </si>
  <si>
    <t>LOG</t>
    <phoneticPr fontId="1" type="noConversion"/>
  </si>
  <si>
    <t>REPOS</t>
    <phoneticPr fontId="1" type="noConversion"/>
  </si>
  <si>
    <t>RH_EXPORT</t>
    <phoneticPr fontId="1" type="noConversion"/>
  </si>
  <si>
    <t>RH_ISO</t>
    <phoneticPr fontId="1" type="noConversion"/>
  </si>
  <si>
    <t>DATA02</t>
    <phoneticPr fontId="1" type="noConversion"/>
  </si>
  <si>
    <t>LIB</t>
  </si>
  <si>
    <t>LIB</t>
    <phoneticPr fontId="1" type="noConversion"/>
  </si>
  <si>
    <t>KAGRA_SCRATCH</t>
    <phoneticPr fontId="1" type="noConversion"/>
  </si>
  <si>
    <t>LDRDB</t>
    <phoneticPr fontId="1" type="noConversion"/>
  </si>
  <si>
    <t>DATA02</t>
    <phoneticPr fontId="1" type="noConversion"/>
  </si>
  <si>
    <t>DATA03</t>
    <phoneticPr fontId="1" type="noConversion"/>
  </si>
  <si>
    <t>TAPE</t>
    <phoneticPr fontId="1" type="noConversion"/>
  </si>
  <si>
    <t>XPT1219</t>
    <phoneticPr fontId="1" type="noConversion"/>
  </si>
  <si>
    <t>XPT1220</t>
    <phoneticPr fontId="1" type="noConversion"/>
  </si>
  <si>
    <t>TH01</t>
    <phoneticPr fontId="1" type="noConversion"/>
  </si>
  <si>
    <t>TH02</t>
  </si>
  <si>
    <t>TP01</t>
  </si>
  <si>
    <t>TP02</t>
  </si>
  <si>
    <t>TP03</t>
  </si>
  <si>
    <t>TP04</t>
  </si>
  <si>
    <t>TP05</t>
  </si>
  <si>
    <t>TP06</t>
  </si>
  <si>
    <t>TP07</t>
  </si>
  <si>
    <t>TP08</t>
  </si>
  <si>
    <t>XPT1201</t>
  </si>
  <si>
    <t>XPT1202</t>
  </si>
  <si>
    <t>XPT1203</t>
  </si>
  <si>
    <t>XPT1204</t>
  </si>
  <si>
    <t>XPT1205</t>
  </si>
  <si>
    <t>XPT1206</t>
  </si>
  <si>
    <t>XPT1207</t>
  </si>
  <si>
    <t>XPT1208</t>
  </si>
  <si>
    <t>XPT1209</t>
  </si>
  <si>
    <t>XPT1210</t>
  </si>
  <si>
    <t>XPT1211</t>
  </si>
  <si>
    <t>XPT1212</t>
  </si>
  <si>
    <t>XPT1213</t>
  </si>
  <si>
    <t>XPT1214</t>
  </si>
  <si>
    <t>XPT1215</t>
  </si>
  <si>
    <t>XPT1216</t>
  </si>
  <si>
    <t>XPT1217</t>
  </si>
  <si>
    <t>XPT1218</t>
  </si>
  <si>
    <t>DATA06</t>
    <phoneticPr fontId="1" type="noConversion"/>
  </si>
  <si>
    <t>LOG_01</t>
    <phoneticPr fontId="1" type="noConversion"/>
  </si>
  <si>
    <t>LOG_02</t>
  </si>
  <si>
    <t>SEVER</t>
  </si>
  <si>
    <t>Daniel</t>
  </si>
  <si>
    <t>XP1001</t>
    <phoneticPr fontId="1" type="noConversion"/>
  </si>
  <si>
    <t>XP1002</t>
  </si>
  <si>
    <t>XP1003</t>
  </si>
  <si>
    <t>XP1004</t>
  </si>
  <si>
    <t>XP1005</t>
  </si>
  <si>
    <t>XP1006</t>
  </si>
  <si>
    <t>XP1007</t>
  </si>
  <si>
    <t>XP1008</t>
  </si>
  <si>
    <t>XP1009</t>
  </si>
  <si>
    <t>XP1010</t>
  </si>
  <si>
    <t>CDF_HOME</t>
    <phoneticPr fontId="1" type="noConversion"/>
  </si>
  <si>
    <t>REFORM01</t>
  </si>
  <si>
    <t>RAW01</t>
  </si>
  <si>
    <t>LIB01</t>
  </si>
  <si>
    <t>LIB02</t>
  </si>
  <si>
    <t>용도</t>
    <phoneticPr fontId="1" type="noConversion"/>
  </si>
  <si>
    <t>7.2K 2T</t>
  </si>
  <si>
    <t>7.2K 2T</t>
    <phoneticPr fontId="1" type="noConversion"/>
  </si>
  <si>
    <t>할당단위크기 (GB)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</si>
</sst>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>
      <alignment vertical="center"/>
    </xf>
    <xf numFmtId="0" fontId="3" fillId="0" borderId="0"/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16" borderId="1" xfId="0" applyNumberForma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41" fontId="0" fillId="0" borderId="1" xfId="29" applyFont="1" applyBorder="1" applyAlignment="1">
      <alignment horizontal="center" vertical="center"/>
    </xf>
    <xf numFmtId="41" fontId="0" fillId="0" borderId="1" xfId="29" applyFont="1" applyFill="1" applyBorder="1" applyAlignment="1">
      <alignment horizontal="center" vertical="center"/>
    </xf>
    <xf numFmtId="176" fontId="0" fillId="0" borderId="1" xfId="29" applyNumberFormat="1" applyFont="1" applyBorder="1" applyAlignment="1">
      <alignment horizontal="center" vertical="center"/>
    </xf>
    <xf numFmtId="176" fontId="0" fillId="14" borderId="1" xfId="29" applyNumberFormat="1" applyFont="1" applyFill="1" applyBorder="1" applyAlignment="1">
      <alignment horizontal="center" vertical="center"/>
    </xf>
    <xf numFmtId="176" fontId="0" fillId="15" borderId="1" xfId="29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1" fontId="0" fillId="0" borderId="1" xfId="29" applyFont="1" applyBorder="1" applyAlignment="1">
      <alignment horizontal="center" vertical="center"/>
    </xf>
    <xf numFmtId="176" fontId="0" fillId="0" borderId="5" xfId="29" applyNumberFormat="1" applyFont="1" applyBorder="1" applyAlignment="1">
      <alignment horizontal="center" vertical="center"/>
    </xf>
    <xf numFmtId="176" fontId="0" fillId="0" borderId="1" xfId="29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76" fontId="0" fillId="0" borderId="1" xfId="29" applyNumberFormat="1" applyFont="1" applyFill="1" applyBorder="1" applyAlignment="1">
      <alignment horizontal="center" vertical="center"/>
    </xf>
    <xf numFmtId="176" fontId="0" fillId="14" borderId="1" xfId="29" applyNumberFormat="1" applyFont="1" applyFill="1" applyBorder="1" applyAlignment="1">
      <alignment horizontal="center" vertical="center"/>
    </xf>
    <xf numFmtId="176" fontId="0" fillId="15" borderId="1" xfId="29" applyNumberFormat="1" applyFont="1" applyFill="1" applyBorder="1" applyAlignment="1">
      <alignment horizontal="center" vertical="center"/>
    </xf>
    <xf numFmtId="176" fontId="0" fillId="14" borderId="5" xfId="29" applyNumberFormat="1" applyFont="1" applyFill="1" applyBorder="1" applyAlignment="1">
      <alignment horizontal="center" vertical="center"/>
    </xf>
    <xf numFmtId="176" fontId="0" fillId="14" borderId="4" xfId="29" applyNumberFormat="1" applyFont="1" applyFill="1" applyBorder="1" applyAlignment="1">
      <alignment horizontal="center" vertical="center"/>
    </xf>
    <xf numFmtId="176" fontId="0" fillId="15" borderId="5" xfId="29" applyNumberFormat="1" applyFont="1" applyFill="1" applyBorder="1" applyAlignment="1">
      <alignment horizontal="center" vertical="center"/>
    </xf>
    <xf numFmtId="176" fontId="0" fillId="15" borderId="4" xfId="29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29" applyFont="1" applyBorder="1" applyAlignment="1">
      <alignment horizontal="center" vertical="center"/>
    </xf>
    <xf numFmtId="176" fontId="0" fillId="0" borderId="1" xfId="29" applyNumberFormat="1" applyFont="1" applyBorder="1" applyAlignment="1">
      <alignment horizontal="center" vertical="center"/>
    </xf>
  </cellXfs>
  <cellStyles count="30">
    <cellStyle name="강조색1 2" xfId="2"/>
    <cellStyle name="강조색2 2" xfId="3"/>
    <cellStyle name="강조색3 2" xfId="20"/>
    <cellStyle name="강조색4 2" xfId="19"/>
    <cellStyle name="강조색5 2" xfId="4"/>
    <cellStyle name="강조색6 2" xfId="5"/>
    <cellStyle name="나쁨 2" xfId="6"/>
    <cellStyle name="메모 2" xfId="7"/>
    <cellStyle name="보통 2" xfId="8"/>
    <cellStyle name="셀 확인 2" xfId="9"/>
    <cellStyle name="쉼표 [0]" xfId="29" builtinId="6"/>
    <cellStyle name="쉼표 [0] 2" xfId="11"/>
    <cellStyle name="쉼표 [0] 3" xfId="12"/>
    <cellStyle name="쉼표 [0] 4" xfId="10"/>
    <cellStyle name="표준" xfId="0" builtinId="0"/>
    <cellStyle name="표준 2" xfId="13"/>
    <cellStyle name="표준 2 2" xfId="14"/>
    <cellStyle name="표준 2 3" xfId="15"/>
    <cellStyle name="표준 3" xfId="16"/>
    <cellStyle name="표준 4" xfId="17"/>
    <cellStyle name="표준 5" xfId="18"/>
    <cellStyle name="표준 6" xfId="1"/>
    <cellStyle name="표준 7" xfId="21"/>
    <cellStyle name="표준 7 2" xfId="22"/>
    <cellStyle name="표준 7 3" xfId="24"/>
    <cellStyle name="표준 7 3 2" xfId="27"/>
    <cellStyle name="표준 7 4" xfId="25"/>
    <cellStyle name="표준 8" xfId="23"/>
    <cellStyle name="표준 8 2" xfId="26"/>
    <cellStyle name="표준 9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workbookViewId="0"/>
  </sheetViews>
  <sheetFormatPr defaultRowHeight="16.5" x14ac:dyDescent="0.3"/>
  <cols>
    <col min="1" max="1" width="16" bestFit="1" customWidth="1"/>
    <col min="2" max="2" width="11.125" bestFit="1" customWidth="1"/>
    <col min="3" max="3" width="11.625" bestFit="1" customWidth="1"/>
    <col min="4" max="4" width="7.375" bestFit="1" customWidth="1"/>
    <col min="5" max="5" width="17.875" bestFit="1" customWidth="1"/>
    <col min="6" max="6" width="9.75" bestFit="1" customWidth="1"/>
    <col min="7" max="7" width="11.25" bestFit="1" customWidth="1"/>
    <col min="8" max="8" width="12.25" style="7" bestFit="1" customWidth="1"/>
    <col min="9" max="9" width="19" bestFit="1" customWidth="1"/>
    <col min="10" max="11" width="11.25" bestFit="1" customWidth="1"/>
  </cols>
  <sheetData>
    <row r="1" spans="1:11" x14ac:dyDescent="0.3">
      <c r="A1" s="3"/>
      <c r="B1" s="3" t="s">
        <v>14</v>
      </c>
      <c r="C1" s="3" t="s">
        <v>15</v>
      </c>
      <c r="D1" s="3" t="s">
        <v>22</v>
      </c>
      <c r="E1" s="3" t="s">
        <v>23</v>
      </c>
      <c r="F1" s="1"/>
      <c r="G1" s="1"/>
      <c r="H1" s="1"/>
      <c r="I1" s="1"/>
      <c r="J1" s="1"/>
      <c r="K1" s="1"/>
    </row>
    <row r="2" spans="1:11" ht="16.5" customHeight="1" x14ac:dyDescent="0.3">
      <c r="A2" s="2" t="s">
        <v>19</v>
      </c>
      <c r="B2" s="4">
        <f>F7+F13+F40+F45+F48+F50+F52+F60+F78</f>
        <v>4081.1651486492156</v>
      </c>
      <c r="C2" s="4">
        <f>F19+F88</f>
        <v>4485</v>
      </c>
      <c r="D2" s="4">
        <f>F39</f>
        <v>3196</v>
      </c>
      <c r="E2" s="5">
        <f>SUM(B2:D2)</f>
        <v>11762.165148649216</v>
      </c>
      <c r="F2" s="6"/>
      <c r="G2" s="1"/>
      <c r="H2" s="1"/>
      <c r="I2" s="1"/>
      <c r="J2" s="1"/>
      <c r="K2" s="1"/>
    </row>
    <row r="3" spans="1:11" x14ac:dyDescent="0.3">
      <c r="A3" s="2" t="s">
        <v>20</v>
      </c>
      <c r="B3" s="4">
        <f>SUM(G7:G18,G40:G51,G52:G87)</f>
        <v>3876.1495041179642</v>
      </c>
      <c r="C3" s="4">
        <f>SUM(G19:G38,G88:G114)</f>
        <v>1969.1299999999997</v>
      </c>
      <c r="D3" s="4">
        <f>G39</f>
        <v>3196</v>
      </c>
      <c r="E3" s="5">
        <f>SUM(B3:D3)</f>
        <v>9041.2795041179634</v>
      </c>
      <c r="F3" s="1"/>
      <c r="G3" s="1"/>
      <c r="H3" s="1"/>
      <c r="I3" s="1"/>
      <c r="J3" s="1"/>
      <c r="K3" s="1"/>
    </row>
    <row r="4" spans="1:11" x14ac:dyDescent="0.3">
      <c r="A4" s="2" t="s">
        <v>21</v>
      </c>
      <c r="B4" s="5">
        <f>B2-B3</f>
        <v>205.01564453125138</v>
      </c>
      <c r="C4" s="5">
        <f>C2-C3</f>
        <v>2515.8700000000003</v>
      </c>
      <c r="D4" s="5">
        <f>D2-D3</f>
        <v>0</v>
      </c>
      <c r="E4" s="5">
        <f>SUM(B4:D4)</f>
        <v>2720.8856445312517</v>
      </c>
      <c r="F4" s="6"/>
      <c r="G4" s="1"/>
      <c r="H4" s="1"/>
      <c r="I4" s="1"/>
      <c r="J4" s="1"/>
      <c r="K4" s="1"/>
    </row>
    <row r="5" spans="1:1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3" t="s">
        <v>10</v>
      </c>
      <c r="B6" s="3" t="s">
        <v>11</v>
      </c>
      <c r="C6" s="3" t="s">
        <v>12</v>
      </c>
      <c r="D6" s="3" t="s">
        <v>13</v>
      </c>
      <c r="E6" s="3" t="s">
        <v>135</v>
      </c>
      <c r="F6" s="3" t="s">
        <v>18</v>
      </c>
      <c r="G6" s="3" t="s">
        <v>17</v>
      </c>
      <c r="H6" s="3" t="s">
        <v>39</v>
      </c>
      <c r="I6" s="3" t="s">
        <v>132</v>
      </c>
      <c r="J6" s="3" t="s">
        <v>16</v>
      </c>
    </row>
    <row r="7" spans="1:11" s="7" customFormat="1" x14ac:dyDescent="0.3">
      <c r="A7" s="25" t="s">
        <v>28</v>
      </c>
      <c r="B7" s="26">
        <v>40792</v>
      </c>
      <c r="C7" s="27" t="s">
        <v>134</v>
      </c>
      <c r="D7" s="27" t="s">
        <v>14</v>
      </c>
      <c r="E7" s="28">
        <v>11000</v>
      </c>
      <c r="F7" s="19">
        <f>638000/1024</f>
        <v>623.046875</v>
      </c>
      <c r="G7" s="10">
        <f t="shared" ref="G7:G12" si="0">$E$7*9/1024</f>
        <v>96.6796875</v>
      </c>
      <c r="H7" s="16" t="s">
        <v>40</v>
      </c>
      <c r="I7" s="8" t="s">
        <v>53</v>
      </c>
      <c r="J7" s="20">
        <f>F7-SUM(G7:G12)</f>
        <v>42.96875</v>
      </c>
    </row>
    <row r="8" spans="1:11" s="7" customFormat="1" x14ac:dyDescent="0.3">
      <c r="A8" s="25"/>
      <c r="B8" s="26"/>
      <c r="C8" s="27"/>
      <c r="D8" s="27"/>
      <c r="E8" s="28"/>
      <c r="F8" s="19"/>
      <c r="G8" s="10">
        <f t="shared" si="0"/>
        <v>96.6796875</v>
      </c>
      <c r="H8" s="16" t="s">
        <v>40</v>
      </c>
      <c r="I8" s="14" t="s">
        <v>54</v>
      </c>
      <c r="J8" s="20"/>
    </row>
    <row r="9" spans="1:11" s="7" customFormat="1" x14ac:dyDescent="0.3">
      <c r="A9" s="25"/>
      <c r="B9" s="26"/>
      <c r="C9" s="27"/>
      <c r="D9" s="27"/>
      <c r="E9" s="28"/>
      <c r="F9" s="19"/>
      <c r="G9" s="10">
        <f t="shared" si="0"/>
        <v>96.6796875</v>
      </c>
      <c r="H9" s="16" t="s">
        <v>40</v>
      </c>
      <c r="I9" s="14" t="s">
        <v>55</v>
      </c>
      <c r="J9" s="20"/>
    </row>
    <row r="10" spans="1:11" s="7" customFormat="1" x14ac:dyDescent="0.3">
      <c r="A10" s="25"/>
      <c r="B10" s="26"/>
      <c r="C10" s="27"/>
      <c r="D10" s="27"/>
      <c r="E10" s="28"/>
      <c r="F10" s="19"/>
      <c r="G10" s="10">
        <f t="shared" si="0"/>
        <v>96.6796875</v>
      </c>
      <c r="H10" s="16" t="s">
        <v>40</v>
      </c>
      <c r="I10" s="14" t="s">
        <v>56</v>
      </c>
      <c r="J10" s="20"/>
    </row>
    <row r="11" spans="1:11" s="7" customFormat="1" x14ac:dyDescent="0.3">
      <c r="A11" s="25"/>
      <c r="B11" s="26"/>
      <c r="C11" s="27"/>
      <c r="D11" s="27"/>
      <c r="E11" s="28"/>
      <c r="F11" s="19"/>
      <c r="G11" s="10">
        <f t="shared" si="0"/>
        <v>96.6796875</v>
      </c>
      <c r="H11" s="16" t="s">
        <v>40</v>
      </c>
      <c r="I11" s="14" t="s">
        <v>57</v>
      </c>
      <c r="J11" s="20"/>
    </row>
    <row r="12" spans="1:11" s="7" customFormat="1" x14ac:dyDescent="0.3">
      <c r="A12" s="25"/>
      <c r="B12" s="26"/>
      <c r="C12" s="27"/>
      <c r="D12" s="27"/>
      <c r="E12" s="28"/>
      <c r="F12" s="19"/>
      <c r="G12" s="10">
        <f t="shared" si="0"/>
        <v>96.6796875</v>
      </c>
      <c r="H12" s="16" t="s">
        <v>40</v>
      </c>
      <c r="I12" s="14" t="s">
        <v>58</v>
      </c>
      <c r="J12" s="20"/>
    </row>
    <row r="13" spans="1:11" x14ac:dyDescent="0.3">
      <c r="A13" s="25" t="s">
        <v>5</v>
      </c>
      <c r="B13" s="26">
        <v>40792</v>
      </c>
      <c r="C13" s="27" t="s">
        <v>134</v>
      </c>
      <c r="D13" s="27" t="s">
        <v>14</v>
      </c>
      <c r="E13" s="28">
        <v>11000</v>
      </c>
      <c r="F13" s="19">
        <f>638000/1024</f>
        <v>623.046875</v>
      </c>
      <c r="G13" s="10">
        <f>$E$13*10/1024</f>
        <v>107.421875</v>
      </c>
      <c r="H13" s="16" t="s">
        <v>41</v>
      </c>
      <c r="I13" s="8" t="s">
        <v>59</v>
      </c>
      <c r="J13" s="20">
        <f>F13-SUM(G13:G18)</f>
        <v>75.1953125</v>
      </c>
    </row>
    <row r="14" spans="1:11" s="7" customFormat="1" x14ac:dyDescent="0.3">
      <c r="A14" s="25"/>
      <c r="B14" s="26"/>
      <c r="C14" s="27"/>
      <c r="D14" s="27"/>
      <c r="E14" s="28"/>
      <c r="F14" s="19"/>
      <c r="G14" s="10">
        <f>$E$13*7/1024</f>
        <v>75.1953125</v>
      </c>
      <c r="H14" s="16" t="s">
        <v>42</v>
      </c>
      <c r="I14" s="8" t="s">
        <v>53</v>
      </c>
      <c r="J14" s="20"/>
    </row>
    <row r="15" spans="1:11" s="7" customFormat="1" x14ac:dyDescent="0.3">
      <c r="A15" s="25"/>
      <c r="B15" s="26"/>
      <c r="C15" s="27"/>
      <c r="D15" s="27"/>
      <c r="E15" s="28"/>
      <c r="F15" s="19"/>
      <c r="G15" s="10">
        <f>$E$13*7/1024</f>
        <v>75.1953125</v>
      </c>
      <c r="H15" s="16" t="s">
        <v>42</v>
      </c>
      <c r="I15" s="14" t="s">
        <v>54</v>
      </c>
      <c r="J15" s="20"/>
    </row>
    <row r="16" spans="1:11" s="7" customFormat="1" x14ac:dyDescent="0.3">
      <c r="A16" s="25"/>
      <c r="B16" s="26"/>
      <c r="C16" s="27"/>
      <c r="D16" s="27"/>
      <c r="E16" s="28"/>
      <c r="F16" s="19"/>
      <c r="G16" s="10">
        <f>$E$13*9/1024</f>
        <v>96.6796875</v>
      </c>
      <c r="H16" s="16" t="s">
        <v>40</v>
      </c>
      <c r="I16" s="8" t="s">
        <v>60</v>
      </c>
      <c r="J16" s="20"/>
    </row>
    <row r="17" spans="1:10" s="7" customFormat="1" x14ac:dyDescent="0.3">
      <c r="A17" s="25"/>
      <c r="B17" s="26"/>
      <c r="C17" s="27"/>
      <c r="D17" s="27"/>
      <c r="E17" s="28"/>
      <c r="F17" s="19"/>
      <c r="G17" s="10">
        <f>$E$13*9/1024</f>
        <v>96.6796875</v>
      </c>
      <c r="H17" s="16" t="s">
        <v>40</v>
      </c>
      <c r="I17" s="14" t="s">
        <v>61</v>
      </c>
      <c r="J17" s="20"/>
    </row>
    <row r="18" spans="1:10" s="7" customFormat="1" x14ac:dyDescent="0.3">
      <c r="A18" s="25"/>
      <c r="B18" s="26"/>
      <c r="C18" s="27"/>
      <c r="D18" s="27"/>
      <c r="E18" s="28"/>
      <c r="F18" s="19"/>
      <c r="G18" s="10">
        <f>$E$13*9/1024</f>
        <v>96.6796875</v>
      </c>
      <c r="H18" s="16" t="s">
        <v>40</v>
      </c>
      <c r="I18" s="14" t="s">
        <v>62</v>
      </c>
      <c r="J18" s="20"/>
    </row>
    <row r="19" spans="1:10" x14ac:dyDescent="0.3">
      <c r="A19" s="25" t="s">
        <v>29</v>
      </c>
      <c r="B19" s="26">
        <v>41092</v>
      </c>
      <c r="C19" s="27" t="s">
        <v>133</v>
      </c>
      <c r="D19" s="27" t="s">
        <v>15</v>
      </c>
      <c r="E19" s="28">
        <f>97.4*1024</f>
        <v>99737.600000000006</v>
      </c>
      <c r="F19" s="19">
        <f>E19*15/1024</f>
        <v>1461</v>
      </c>
      <c r="G19" s="10">
        <v>300</v>
      </c>
      <c r="H19" s="16" t="s">
        <v>43</v>
      </c>
      <c r="I19" s="8" t="s">
        <v>64</v>
      </c>
      <c r="J19" s="20">
        <f>F19-SUM(G19:G38)</f>
        <v>7.9000000000000909</v>
      </c>
    </row>
    <row r="20" spans="1:10" x14ac:dyDescent="0.3">
      <c r="A20" s="25"/>
      <c r="B20" s="26"/>
      <c r="C20" s="27"/>
      <c r="D20" s="27"/>
      <c r="E20" s="28"/>
      <c r="F20" s="19"/>
      <c r="G20" s="10">
        <v>0.1</v>
      </c>
      <c r="H20" s="16" t="s">
        <v>44</v>
      </c>
      <c r="I20" s="8" t="s">
        <v>63</v>
      </c>
      <c r="J20" s="20"/>
    </row>
    <row r="21" spans="1:10" x14ac:dyDescent="0.3">
      <c r="A21" s="25"/>
      <c r="B21" s="26"/>
      <c r="C21" s="27"/>
      <c r="D21" s="27"/>
      <c r="E21" s="28"/>
      <c r="F21" s="19"/>
      <c r="G21" s="10">
        <v>10</v>
      </c>
      <c r="H21" s="16" t="s">
        <v>44</v>
      </c>
      <c r="I21" s="8" t="s">
        <v>65</v>
      </c>
      <c r="J21" s="20"/>
    </row>
    <row r="22" spans="1:10" x14ac:dyDescent="0.3">
      <c r="A22" s="25"/>
      <c r="B22" s="26"/>
      <c r="C22" s="27"/>
      <c r="D22" s="27"/>
      <c r="E22" s="28"/>
      <c r="F22" s="19"/>
      <c r="G22" s="10">
        <v>1</v>
      </c>
      <c r="H22" s="16" t="s">
        <v>45</v>
      </c>
      <c r="I22" s="8" t="s">
        <v>66</v>
      </c>
      <c r="J22" s="20"/>
    </row>
    <row r="23" spans="1:10" x14ac:dyDescent="0.3">
      <c r="A23" s="25"/>
      <c r="B23" s="26"/>
      <c r="C23" s="27"/>
      <c r="D23" s="27"/>
      <c r="E23" s="28"/>
      <c r="F23" s="19"/>
      <c r="G23" s="10">
        <v>5</v>
      </c>
      <c r="H23" s="16" t="s">
        <v>45</v>
      </c>
      <c r="I23" s="8" t="s">
        <v>67</v>
      </c>
      <c r="J23" s="20"/>
    </row>
    <row r="24" spans="1:10" x14ac:dyDescent="0.3">
      <c r="A24" s="25"/>
      <c r="B24" s="26"/>
      <c r="C24" s="27"/>
      <c r="D24" s="27"/>
      <c r="E24" s="28"/>
      <c r="F24" s="19"/>
      <c r="G24" s="10">
        <v>10</v>
      </c>
      <c r="H24" s="16" t="s">
        <v>45</v>
      </c>
      <c r="I24" s="8" t="s">
        <v>69</v>
      </c>
      <c r="J24" s="20"/>
    </row>
    <row r="25" spans="1:10" x14ac:dyDescent="0.3">
      <c r="A25" s="25"/>
      <c r="B25" s="26"/>
      <c r="C25" s="27"/>
      <c r="D25" s="27"/>
      <c r="E25" s="28"/>
      <c r="F25" s="19"/>
      <c r="G25" s="10">
        <v>10</v>
      </c>
      <c r="H25" s="16" t="s">
        <v>45</v>
      </c>
      <c r="I25" s="8" t="s">
        <v>70</v>
      </c>
      <c r="J25" s="20"/>
    </row>
    <row r="26" spans="1:10" x14ac:dyDescent="0.3">
      <c r="A26" s="25"/>
      <c r="B26" s="26"/>
      <c r="C26" s="27"/>
      <c r="D26" s="27"/>
      <c r="E26" s="28"/>
      <c r="F26" s="19"/>
      <c r="G26" s="10">
        <v>2</v>
      </c>
      <c r="H26" s="16" t="s">
        <v>45</v>
      </c>
      <c r="I26" s="8" t="s">
        <v>71</v>
      </c>
      <c r="J26" s="20"/>
    </row>
    <row r="27" spans="1:10" x14ac:dyDescent="0.3">
      <c r="A27" s="25"/>
      <c r="B27" s="26"/>
      <c r="C27" s="27"/>
      <c r="D27" s="27"/>
      <c r="E27" s="28"/>
      <c r="F27" s="19"/>
      <c r="G27" s="10">
        <v>10</v>
      </c>
      <c r="H27" s="16" t="s">
        <v>45</v>
      </c>
      <c r="I27" s="8" t="s">
        <v>72</v>
      </c>
      <c r="J27" s="20"/>
    </row>
    <row r="28" spans="1:10" x14ac:dyDescent="0.3">
      <c r="A28" s="25"/>
      <c r="B28" s="26"/>
      <c r="C28" s="27"/>
      <c r="D28" s="27"/>
      <c r="E28" s="28"/>
      <c r="F28" s="19"/>
      <c r="G28" s="10">
        <v>1</v>
      </c>
      <c r="H28" s="16" t="s">
        <v>45</v>
      </c>
      <c r="I28" s="8" t="s">
        <v>73</v>
      </c>
      <c r="J28" s="20"/>
    </row>
    <row r="29" spans="1:10" x14ac:dyDescent="0.3">
      <c r="A29" s="25"/>
      <c r="B29" s="26"/>
      <c r="C29" s="27"/>
      <c r="D29" s="27"/>
      <c r="E29" s="28"/>
      <c r="F29" s="19"/>
      <c r="G29" s="10">
        <v>50</v>
      </c>
      <c r="H29" s="16" t="s">
        <v>46</v>
      </c>
      <c r="I29" s="9" t="s">
        <v>53</v>
      </c>
      <c r="J29" s="20"/>
    </row>
    <row r="30" spans="1:10" x14ac:dyDescent="0.3">
      <c r="A30" s="25"/>
      <c r="B30" s="26"/>
      <c r="C30" s="27"/>
      <c r="D30" s="27"/>
      <c r="E30" s="28"/>
      <c r="F30" s="19"/>
      <c r="G30" s="10">
        <v>100</v>
      </c>
      <c r="H30" s="16" t="s">
        <v>46</v>
      </c>
      <c r="I30" s="9" t="s">
        <v>74</v>
      </c>
      <c r="J30" s="20"/>
    </row>
    <row r="31" spans="1:10" x14ac:dyDescent="0.3">
      <c r="A31" s="25"/>
      <c r="B31" s="26"/>
      <c r="C31" s="27"/>
      <c r="D31" s="27"/>
      <c r="E31" s="28"/>
      <c r="F31" s="19"/>
      <c r="G31" s="10">
        <v>1</v>
      </c>
      <c r="H31" s="16" t="s">
        <v>46</v>
      </c>
      <c r="I31" s="9" t="s">
        <v>69</v>
      </c>
      <c r="J31" s="20"/>
    </row>
    <row r="32" spans="1:10" x14ac:dyDescent="0.3">
      <c r="A32" s="25"/>
      <c r="B32" s="26"/>
      <c r="C32" s="27"/>
      <c r="D32" s="27"/>
      <c r="E32" s="28"/>
      <c r="F32" s="19"/>
      <c r="G32" s="10">
        <v>1</v>
      </c>
      <c r="H32" s="16" t="s">
        <v>46</v>
      </c>
      <c r="I32" s="9" t="s">
        <v>76</v>
      </c>
      <c r="J32" s="20"/>
    </row>
    <row r="33" spans="1:11" x14ac:dyDescent="0.3">
      <c r="A33" s="25"/>
      <c r="B33" s="26"/>
      <c r="C33" s="27"/>
      <c r="D33" s="27"/>
      <c r="E33" s="28"/>
      <c r="F33" s="19"/>
      <c r="G33" s="10">
        <v>1</v>
      </c>
      <c r="H33" s="16" t="s">
        <v>47</v>
      </c>
      <c r="I33" s="8" t="s">
        <v>77</v>
      </c>
      <c r="J33" s="20"/>
    </row>
    <row r="34" spans="1:11" ht="16.5" customHeight="1" x14ac:dyDescent="0.3">
      <c r="A34" s="25"/>
      <c r="B34" s="26"/>
      <c r="C34" s="27"/>
      <c r="D34" s="27"/>
      <c r="E34" s="28"/>
      <c r="F34" s="19"/>
      <c r="G34" s="10">
        <v>300</v>
      </c>
      <c r="H34" s="16" t="s">
        <v>47</v>
      </c>
      <c r="I34" s="8" t="s">
        <v>53</v>
      </c>
      <c r="J34" s="20"/>
      <c r="K34" s="7"/>
    </row>
    <row r="35" spans="1:11" ht="16.5" customHeight="1" x14ac:dyDescent="0.3">
      <c r="A35" s="25"/>
      <c r="B35" s="26"/>
      <c r="C35" s="27"/>
      <c r="D35" s="27"/>
      <c r="E35" s="28"/>
      <c r="F35" s="19"/>
      <c r="G35" s="10">
        <v>1</v>
      </c>
      <c r="H35" s="16" t="s">
        <v>47</v>
      </c>
      <c r="I35" s="8" t="s">
        <v>78</v>
      </c>
      <c r="J35" s="20"/>
    </row>
    <row r="36" spans="1:11" x14ac:dyDescent="0.3">
      <c r="A36" s="25"/>
      <c r="B36" s="26"/>
      <c r="C36" s="27"/>
      <c r="D36" s="27"/>
      <c r="E36" s="28"/>
      <c r="F36" s="19"/>
      <c r="G36" s="10">
        <v>320</v>
      </c>
      <c r="H36" s="16" t="s">
        <v>48</v>
      </c>
      <c r="I36" s="8" t="s">
        <v>53</v>
      </c>
      <c r="J36" s="20"/>
    </row>
    <row r="37" spans="1:11" s="7" customFormat="1" x14ac:dyDescent="0.3">
      <c r="A37" s="25"/>
      <c r="B37" s="26"/>
      <c r="C37" s="27"/>
      <c r="D37" s="27"/>
      <c r="E37" s="28"/>
      <c r="F37" s="19"/>
      <c r="G37" s="10">
        <v>200</v>
      </c>
      <c r="H37" s="16" t="s">
        <v>48</v>
      </c>
      <c r="I37" s="8" t="s">
        <v>79</v>
      </c>
      <c r="J37" s="20"/>
    </row>
    <row r="38" spans="1:11" x14ac:dyDescent="0.3">
      <c r="A38" s="25"/>
      <c r="B38" s="26"/>
      <c r="C38" s="27"/>
      <c r="D38" s="27"/>
      <c r="E38" s="28"/>
      <c r="F38" s="19"/>
      <c r="G38" s="10">
        <v>130</v>
      </c>
      <c r="H38" s="16" t="s">
        <v>48</v>
      </c>
      <c r="I38" s="8" t="s">
        <v>80</v>
      </c>
      <c r="J38" s="20"/>
    </row>
    <row r="39" spans="1:11" x14ac:dyDescent="0.3">
      <c r="A39" s="13" t="s">
        <v>6</v>
      </c>
      <c r="B39" s="17">
        <v>41240</v>
      </c>
      <c r="C39" s="14" t="s">
        <v>9</v>
      </c>
      <c r="D39" s="14" t="s">
        <v>37</v>
      </c>
      <c r="E39" s="16"/>
      <c r="F39" s="11">
        <f>1036+560+1600</f>
        <v>3196</v>
      </c>
      <c r="G39" s="16">
        <v>3196</v>
      </c>
      <c r="H39" s="15" t="s">
        <v>38</v>
      </c>
      <c r="I39" s="14" t="s">
        <v>81</v>
      </c>
      <c r="J39" s="12">
        <f>F39-G39</f>
        <v>0</v>
      </c>
    </row>
    <row r="40" spans="1:11" x14ac:dyDescent="0.3">
      <c r="A40" s="25" t="s">
        <v>7</v>
      </c>
      <c r="B40" s="26">
        <v>41550</v>
      </c>
      <c r="C40" s="27" t="s">
        <v>0</v>
      </c>
      <c r="D40" s="27" t="s">
        <v>36</v>
      </c>
      <c r="E40" s="28">
        <v>4095.99</v>
      </c>
      <c r="F40" s="19">
        <v>150.97999999999999</v>
      </c>
      <c r="G40" s="10">
        <f>$E$40*5/1024</f>
        <v>19.999951171874997</v>
      </c>
      <c r="H40" s="15" t="s">
        <v>38</v>
      </c>
      <c r="I40" s="8" t="s">
        <v>82</v>
      </c>
      <c r="J40" s="20">
        <f>F40-SUM(G40:G44)</f>
        <v>2.9803613281249852</v>
      </c>
    </row>
    <row r="41" spans="1:11" x14ac:dyDescent="0.3">
      <c r="A41" s="25"/>
      <c r="B41" s="26"/>
      <c r="C41" s="27"/>
      <c r="D41" s="27"/>
      <c r="E41" s="28"/>
      <c r="F41" s="19"/>
      <c r="G41" s="10">
        <f>$E$40*5/1024</f>
        <v>19.999951171874997</v>
      </c>
      <c r="H41" s="15" t="s">
        <v>38</v>
      </c>
      <c r="I41" s="8" t="s">
        <v>83</v>
      </c>
      <c r="J41" s="20"/>
    </row>
    <row r="42" spans="1:11" x14ac:dyDescent="0.3">
      <c r="A42" s="25"/>
      <c r="B42" s="26"/>
      <c r="C42" s="27"/>
      <c r="D42" s="27"/>
      <c r="E42" s="28"/>
      <c r="F42" s="19"/>
      <c r="G42" s="10">
        <f>$E$40*1/1024</f>
        <v>3.9999902343749998</v>
      </c>
      <c r="H42" s="15" t="s">
        <v>38</v>
      </c>
      <c r="I42" s="8" t="s">
        <v>84</v>
      </c>
      <c r="J42" s="20"/>
    </row>
    <row r="43" spans="1:11" s="7" customFormat="1" x14ac:dyDescent="0.3">
      <c r="A43" s="25"/>
      <c r="B43" s="26"/>
      <c r="C43" s="27"/>
      <c r="D43" s="27"/>
      <c r="E43" s="28"/>
      <c r="F43" s="19"/>
      <c r="G43" s="10">
        <f>$E$40*1/1024</f>
        <v>3.9999902343749998</v>
      </c>
      <c r="H43" s="15" t="s">
        <v>38</v>
      </c>
      <c r="I43" s="8" t="s">
        <v>85</v>
      </c>
      <c r="J43" s="20"/>
    </row>
    <row r="44" spans="1:11" x14ac:dyDescent="0.3">
      <c r="A44" s="25"/>
      <c r="B44" s="26"/>
      <c r="C44" s="27"/>
      <c r="D44" s="27"/>
      <c r="E44" s="28"/>
      <c r="F44" s="19"/>
      <c r="G44" s="10">
        <f>$E$40*25/1024</f>
        <v>99.999755859375</v>
      </c>
      <c r="H44" s="16" t="s">
        <v>44</v>
      </c>
      <c r="I44" s="8" t="s">
        <v>112</v>
      </c>
      <c r="J44" s="20"/>
    </row>
    <row r="45" spans="1:11" x14ac:dyDescent="0.3">
      <c r="A45" s="25"/>
      <c r="B45" s="26"/>
      <c r="C45" s="27" t="s">
        <v>4</v>
      </c>
      <c r="D45" s="27" t="s">
        <v>14</v>
      </c>
      <c r="E45" s="28">
        <v>4095.99</v>
      </c>
      <c r="F45" s="19">
        <v>352.6</v>
      </c>
      <c r="G45" s="10">
        <f>$E$45*25/1024</f>
        <v>99.999755859375</v>
      </c>
      <c r="H45" s="16" t="s">
        <v>44</v>
      </c>
      <c r="I45" s="8" t="s">
        <v>53</v>
      </c>
      <c r="J45" s="20">
        <f>F45-SUM(G45:G47)</f>
        <v>52.600732421875023</v>
      </c>
    </row>
    <row r="46" spans="1:11" x14ac:dyDescent="0.3">
      <c r="A46" s="25"/>
      <c r="B46" s="26"/>
      <c r="C46" s="27"/>
      <c r="D46" s="27"/>
      <c r="E46" s="28"/>
      <c r="F46" s="19"/>
      <c r="G46" s="10">
        <f>$E$45*25/1024</f>
        <v>99.999755859375</v>
      </c>
      <c r="H46" s="16" t="s">
        <v>44</v>
      </c>
      <c r="I46" s="14" t="s">
        <v>54</v>
      </c>
      <c r="J46" s="20"/>
    </row>
    <row r="47" spans="1:11" x14ac:dyDescent="0.3">
      <c r="A47" s="25"/>
      <c r="B47" s="26"/>
      <c r="C47" s="27"/>
      <c r="D47" s="27"/>
      <c r="E47" s="28"/>
      <c r="F47" s="19"/>
      <c r="G47" s="10">
        <f>$E$45*25/1024</f>
        <v>99.999755859375</v>
      </c>
      <c r="H47" s="16" t="s">
        <v>44</v>
      </c>
      <c r="I47" s="14" t="s">
        <v>55</v>
      </c>
      <c r="J47" s="20"/>
    </row>
    <row r="48" spans="1:11" x14ac:dyDescent="0.3">
      <c r="A48" s="25"/>
      <c r="B48" s="26">
        <v>42045</v>
      </c>
      <c r="C48" s="27" t="s">
        <v>3</v>
      </c>
      <c r="D48" s="27" t="s">
        <v>14</v>
      </c>
      <c r="E48" s="28">
        <v>4095.99</v>
      </c>
      <c r="F48" s="19">
        <v>256.43</v>
      </c>
      <c r="G48" s="10">
        <f>$E$48*25/1024</f>
        <v>99.999755859375</v>
      </c>
      <c r="H48" s="16" t="s">
        <v>44</v>
      </c>
      <c r="I48" s="14" t="s">
        <v>56</v>
      </c>
      <c r="J48" s="20">
        <f>F48-SUM(G48:G49)</f>
        <v>56.430488281250007</v>
      </c>
    </row>
    <row r="49" spans="1:10" x14ac:dyDescent="0.3">
      <c r="A49" s="25"/>
      <c r="B49" s="26"/>
      <c r="C49" s="27"/>
      <c r="D49" s="27"/>
      <c r="E49" s="28"/>
      <c r="F49" s="19"/>
      <c r="G49" s="10">
        <f>$E$48*25/1024</f>
        <v>99.999755859375</v>
      </c>
      <c r="H49" s="16" t="s">
        <v>44</v>
      </c>
      <c r="I49" s="14" t="s">
        <v>57</v>
      </c>
      <c r="J49" s="20"/>
    </row>
    <row r="50" spans="1:10" x14ac:dyDescent="0.3">
      <c r="A50" s="25" t="s">
        <v>8</v>
      </c>
      <c r="B50" s="26">
        <v>42045</v>
      </c>
      <c r="C50" s="27" t="s">
        <v>1</v>
      </c>
      <c r="D50" s="27" t="s">
        <v>14</v>
      </c>
      <c r="E50" s="18">
        <v>2453.4699999999998</v>
      </c>
      <c r="F50" s="19">
        <f>E50*4/1024</f>
        <v>9.5838671874999992</v>
      </c>
      <c r="G50" s="10">
        <f>$E$50*2/1024</f>
        <v>4.7919335937499996</v>
      </c>
      <c r="H50" s="16" t="s">
        <v>45</v>
      </c>
      <c r="I50" s="8" t="s">
        <v>113</v>
      </c>
      <c r="J50" s="20">
        <f>F50-SUM(G50:G51)</f>
        <v>0</v>
      </c>
    </row>
    <row r="51" spans="1:10" s="7" customFormat="1" x14ac:dyDescent="0.3">
      <c r="A51" s="25"/>
      <c r="B51" s="26"/>
      <c r="C51" s="27"/>
      <c r="D51" s="27"/>
      <c r="E51" s="18"/>
      <c r="F51" s="19"/>
      <c r="G51" s="10">
        <f>$E$50*2/1024</f>
        <v>4.7919335937499996</v>
      </c>
      <c r="H51" s="16" t="s">
        <v>45</v>
      </c>
      <c r="I51" s="8" t="s">
        <v>114</v>
      </c>
      <c r="J51" s="20"/>
    </row>
    <row r="52" spans="1:10" x14ac:dyDescent="0.3">
      <c r="A52" s="25"/>
      <c r="B52" s="26"/>
      <c r="C52" s="27" t="s">
        <v>2</v>
      </c>
      <c r="D52" s="27" t="s">
        <v>34</v>
      </c>
      <c r="E52" s="18">
        <f>6.29*1024</f>
        <v>6440.96</v>
      </c>
      <c r="F52" s="19">
        <v>176.12</v>
      </c>
      <c r="G52" s="10">
        <f t="shared" ref="G52:G59" si="1">$E$52*4/1024</f>
        <v>25.16</v>
      </c>
      <c r="H52" s="15" t="s">
        <v>38</v>
      </c>
      <c r="I52" s="8" t="s">
        <v>86</v>
      </c>
      <c r="J52" s="20">
        <f>F52-SUM(G53:G59)</f>
        <v>0</v>
      </c>
    </row>
    <row r="53" spans="1:10" s="7" customFormat="1" x14ac:dyDescent="0.3">
      <c r="A53" s="25"/>
      <c r="B53" s="26"/>
      <c r="C53" s="27"/>
      <c r="D53" s="27"/>
      <c r="E53" s="18"/>
      <c r="F53" s="19"/>
      <c r="G53" s="10">
        <f t="shared" si="1"/>
        <v>25.16</v>
      </c>
      <c r="H53" s="15" t="s">
        <v>38</v>
      </c>
      <c r="I53" s="8" t="s">
        <v>87</v>
      </c>
      <c r="J53" s="20"/>
    </row>
    <row r="54" spans="1:10" s="7" customFormat="1" x14ac:dyDescent="0.3">
      <c r="A54" s="25"/>
      <c r="B54" s="26"/>
      <c r="C54" s="27"/>
      <c r="D54" s="27"/>
      <c r="E54" s="18"/>
      <c r="F54" s="19"/>
      <c r="G54" s="10">
        <f t="shared" si="1"/>
        <v>25.16</v>
      </c>
      <c r="H54" s="15" t="s">
        <v>38</v>
      </c>
      <c r="I54" s="8" t="s">
        <v>88</v>
      </c>
      <c r="J54" s="20"/>
    </row>
    <row r="55" spans="1:10" s="7" customFormat="1" x14ac:dyDescent="0.3">
      <c r="A55" s="25"/>
      <c r="B55" s="26"/>
      <c r="C55" s="27"/>
      <c r="D55" s="27"/>
      <c r="E55" s="18"/>
      <c r="F55" s="19"/>
      <c r="G55" s="10">
        <f t="shared" si="1"/>
        <v>25.16</v>
      </c>
      <c r="H55" s="15" t="s">
        <v>38</v>
      </c>
      <c r="I55" s="8" t="s">
        <v>89</v>
      </c>
      <c r="J55" s="20"/>
    </row>
    <row r="56" spans="1:10" s="7" customFormat="1" x14ac:dyDescent="0.3">
      <c r="A56" s="25"/>
      <c r="B56" s="26"/>
      <c r="C56" s="27"/>
      <c r="D56" s="27"/>
      <c r="E56" s="18"/>
      <c r="F56" s="19"/>
      <c r="G56" s="10">
        <f t="shared" si="1"/>
        <v>25.16</v>
      </c>
      <c r="H56" s="15" t="s">
        <v>38</v>
      </c>
      <c r="I56" s="8" t="s">
        <v>90</v>
      </c>
      <c r="J56" s="20"/>
    </row>
    <row r="57" spans="1:10" s="7" customFormat="1" x14ac:dyDescent="0.3">
      <c r="A57" s="25"/>
      <c r="B57" s="26"/>
      <c r="C57" s="27"/>
      <c r="D57" s="27"/>
      <c r="E57" s="18"/>
      <c r="F57" s="19"/>
      <c r="G57" s="10">
        <f t="shared" si="1"/>
        <v>25.16</v>
      </c>
      <c r="H57" s="15" t="s">
        <v>38</v>
      </c>
      <c r="I57" s="8" t="s">
        <v>91</v>
      </c>
      <c r="J57" s="20"/>
    </row>
    <row r="58" spans="1:10" s="7" customFormat="1" x14ac:dyDescent="0.3">
      <c r="A58" s="25"/>
      <c r="B58" s="26"/>
      <c r="C58" s="27"/>
      <c r="D58" s="27"/>
      <c r="E58" s="18"/>
      <c r="F58" s="19"/>
      <c r="G58" s="10">
        <f t="shared" si="1"/>
        <v>25.16</v>
      </c>
      <c r="H58" s="15" t="s">
        <v>38</v>
      </c>
      <c r="I58" s="8" t="s">
        <v>92</v>
      </c>
      <c r="J58" s="20"/>
    </row>
    <row r="59" spans="1:10" s="7" customFormat="1" x14ac:dyDescent="0.3">
      <c r="A59" s="25"/>
      <c r="B59" s="26"/>
      <c r="C59" s="27"/>
      <c r="D59" s="27"/>
      <c r="E59" s="18"/>
      <c r="F59" s="19"/>
      <c r="G59" s="10">
        <f t="shared" si="1"/>
        <v>25.16</v>
      </c>
      <c r="H59" s="15" t="s">
        <v>38</v>
      </c>
      <c r="I59" s="8" t="s">
        <v>93</v>
      </c>
      <c r="J59" s="20"/>
    </row>
    <row r="60" spans="1:10" s="7" customFormat="1" x14ac:dyDescent="0.3">
      <c r="A60" s="25"/>
      <c r="B60" s="26"/>
      <c r="C60" s="27" t="s">
        <v>3</v>
      </c>
      <c r="D60" s="27" t="s">
        <v>35</v>
      </c>
      <c r="E60" s="18">
        <f>21.37*1024</f>
        <v>21882.880000000001</v>
      </c>
      <c r="F60" s="21">
        <v>384.66</v>
      </c>
      <c r="G60" s="10">
        <f t="shared" ref="G60:G77" si="2">$E$60*1/1024</f>
        <v>21.37</v>
      </c>
      <c r="H60" s="15" t="s">
        <v>38</v>
      </c>
      <c r="I60" s="8" t="s">
        <v>94</v>
      </c>
      <c r="J60" s="23">
        <f>F60-SUM(G60:G77)</f>
        <v>0</v>
      </c>
    </row>
    <row r="61" spans="1:10" s="7" customFormat="1" x14ac:dyDescent="0.3">
      <c r="A61" s="25"/>
      <c r="B61" s="26"/>
      <c r="C61" s="27"/>
      <c r="D61" s="27"/>
      <c r="E61" s="18"/>
      <c r="F61" s="22"/>
      <c r="G61" s="10">
        <f t="shared" si="2"/>
        <v>21.37</v>
      </c>
      <c r="H61" s="15" t="s">
        <v>38</v>
      </c>
      <c r="I61" s="8" t="s">
        <v>95</v>
      </c>
      <c r="J61" s="24"/>
    </row>
    <row r="62" spans="1:10" s="7" customFormat="1" x14ac:dyDescent="0.3">
      <c r="A62" s="25"/>
      <c r="B62" s="26"/>
      <c r="C62" s="27"/>
      <c r="D62" s="27"/>
      <c r="E62" s="18"/>
      <c r="F62" s="22"/>
      <c r="G62" s="10">
        <f t="shared" si="2"/>
        <v>21.37</v>
      </c>
      <c r="H62" s="15" t="s">
        <v>38</v>
      </c>
      <c r="I62" s="8" t="s">
        <v>96</v>
      </c>
      <c r="J62" s="24"/>
    </row>
    <row r="63" spans="1:10" s="7" customFormat="1" x14ac:dyDescent="0.3">
      <c r="A63" s="25"/>
      <c r="B63" s="26"/>
      <c r="C63" s="27"/>
      <c r="D63" s="27"/>
      <c r="E63" s="18"/>
      <c r="F63" s="22"/>
      <c r="G63" s="10">
        <f t="shared" si="2"/>
        <v>21.37</v>
      </c>
      <c r="H63" s="15" t="s">
        <v>38</v>
      </c>
      <c r="I63" s="8" t="s">
        <v>97</v>
      </c>
      <c r="J63" s="24"/>
    </row>
    <row r="64" spans="1:10" s="7" customFormat="1" x14ac:dyDescent="0.3">
      <c r="A64" s="25"/>
      <c r="B64" s="26"/>
      <c r="C64" s="27"/>
      <c r="D64" s="27"/>
      <c r="E64" s="18"/>
      <c r="F64" s="22"/>
      <c r="G64" s="10">
        <f t="shared" si="2"/>
        <v>21.37</v>
      </c>
      <c r="H64" s="15" t="s">
        <v>38</v>
      </c>
      <c r="I64" s="8" t="s">
        <v>98</v>
      </c>
      <c r="J64" s="24"/>
    </row>
    <row r="65" spans="1:10" s="7" customFormat="1" x14ac:dyDescent="0.3">
      <c r="A65" s="25"/>
      <c r="B65" s="26"/>
      <c r="C65" s="27"/>
      <c r="D65" s="27"/>
      <c r="E65" s="18"/>
      <c r="F65" s="22"/>
      <c r="G65" s="10">
        <f t="shared" si="2"/>
        <v>21.37</v>
      </c>
      <c r="H65" s="15" t="s">
        <v>38</v>
      </c>
      <c r="I65" s="8" t="s">
        <v>99</v>
      </c>
      <c r="J65" s="24"/>
    </row>
    <row r="66" spans="1:10" s="7" customFormat="1" x14ac:dyDescent="0.3">
      <c r="A66" s="25"/>
      <c r="B66" s="26"/>
      <c r="C66" s="27"/>
      <c r="D66" s="27"/>
      <c r="E66" s="18"/>
      <c r="F66" s="22"/>
      <c r="G66" s="10">
        <f t="shared" si="2"/>
        <v>21.37</v>
      </c>
      <c r="H66" s="15" t="s">
        <v>38</v>
      </c>
      <c r="I66" s="8" t="s">
        <v>100</v>
      </c>
      <c r="J66" s="24"/>
    </row>
    <row r="67" spans="1:10" s="7" customFormat="1" x14ac:dyDescent="0.3">
      <c r="A67" s="25"/>
      <c r="B67" s="26"/>
      <c r="C67" s="27"/>
      <c r="D67" s="27"/>
      <c r="E67" s="18"/>
      <c r="F67" s="22"/>
      <c r="G67" s="10">
        <f t="shared" si="2"/>
        <v>21.37</v>
      </c>
      <c r="H67" s="15" t="s">
        <v>38</v>
      </c>
      <c r="I67" s="8" t="s">
        <v>101</v>
      </c>
      <c r="J67" s="24"/>
    </row>
    <row r="68" spans="1:10" s="7" customFormat="1" x14ac:dyDescent="0.3">
      <c r="A68" s="25"/>
      <c r="B68" s="26"/>
      <c r="C68" s="27"/>
      <c r="D68" s="27"/>
      <c r="E68" s="18"/>
      <c r="F68" s="22"/>
      <c r="G68" s="10">
        <f t="shared" si="2"/>
        <v>21.37</v>
      </c>
      <c r="H68" s="15" t="s">
        <v>38</v>
      </c>
      <c r="I68" s="8" t="s">
        <v>102</v>
      </c>
      <c r="J68" s="24"/>
    </row>
    <row r="69" spans="1:10" s="7" customFormat="1" x14ac:dyDescent="0.3">
      <c r="A69" s="25"/>
      <c r="B69" s="26"/>
      <c r="C69" s="27"/>
      <c r="D69" s="27"/>
      <c r="E69" s="18"/>
      <c r="F69" s="22"/>
      <c r="G69" s="10">
        <f t="shared" si="2"/>
        <v>21.37</v>
      </c>
      <c r="H69" s="15" t="s">
        <v>38</v>
      </c>
      <c r="I69" s="8" t="s">
        <v>103</v>
      </c>
      <c r="J69" s="24"/>
    </row>
    <row r="70" spans="1:10" s="7" customFormat="1" x14ac:dyDescent="0.3">
      <c r="A70" s="25"/>
      <c r="B70" s="26"/>
      <c r="C70" s="27"/>
      <c r="D70" s="27"/>
      <c r="E70" s="18"/>
      <c r="F70" s="22"/>
      <c r="G70" s="10">
        <f t="shared" si="2"/>
        <v>21.37</v>
      </c>
      <c r="H70" s="15" t="s">
        <v>38</v>
      </c>
      <c r="I70" s="8" t="s">
        <v>104</v>
      </c>
      <c r="J70" s="24"/>
    </row>
    <row r="71" spans="1:10" s="7" customFormat="1" x14ac:dyDescent="0.3">
      <c r="A71" s="25"/>
      <c r="B71" s="26"/>
      <c r="C71" s="27"/>
      <c r="D71" s="27"/>
      <c r="E71" s="18"/>
      <c r="F71" s="22"/>
      <c r="G71" s="10">
        <f t="shared" si="2"/>
        <v>21.37</v>
      </c>
      <c r="H71" s="15" t="s">
        <v>38</v>
      </c>
      <c r="I71" s="8" t="s">
        <v>105</v>
      </c>
      <c r="J71" s="24"/>
    </row>
    <row r="72" spans="1:10" s="7" customFormat="1" x14ac:dyDescent="0.3">
      <c r="A72" s="25"/>
      <c r="B72" s="26"/>
      <c r="C72" s="27"/>
      <c r="D72" s="27"/>
      <c r="E72" s="18"/>
      <c r="F72" s="22"/>
      <c r="G72" s="10">
        <f t="shared" si="2"/>
        <v>21.37</v>
      </c>
      <c r="H72" s="15" t="s">
        <v>38</v>
      </c>
      <c r="I72" s="8" t="s">
        <v>106</v>
      </c>
      <c r="J72" s="24"/>
    </row>
    <row r="73" spans="1:10" s="7" customFormat="1" x14ac:dyDescent="0.3">
      <c r="A73" s="25"/>
      <c r="B73" s="26"/>
      <c r="C73" s="27"/>
      <c r="D73" s="27"/>
      <c r="E73" s="18"/>
      <c r="F73" s="22"/>
      <c r="G73" s="10">
        <f t="shared" si="2"/>
        <v>21.37</v>
      </c>
      <c r="H73" s="15" t="s">
        <v>38</v>
      </c>
      <c r="I73" s="8" t="s">
        <v>107</v>
      </c>
      <c r="J73" s="24"/>
    </row>
    <row r="74" spans="1:10" s="7" customFormat="1" x14ac:dyDescent="0.3">
      <c r="A74" s="25"/>
      <c r="B74" s="26"/>
      <c r="C74" s="27"/>
      <c r="D74" s="27"/>
      <c r="E74" s="18"/>
      <c r="F74" s="22"/>
      <c r="G74" s="10">
        <f t="shared" si="2"/>
        <v>21.37</v>
      </c>
      <c r="H74" s="15" t="s">
        <v>38</v>
      </c>
      <c r="I74" s="8" t="s">
        <v>108</v>
      </c>
      <c r="J74" s="24"/>
    </row>
    <row r="75" spans="1:10" s="7" customFormat="1" x14ac:dyDescent="0.3">
      <c r="A75" s="25"/>
      <c r="B75" s="26"/>
      <c r="C75" s="27"/>
      <c r="D75" s="27"/>
      <c r="E75" s="18"/>
      <c r="F75" s="22"/>
      <c r="G75" s="10">
        <f t="shared" si="2"/>
        <v>21.37</v>
      </c>
      <c r="H75" s="15" t="s">
        <v>38</v>
      </c>
      <c r="I75" s="8" t="s">
        <v>109</v>
      </c>
      <c r="J75" s="24"/>
    </row>
    <row r="76" spans="1:10" s="7" customFormat="1" x14ac:dyDescent="0.3">
      <c r="A76" s="25"/>
      <c r="B76" s="26"/>
      <c r="C76" s="27"/>
      <c r="D76" s="27"/>
      <c r="E76" s="18"/>
      <c r="F76" s="22"/>
      <c r="G76" s="10">
        <f t="shared" si="2"/>
        <v>21.37</v>
      </c>
      <c r="H76" s="15" t="s">
        <v>38</v>
      </c>
      <c r="I76" s="8" t="s">
        <v>110</v>
      </c>
      <c r="J76" s="24"/>
    </row>
    <row r="77" spans="1:10" s="7" customFormat="1" x14ac:dyDescent="0.3">
      <c r="A77" s="25"/>
      <c r="B77" s="26"/>
      <c r="C77" s="27"/>
      <c r="D77" s="27"/>
      <c r="E77" s="18"/>
      <c r="F77" s="22"/>
      <c r="G77" s="10">
        <f t="shared" si="2"/>
        <v>21.37</v>
      </c>
      <c r="H77" s="15" t="s">
        <v>38</v>
      </c>
      <c r="I77" s="8" t="s">
        <v>111</v>
      </c>
      <c r="J77" s="24"/>
    </row>
    <row r="78" spans="1:10" x14ac:dyDescent="0.3">
      <c r="A78" s="25" t="s">
        <v>24</v>
      </c>
      <c r="B78" s="26">
        <v>42256</v>
      </c>
      <c r="C78" s="27" t="s">
        <v>3</v>
      </c>
      <c r="D78" s="27" t="s">
        <v>14</v>
      </c>
      <c r="E78" s="18">
        <f>23634749030400/1024/1024/1024</f>
        <v>22011.575317382813</v>
      </c>
      <c r="F78" s="19">
        <f>E78*70/1024</f>
        <v>1504.6975314617157</v>
      </c>
      <c r="G78" s="10">
        <f t="shared" ref="G78:G87" si="3">$E$78*7/1024</f>
        <v>150.46975314617157</v>
      </c>
      <c r="H78" s="15" t="s">
        <v>38</v>
      </c>
      <c r="I78" s="8" t="s">
        <v>117</v>
      </c>
      <c r="J78" s="20">
        <f>F78-SUM(G78:G87)</f>
        <v>0</v>
      </c>
    </row>
    <row r="79" spans="1:10" x14ac:dyDescent="0.3">
      <c r="A79" s="25"/>
      <c r="B79" s="26"/>
      <c r="C79" s="27"/>
      <c r="D79" s="27"/>
      <c r="E79" s="18"/>
      <c r="F79" s="19"/>
      <c r="G79" s="10">
        <f t="shared" si="3"/>
        <v>150.46975314617157</v>
      </c>
      <c r="H79" s="15" t="s">
        <v>38</v>
      </c>
      <c r="I79" s="8" t="s">
        <v>118</v>
      </c>
      <c r="J79" s="20"/>
    </row>
    <row r="80" spans="1:10" x14ac:dyDescent="0.3">
      <c r="A80" s="25"/>
      <c r="B80" s="26"/>
      <c r="C80" s="27"/>
      <c r="D80" s="27"/>
      <c r="E80" s="18"/>
      <c r="F80" s="19"/>
      <c r="G80" s="10">
        <f t="shared" si="3"/>
        <v>150.46975314617157</v>
      </c>
      <c r="H80" s="15" t="s">
        <v>38</v>
      </c>
      <c r="I80" s="8" t="s">
        <v>119</v>
      </c>
      <c r="J80" s="20"/>
    </row>
    <row r="81" spans="1:10" x14ac:dyDescent="0.3">
      <c r="A81" s="25"/>
      <c r="B81" s="26"/>
      <c r="C81" s="27"/>
      <c r="D81" s="27"/>
      <c r="E81" s="18"/>
      <c r="F81" s="19"/>
      <c r="G81" s="10">
        <f t="shared" si="3"/>
        <v>150.46975314617157</v>
      </c>
      <c r="H81" s="15" t="s">
        <v>38</v>
      </c>
      <c r="I81" s="8" t="s">
        <v>120</v>
      </c>
      <c r="J81" s="20"/>
    </row>
    <row r="82" spans="1:10" x14ac:dyDescent="0.3">
      <c r="A82" s="25"/>
      <c r="B82" s="26"/>
      <c r="C82" s="27"/>
      <c r="D82" s="27"/>
      <c r="E82" s="18"/>
      <c r="F82" s="19"/>
      <c r="G82" s="10">
        <f t="shared" si="3"/>
        <v>150.46975314617157</v>
      </c>
      <c r="H82" s="15" t="s">
        <v>38</v>
      </c>
      <c r="I82" s="8" t="s">
        <v>121</v>
      </c>
      <c r="J82" s="20"/>
    </row>
    <row r="83" spans="1:10" x14ac:dyDescent="0.3">
      <c r="A83" s="25"/>
      <c r="B83" s="26"/>
      <c r="C83" s="27"/>
      <c r="D83" s="27"/>
      <c r="E83" s="18"/>
      <c r="F83" s="19"/>
      <c r="G83" s="10">
        <f t="shared" si="3"/>
        <v>150.46975314617157</v>
      </c>
      <c r="H83" s="15" t="s">
        <v>38</v>
      </c>
      <c r="I83" s="8" t="s">
        <v>122</v>
      </c>
      <c r="J83" s="20"/>
    </row>
    <row r="84" spans="1:10" x14ac:dyDescent="0.3">
      <c r="A84" s="25"/>
      <c r="B84" s="26"/>
      <c r="C84" s="27"/>
      <c r="D84" s="27"/>
      <c r="E84" s="18"/>
      <c r="F84" s="19"/>
      <c r="G84" s="10">
        <f t="shared" si="3"/>
        <v>150.46975314617157</v>
      </c>
      <c r="H84" s="15" t="s">
        <v>38</v>
      </c>
      <c r="I84" s="8" t="s">
        <v>123</v>
      </c>
      <c r="J84" s="20"/>
    </row>
    <row r="85" spans="1:10" x14ac:dyDescent="0.3">
      <c r="A85" s="25"/>
      <c r="B85" s="26"/>
      <c r="C85" s="27"/>
      <c r="D85" s="27"/>
      <c r="E85" s="18"/>
      <c r="F85" s="19"/>
      <c r="G85" s="10">
        <f t="shared" si="3"/>
        <v>150.46975314617157</v>
      </c>
      <c r="H85" s="15" t="s">
        <v>38</v>
      </c>
      <c r="I85" s="8" t="s">
        <v>124</v>
      </c>
      <c r="J85" s="20"/>
    </row>
    <row r="86" spans="1:10" x14ac:dyDescent="0.3">
      <c r="A86" s="25"/>
      <c r="B86" s="26"/>
      <c r="C86" s="27"/>
      <c r="D86" s="27"/>
      <c r="E86" s="18"/>
      <c r="F86" s="19"/>
      <c r="G86" s="10">
        <f t="shared" si="3"/>
        <v>150.46975314617157</v>
      </c>
      <c r="H86" s="15" t="s">
        <v>38</v>
      </c>
      <c r="I86" s="8" t="s">
        <v>125</v>
      </c>
      <c r="J86" s="20"/>
    </row>
    <row r="87" spans="1:10" x14ac:dyDescent="0.3">
      <c r="A87" s="25"/>
      <c r="B87" s="26"/>
      <c r="C87" s="27"/>
      <c r="D87" s="27"/>
      <c r="E87" s="18"/>
      <c r="F87" s="19"/>
      <c r="G87" s="10">
        <f t="shared" si="3"/>
        <v>150.46975314617157</v>
      </c>
      <c r="H87" s="15" t="s">
        <v>38</v>
      </c>
      <c r="I87" s="8" t="s">
        <v>126</v>
      </c>
      <c r="J87" s="20"/>
    </row>
    <row r="88" spans="1:10" s="7" customFormat="1" x14ac:dyDescent="0.3">
      <c r="A88" s="25" t="s">
        <v>30</v>
      </c>
      <c r="B88" s="26">
        <v>42639</v>
      </c>
      <c r="C88" s="27" t="s">
        <v>31</v>
      </c>
      <c r="D88" s="27" t="s">
        <v>32</v>
      </c>
      <c r="E88" s="18">
        <f>189*1024</f>
        <v>193536</v>
      </c>
      <c r="F88" s="19">
        <f>E88*16/1024</f>
        <v>3024</v>
      </c>
      <c r="G88" s="10">
        <v>10</v>
      </c>
      <c r="H88" s="16" t="s">
        <v>49</v>
      </c>
      <c r="I88" s="8" t="s">
        <v>33</v>
      </c>
      <c r="J88" s="20">
        <f>F88-SUM(G88:G114)</f>
        <v>2507.9700000000003</v>
      </c>
    </row>
    <row r="89" spans="1:10" s="7" customFormat="1" x14ac:dyDescent="0.3">
      <c r="A89" s="25"/>
      <c r="B89" s="26"/>
      <c r="C89" s="27"/>
      <c r="D89" s="27"/>
      <c r="E89" s="18"/>
      <c r="F89" s="19"/>
      <c r="G89" s="10">
        <v>0.15</v>
      </c>
      <c r="H89" s="16" t="s">
        <v>45</v>
      </c>
      <c r="I89" s="8" t="s">
        <v>115</v>
      </c>
      <c r="J89" s="20"/>
    </row>
    <row r="90" spans="1:10" s="7" customFormat="1" x14ac:dyDescent="0.3">
      <c r="A90" s="25"/>
      <c r="B90" s="26"/>
      <c r="C90" s="27"/>
      <c r="D90" s="27"/>
      <c r="E90" s="18"/>
      <c r="F90" s="19"/>
      <c r="G90" s="10">
        <v>0.06</v>
      </c>
      <c r="H90" s="16" t="s">
        <v>45</v>
      </c>
      <c r="I90" s="8" t="s">
        <v>116</v>
      </c>
      <c r="J90" s="20"/>
    </row>
    <row r="91" spans="1:10" s="7" customFormat="1" x14ac:dyDescent="0.3">
      <c r="A91" s="25"/>
      <c r="B91" s="26"/>
      <c r="C91" s="27"/>
      <c r="D91" s="27"/>
      <c r="E91" s="18"/>
      <c r="F91" s="19"/>
      <c r="G91" s="10">
        <v>0.25</v>
      </c>
      <c r="H91" s="16" t="s">
        <v>44</v>
      </c>
      <c r="I91" s="8" t="s">
        <v>127</v>
      </c>
      <c r="J91" s="20"/>
    </row>
    <row r="92" spans="1:10" s="7" customFormat="1" x14ac:dyDescent="0.3">
      <c r="A92" s="25"/>
      <c r="B92" s="26"/>
      <c r="C92" s="27"/>
      <c r="D92" s="27"/>
      <c r="E92" s="18"/>
      <c r="F92" s="19"/>
      <c r="G92" s="10">
        <v>0.1</v>
      </c>
      <c r="H92" s="16" t="s">
        <v>47</v>
      </c>
      <c r="I92" s="8" t="s">
        <v>26</v>
      </c>
      <c r="J92" s="20"/>
    </row>
    <row r="93" spans="1:10" s="7" customFormat="1" x14ac:dyDescent="0.3">
      <c r="A93" s="25"/>
      <c r="B93" s="26"/>
      <c r="C93" s="27"/>
      <c r="D93" s="27"/>
      <c r="E93" s="18"/>
      <c r="F93" s="19"/>
      <c r="G93" s="10">
        <v>0.5</v>
      </c>
      <c r="H93" s="16" t="s">
        <v>50</v>
      </c>
      <c r="I93" s="8" t="s">
        <v>68</v>
      </c>
      <c r="J93" s="20"/>
    </row>
    <row r="94" spans="1:10" s="7" customFormat="1" x14ac:dyDescent="0.3">
      <c r="A94" s="25"/>
      <c r="B94" s="26"/>
      <c r="C94" s="27"/>
      <c r="D94" s="27"/>
      <c r="E94" s="18"/>
      <c r="F94" s="19"/>
      <c r="G94" s="10">
        <v>0.03</v>
      </c>
      <c r="H94" s="16" t="s">
        <v>41</v>
      </c>
      <c r="I94" s="8" t="s">
        <v>130</v>
      </c>
      <c r="J94" s="20"/>
    </row>
    <row r="95" spans="1:10" s="7" customFormat="1" x14ac:dyDescent="0.3">
      <c r="A95" s="25"/>
      <c r="B95" s="26"/>
      <c r="C95" s="27"/>
      <c r="D95" s="27"/>
      <c r="E95" s="18"/>
      <c r="F95" s="19"/>
      <c r="G95" s="10">
        <v>0.05</v>
      </c>
      <c r="H95" s="16" t="s">
        <v>41</v>
      </c>
      <c r="I95" s="8" t="s">
        <v>131</v>
      </c>
      <c r="J95" s="20"/>
    </row>
    <row r="96" spans="1:10" s="7" customFormat="1" x14ac:dyDescent="0.3">
      <c r="A96" s="25"/>
      <c r="B96" s="26"/>
      <c r="C96" s="27"/>
      <c r="D96" s="27"/>
      <c r="E96" s="18"/>
      <c r="F96" s="19"/>
      <c r="G96" s="10">
        <v>0.01</v>
      </c>
      <c r="H96" s="16" t="s">
        <v>48</v>
      </c>
      <c r="I96" s="8" t="s">
        <v>75</v>
      </c>
      <c r="J96" s="20"/>
    </row>
    <row r="97" spans="1:10" s="7" customFormat="1" x14ac:dyDescent="0.3">
      <c r="A97" s="25"/>
      <c r="B97" s="26"/>
      <c r="C97" s="27"/>
      <c r="D97" s="27"/>
      <c r="E97" s="18"/>
      <c r="F97" s="19"/>
      <c r="G97" s="10">
        <v>5</v>
      </c>
      <c r="H97" s="16" t="s">
        <v>47</v>
      </c>
      <c r="I97" s="8" t="s">
        <v>68</v>
      </c>
      <c r="J97" s="20"/>
    </row>
    <row r="98" spans="1:10" s="7" customFormat="1" x14ac:dyDescent="0.3">
      <c r="A98" s="25"/>
      <c r="B98" s="26"/>
      <c r="C98" s="27"/>
      <c r="D98" s="27"/>
      <c r="E98" s="18"/>
      <c r="F98" s="19"/>
      <c r="G98" s="10">
        <v>20</v>
      </c>
      <c r="H98" s="16" t="s">
        <v>48</v>
      </c>
      <c r="I98" s="8" t="s">
        <v>128</v>
      </c>
      <c r="J98" s="20"/>
    </row>
    <row r="99" spans="1:10" s="7" customFormat="1" x14ac:dyDescent="0.3">
      <c r="A99" s="25"/>
      <c r="B99" s="26"/>
      <c r="C99" s="27"/>
      <c r="D99" s="27"/>
      <c r="E99" s="18"/>
      <c r="F99" s="19"/>
      <c r="G99" s="10">
        <v>29.98</v>
      </c>
      <c r="H99" s="16" t="s">
        <v>47</v>
      </c>
      <c r="I99" s="8" t="s">
        <v>27</v>
      </c>
      <c r="J99" s="20"/>
    </row>
    <row r="100" spans="1:10" s="7" customFormat="1" x14ac:dyDescent="0.3">
      <c r="A100" s="25"/>
      <c r="B100" s="26"/>
      <c r="C100" s="27"/>
      <c r="D100" s="27"/>
      <c r="E100" s="18"/>
      <c r="F100" s="19"/>
      <c r="G100" s="10">
        <v>4.5</v>
      </c>
      <c r="H100" s="16" t="s">
        <v>41</v>
      </c>
      <c r="I100" s="8" t="s">
        <v>68</v>
      </c>
      <c r="J100" s="20"/>
    </row>
    <row r="101" spans="1:10" s="7" customFormat="1" x14ac:dyDescent="0.3">
      <c r="A101" s="25"/>
      <c r="B101" s="26"/>
      <c r="C101" s="27"/>
      <c r="D101" s="27"/>
      <c r="E101" s="18"/>
      <c r="F101" s="19"/>
      <c r="G101" s="10">
        <v>0.2</v>
      </c>
      <c r="H101" s="16" t="s">
        <v>43</v>
      </c>
      <c r="I101" s="8" t="s">
        <v>68</v>
      </c>
      <c r="J101" s="20"/>
    </row>
    <row r="102" spans="1:10" s="7" customFormat="1" x14ac:dyDescent="0.3">
      <c r="A102" s="25"/>
      <c r="B102" s="26"/>
      <c r="C102" s="27"/>
      <c r="D102" s="27"/>
      <c r="E102" s="18"/>
      <c r="F102" s="19"/>
      <c r="G102" s="10">
        <v>3</v>
      </c>
      <c r="H102" s="16" t="s">
        <v>44</v>
      </c>
      <c r="I102" s="8" t="s">
        <v>25</v>
      </c>
      <c r="J102" s="20"/>
    </row>
    <row r="103" spans="1:10" s="7" customFormat="1" x14ac:dyDescent="0.3">
      <c r="A103" s="25"/>
      <c r="B103" s="26"/>
      <c r="C103" s="27"/>
      <c r="D103" s="27"/>
      <c r="E103" s="18"/>
      <c r="F103" s="19"/>
      <c r="G103" s="10">
        <v>0.1</v>
      </c>
      <c r="H103" s="16" t="s">
        <v>43</v>
      </c>
      <c r="I103" s="8" t="s">
        <v>75</v>
      </c>
      <c r="J103" s="20"/>
    </row>
    <row r="104" spans="1:10" s="7" customFormat="1" x14ac:dyDescent="0.3">
      <c r="A104" s="25"/>
      <c r="B104" s="26"/>
      <c r="C104" s="27"/>
      <c r="D104" s="27"/>
      <c r="E104" s="18"/>
      <c r="F104" s="19"/>
      <c r="G104" s="10">
        <v>0.1</v>
      </c>
      <c r="H104" s="16" t="s">
        <v>47</v>
      </c>
      <c r="I104" s="8" t="s">
        <v>76</v>
      </c>
      <c r="J104" s="20"/>
    </row>
    <row r="105" spans="1:10" s="7" customFormat="1" x14ac:dyDescent="0.3">
      <c r="A105" s="25"/>
      <c r="B105" s="26"/>
      <c r="C105" s="27"/>
      <c r="D105" s="27"/>
      <c r="E105" s="18"/>
      <c r="F105" s="19"/>
      <c r="G105" s="10">
        <v>10</v>
      </c>
      <c r="H105" s="16" t="s">
        <v>47</v>
      </c>
      <c r="I105" s="8" t="s">
        <v>64</v>
      </c>
      <c r="J105" s="20"/>
    </row>
    <row r="106" spans="1:10" s="7" customFormat="1" x14ac:dyDescent="0.3">
      <c r="A106" s="25"/>
      <c r="B106" s="26"/>
      <c r="C106" s="27"/>
      <c r="D106" s="27"/>
      <c r="E106" s="18"/>
      <c r="F106" s="19"/>
      <c r="G106" s="10">
        <v>32</v>
      </c>
      <c r="H106" s="16" t="s">
        <v>48</v>
      </c>
      <c r="I106" s="8" t="s">
        <v>129</v>
      </c>
      <c r="J106" s="20"/>
    </row>
    <row r="107" spans="1:10" s="7" customFormat="1" x14ac:dyDescent="0.3">
      <c r="A107" s="25"/>
      <c r="B107" s="26"/>
      <c r="C107" s="27"/>
      <c r="D107" s="27"/>
      <c r="E107" s="18"/>
      <c r="F107" s="19"/>
      <c r="G107" s="10">
        <v>50</v>
      </c>
      <c r="H107" s="16" t="s">
        <v>51</v>
      </c>
      <c r="I107" s="8" t="s">
        <v>53</v>
      </c>
      <c r="J107" s="20"/>
    </row>
    <row r="108" spans="1:10" s="7" customFormat="1" x14ac:dyDescent="0.3">
      <c r="A108" s="25"/>
      <c r="B108" s="26"/>
      <c r="C108" s="27"/>
      <c r="D108" s="27"/>
      <c r="E108" s="18"/>
      <c r="F108" s="19"/>
      <c r="G108" s="10">
        <v>50</v>
      </c>
      <c r="H108" s="16" t="s">
        <v>51</v>
      </c>
      <c r="I108" s="14" t="s">
        <v>54</v>
      </c>
      <c r="J108" s="20"/>
    </row>
    <row r="109" spans="1:10" s="7" customFormat="1" x14ac:dyDescent="0.3">
      <c r="A109" s="25"/>
      <c r="B109" s="26"/>
      <c r="C109" s="27"/>
      <c r="D109" s="27"/>
      <c r="E109" s="18"/>
      <c r="F109" s="19"/>
      <c r="G109" s="10">
        <v>50</v>
      </c>
      <c r="H109" s="16" t="s">
        <v>51</v>
      </c>
      <c r="I109" s="14" t="s">
        <v>55</v>
      </c>
      <c r="J109" s="20"/>
    </row>
    <row r="110" spans="1:10" s="7" customFormat="1" x14ac:dyDescent="0.3">
      <c r="A110" s="25"/>
      <c r="B110" s="26"/>
      <c r="C110" s="27"/>
      <c r="D110" s="27"/>
      <c r="E110" s="18"/>
      <c r="F110" s="19"/>
      <c r="G110" s="10">
        <v>50</v>
      </c>
      <c r="H110" s="16" t="s">
        <v>51</v>
      </c>
      <c r="I110" s="14" t="s">
        <v>56</v>
      </c>
      <c r="J110" s="20"/>
    </row>
    <row r="111" spans="1:10" s="7" customFormat="1" x14ac:dyDescent="0.3">
      <c r="A111" s="25"/>
      <c r="B111" s="26"/>
      <c r="C111" s="27"/>
      <c r="D111" s="27"/>
      <c r="E111" s="18"/>
      <c r="F111" s="19"/>
      <c r="G111" s="10">
        <v>50</v>
      </c>
      <c r="H111" s="16" t="s">
        <v>52</v>
      </c>
      <c r="I111" s="14" t="s">
        <v>53</v>
      </c>
      <c r="J111" s="20"/>
    </row>
    <row r="112" spans="1:10" s="7" customFormat="1" x14ac:dyDescent="0.3">
      <c r="A112" s="25"/>
      <c r="B112" s="26"/>
      <c r="C112" s="27"/>
      <c r="D112" s="27"/>
      <c r="E112" s="18"/>
      <c r="F112" s="19"/>
      <c r="G112" s="10">
        <v>50</v>
      </c>
      <c r="H112" s="16" t="s">
        <v>52</v>
      </c>
      <c r="I112" s="14" t="s">
        <v>54</v>
      </c>
      <c r="J112" s="20"/>
    </row>
    <row r="113" spans="1:10" s="7" customFormat="1" x14ac:dyDescent="0.3">
      <c r="A113" s="25"/>
      <c r="B113" s="26"/>
      <c r="C113" s="27"/>
      <c r="D113" s="27"/>
      <c r="E113" s="18"/>
      <c r="F113" s="19"/>
      <c r="G113" s="10">
        <v>50</v>
      </c>
      <c r="H113" s="16" t="s">
        <v>52</v>
      </c>
      <c r="I113" s="14" t="s">
        <v>55</v>
      </c>
      <c r="J113" s="20"/>
    </row>
    <row r="114" spans="1:10" s="7" customFormat="1" x14ac:dyDescent="0.3">
      <c r="A114" s="25"/>
      <c r="B114" s="26"/>
      <c r="C114" s="27"/>
      <c r="D114" s="27"/>
      <c r="E114" s="18"/>
      <c r="F114" s="19"/>
      <c r="G114" s="10">
        <v>50</v>
      </c>
      <c r="H114" s="16" t="s">
        <v>52</v>
      </c>
      <c r="I114" s="14" t="s">
        <v>56</v>
      </c>
      <c r="J114" s="20"/>
    </row>
  </sheetData>
  <mergeCells count="70">
    <mergeCell ref="J52:J59"/>
    <mergeCell ref="F52:F59"/>
    <mergeCell ref="E52:E59"/>
    <mergeCell ref="J48:J49"/>
    <mergeCell ref="C45:C47"/>
    <mergeCell ref="D45:D47"/>
    <mergeCell ref="E45:E47"/>
    <mergeCell ref="F45:F47"/>
    <mergeCell ref="E19:E38"/>
    <mergeCell ref="F19:F38"/>
    <mergeCell ref="J19:J38"/>
    <mergeCell ref="D40:D44"/>
    <mergeCell ref="A40:A49"/>
    <mergeCell ref="B40:B47"/>
    <mergeCell ref="C40:C44"/>
    <mergeCell ref="F40:F44"/>
    <mergeCell ref="J40:J44"/>
    <mergeCell ref="E40:E44"/>
    <mergeCell ref="J45:J47"/>
    <mergeCell ref="B48:B49"/>
    <mergeCell ref="C48:C49"/>
    <mergeCell ref="D48:D49"/>
    <mergeCell ref="E48:E49"/>
    <mergeCell ref="F48:F49"/>
    <mergeCell ref="D19:D38"/>
    <mergeCell ref="D7:D12"/>
    <mergeCell ref="A13:A18"/>
    <mergeCell ref="B13:B18"/>
    <mergeCell ref="C13:C18"/>
    <mergeCell ref="D13:D18"/>
    <mergeCell ref="A7:A12"/>
    <mergeCell ref="B7:B12"/>
    <mergeCell ref="C7:C12"/>
    <mergeCell ref="A19:A38"/>
    <mergeCell ref="B19:B38"/>
    <mergeCell ref="C19:C38"/>
    <mergeCell ref="E13:E18"/>
    <mergeCell ref="F13:F18"/>
    <mergeCell ref="J13:J18"/>
    <mergeCell ref="E7:E12"/>
    <mergeCell ref="F7:F12"/>
    <mergeCell ref="J7:J12"/>
    <mergeCell ref="J50:J51"/>
    <mergeCell ref="C50:C51"/>
    <mergeCell ref="F50:F51"/>
    <mergeCell ref="E50:E51"/>
    <mergeCell ref="D50:D51"/>
    <mergeCell ref="A88:A114"/>
    <mergeCell ref="B88:B114"/>
    <mergeCell ref="C88:C114"/>
    <mergeCell ref="D88:D114"/>
    <mergeCell ref="C60:C77"/>
    <mergeCell ref="D60:D77"/>
    <mergeCell ref="A50:A77"/>
    <mergeCell ref="B50:B77"/>
    <mergeCell ref="A78:A87"/>
    <mergeCell ref="B78:B87"/>
    <mergeCell ref="C78:C87"/>
    <mergeCell ref="D78:D87"/>
    <mergeCell ref="D52:D59"/>
    <mergeCell ref="C52:C59"/>
    <mergeCell ref="E88:E114"/>
    <mergeCell ref="F88:F114"/>
    <mergeCell ref="J88:J114"/>
    <mergeCell ref="F60:F77"/>
    <mergeCell ref="J60:J77"/>
    <mergeCell ref="E60:E77"/>
    <mergeCell ref="F78:F87"/>
    <mergeCell ref="J78:J87"/>
    <mergeCell ref="E78:E87"/>
  </mergeCells>
  <phoneticPr fontId="1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SOPark</dc:creator>
  <cp:lastModifiedBy>SOPARK</cp:lastModifiedBy>
  <cp:lastPrinted>2017-01-19T08:31:18Z</cp:lastPrinted>
  <dcterms:created xsi:type="dcterms:W3CDTF">2015-05-13T09:14:17Z</dcterms:created>
  <dcterms:modified xsi:type="dcterms:W3CDTF">2017-03-16T04:35:34Z</dcterms:modified>
</cp:coreProperties>
</file>