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<sst xmlns="http://schemas.openxmlformats.org/spreadsheetml/2006/main" count="665" uniqueCount="127">
  <si>
    <t xml:space="preserve">SAN</t>
  </si>
  <si>
    <t xml:space="preserve">NAS</t>
  </si>
  <si>
    <t xml:space="preserve">TAPE</t>
  </si>
  <si>
    <t xml:space="preserve">합계</t>
  </si>
  <si>
    <t xml:space="preserve">총용량</t>
  </si>
  <si>
    <t xml:space="preserve">사용량</t>
  </si>
  <si>
    <t xml:space="preserve">가용량</t>
  </si>
  <si>
    <t xml:space="preserve">제품명</t>
  </si>
  <si>
    <t xml:space="preserve">등록일자</t>
  </si>
  <si>
    <t xml:space="preserve">디스크 사양</t>
  </si>
  <si>
    <t xml:space="preserve">형식</t>
  </si>
  <si>
    <r>
      <rPr>
        <sz val="11"/>
        <color rgb="FF000000"/>
        <rFont val="Noto Sans CJK SC Regular"/>
        <family val="2"/>
        <charset val="1"/>
      </rPr>
      <t xml:space="preserve">할당단위크기 </t>
    </r>
    <r>
      <rPr>
        <sz val="11"/>
        <color rgb="FF000000"/>
        <rFont val="맑은 고딕"/>
        <family val="2"/>
        <charset val="129"/>
      </rPr>
      <t xml:space="preserve">(GB)</t>
    </r>
  </si>
  <si>
    <t xml:space="preserve">Vol (TB)</t>
  </si>
  <si>
    <r>
      <rPr>
        <sz val="11"/>
        <color rgb="FF000000"/>
        <rFont val="Noto Sans CJK SC Regular"/>
        <family val="2"/>
        <charset val="1"/>
      </rPr>
      <t xml:space="preserve">할당량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</si>
  <si>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서비스명</t>
  </si>
  <si>
    <t xml:space="preserve">용도</t>
  </si>
  <si>
    <r>
      <rPr>
        <sz val="11"/>
        <color rgb="FF000000"/>
        <rFont val="Noto Sans CJK SC Regular"/>
        <family val="2"/>
        <charset val="1"/>
      </rPr>
      <t xml:space="preserve">가용량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</si>
  <si>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EMC SAN-1</t>
  </si>
  <si>
    <t xml:space="preserve">2011-09-06</t>
  </si>
  <si>
    <t xml:space="preserve">7.2K 2T</t>
  </si>
  <si>
    <t xml:space="preserve">CMS(T2)</t>
  </si>
  <si>
    <t xml:space="preserve">DATA01</t>
  </si>
  <si>
    <t xml:space="preserve">DATA02</t>
  </si>
  <si>
    <t xml:space="preserve">DATA03</t>
  </si>
  <si>
    <t xml:space="preserve">DATA04</t>
  </si>
  <si>
    <t xml:space="preserve">DATA05</t>
  </si>
  <si>
    <t xml:space="preserve">DATA06</t>
  </si>
  <si>
    <t xml:space="preserve">EMC SAN-2</t>
  </si>
  <si>
    <t xml:space="preserve">BELLE</t>
  </si>
  <si>
    <t xml:space="preserve">DATA</t>
  </si>
  <si>
    <t xml:space="preserve">VISUAL</t>
  </si>
  <si>
    <t xml:space="preserve">DATA07</t>
  </si>
  <si>
    <t xml:space="preserve">DATA08</t>
  </si>
  <si>
    <t xml:space="preserve">DATA09</t>
  </si>
  <si>
    <t xml:space="preserve">EMC Isilon 2012</t>
  </si>
  <si>
    <t xml:space="preserve">2012-07-02</t>
  </si>
  <si>
    <t xml:space="preserve">BIO</t>
  </si>
  <si>
    <t xml:space="preserve">SCRATCH</t>
  </si>
  <si>
    <t xml:space="preserve">CMS(T3)</t>
  </si>
  <si>
    <t xml:space="preserve">MONITOR</t>
  </si>
  <si>
    <t xml:space="preserve">ADMIN</t>
  </si>
  <si>
    <t xml:space="preserve">ATLASSIAN</t>
  </si>
  <si>
    <t xml:space="preserve">BACKUP</t>
  </si>
  <si>
    <t xml:space="preserve">HOME</t>
  </si>
  <si>
    <t xml:space="preserve">LOG</t>
  </si>
  <si>
    <t xml:space="preserve">REPOS</t>
  </si>
  <si>
    <t xml:space="preserve">RH_EXPORT</t>
  </si>
  <si>
    <t xml:space="preserve">RH_ISO</t>
  </si>
  <si>
    <t xml:space="preserve">CMS(HCP)</t>
  </si>
  <si>
    <t xml:space="preserve">LIB</t>
  </si>
  <si>
    <t xml:space="preserve">LIGO</t>
  </si>
  <si>
    <t xml:space="preserve">KAGRA_SCRATCH</t>
  </si>
  <si>
    <t xml:space="preserve">LDRDB</t>
  </si>
  <si>
    <t xml:space="preserve">RENO</t>
  </si>
  <si>
    <t xml:space="preserve">IBM TS3500</t>
  </si>
  <si>
    <t xml:space="preserve">2012-11-27</t>
  </si>
  <si>
    <t xml:space="preserve">3592 4T</t>
  </si>
  <si>
    <t xml:space="preserve">ALICE</t>
  </si>
  <si>
    <t xml:space="preserve">Hitachi VSP-1</t>
  </si>
  <si>
    <t xml:space="preserve">2013-10-03</t>
  </si>
  <si>
    <t xml:space="preserve">10K 900G</t>
  </si>
  <si>
    <t xml:space="preserve">XPT1219</t>
  </si>
  <si>
    <t xml:space="preserve">XPT1220</t>
  </si>
  <si>
    <t xml:space="preserve">TH01</t>
  </si>
  <si>
    <t xml:space="preserve">TH02</t>
  </si>
  <si>
    <t xml:space="preserve">7.2K 3T</t>
  </si>
  <si>
    <t xml:space="preserve">2015-02-10</t>
  </si>
  <si>
    <t xml:space="preserve">7.2K 4T</t>
  </si>
  <si>
    <t xml:space="preserve">Hitachi VSP-2</t>
  </si>
  <si>
    <t xml:space="preserve">SSD</t>
  </si>
  <si>
    <t xml:space="preserve">LOG_01</t>
  </si>
  <si>
    <t xml:space="preserve">LOG_02</t>
  </si>
  <si>
    <t xml:space="preserve">10K 1.2T</t>
  </si>
  <si>
    <t xml:space="preserve">TP01</t>
  </si>
  <si>
    <t xml:space="preserve">TP02</t>
  </si>
  <si>
    <t xml:space="preserve">TP03</t>
  </si>
  <si>
    <t xml:space="preserve">TP04</t>
  </si>
  <si>
    <t xml:space="preserve">TP05</t>
  </si>
  <si>
    <t xml:space="preserve">TP06</t>
  </si>
  <si>
    <t xml:space="preserve">TP07</t>
  </si>
  <si>
    <t xml:space="preserve">TP08</t>
  </si>
  <si>
    <t xml:space="preserve">XPT1201</t>
  </si>
  <si>
    <t xml:space="preserve">XPT1202</t>
  </si>
  <si>
    <t xml:space="preserve">XPT1203</t>
  </si>
  <si>
    <t xml:space="preserve">XPT1204</t>
  </si>
  <si>
    <t xml:space="preserve">XPT1205</t>
  </si>
  <si>
    <t xml:space="preserve">XPT1206</t>
  </si>
  <si>
    <t xml:space="preserve">XPT1207</t>
  </si>
  <si>
    <t xml:space="preserve">XPT1208</t>
  </si>
  <si>
    <t xml:space="preserve">XPT1209</t>
  </si>
  <si>
    <t xml:space="preserve">XPT1210</t>
  </si>
  <si>
    <t xml:space="preserve">XPT1211</t>
  </si>
  <si>
    <t xml:space="preserve">XPT1212</t>
  </si>
  <si>
    <t xml:space="preserve">XPT1213</t>
  </si>
  <si>
    <t xml:space="preserve">XPT1214</t>
  </si>
  <si>
    <t xml:space="preserve">XPT1215</t>
  </si>
  <si>
    <t xml:space="preserve">XPT1216</t>
  </si>
  <si>
    <t xml:space="preserve">XPT1217</t>
  </si>
  <si>
    <t xml:space="preserve">XPT1218</t>
  </si>
  <si>
    <t xml:space="preserve">EMC VNX8000</t>
  </si>
  <si>
    <t xml:space="preserve">2015-09-09</t>
  </si>
  <si>
    <t xml:space="preserve">XP1001</t>
  </si>
  <si>
    <t xml:space="preserve">XP1002</t>
  </si>
  <si>
    <t xml:space="preserve">XP1003</t>
  </si>
  <si>
    <t xml:space="preserve">XP1004</t>
  </si>
  <si>
    <t xml:space="preserve">XP1005</t>
  </si>
  <si>
    <t xml:space="preserve">XP1006</t>
  </si>
  <si>
    <t xml:space="preserve">XP1007</t>
  </si>
  <si>
    <t xml:space="preserve">XP1008</t>
  </si>
  <si>
    <t xml:space="preserve">XP1009</t>
  </si>
  <si>
    <t xml:space="preserve">XP1010</t>
  </si>
  <si>
    <t xml:space="preserve">EMC Isilon 2016</t>
  </si>
  <si>
    <t xml:space="preserve">2016-09-26</t>
  </si>
  <si>
    <t xml:space="preserve">7.2K 8T</t>
  </si>
  <si>
    <t xml:space="preserve">TEM</t>
  </si>
  <si>
    <t xml:space="preserve">SEVER</t>
  </si>
  <si>
    <t xml:space="preserve">Daniel</t>
  </si>
  <si>
    <t xml:space="preserve">CDF_HOME</t>
  </si>
  <si>
    <t xml:space="preserve">KAGRA_HOME</t>
  </si>
  <si>
    <t xml:space="preserve">LIB01</t>
  </si>
  <si>
    <t xml:space="preserve">LIB02</t>
  </si>
  <si>
    <t xml:space="preserve">REFORM01</t>
  </si>
  <si>
    <t xml:space="preserve">KAGRA_ARCHIVE</t>
  </si>
  <si>
    <t xml:space="preserve">CMS_HOME</t>
  </si>
  <si>
    <t xml:space="preserve">RAW01</t>
  </si>
  <si>
    <t xml:space="preserve">KIAF</t>
  </si>
  <si>
    <t xml:space="preserve">VHM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</si>
</sst>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_-"/>
    <numFmt numFmtId="166" formatCode="@"/>
    <numFmt numFmtId="167" formatCode="_-* #,##0.00_-;\-* #,##0.00_-;_-* \-_-;_-@_-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E0EC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16.3886639676113"/>
    <col collapsed="false" hidden="false" max="2" min="2" style="0" width="13.0688259109312"/>
    <col collapsed="false" hidden="false" max="3" min="3" style="0" width="11.6761133603239"/>
    <col collapsed="false" hidden="false" max="4" min="4" style="0" width="7.49797570850202"/>
    <col collapsed="false" hidden="false" max="5" min="5" style="0" width="18.3157894736842"/>
    <col collapsed="false" hidden="false" max="6" min="6" style="0" width="10.1781376518219"/>
    <col collapsed="false" hidden="false" max="7" min="7" style="0" width="11.246963562753"/>
    <col collapsed="false" hidden="false" max="8" min="8" style="0" width="12.6396761133603"/>
    <col collapsed="false" hidden="false" max="9" min="9" style="0" width="19.6032388663968"/>
    <col collapsed="false" hidden="false" max="11" min="10" style="0" width="11.246963562753"/>
    <col collapsed="false" hidden="false" max="1025" min="12" style="0" width="8.5708502024291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3"/>
      <c r="H1" s="3"/>
      <c r="I1" s="3"/>
      <c r="J1" s="3"/>
      <c r="K1" s="3"/>
    </row>
    <row r="2" customFormat="false" ht="16.5" hidden="false" customHeight="true" outlineLevel="0" collapsed="false">
      <c r="A2" s="4" t="s">
        <v>4</v>
      </c>
      <c r="B2" s="5" t="n">
        <f aca="false">F7+F13+F40+F45+F48+F50+F52+F60+F78</f>
        <v>4081.16514864922</v>
      </c>
      <c r="C2" s="5" t="n">
        <f aca="false">F19+F88</f>
        <v>4485</v>
      </c>
      <c r="D2" s="5" t="n">
        <f aca="false">F39</f>
        <v>3196</v>
      </c>
      <c r="E2" s="6" t="n">
        <f aca="false">SUM(B2:D2)</f>
        <v>11762.1651486492</v>
      </c>
      <c r="F2" s="7"/>
      <c r="G2" s="3"/>
      <c r="H2" s="3"/>
      <c r="I2" s="3"/>
      <c r="J2" s="3"/>
      <c r="K2" s="3"/>
    </row>
    <row r="3" customFormat="false" ht="13.8" hidden="false" customHeight="false" outlineLevel="0" collapsed="false">
      <c r="A3" s="4" t="s">
        <v>5</v>
      </c>
      <c r="B3" s="5" t="n">
        <f aca="false">SUM(G7:G18,G40:G51,G52:G87)</f>
        <v>3876.14950411797</v>
      </c>
      <c r="C3" s="5" t="n">
        <f aca="false">SUM(G19:G38,G88:G114)</f>
        <v>1969.13</v>
      </c>
      <c r="D3" s="5" t="n">
        <f aca="false">G39</f>
        <v>3196</v>
      </c>
      <c r="E3" s="6" t="n">
        <f aca="false">SUM(B3:D3)</f>
        <v>9041.27950411797</v>
      </c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6</v>
      </c>
      <c r="B4" s="6" t="n">
        <f aca="false">B2-B3</f>
        <v>205.01564453125</v>
      </c>
      <c r="C4" s="6" t="n">
        <f aca="false">C2-C3</f>
        <v>2515.87</v>
      </c>
      <c r="D4" s="6" t="n">
        <f aca="false">D2-D3</f>
        <v>0</v>
      </c>
      <c r="E4" s="6" t="n">
        <f aca="false">SUM(B4:D4)</f>
        <v>2720.88564453125</v>
      </c>
      <c r="F4" s="7"/>
      <c r="G4" s="3"/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8.65" hidden="false" customHeight="false" outlineLevel="0" collapsed="false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1" t="s">
        <v>12</v>
      </c>
      <c r="G6" s="2" t="s">
        <v>13</v>
      </c>
      <c r="H6" s="2" t="s">
        <v>14</v>
      </c>
      <c r="I6" s="2" t="s">
        <v>15</v>
      </c>
      <c r="J6" s="2" t="s">
        <v>16</v>
      </c>
    </row>
    <row r="7" customFormat="false" ht="13.8" hidden="false" customHeight="false" outlineLevel="0" collapsed="false">
      <c r="A7" s="8" t="s">
        <v>17</v>
      </c>
      <c r="B7" s="9" t="s">
        <v>18</v>
      </c>
      <c r="C7" s="10" t="s">
        <v>19</v>
      </c>
      <c r="D7" s="10" t="s">
        <v>0</v>
      </c>
      <c r="E7" s="11" t="n">
        <v>11000</v>
      </c>
      <c r="F7" s="12" t="n">
        <f aca="false">638000/1024</f>
        <v>623.046875</v>
      </c>
      <c r="G7" s="11" t="n">
        <f aca="false">$E$7*9/1024</f>
        <v>96.6796875</v>
      </c>
      <c r="H7" s="11" t="s">
        <v>20</v>
      </c>
      <c r="I7" s="10" t="s">
        <v>21</v>
      </c>
      <c r="J7" s="13" t="n">
        <f aca="false">F7-SUM(G7:G12)</f>
        <v>42.96875</v>
      </c>
    </row>
    <row r="8" customFormat="false" ht="13.8" hidden="false" customHeight="false" outlineLevel="0" collapsed="false">
      <c r="A8" s="8" t="s">
        <v>17</v>
      </c>
      <c r="B8" s="9" t="s">
        <v>18</v>
      </c>
      <c r="C8" s="10" t="s">
        <v>19</v>
      </c>
      <c r="D8" s="10" t="s">
        <v>0</v>
      </c>
      <c r="E8" s="11" t="n">
        <v>11000</v>
      </c>
      <c r="F8" s="12" t="n">
        <f aca="false">638000/1024</f>
        <v>623.046875</v>
      </c>
      <c r="G8" s="11" t="n">
        <f aca="false">$E$7*9/1024</f>
        <v>96.6796875</v>
      </c>
      <c r="H8" s="11" t="s">
        <v>20</v>
      </c>
      <c r="I8" s="10" t="s">
        <v>22</v>
      </c>
      <c r="J8" s="13"/>
    </row>
    <row r="9" customFormat="false" ht="13.8" hidden="false" customHeight="false" outlineLevel="0" collapsed="false">
      <c r="A9" s="8" t="s">
        <v>17</v>
      </c>
      <c r="B9" s="9" t="s">
        <v>18</v>
      </c>
      <c r="C9" s="10" t="s">
        <v>19</v>
      </c>
      <c r="D9" s="10" t="s">
        <v>0</v>
      </c>
      <c r="E9" s="11" t="n">
        <v>11000</v>
      </c>
      <c r="F9" s="12" t="n">
        <f aca="false">638000/1024</f>
        <v>623.046875</v>
      </c>
      <c r="G9" s="11" t="n">
        <f aca="false">$E$7*9/1024</f>
        <v>96.6796875</v>
      </c>
      <c r="H9" s="11" t="s">
        <v>20</v>
      </c>
      <c r="I9" s="10" t="s">
        <v>23</v>
      </c>
      <c r="J9" s="13"/>
    </row>
    <row r="10" customFormat="false" ht="13.8" hidden="false" customHeight="false" outlineLevel="0" collapsed="false">
      <c r="A10" s="8" t="s">
        <v>17</v>
      </c>
      <c r="B10" s="9" t="s">
        <v>18</v>
      </c>
      <c r="C10" s="10" t="s">
        <v>19</v>
      </c>
      <c r="D10" s="10" t="s">
        <v>0</v>
      </c>
      <c r="E10" s="11" t="n">
        <v>11000</v>
      </c>
      <c r="F10" s="12" t="n">
        <f aca="false">638000/1024</f>
        <v>623.046875</v>
      </c>
      <c r="G10" s="11" t="n">
        <f aca="false">$E$7*9/1024</f>
        <v>96.6796875</v>
      </c>
      <c r="H10" s="11" t="s">
        <v>20</v>
      </c>
      <c r="I10" s="10" t="s">
        <v>24</v>
      </c>
      <c r="J10" s="13"/>
    </row>
    <row r="11" customFormat="false" ht="13.8" hidden="false" customHeight="false" outlineLevel="0" collapsed="false">
      <c r="A11" s="8" t="s">
        <v>17</v>
      </c>
      <c r="B11" s="9" t="s">
        <v>18</v>
      </c>
      <c r="C11" s="10" t="s">
        <v>19</v>
      </c>
      <c r="D11" s="10" t="s">
        <v>0</v>
      </c>
      <c r="E11" s="11" t="n">
        <v>11000</v>
      </c>
      <c r="F11" s="12" t="n">
        <f aca="false">638000/1024</f>
        <v>623.046875</v>
      </c>
      <c r="G11" s="11" t="n">
        <f aca="false">$E$7*9/1024</f>
        <v>96.6796875</v>
      </c>
      <c r="H11" s="11" t="s">
        <v>20</v>
      </c>
      <c r="I11" s="10" t="s">
        <v>25</v>
      </c>
      <c r="J11" s="13"/>
    </row>
    <row r="12" customFormat="false" ht="13.8" hidden="false" customHeight="false" outlineLevel="0" collapsed="false">
      <c r="A12" s="8" t="s">
        <v>17</v>
      </c>
      <c r="B12" s="9" t="s">
        <v>18</v>
      </c>
      <c r="C12" s="10" t="s">
        <v>19</v>
      </c>
      <c r="D12" s="10" t="s">
        <v>0</v>
      </c>
      <c r="E12" s="11" t="n">
        <v>11000</v>
      </c>
      <c r="F12" s="12" t="n">
        <f aca="false">638000/1024</f>
        <v>623.046875</v>
      </c>
      <c r="G12" s="11" t="n">
        <f aca="false">$E$7*9/1024</f>
        <v>96.6796875</v>
      </c>
      <c r="H12" s="11" t="s">
        <v>20</v>
      </c>
      <c r="I12" s="10" t="s">
        <v>26</v>
      </c>
      <c r="J12" s="13"/>
    </row>
    <row r="13" customFormat="false" ht="13.8" hidden="false" customHeight="false" outlineLevel="0" collapsed="false">
      <c r="A13" s="8" t="s">
        <v>27</v>
      </c>
      <c r="B13" s="9" t="s">
        <v>18</v>
      </c>
      <c r="C13" s="10" t="s">
        <v>19</v>
      </c>
      <c r="D13" s="10" t="s">
        <v>0</v>
      </c>
      <c r="E13" s="11" t="n">
        <v>11000</v>
      </c>
      <c r="F13" s="12" t="n">
        <f aca="false">638000/1024</f>
        <v>623.046875</v>
      </c>
      <c r="G13" s="11" t="n">
        <f aca="false">$E$13*10/1024</f>
        <v>107.421875</v>
      </c>
      <c r="H13" s="11" t="s">
        <v>28</v>
      </c>
      <c r="I13" s="10" t="s">
        <v>29</v>
      </c>
      <c r="J13" s="13" t="n">
        <f aca="false">F13-SUM(G13:G18)</f>
        <v>75.1953125</v>
      </c>
    </row>
    <row r="14" customFormat="false" ht="13.8" hidden="false" customHeight="false" outlineLevel="0" collapsed="false">
      <c r="A14" s="8" t="s">
        <v>27</v>
      </c>
      <c r="B14" s="9" t="s">
        <v>18</v>
      </c>
      <c r="C14" s="10" t="s">
        <v>19</v>
      </c>
      <c r="D14" s="10" t="s">
        <v>0</v>
      </c>
      <c r="E14" s="11" t="n">
        <v>11000</v>
      </c>
      <c r="F14" s="12" t="n">
        <f aca="false">638000/1024</f>
        <v>623.046875</v>
      </c>
      <c r="G14" s="11" t="n">
        <f aca="false">$E$13*7/1024</f>
        <v>75.1953125</v>
      </c>
      <c r="H14" s="11" t="s">
        <v>30</v>
      </c>
      <c r="I14" s="10" t="s">
        <v>21</v>
      </c>
      <c r="J14" s="13"/>
    </row>
    <row r="15" customFormat="false" ht="13.8" hidden="false" customHeight="false" outlineLevel="0" collapsed="false">
      <c r="A15" s="8" t="s">
        <v>27</v>
      </c>
      <c r="B15" s="9" t="s">
        <v>18</v>
      </c>
      <c r="C15" s="10" t="s">
        <v>19</v>
      </c>
      <c r="D15" s="10" t="s">
        <v>0</v>
      </c>
      <c r="E15" s="11" t="n">
        <v>11000</v>
      </c>
      <c r="F15" s="12" t="n">
        <f aca="false">638000/1024</f>
        <v>623.046875</v>
      </c>
      <c r="G15" s="11" t="n">
        <f aca="false">$E$13*7/1024</f>
        <v>75.1953125</v>
      </c>
      <c r="H15" s="11" t="s">
        <v>30</v>
      </c>
      <c r="I15" s="10" t="s">
        <v>22</v>
      </c>
      <c r="J15" s="13"/>
    </row>
    <row r="16" customFormat="false" ht="13.8" hidden="false" customHeight="false" outlineLevel="0" collapsed="false">
      <c r="A16" s="8" t="s">
        <v>27</v>
      </c>
      <c r="B16" s="9" t="s">
        <v>18</v>
      </c>
      <c r="C16" s="10" t="s">
        <v>19</v>
      </c>
      <c r="D16" s="10" t="s">
        <v>0</v>
      </c>
      <c r="E16" s="11" t="n">
        <v>11000</v>
      </c>
      <c r="F16" s="12" t="n">
        <f aca="false">638000/1024</f>
        <v>623.046875</v>
      </c>
      <c r="G16" s="11" t="n">
        <f aca="false">$E$13*9/1024</f>
        <v>96.6796875</v>
      </c>
      <c r="H16" s="11" t="s">
        <v>20</v>
      </c>
      <c r="I16" s="10" t="s">
        <v>31</v>
      </c>
      <c r="J16" s="13"/>
    </row>
    <row r="17" customFormat="false" ht="13.8" hidden="false" customHeight="false" outlineLevel="0" collapsed="false">
      <c r="A17" s="8" t="s">
        <v>27</v>
      </c>
      <c r="B17" s="9" t="s">
        <v>18</v>
      </c>
      <c r="C17" s="10" t="s">
        <v>19</v>
      </c>
      <c r="D17" s="10" t="s">
        <v>0</v>
      </c>
      <c r="E17" s="11" t="n">
        <v>11000</v>
      </c>
      <c r="F17" s="12" t="n">
        <f aca="false">638000/1024</f>
        <v>623.046875</v>
      </c>
      <c r="G17" s="11" t="n">
        <f aca="false">$E$13*9/1024</f>
        <v>96.6796875</v>
      </c>
      <c r="H17" s="11" t="s">
        <v>20</v>
      </c>
      <c r="I17" s="10" t="s">
        <v>32</v>
      </c>
      <c r="J17" s="13"/>
    </row>
    <row r="18" customFormat="false" ht="13.8" hidden="false" customHeight="false" outlineLevel="0" collapsed="false">
      <c r="A18" s="8" t="s">
        <v>27</v>
      </c>
      <c r="B18" s="9" t="s">
        <v>18</v>
      </c>
      <c r="C18" s="10" t="s">
        <v>19</v>
      </c>
      <c r="D18" s="10" t="s">
        <v>0</v>
      </c>
      <c r="E18" s="11" t="n">
        <v>11000</v>
      </c>
      <c r="F18" s="12" t="n">
        <f aca="false">638000/1024</f>
        <v>623.046875</v>
      </c>
      <c r="G18" s="11" t="n">
        <f aca="false">$E$13*9/1024</f>
        <v>96.6796875</v>
      </c>
      <c r="H18" s="11" t="s">
        <v>20</v>
      </c>
      <c r="I18" s="10" t="s">
        <v>33</v>
      </c>
      <c r="J18" s="13"/>
    </row>
    <row r="19" customFormat="false" ht="13.8" hidden="false" customHeight="false" outlineLevel="0" collapsed="false">
      <c r="A19" s="8" t="s">
        <v>34</v>
      </c>
      <c r="B19" s="9" t="s">
        <v>35</v>
      </c>
      <c r="C19" s="10" t="s">
        <v>19</v>
      </c>
      <c r="D19" s="10" t="s">
        <v>1</v>
      </c>
      <c r="E19" s="11" t="n">
        <f aca="false">97.4*1024</f>
        <v>99737.6</v>
      </c>
      <c r="F19" s="12" t="n">
        <f aca="false">E19*15/1024</f>
        <v>1461</v>
      </c>
      <c r="G19" s="11" t="n">
        <v>300</v>
      </c>
      <c r="H19" s="11" t="s">
        <v>36</v>
      </c>
      <c r="I19" s="10" t="s">
        <v>37</v>
      </c>
      <c r="J19" s="13" t="n">
        <f aca="false">F19-SUM(G19:G38)</f>
        <v>7.90000000000009</v>
      </c>
    </row>
    <row r="20" customFormat="false" ht="13.8" hidden="false" customHeight="false" outlineLevel="0" collapsed="false">
      <c r="A20" s="8" t="s">
        <v>34</v>
      </c>
      <c r="B20" s="9" t="s">
        <v>35</v>
      </c>
      <c r="C20" s="10" t="s">
        <v>19</v>
      </c>
      <c r="D20" s="10" t="s">
        <v>1</v>
      </c>
      <c r="E20" s="11" t="n">
        <f aca="false">97.4*1024</f>
        <v>99737.6</v>
      </c>
      <c r="F20" s="12" t="n">
        <f aca="false">E20*15/1024</f>
        <v>1461</v>
      </c>
      <c r="G20" s="11" t="n">
        <v>0.1</v>
      </c>
      <c r="H20" s="11" t="s">
        <v>38</v>
      </c>
      <c r="I20" s="10" t="s">
        <v>39</v>
      </c>
      <c r="J20" s="13"/>
    </row>
    <row r="21" customFormat="false" ht="13.8" hidden="false" customHeight="false" outlineLevel="0" collapsed="false">
      <c r="A21" s="8" t="s">
        <v>34</v>
      </c>
      <c r="B21" s="9" t="s">
        <v>35</v>
      </c>
      <c r="C21" s="10" t="s">
        <v>19</v>
      </c>
      <c r="D21" s="10" t="s">
        <v>1</v>
      </c>
      <c r="E21" s="11" t="n">
        <f aca="false">97.4*1024</f>
        <v>99737.6</v>
      </c>
      <c r="F21" s="12" t="n">
        <f aca="false">E21*15/1024</f>
        <v>1461</v>
      </c>
      <c r="G21" s="11" t="n">
        <v>10</v>
      </c>
      <c r="H21" s="11" t="s">
        <v>38</v>
      </c>
      <c r="I21" s="10" t="s">
        <v>37</v>
      </c>
      <c r="J21" s="13"/>
    </row>
    <row r="22" customFormat="false" ht="13.8" hidden="false" customHeight="false" outlineLevel="0" collapsed="false">
      <c r="A22" s="8" t="s">
        <v>34</v>
      </c>
      <c r="B22" s="9" t="s">
        <v>35</v>
      </c>
      <c r="C22" s="10" t="s">
        <v>19</v>
      </c>
      <c r="D22" s="10" t="s">
        <v>1</v>
      </c>
      <c r="E22" s="11" t="n">
        <f aca="false">97.4*1024</f>
        <v>99737.6</v>
      </c>
      <c r="F22" s="12" t="n">
        <f aca="false">E22*15/1024</f>
        <v>1461</v>
      </c>
      <c r="G22" s="11" t="n">
        <v>1</v>
      </c>
      <c r="H22" s="11" t="s">
        <v>40</v>
      </c>
      <c r="I22" s="10" t="s">
        <v>41</v>
      </c>
      <c r="J22" s="13"/>
    </row>
    <row r="23" customFormat="false" ht="13.8" hidden="false" customHeight="false" outlineLevel="0" collapsed="false">
      <c r="A23" s="8" t="s">
        <v>34</v>
      </c>
      <c r="B23" s="9" t="s">
        <v>35</v>
      </c>
      <c r="C23" s="10" t="s">
        <v>19</v>
      </c>
      <c r="D23" s="10" t="s">
        <v>1</v>
      </c>
      <c r="E23" s="11" t="n">
        <f aca="false">97.4*1024</f>
        <v>99737.6</v>
      </c>
      <c r="F23" s="12" t="n">
        <f aca="false">E23*15/1024</f>
        <v>1461</v>
      </c>
      <c r="G23" s="11" t="n">
        <v>5</v>
      </c>
      <c r="H23" s="11" t="s">
        <v>40</v>
      </c>
      <c r="I23" s="10" t="s">
        <v>42</v>
      </c>
      <c r="J23" s="13"/>
    </row>
    <row r="24" customFormat="false" ht="13.8" hidden="false" customHeight="false" outlineLevel="0" collapsed="false">
      <c r="A24" s="8" t="s">
        <v>34</v>
      </c>
      <c r="B24" s="9" t="s">
        <v>35</v>
      </c>
      <c r="C24" s="10" t="s">
        <v>19</v>
      </c>
      <c r="D24" s="10" t="s">
        <v>1</v>
      </c>
      <c r="E24" s="11" t="n">
        <f aca="false">97.4*1024</f>
        <v>99737.6</v>
      </c>
      <c r="F24" s="12" t="n">
        <f aca="false">E24*15/1024</f>
        <v>1461</v>
      </c>
      <c r="G24" s="11" t="n">
        <v>10</v>
      </c>
      <c r="H24" s="11" t="s">
        <v>40</v>
      </c>
      <c r="I24" s="10" t="s">
        <v>43</v>
      </c>
      <c r="J24" s="13"/>
    </row>
    <row r="25" customFormat="false" ht="13.8" hidden="false" customHeight="false" outlineLevel="0" collapsed="false">
      <c r="A25" s="8" t="s">
        <v>34</v>
      </c>
      <c r="B25" s="9" t="s">
        <v>35</v>
      </c>
      <c r="C25" s="10" t="s">
        <v>19</v>
      </c>
      <c r="D25" s="10" t="s">
        <v>1</v>
      </c>
      <c r="E25" s="11" t="n">
        <f aca="false">97.4*1024</f>
        <v>99737.6</v>
      </c>
      <c r="F25" s="12" t="n">
        <f aca="false">E25*15/1024</f>
        <v>1461</v>
      </c>
      <c r="G25" s="11" t="n">
        <v>10</v>
      </c>
      <c r="H25" s="11" t="s">
        <v>40</v>
      </c>
      <c r="I25" s="10" t="s">
        <v>44</v>
      </c>
      <c r="J25" s="13"/>
    </row>
    <row r="26" customFormat="false" ht="13.8" hidden="false" customHeight="false" outlineLevel="0" collapsed="false">
      <c r="A26" s="8" t="s">
        <v>34</v>
      </c>
      <c r="B26" s="9" t="s">
        <v>35</v>
      </c>
      <c r="C26" s="10" t="s">
        <v>19</v>
      </c>
      <c r="D26" s="10" t="s">
        <v>1</v>
      </c>
      <c r="E26" s="11" t="n">
        <f aca="false">97.4*1024</f>
        <v>99737.6</v>
      </c>
      <c r="F26" s="12" t="n">
        <f aca="false">E26*15/1024</f>
        <v>1461</v>
      </c>
      <c r="G26" s="11" t="n">
        <v>2</v>
      </c>
      <c r="H26" s="11" t="s">
        <v>40</v>
      </c>
      <c r="I26" s="10" t="s">
        <v>45</v>
      </c>
      <c r="J26" s="13"/>
    </row>
    <row r="27" customFormat="false" ht="13.8" hidden="false" customHeight="false" outlineLevel="0" collapsed="false">
      <c r="A27" s="8" t="s">
        <v>34</v>
      </c>
      <c r="B27" s="9" t="s">
        <v>35</v>
      </c>
      <c r="C27" s="10" t="s">
        <v>19</v>
      </c>
      <c r="D27" s="10" t="s">
        <v>1</v>
      </c>
      <c r="E27" s="11" t="n">
        <f aca="false">97.4*1024</f>
        <v>99737.6</v>
      </c>
      <c r="F27" s="12" t="n">
        <f aca="false">E27*15/1024</f>
        <v>1461</v>
      </c>
      <c r="G27" s="11" t="n">
        <v>10</v>
      </c>
      <c r="H27" s="11" t="s">
        <v>40</v>
      </c>
      <c r="I27" s="10" t="s">
        <v>46</v>
      </c>
      <c r="J27" s="13"/>
    </row>
    <row r="28" customFormat="false" ht="13.8" hidden="false" customHeight="false" outlineLevel="0" collapsed="false">
      <c r="A28" s="8" t="s">
        <v>34</v>
      </c>
      <c r="B28" s="9" t="s">
        <v>35</v>
      </c>
      <c r="C28" s="10" t="s">
        <v>19</v>
      </c>
      <c r="D28" s="10" t="s">
        <v>1</v>
      </c>
      <c r="E28" s="11" t="n">
        <f aca="false">97.4*1024</f>
        <v>99737.6</v>
      </c>
      <c r="F28" s="12" t="n">
        <f aca="false">E28*15/1024</f>
        <v>1461</v>
      </c>
      <c r="G28" s="11" t="n">
        <v>1</v>
      </c>
      <c r="H28" s="11" t="s">
        <v>40</v>
      </c>
      <c r="I28" s="10" t="s">
        <v>47</v>
      </c>
      <c r="J28" s="13"/>
    </row>
    <row r="29" customFormat="false" ht="13.8" hidden="false" customHeight="false" outlineLevel="0" collapsed="false">
      <c r="A29" s="8" t="s">
        <v>34</v>
      </c>
      <c r="B29" s="9" t="s">
        <v>35</v>
      </c>
      <c r="C29" s="10" t="s">
        <v>19</v>
      </c>
      <c r="D29" s="10" t="s">
        <v>1</v>
      </c>
      <c r="E29" s="11" t="n">
        <f aca="false">97.4*1024</f>
        <v>99737.6</v>
      </c>
      <c r="F29" s="12" t="n">
        <f aca="false">E29*15/1024</f>
        <v>1461</v>
      </c>
      <c r="G29" s="11" t="n">
        <v>50</v>
      </c>
      <c r="H29" s="11" t="s">
        <v>48</v>
      </c>
      <c r="I29" s="10" t="s">
        <v>21</v>
      </c>
      <c r="J29" s="13"/>
    </row>
    <row r="30" customFormat="false" ht="13.8" hidden="false" customHeight="false" outlineLevel="0" collapsed="false">
      <c r="A30" s="8" t="s">
        <v>34</v>
      </c>
      <c r="B30" s="9" t="s">
        <v>35</v>
      </c>
      <c r="C30" s="10" t="s">
        <v>19</v>
      </c>
      <c r="D30" s="10" t="s">
        <v>1</v>
      </c>
      <c r="E30" s="11" t="n">
        <f aca="false">97.4*1024</f>
        <v>99737.6</v>
      </c>
      <c r="F30" s="12" t="n">
        <f aca="false">E30*15/1024</f>
        <v>1461</v>
      </c>
      <c r="G30" s="11" t="n">
        <v>100</v>
      </c>
      <c r="H30" s="11" t="s">
        <v>48</v>
      </c>
      <c r="I30" s="10" t="s">
        <v>22</v>
      </c>
      <c r="J30" s="13"/>
    </row>
    <row r="31" customFormat="false" ht="13.8" hidden="false" customHeight="false" outlineLevel="0" collapsed="false">
      <c r="A31" s="8" t="s">
        <v>34</v>
      </c>
      <c r="B31" s="9" t="s">
        <v>35</v>
      </c>
      <c r="C31" s="10" t="s">
        <v>19</v>
      </c>
      <c r="D31" s="10" t="s">
        <v>1</v>
      </c>
      <c r="E31" s="11" t="n">
        <f aca="false">97.4*1024</f>
        <v>99737.6</v>
      </c>
      <c r="F31" s="12" t="n">
        <f aca="false">E31*15/1024</f>
        <v>1461</v>
      </c>
      <c r="G31" s="11" t="n">
        <v>1</v>
      </c>
      <c r="H31" s="11" t="s">
        <v>48</v>
      </c>
      <c r="I31" s="10" t="s">
        <v>43</v>
      </c>
      <c r="J31" s="13"/>
    </row>
    <row r="32" customFormat="false" ht="13.8" hidden="false" customHeight="false" outlineLevel="0" collapsed="false">
      <c r="A32" s="8" t="s">
        <v>34</v>
      </c>
      <c r="B32" s="9" t="s">
        <v>35</v>
      </c>
      <c r="C32" s="10" t="s">
        <v>19</v>
      </c>
      <c r="D32" s="10" t="s">
        <v>1</v>
      </c>
      <c r="E32" s="11" t="n">
        <f aca="false">97.4*1024</f>
        <v>99737.6</v>
      </c>
      <c r="F32" s="12" t="n">
        <f aca="false">E32*15/1024</f>
        <v>1461</v>
      </c>
      <c r="G32" s="11" t="n">
        <v>1</v>
      </c>
      <c r="H32" s="11" t="s">
        <v>48</v>
      </c>
      <c r="I32" s="10" t="s">
        <v>49</v>
      </c>
      <c r="J32" s="13"/>
    </row>
    <row r="33" customFormat="false" ht="13.8" hidden="false" customHeight="false" outlineLevel="0" collapsed="false">
      <c r="A33" s="8" t="s">
        <v>34</v>
      </c>
      <c r="B33" s="9" t="s">
        <v>35</v>
      </c>
      <c r="C33" s="10" t="s">
        <v>19</v>
      </c>
      <c r="D33" s="10" t="s">
        <v>1</v>
      </c>
      <c r="E33" s="11" t="n">
        <f aca="false">97.4*1024</f>
        <v>99737.6</v>
      </c>
      <c r="F33" s="12" t="n">
        <f aca="false">E33*15/1024</f>
        <v>1461</v>
      </c>
      <c r="G33" s="11" t="n">
        <v>1</v>
      </c>
      <c r="H33" s="11" t="s">
        <v>50</v>
      </c>
      <c r="I33" s="10" t="s">
        <v>51</v>
      </c>
      <c r="J33" s="13"/>
    </row>
    <row r="34" customFormat="false" ht="16.5" hidden="false" customHeight="true" outlineLevel="0" collapsed="false">
      <c r="A34" s="8" t="s">
        <v>34</v>
      </c>
      <c r="B34" s="9" t="s">
        <v>35</v>
      </c>
      <c r="C34" s="10" t="s">
        <v>19</v>
      </c>
      <c r="D34" s="10" t="s">
        <v>1</v>
      </c>
      <c r="E34" s="11" t="n">
        <f aca="false">97.4*1024</f>
        <v>99737.6</v>
      </c>
      <c r="F34" s="12" t="n">
        <f aca="false">E34*15/1024</f>
        <v>1461</v>
      </c>
      <c r="G34" s="11" t="n">
        <v>300</v>
      </c>
      <c r="H34" s="11" t="s">
        <v>50</v>
      </c>
      <c r="I34" s="10" t="s">
        <v>21</v>
      </c>
      <c r="J34" s="13"/>
    </row>
    <row r="35" customFormat="false" ht="16.5" hidden="false" customHeight="true" outlineLevel="0" collapsed="false">
      <c r="A35" s="8" t="s">
        <v>34</v>
      </c>
      <c r="B35" s="9" t="s">
        <v>35</v>
      </c>
      <c r="C35" s="10" t="s">
        <v>19</v>
      </c>
      <c r="D35" s="10" t="s">
        <v>1</v>
      </c>
      <c r="E35" s="11" t="n">
        <f aca="false">97.4*1024</f>
        <v>99737.6</v>
      </c>
      <c r="F35" s="12" t="n">
        <f aca="false">E35*15/1024</f>
        <v>1461</v>
      </c>
      <c r="G35" s="11" t="n">
        <v>1</v>
      </c>
      <c r="H35" s="11" t="s">
        <v>50</v>
      </c>
      <c r="I35" s="10" t="s">
        <v>52</v>
      </c>
      <c r="J35" s="13"/>
    </row>
    <row r="36" customFormat="false" ht="13.8" hidden="false" customHeight="false" outlineLevel="0" collapsed="false">
      <c r="A36" s="8" t="s">
        <v>34</v>
      </c>
      <c r="B36" s="9" t="s">
        <v>35</v>
      </c>
      <c r="C36" s="10" t="s">
        <v>19</v>
      </c>
      <c r="D36" s="10" t="s">
        <v>1</v>
      </c>
      <c r="E36" s="11" t="n">
        <f aca="false">97.4*1024</f>
        <v>99737.6</v>
      </c>
      <c r="F36" s="12" t="n">
        <f aca="false">E36*15/1024</f>
        <v>1461</v>
      </c>
      <c r="G36" s="11" t="n">
        <v>320</v>
      </c>
      <c r="H36" s="11" t="s">
        <v>53</v>
      </c>
      <c r="I36" s="10" t="s">
        <v>21</v>
      </c>
      <c r="J36" s="13"/>
    </row>
    <row r="37" customFormat="false" ht="13.8" hidden="false" customHeight="false" outlineLevel="0" collapsed="false">
      <c r="A37" s="8" t="s">
        <v>34</v>
      </c>
      <c r="B37" s="9" t="s">
        <v>35</v>
      </c>
      <c r="C37" s="10" t="s">
        <v>19</v>
      </c>
      <c r="D37" s="10" t="s">
        <v>1</v>
      </c>
      <c r="E37" s="11" t="n">
        <f aca="false">97.4*1024</f>
        <v>99737.6</v>
      </c>
      <c r="F37" s="12" t="n">
        <f aca="false">E37*15/1024</f>
        <v>1461</v>
      </c>
      <c r="G37" s="11" t="n">
        <v>200</v>
      </c>
      <c r="H37" s="11" t="s">
        <v>53</v>
      </c>
      <c r="I37" s="10" t="s">
        <v>22</v>
      </c>
      <c r="J37" s="13"/>
    </row>
    <row r="38" customFormat="false" ht="13.8" hidden="false" customHeight="false" outlineLevel="0" collapsed="false">
      <c r="A38" s="8" t="s">
        <v>34</v>
      </c>
      <c r="B38" s="9" t="s">
        <v>35</v>
      </c>
      <c r="C38" s="10" t="s">
        <v>19</v>
      </c>
      <c r="D38" s="10" t="s">
        <v>1</v>
      </c>
      <c r="E38" s="11" t="n">
        <f aca="false">97.4*1024</f>
        <v>99737.6</v>
      </c>
      <c r="F38" s="12" t="n">
        <f aca="false">E38*15/1024</f>
        <v>1461</v>
      </c>
      <c r="G38" s="11" t="n">
        <v>130</v>
      </c>
      <c r="H38" s="11" t="s">
        <v>53</v>
      </c>
      <c r="I38" s="10" t="s">
        <v>23</v>
      </c>
      <c r="J38" s="13"/>
    </row>
    <row r="39" customFormat="false" ht="14.9" hidden="false" customHeight="false" outlineLevel="0" collapsed="false">
      <c r="A39" s="8" t="s">
        <v>54</v>
      </c>
      <c r="B39" s="14" t="s">
        <v>55</v>
      </c>
      <c r="C39" s="10" t="s">
        <v>56</v>
      </c>
      <c r="D39" s="10" t="s">
        <v>2</v>
      </c>
      <c r="E39" s="12" t="n">
        <f aca="false">1036+560+1600</f>
        <v>3196</v>
      </c>
      <c r="F39" s="12" t="n">
        <f aca="false">1036+560+1600</f>
        <v>3196</v>
      </c>
      <c r="G39" s="11" t="n">
        <v>3196</v>
      </c>
      <c r="H39" s="15" t="s">
        <v>57</v>
      </c>
      <c r="I39" s="10" t="s">
        <v>2</v>
      </c>
      <c r="J39" s="13" t="n">
        <f aca="false">F39-G39</f>
        <v>0</v>
      </c>
    </row>
    <row r="40" customFormat="false" ht="13.8" hidden="false" customHeight="false" outlineLevel="0" collapsed="false">
      <c r="A40" s="8" t="s">
        <v>58</v>
      </c>
      <c r="B40" s="9" t="s">
        <v>59</v>
      </c>
      <c r="C40" s="10" t="s">
        <v>60</v>
      </c>
      <c r="D40" s="10" t="s">
        <v>0</v>
      </c>
      <c r="E40" s="11" t="n">
        <v>4095.99</v>
      </c>
      <c r="F40" s="12" t="n">
        <v>150.98</v>
      </c>
      <c r="G40" s="11" t="n">
        <f aca="false">$E$40*5/1024</f>
        <v>19.999951171875</v>
      </c>
      <c r="H40" s="15" t="s">
        <v>57</v>
      </c>
      <c r="I40" s="10" t="s">
        <v>61</v>
      </c>
      <c r="J40" s="13" t="n">
        <f aca="false">F40-SUM(G40:G44)</f>
        <v>2.98036132812499</v>
      </c>
    </row>
    <row r="41" customFormat="false" ht="13.8" hidden="false" customHeight="false" outlineLevel="0" collapsed="false">
      <c r="A41" s="8" t="s">
        <v>58</v>
      </c>
      <c r="B41" s="9" t="s">
        <v>59</v>
      </c>
      <c r="C41" s="10" t="s">
        <v>60</v>
      </c>
      <c r="D41" s="10" t="s">
        <v>0</v>
      </c>
      <c r="E41" s="11" t="n">
        <v>4095.99</v>
      </c>
      <c r="F41" s="12" t="n">
        <v>150.98</v>
      </c>
      <c r="G41" s="11" t="n">
        <f aca="false">$E$40*5/1024</f>
        <v>19.999951171875</v>
      </c>
      <c r="H41" s="15" t="s">
        <v>57</v>
      </c>
      <c r="I41" s="10" t="s">
        <v>62</v>
      </c>
      <c r="J41" s="13"/>
    </row>
    <row r="42" customFormat="false" ht="13.8" hidden="false" customHeight="false" outlineLevel="0" collapsed="false">
      <c r="A42" s="8" t="s">
        <v>58</v>
      </c>
      <c r="B42" s="9" t="s">
        <v>59</v>
      </c>
      <c r="C42" s="10" t="s">
        <v>60</v>
      </c>
      <c r="D42" s="10" t="s">
        <v>0</v>
      </c>
      <c r="E42" s="11" t="n">
        <v>4095.99</v>
      </c>
      <c r="F42" s="12" t="n">
        <v>150.98</v>
      </c>
      <c r="G42" s="11" t="n">
        <f aca="false">$E$40*1/1024</f>
        <v>3.999990234375</v>
      </c>
      <c r="H42" s="15" t="s">
        <v>57</v>
      </c>
      <c r="I42" s="10" t="s">
        <v>63</v>
      </c>
      <c r="J42" s="13"/>
    </row>
    <row r="43" customFormat="false" ht="13.8" hidden="false" customHeight="false" outlineLevel="0" collapsed="false">
      <c r="A43" s="8" t="s">
        <v>58</v>
      </c>
      <c r="B43" s="9" t="s">
        <v>59</v>
      </c>
      <c r="C43" s="10" t="s">
        <v>60</v>
      </c>
      <c r="D43" s="10" t="s">
        <v>0</v>
      </c>
      <c r="E43" s="11" t="n">
        <v>4095.99</v>
      </c>
      <c r="F43" s="12" t="n">
        <v>150.98</v>
      </c>
      <c r="G43" s="11" t="n">
        <f aca="false">$E$40*1/1024</f>
        <v>3.999990234375</v>
      </c>
      <c r="H43" s="15" t="s">
        <v>57</v>
      </c>
      <c r="I43" s="10" t="s">
        <v>64</v>
      </c>
      <c r="J43" s="13"/>
    </row>
    <row r="44" customFormat="false" ht="13.8" hidden="false" customHeight="false" outlineLevel="0" collapsed="false">
      <c r="A44" s="8" t="s">
        <v>58</v>
      </c>
      <c r="B44" s="9" t="s">
        <v>59</v>
      </c>
      <c r="C44" s="10" t="s">
        <v>60</v>
      </c>
      <c r="D44" s="10" t="s">
        <v>0</v>
      </c>
      <c r="E44" s="11" t="n">
        <v>4095.99</v>
      </c>
      <c r="F44" s="12" t="n">
        <v>150.98</v>
      </c>
      <c r="G44" s="11" t="n">
        <f aca="false">$E$40*25/1024</f>
        <v>99.999755859375</v>
      </c>
      <c r="H44" s="11" t="s">
        <v>38</v>
      </c>
      <c r="I44" s="10" t="s">
        <v>26</v>
      </c>
      <c r="J44" s="13"/>
    </row>
    <row r="45" customFormat="false" ht="13.8" hidden="false" customHeight="false" outlineLevel="0" collapsed="false">
      <c r="A45" s="8" t="s">
        <v>58</v>
      </c>
      <c r="B45" s="9" t="s">
        <v>59</v>
      </c>
      <c r="C45" s="10" t="s">
        <v>65</v>
      </c>
      <c r="D45" s="10" t="s">
        <v>0</v>
      </c>
      <c r="E45" s="11" t="n">
        <v>4095.99</v>
      </c>
      <c r="F45" s="12" t="n">
        <v>352.6</v>
      </c>
      <c r="G45" s="11" t="n">
        <f aca="false">$E$45*25/1024</f>
        <v>99.999755859375</v>
      </c>
      <c r="H45" s="11" t="s">
        <v>38</v>
      </c>
      <c r="I45" s="10" t="s">
        <v>21</v>
      </c>
      <c r="J45" s="13" t="n">
        <f aca="false">F45-SUM(G45:G47)</f>
        <v>52.600732421875</v>
      </c>
    </row>
    <row r="46" customFormat="false" ht="13.8" hidden="false" customHeight="false" outlineLevel="0" collapsed="false">
      <c r="A46" s="8" t="s">
        <v>58</v>
      </c>
      <c r="B46" s="9" t="s">
        <v>59</v>
      </c>
      <c r="C46" s="10" t="s">
        <v>65</v>
      </c>
      <c r="D46" s="10" t="s">
        <v>0</v>
      </c>
      <c r="E46" s="11" t="n">
        <v>4095.99</v>
      </c>
      <c r="F46" s="12" t="n">
        <v>352.6</v>
      </c>
      <c r="G46" s="11" t="n">
        <f aca="false">$E$45*25/1024</f>
        <v>99.999755859375</v>
      </c>
      <c r="H46" s="11" t="s">
        <v>38</v>
      </c>
      <c r="I46" s="10" t="s">
        <v>22</v>
      </c>
      <c r="J46" s="13"/>
    </row>
    <row r="47" customFormat="false" ht="13.8" hidden="false" customHeight="false" outlineLevel="0" collapsed="false">
      <c r="A47" s="8" t="s">
        <v>58</v>
      </c>
      <c r="B47" s="9" t="s">
        <v>59</v>
      </c>
      <c r="C47" s="10" t="s">
        <v>65</v>
      </c>
      <c r="D47" s="10" t="s">
        <v>0</v>
      </c>
      <c r="E47" s="11" t="n">
        <v>4095.99</v>
      </c>
      <c r="F47" s="12" t="n">
        <v>352.6</v>
      </c>
      <c r="G47" s="11" t="n">
        <f aca="false">$E$45*25/1024</f>
        <v>99.999755859375</v>
      </c>
      <c r="H47" s="11" t="s">
        <v>38</v>
      </c>
      <c r="I47" s="10" t="s">
        <v>23</v>
      </c>
      <c r="J47" s="13"/>
    </row>
    <row r="48" customFormat="false" ht="13.8" hidden="false" customHeight="false" outlineLevel="0" collapsed="false">
      <c r="A48" s="8" t="s">
        <v>58</v>
      </c>
      <c r="B48" s="9" t="s">
        <v>66</v>
      </c>
      <c r="C48" s="10" t="s">
        <v>67</v>
      </c>
      <c r="D48" s="10" t="s">
        <v>0</v>
      </c>
      <c r="E48" s="11" t="n">
        <v>4095.99</v>
      </c>
      <c r="F48" s="12" t="n">
        <v>256.43</v>
      </c>
      <c r="G48" s="11" t="n">
        <f aca="false">$E$48*25/1024</f>
        <v>99.999755859375</v>
      </c>
      <c r="H48" s="11" t="s">
        <v>38</v>
      </c>
      <c r="I48" s="10" t="s">
        <v>24</v>
      </c>
      <c r="J48" s="13" t="n">
        <f aca="false">F48-SUM(G48:G49)</f>
        <v>56.43048828125</v>
      </c>
    </row>
    <row r="49" customFormat="false" ht="13.8" hidden="false" customHeight="false" outlineLevel="0" collapsed="false">
      <c r="A49" s="8" t="s">
        <v>58</v>
      </c>
      <c r="B49" s="9" t="s">
        <v>66</v>
      </c>
      <c r="C49" s="10" t="s">
        <v>67</v>
      </c>
      <c r="D49" s="10" t="s">
        <v>0</v>
      </c>
      <c r="E49" s="11" t="n">
        <v>4095.99</v>
      </c>
      <c r="F49" s="12" t="n">
        <v>256.43</v>
      </c>
      <c r="G49" s="11" t="n">
        <f aca="false">$E$48*25/1024</f>
        <v>99.999755859375</v>
      </c>
      <c r="H49" s="11" t="s">
        <v>38</v>
      </c>
      <c r="I49" s="10" t="s">
        <v>25</v>
      </c>
      <c r="J49" s="13"/>
    </row>
    <row r="50" customFormat="false" ht="13.8" hidden="false" customHeight="false" outlineLevel="0" collapsed="false">
      <c r="A50" s="8" t="s">
        <v>68</v>
      </c>
      <c r="B50" s="9" t="s">
        <v>66</v>
      </c>
      <c r="C50" s="10" t="s">
        <v>69</v>
      </c>
      <c r="D50" s="10" t="s">
        <v>0</v>
      </c>
      <c r="E50" s="11" t="n">
        <v>2453.47</v>
      </c>
      <c r="F50" s="12" t="n">
        <f aca="false">E50*4/1024</f>
        <v>9.5838671875</v>
      </c>
      <c r="G50" s="11" t="n">
        <f aca="false">$E$50*2/1024</f>
        <v>4.79193359375</v>
      </c>
      <c r="H50" s="11" t="s">
        <v>40</v>
      </c>
      <c r="I50" s="10" t="s">
        <v>70</v>
      </c>
      <c r="J50" s="13" t="n">
        <f aca="false">F50-SUM(G50:G51)</f>
        <v>0</v>
      </c>
    </row>
    <row r="51" customFormat="false" ht="13.8" hidden="false" customHeight="false" outlineLevel="0" collapsed="false">
      <c r="A51" s="8" t="s">
        <v>68</v>
      </c>
      <c r="B51" s="9" t="s">
        <v>66</v>
      </c>
      <c r="C51" s="10" t="s">
        <v>69</v>
      </c>
      <c r="D51" s="10" t="s">
        <v>0</v>
      </c>
      <c r="E51" s="11" t="n">
        <v>2453.47</v>
      </c>
      <c r="F51" s="12" t="n">
        <f aca="false">E51*4/1024</f>
        <v>9.5838671875</v>
      </c>
      <c r="G51" s="11" t="n">
        <f aca="false">$E$50*2/1024</f>
        <v>4.79193359375</v>
      </c>
      <c r="H51" s="11" t="s">
        <v>40</v>
      </c>
      <c r="I51" s="10" t="s">
        <v>71</v>
      </c>
      <c r="J51" s="13"/>
    </row>
    <row r="52" customFormat="false" ht="13.8" hidden="false" customHeight="false" outlineLevel="0" collapsed="false">
      <c r="A52" s="8" t="s">
        <v>68</v>
      </c>
      <c r="B52" s="9" t="s">
        <v>66</v>
      </c>
      <c r="C52" s="10" t="s">
        <v>72</v>
      </c>
      <c r="D52" s="10" t="s">
        <v>0</v>
      </c>
      <c r="E52" s="11" t="n">
        <f aca="false">6.29*1024</f>
        <v>6440.96</v>
      </c>
      <c r="F52" s="12" t="n">
        <v>176.12</v>
      </c>
      <c r="G52" s="11" t="n">
        <f aca="false">$E$52*4/1024</f>
        <v>25.16</v>
      </c>
      <c r="H52" s="15" t="s">
        <v>57</v>
      </c>
      <c r="I52" s="10" t="s">
        <v>73</v>
      </c>
      <c r="J52" s="13" t="n">
        <f aca="false">F52-SUM(G53:G59)</f>
        <v>0</v>
      </c>
    </row>
    <row r="53" customFormat="false" ht="13.8" hidden="false" customHeight="false" outlineLevel="0" collapsed="false">
      <c r="A53" s="8" t="s">
        <v>68</v>
      </c>
      <c r="B53" s="9" t="s">
        <v>66</v>
      </c>
      <c r="C53" s="10" t="s">
        <v>72</v>
      </c>
      <c r="D53" s="10" t="s">
        <v>0</v>
      </c>
      <c r="E53" s="11" t="n">
        <f aca="false">6.29*1024</f>
        <v>6440.96</v>
      </c>
      <c r="F53" s="12" t="n">
        <v>176.12</v>
      </c>
      <c r="G53" s="11" t="n">
        <f aca="false">$E$52*4/1024</f>
        <v>25.16</v>
      </c>
      <c r="H53" s="15" t="s">
        <v>57</v>
      </c>
      <c r="I53" s="10" t="s">
        <v>74</v>
      </c>
      <c r="J53" s="13"/>
    </row>
    <row r="54" customFormat="false" ht="13.8" hidden="false" customHeight="false" outlineLevel="0" collapsed="false">
      <c r="A54" s="8" t="s">
        <v>68</v>
      </c>
      <c r="B54" s="9" t="s">
        <v>66</v>
      </c>
      <c r="C54" s="10" t="s">
        <v>72</v>
      </c>
      <c r="D54" s="10" t="s">
        <v>0</v>
      </c>
      <c r="E54" s="11" t="n">
        <f aca="false">6.29*1024</f>
        <v>6440.96</v>
      </c>
      <c r="F54" s="12" t="n">
        <v>176.12</v>
      </c>
      <c r="G54" s="11" t="n">
        <f aca="false">$E$52*4/1024</f>
        <v>25.16</v>
      </c>
      <c r="H54" s="15" t="s">
        <v>57</v>
      </c>
      <c r="I54" s="10" t="s">
        <v>75</v>
      </c>
      <c r="J54" s="13"/>
    </row>
    <row r="55" customFormat="false" ht="13.8" hidden="false" customHeight="false" outlineLevel="0" collapsed="false">
      <c r="A55" s="8" t="s">
        <v>68</v>
      </c>
      <c r="B55" s="9" t="s">
        <v>66</v>
      </c>
      <c r="C55" s="10" t="s">
        <v>72</v>
      </c>
      <c r="D55" s="10" t="s">
        <v>0</v>
      </c>
      <c r="E55" s="11" t="n">
        <f aca="false">6.29*1024</f>
        <v>6440.96</v>
      </c>
      <c r="F55" s="12" t="n">
        <v>176.12</v>
      </c>
      <c r="G55" s="11" t="n">
        <f aca="false">$E$52*4/1024</f>
        <v>25.16</v>
      </c>
      <c r="H55" s="15" t="s">
        <v>57</v>
      </c>
      <c r="I55" s="10" t="s">
        <v>76</v>
      </c>
      <c r="J55" s="13"/>
    </row>
    <row r="56" customFormat="false" ht="13.8" hidden="false" customHeight="false" outlineLevel="0" collapsed="false">
      <c r="A56" s="8" t="s">
        <v>68</v>
      </c>
      <c r="B56" s="9" t="s">
        <v>66</v>
      </c>
      <c r="C56" s="10" t="s">
        <v>72</v>
      </c>
      <c r="D56" s="10" t="s">
        <v>0</v>
      </c>
      <c r="E56" s="11" t="n">
        <f aca="false">6.29*1024</f>
        <v>6440.96</v>
      </c>
      <c r="F56" s="12" t="n">
        <v>176.12</v>
      </c>
      <c r="G56" s="11" t="n">
        <f aca="false">$E$52*4/1024</f>
        <v>25.16</v>
      </c>
      <c r="H56" s="15" t="s">
        <v>57</v>
      </c>
      <c r="I56" s="10" t="s">
        <v>77</v>
      </c>
      <c r="J56" s="13"/>
    </row>
    <row r="57" customFormat="false" ht="13.8" hidden="false" customHeight="false" outlineLevel="0" collapsed="false">
      <c r="A57" s="8" t="s">
        <v>68</v>
      </c>
      <c r="B57" s="9" t="s">
        <v>66</v>
      </c>
      <c r="C57" s="10" t="s">
        <v>72</v>
      </c>
      <c r="D57" s="10" t="s">
        <v>0</v>
      </c>
      <c r="E57" s="11" t="n">
        <f aca="false">6.29*1024</f>
        <v>6440.96</v>
      </c>
      <c r="F57" s="12" t="n">
        <v>176.12</v>
      </c>
      <c r="G57" s="11" t="n">
        <f aca="false">$E$52*4/1024</f>
        <v>25.16</v>
      </c>
      <c r="H57" s="15" t="s">
        <v>57</v>
      </c>
      <c r="I57" s="10" t="s">
        <v>78</v>
      </c>
      <c r="J57" s="13"/>
    </row>
    <row r="58" customFormat="false" ht="13.8" hidden="false" customHeight="false" outlineLevel="0" collapsed="false">
      <c r="A58" s="8" t="s">
        <v>68</v>
      </c>
      <c r="B58" s="9" t="s">
        <v>66</v>
      </c>
      <c r="C58" s="10" t="s">
        <v>72</v>
      </c>
      <c r="D58" s="10" t="s">
        <v>0</v>
      </c>
      <c r="E58" s="11" t="n">
        <f aca="false">6.29*1024</f>
        <v>6440.96</v>
      </c>
      <c r="F58" s="12" t="n">
        <v>176.12</v>
      </c>
      <c r="G58" s="11" t="n">
        <f aca="false">$E$52*4/1024</f>
        <v>25.16</v>
      </c>
      <c r="H58" s="15" t="s">
        <v>57</v>
      </c>
      <c r="I58" s="10" t="s">
        <v>79</v>
      </c>
      <c r="J58" s="13"/>
    </row>
    <row r="59" customFormat="false" ht="13.8" hidden="false" customHeight="false" outlineLevel="0" collapsed="false">
      <c r="A59" s="8" t="s">
        <v>68</v>
      </c>
      <c r="B59" s="9" t="s">
        <v>66</v>
      </c>
      <c r="C59" s="10" t="s">
        <v>72</v>
      </c>
      <c r="D59" s="10" t="s">
        <v>0</v>
      </c>
      <c r="E59" s="11" t="n">
        <f aca="false">6.29*1024</f>
        <v>6440.96</v>
      </c>
      <c r="F59" s="12" t="n">
        <v>176.12</v>
      </c>
      <c r="G59" s="11" t="n">
        <f aca="false">$E$52*4/1024</f>
        <v>25.16</v>
      </c>
      <c r="H59" s="15" t="s">
        <v>57</v>
      </c>
      <c r="I59" s="10" t="s">
        <v>80</v>
      </c>
      <c r="J59" s="13"/>
    </row>
    <row r="60" customFormat="false" ht="13.8" hidden="false" customHeight="false" outlineLevel="0" collapsed="false">
      <c r="A60" s="8" t="s">
        <v>68</v>
      </c>
      <c r="B60" s="9" t="s">
        <v>66</v>
      </c>
      <c r="C60" s="10" t="s">
        <v>67</v>
      </c>
      <c r="D60" s="10" t="s">
        <v>0</v>
      </c>
      <c r="E60" s="11" t="n">
        <f aca="false">21.37*1024</f>
        <v>21882.88</v>
      </c>
      <c r="F60" s="16" t="n">
        <v>384.66</v>
      </c>
      <c r="G60" s="11" t="n">
        <f aca="false">$E$60*1/1024</f>
        <v>21.37</v>
      </c>
      <c r="H60" s="15" t="s">
        <v>57</v>
      </c>
      <c r="I60" s="10" t="s">
        <v>81</v>
      </c>
      <c r="J60" s="17" t="n">
        <f aca="false">F60-SUM(G60:G77)</f>
        <v>0</v>
      </c>
    </row>
    <row r="61" customFormat="false" ht="13.8" hidden="false" customHeight="false" outlineLevel="0" collapsed="false">
      <c r="A61" s="8" t="s">
        <v>68</v>
      </c>
      <c r="B61" s="9" t="s">
        <v>66</v>
      </c>
      <c r="C61" s="10" t="s">
        <v>67</v>
      </c>
      <c r="D61" s="10" t="s">
        <v>0</v>
      </c>
      <c r="E61" s="11" t="n">
        <f aca="false">21.37*1024</f>
        <v>21882.88</v>
      </c>
      <c r="F61" s="16" t="n">
        <v>384.66</v>
      </c>
      <c r="G61" s="11" t="n">
        <f aca="false">$E$60*1/1024</f>
        <v>21.37</v>
      </c>
      <c r="H61" s="15" t="s">
        <v>57</v>
      </c>
      <c r="I61" s="10" t="s">
        <v>82</v>
      </c>
      <c r="J61" s="17"/>
    </row>
    <row r="62" customFormat="false" ht="13.8" hidden="false" customHeight="false" outlineLevel="0" collapsed="false">
      <c r="A62" s="8" t="s">
        <v>68</v>
      </c>
      <c r="B62" s="9" t="s">
        <v>66</v>
      </c>
      <c r="C62" s="10" t="s">
        <v>67</v>
      </c>
      <c r="D62" s="10" t="s">
        <v>0</v>
      </c>
      <c r="E62" s="11" t="n">
        <f aca="false">21.37*1024</f>
        <v>21882.88</v>
      </c>
      <c r="F62" s="16" t="n">
        <v>384.66</v>
      </c>
      <c r="G62" s="11" t="n">
        <f aca="false">$E$60*1/1024</f>
        <v>21.37</v>
      </c>
      <c r="H62" s="15" t="s">
        <v>57</v>
      </c>
      <c r="I62" s="10" t="s">
        <v>83</v>
      </c>
      <c r="J62" s="17"/>
    </row>
    <row r="63" customFormat="false" ht="13.8" hidden="false" customHeight="false" outlineLevel="0" collapsed="false">
      <c r="A63" s="8" t="s">
        <v>68</v>
      </c>
      <c r="B63" s="9" t="s">
        <v>66</v>
      </c>
      <c r="C63" s="10" t="s">
        <v>67</v>
      </c>
      <c r="D63" s="10" t="s">
        <v>0</v>
      </c>
      <c r="E63" s="11" t="n">
        <f aca="false">21.37*1024</f>
        <v>21882.88</v>
      </c>
      <c r="F63" s="16" t="n">
        <v>384.66</v>
      </c>
      <c r="G63" s="11" t="n">
        <f aca="false">$E$60*1/1024</f>
        <v>21.37</v>
      </c>
      <c r="H63" s="15" t="s">
        <v>57</v>
      </c>
      <c r="I63" s="10" t="s">
        <v>84</v>
      </c>
      <c r="J63" s="17"/>
    </row>
    <row r="64" customFormat="false" ht="13.8" hidden="false" customHeight="false" outlineLevel="0" collapsed="false">
      <c r="A64" s="8" t="s">
        <v>68</v>
      </c>
      <c r="B64" s="9" t="s">
        <v>66</v>
      </c>
      <c r="C64" s="10" t="s">
        <v>67</v>
      </c>
      <c r="D64" s="10" t="s">
        <v>0</v>
      </c>
      <c r="E64" s="11" t="n">
        <f aca="false">21.37*1024</f>
        <v>21882.88</v>
      </c>
      <c r="F64" s="16" t="n">
        <v>384.66</v>
      </c>
      <c r="G64" s="11" t="n">
        <f aca="false">$E$60*1/1024</f>
        <v>21.37</v>
      </c>
      <c r="H64" s="15" t="s">
        <v>57</v>
      </c>
      <c r="I64" s="10" t="s">
        <v>85</v>
      </c>
      <c r="J64" s="17"/>
    </row>
    <row r="65" customFormat="false" ht="13.8" hidden="false" customHeight="false" outlineLevel="0" collapsed="false">
      <c r="A65" s="8" t="s">
        <v>68</v>
      </c>
      <c r="B65" s="9" t="s">
        <v>66</v>
      </c>
      <c r="C65" s="10" t="s">
        <v>67</v>
      </c>
      <c r="D65" s="10" t="s">
        <v>0</v>
      </c>
      <c r="E65" s="11" t="n">
        <f aca="false">21.37*1024</f>
        <v>21882.88</v>
      </c>
      <c r="F65" s="16" t="n">
        <v>384.66</v>
      </c>
      <c r="G65" s="11" t="n">
        <f aca="false">$E$60*1/1024</f>
        <v>21.37</v>
      </c>
      <c r="H65" s="15" t="s">
        <v>57</v>
      </c>
      <c r="I65" s="10" t="s">
        <v>86</v>
      </c>
      <c r="J65" s="17"/>
    </row>
    <row r="66" customFormat="false" ht="13.8" hidden="false" customHeight="false" outlineLevel="0" collapsed="false">
      <c r="A66" s="8" t="s">
        <v>68</v>
      </c>
      <c r="B66" s="9" t="s">
        <v>66</v>
      </c>
      <c r="C66" s="10" t="s">
        <v>67</v>
      </c>
      <c r="D66" s="10" t="s">
        <v>0</v>
      </c>
      <c r="E66" s="11" t="n">
        <f aca="false">21.37*1024</f>
        <v>21882.88</v>
      </c>
      <c r="F66" s="16" t="n">
        <v>384.66</v>
      </c>
      <c r="G66" s="11" t="n">
        <f aca="false">$E$60*1/1024</f>
        <v>21.37</v>
      </c>
      <c r="H66" s="15" t="s">
        <v>57</v>
      </c>
      <c r="I66" s="10" t="s">
        <v>87</v>
      </c>
      <c r="J66" s="17"/>
    </row>
    <row r="67" customFormat="false" ht="13.8" hidden="false" customHeight="false" outlineLevel="0" collapsed="false">
      <c r="A67" s="8" t="s">
        <v>68</v>
      </c>
      <c r="B67" s="9" t="s">
        <v>66</v>
      </c>
      <c r="C67" s="10" t="s">
        <v>67</v>
      </c>
      <c r="D67" s="10" t="s">
        <v>0</v>
      </c>
      <c r="E67" s="11" t="n">
        <f aca="false">21.37*1024</f>
        <v>21882.88</v>
      </c>
      <c r="F67" s="16" t="n">
        <v>384.66</v>
      </c>
      <c r="G67" s="11" t="n">
        <f aca="false">$E$60*1/1024</f>
        <v>21.37</v>
      </c>
      <c r="H67" s="15" t="s">
        <v>57</v>
      </c>
      <c r="I67" s="10" t="s">
        <v>88</v>
      </c>
      <c r="J67" s="17"/>
    </row>
    <row r="68" customFormat="false" ht="13.8" hidden="false" customHeight="false" outlineLevel="0" collapsed="false">
      <c r="A68" s="8" t="s">
        <v>68</v>
      </c>
      <c r="B68" s="9" t="s">
        <v>66</v>
      </c>
      <c r="C68" s="10" t="s">
        <v>67</v>
      </c>
      <c r="D68" s="10" t="s">
        <v>0</v>
      </c>
      <c r="E68" s="11" t="n">
        <f aca="false">21.37*1024</f>
        <v>21882.88</v>
      </c>
      <c r="F68" s="16" t="n">
        <v>384.66</v>
      </c>
      <c r="G68" s="11" t="n">
        <f aca="false">$E$60*1/1024</f>
        <v>21.37</v>
      </c>
      <c r="H68" s="15" t="s">
        <v>57</v>
      </c>
      <c r="I68" s="10" t="s">
        <v>89</v>
      </c>
      <c r="J68" s="17"/>
    </row>
    <row r="69" customFormat="false" ht="13.8" hidden="false" customHeight="false" outlineLevel="0" collapsed="false">
      <c r="A69" s="8" t="s">
        <v>68</v>
      </c>
      <c r="B69" s="9" t="s">
        <v>66</v>
      </c>
      <c r="C69" s="10" t="s">
        <v>67</v>
      </c>
      <c r="D69" s="10" t="s">
        <v>0</v>
      </c>
      <c r="E69" s="11" t="n">
        <f aca="false">21.37*1024</f>
        <v>21882.88</v>
      </c>
      <c r="F69" s="16" t="n">
        <v>384.66</v>
      </c>
      <c r="G69" s="11" t="n">
        <f aca="false">$E$60*1/1024</f>
        <v>21.37</v>
      </c>
      <c r="H69" s="15" t="s">
        <v>57</v>
      </c>
      <c r="I69" s="10" t="s">
        <v>90</v>
      </c>
      <c r="J69" s="17"/>
    </row>
    <row r="70" customFormat="false" ht="13.8" hidden="false" customHeight="false" outlineLevel="0" collapsed="false">
      <c r="A70" s="8" t="s">
        <v>68</v>
      </c>
      <c r="B70" s="9" t="s">
        <v>66</v>
      </c>
      <c r="C70" s="10" t="s">
        <v>67</v>
      </c>
      <c r="D70" s="10" t="s">
        <v>0</v>
      </c>
      <c r="E70" s="11" t="n">
        <f aca="false">21.37*1024</f>
        <v>21882.88</v>
      </c>
      <c r="F70" s="16" t="n">
        <v>384.66</v>
      </c>
      <c r="G70" s="11" t="n">
        <f aca="false">$E$60*1/1024</f>
        <v>21.37</v>
      </c>
      <c r="H70" s="15" t="s">
        <v>57</v>
      </c>
      <c r="I70" s="10" t="s">
        <v>91</v>
      </c>
      <c r="J70" s="17"/>
    </row>
    <row r="71" customFormat="false" ht="13.8" hidden="false" customHeight="false" outlineLevel="0" collapsed="false">
      <c r="A71" s="8" t="s">
        <v>68</v>
      </c>
      <c r="B71" s="9" t="s">
        <v>66</v>
      </c>
      <c r="C71" s="10" t="s">
        <v>67</v>
      </c>
      <c r="D71" s="10" t="s">
        <v>0</v>
      </c>
      <c r="E71" s="11" t="n">
        <f aca="false">21.37*1024</f>
        <v>21882.88</v>
      </c>
      <c r="F71" s="16" t="n">
        <v>384.66</v>
      </c>
      <c r="G71" s="11" t="n">
        <f aca="false">$E$60*1/1024</f>
        <v>21.37</v>
      </c>
      <c r="H71" s="15" t="s">
        <v>57</v>
      </c>
      <c r="I71" s="10" t="s">
        <v>92</v>
      </c>
      <c r="J71" s="17"/>
    </row>
    <row r="72" customFormat="false" ht="13.8" hidden="false" customHeight="false" outlineLevel="0" collapsed="false">
      <c r="A72" s="8" t="s">
        <v>68</v>
      </c>
      <c r="B72" s="9" t="s">
        <v>66</v>
      </c>
      <c r="C72" s="10" t="s">
        <v>67</v>
      </c>
      <c r="D72" s="10" t="s">
        <v>0</v>
      </c>
      <c r="E72" s="11" t="n">
        <f aca="false">21.37*1024</f>
        <v>21882.88</v>
      </c>
      <c r="F72" s="16" t="n">
        <v>384.66</v>
      </c>
      <c r="G72" s="11" t="n">
        <f aca="false">$E$60*1/1024</f>
        <v>21.37</v>
      </c>
      <c r="H72" s="15" t="s">
        <v>57</v>
      </c>
      <c r="I72" s="10" t="s">
        <v>93</v>
      </c>
      <c r="J72" s="17"/>
    </row>
    <row r="73" customFormat="false" ht="13.8" hidden="false" customHeight="false" outlineLevel="0" collapsed="false">
      <c r="A73" s="8" t="s">
        <v>68</v>
      </c>
      <c r="B73" s="9" t="s">
        <v>66</v>
      </c>
      <c r="C73" s="10" t="s">
        <v>67</v>
      </c>
      <c r="D73" s="10" t="s">
        <v>0</v>
      </c>
      <c r="E73" s="11" t="n">
        <f aca="false">21.37*1024</f>
        <v>21882.88</v>
      </c>
      <c r="F73" s="16" t="n">
        <v>384.66</v>
      </c>
      <c r="G73" s="11" t="n">
        <f aca="false">$E$60*1/1024</f>
        <v>21.37</v>
      </c>
      <c r="H73" s="15" t="s">
        <v>57</v>
      </c>
      <c r="I73" s="10" t="s">
        <v>94</v>
      </c>
      <c r="J73" s="17"/>
    </row>
    <row r="74" customFormat="false" ht="13.8" hidden="false" customHeight="false" outlineLevel="0" collapsed="false">
      <c r="A74" s="8" t="s">
        <v>68</v>
      </c>
      <c r="B74" s="9" t="s">
        <v>66</v>
      </c>
      <c r="C74" s="10" t="s">
        <v>67</v>
      </c>
      <c r="D74" s="10" t="s">
        <v>0</v>
      </c>
      <c r="E74" s="11" t="n">
        <f aca="false">21.37*1024</f>
        <v>21882.88</v>
      </c>
      <c r="F74" s="16" t="n">
        <v>384.66</v>
      </c>
      <c r="G74" s="11" t="n">
        <f aca="false">$E$60*1/1024</f>
        <v>21.37</v>
      </c>
      <c r="H74" s="15" t="s">
        <v>57</v>
      </c>
      <c r="I74" s="10" t="s">
        <v>95</v>
      </c>
      <c r="J74" s="17"/>
    </row>
    <row r="75" customFormat="false" ht="13.8" hidden="false" customHeight="false" outlineLevel="0" collapsed="false">
      <c r="A75" s="8" t="s">
        <v>68</v>
      </c>
      <c r="B75" s="9" t="s">
        <v>66</v>
      </c>
      <c r="C75" s="10" t="s">
        <v>67</v>
      </c>
      <c r="D75" s="10" t="s">
        <v>0</v>
      </c>
      <c r="E75" s="11" t="n">
        <f aca="false">21.37*1024</f>
        <v>21882.88</v>
      </c>
      <c r="F75" s="16" t="n">
        <v>384.66</v>
      </c>
      <c r="G75" s="11" t="n">
        <f aca="false">$E$60*1/1024</f>
        <v>21.37</v>
      </c>
      <c r="H75" s="15" t="s">
        <v>57</v>
      </c>
      <c r="I75" s="10" t="s">
        <v>96</v>
      </c>
      <c r="J75" s="17"/>
    </row>
    <row r="76" customFormat="false" ht="13.8" hidden="false" customHeight="false" outlineLevel="0" collapsed="false">
      <c r="A76" s="8" t="s">
        <v>68</v>
      </c>
      <c r="B76" s="9" t="s">
        <v>66</v>
      </c>
      <c r="C76" s="10" t="s">
        <v>67</v>
      </c>
      <c r="D76" s="10" t="s">
        <v>0</v>
      </c>
      <c r="E76" s="11" t="n">
        <f aca="false">21.37*1024</f>
        <v>21882.88</v>
      </c>
      <c r="F76" s="16" t="n">
        <v>384.66</v>
      </c>
      <c r="G76" s="11" t="n">
        <f aca="false">$E$60*1/1024</f>
        <v>21.37</v>
      </c>
      <c r="H76" s="15" t="s">
        <v>57</v>
      </c>
      <c r="I76" s="10" t="s">
        <v>97</v>
      </c>
      <c r="J76" s="17"/>
    </row>
    <row r="77" customFormat="false" ht="13.8" hidden="false" customHeight="false" outlineLevel="0" collapsed="false">
      <c r="A77" s="8" t="s">
        <v>68</v>
      </c>
      <c r="B77" s="9" t="s">
        <v>66</v>
      </c>
      <c r="C77" s="10" t="s">
        <v>67</v>
      </c>
      <c r="D77" s="10" t="s">
        <v>0</v>
      </c>
      <c r="E77" s="11" t="n">
        <f aca="false">21.37*1024</f>
        <v>21882.88</v>
      </c>
      <c r="F77" s="16" t="n">
        <v>384.66</v>
      </c>
      <c r="G77" s="11" t="n">
        <f aca="false">$E$60*1/1024</f>
        <v>21.37</v>
      </c>
      <c r="H77" s="15" t="s">
        <v>57</v>
      </c>
      <c r="I77" s="10" t="s">
        <v>98</v>
      </c>
      <c r="J77" s="17"/>
    </row>
    <row r="78" customFormat="false" ht="13.8" hidden="false" customHeight="false" outlineLevel="0" collapsed="false">
      <c r="A78" s="8" t="s">
        <v>99</v>
      </c>
      <c r="B78" s="9" t="s">
        <v>100</v>
      </c>
      <c r="C78" s="10" t="s">
        <v>67</v>
      </c>
      <c r="D78" s="10" t="s">
        <v>0</v>
      </c>
      <c r="E78" s="11" t="n">
        <f aca="false">23634749030400/1024/1024/1024</f>
        <v>22011.5753173828</v>
      </c>
      <c r="F78" s="12" t="n">
        <f aca="false">E78*70/1024</f>
        <v>1504.69753146172</v>
      </c>
      <c r="G78" s="11" t="n">
        <f aca="false">$E$78*7/1024</f>
        <v>150.469753146172</v>
      </c>
      <c r="H78" s="15" t="s">
        <v>57</v>
      </c>
      <c r="I78" s="10" t="s">
        <v>101</v>
      </c>
      <c r="J78" s="13" t="n">
        <f aca="false">F78-SUM(G78:G87)</f>
        <v>0</v>
      </c>
    </row>
    <row r="79" customFormat="false" ht="13.8" hidden="false" customHeight="false" outlineLevel="0" collapsed="false">
      <c r="A79" s="8" t="s">
        <v>99</v>
      </c>
      <c r="B79" s="9" t="s">
        <v>100</v>
      </c>
      <c r="C79" s="10" t="s">
        <v>67</v>
      </c>
      <c r="D79" s="10" t="s">
        <v>0</v>
      </c>
      <c r="E79" s="11" t="n">
        <f aca="false">23634749030400/1024/1024/1024</f>
        <v>22011.5753173828</v>
      </c>
      <c r="F79" s="12" t="n">
        <f aca="false">E79*70/1024</f>
        <v>1504.69753146172</v>
      </c>
      <c r="G79" s="11" t="n">
        <f aca="false">$E$78*7/1024</f>
        <v>150.469753146172</v>
      </c>
      <c r="H79" s="15" t="s">
        <v>57</v>
      </c>
      <c r="I79" s="10" t="s">
        <v>102</v>
      </c>
      <c r="J79" s="13"/>
    </row>
    <row r="80" customFormat="false" ht="13.8" hidden="false" customHeight="false" outlineLevel="0" collapsed="false">
      <c r="A80" s="8" t="s">
        <v>99</v>
      </c>
      <c r="B80" s="9" t="s">
        <v>100</v>
      </c>
      <c r="C80" s="10" t="s">
        <v>67</v>
      </c>
      <c r="D80" s="10" t="s">
        <v>0</v>
      </c>
      <c r="E80" s="11" t="n">
        <f aca="false">23634749030400/1024/1024/1024</f>
        <v>22011.5753173828</v>
      </c>
      <c r="F80" s="12" t="n">
        <f aca="false">E80*70/1024</f>
        <v>1504.69753146172</v>
      </c>
      <c r="G80" s="11" t="n">
        <f aca="false">$E$78*7/1024</f>
        <v>150.469753146172</v>
      </c>
      <c r="H80" s="15" t="s">
        <v>57</v>
      </c>
      <c r="I80" s="10" t="s">
        <v>103</v>
      </c>
      <c r="J80" s="13"/>
    </row>
    <row r="81" customFormat="false" ht="13.8" hidden="false" customHeight="false" outlineLevel="0" collapsed="false">
      <c r="A81" s="8" t="s">
        <v>99</v>
      </c>
      <c r="B81" s="9" t="s">
        <v>100</v>
      </c>
      <c r="C81" s="10" t="s">
        <v>67</v>
      </c>
      <c r="D81" s="10" t="s">
        <v>0</v>
      </c>
      <c r="E81" s="11" t="n">
        <f aca="false">23634749030400/1024/1024/1024</f>
        <v>22011.5753173828</v>
      </c>
      <c r="F81" s="12" t="n">
        <f aca="false">E81*70/1024</f>
        <v>1504.69753146172</v>
      </c>
      <c r="G81" s="11" t="n">
        <f aca="false">$E$78*7/1024</f>
        <v>150.469753146172</v>
      </c>
      <c r="H81" s="15" t="s">
        <v>57</v>
      </c>
      <c r="I81" s="10" t="s">
        <v>104</v>
      </c>
      <c r="J81" s="13"/>
    </row>
    <row r="82" customFormat="false" ht="13.8" hidden="false" customHeight="false" outlineLevel="0" collapsed="false">
      <c r="A82" s="8" t="s">
        <v>99</v>
      </c>
      <c r="B82" s="9" t="s">
        <v>100</v>
      </c>
      <c r="C82" s="10" t="s">
        <v>67</v>
      </c>
      <c r="D82" s="10" t="s">
        <v>0</v>
      </c>
      <c r="E82" s="11" t="n">
        <f aca="false">23634749030400/1024/1024/1024</f>
        <v>22011.5753173828</v>
      </c>
      <c r="F82" s="12" t="n">
        <f aca="false">E82*70/1024</f>
        <v>1504.69753146172</v>
      </c>
      <c r="G82" s="11" t="n">
        <f aca="false">$E$78*7/1024</f>
        <v>150.469753146172</v>
      </c>
      <c r="H82" s="15" t="s">
        <v>57</v>
      </c>
      <c r="I82" s="10" t="s">
        <v>105</v>
      </c>
      <c r="J82" s="13"/>
    </row>
    <row r="83" customFormat="false" ht="13.8" hidden="false" customHeight="false" outlineLevel="0" collapsed="false">
      <c r="A83" s="8" t="s">
        <v>99</v>
      </c>
      <c r="B83" s="9" t="s">
        <v>100</v>
      </c>
      <c r="C83" s="10" t="s">
        <v>67</v>
      </c>
      <c r="D83" s="10" t="s">
        <v>0</v>
      </c>
      <c r="E83" s="11" t="n">
        <f aca="false">23634749030400/1024/1024/1024</f>
        <v>22011.5753173828</v>
      </c>
      <c r="F83" s="12" t="n">
        <f aca="false">E83*70/1024</f>
        <v>1504.69753146172</v>
      </c>
      <c r="G83" s="11" t="n">
        <f aca="false">$E$78*7/1024</f>
        <v>150.469753146172</v>
      </c>
      <c r="H83" s="15" t="s">
        <v>57</v>
      </c>
      <c r="I83" s="10" t="s">
        <v>106</v>
      </c>
      <c r="J83" s="13"/>
    </row>
    <row r="84" customFormat="false" ht="13.8" hidden="false" customHeight="false" outlineLevel="0" collapsed="false">
      <c r="A84" s="8" t="s">
        <v>99</v>
      </c>
      <c r="B84" s="9" t="s">
        <v>100</v>
      </c>
      <c r="C84" s="10" t="s">
        <v>67</v>
      </c>
      <c r="D84" s="10" t="s">
        <v>0</v>
      </c>
      <c r="E84" s="11" t="n">
        <f aca="false">23634749030400/1024/1024/1024</f>
        <v>22011.5753173828</v>
      </c>
      <c r="F84" s="12" t="n">
        <f aca="false">E84*70/1024</f>
        <v>1504.69753146172</v>
      </c>
      <c r="G84" s="11" t="n">
        <f aca="false">$E$78*7/1024</f>
        <v>150.469753146172</v>
      </c>
      <c r="H84" s="15" t="s">
        <v>57</v>
      </c>
      <c r="I84" s="10" t="s">
        <v>107</v>
      </c>
      <c r="J84" s="13"/>
    </row>
    <row r="85" customFormat="false" ht="13.8" hidden="false" customHeight="false" outlineLevel="0" collapsed="false">
      <c r="A85" s="8" t="s">
        <v>99</v>
      </c>
      <c r="B85" s="9" t="s">
        <v>100</v>
      </c>
      <c r="C85" s="10" t="s">
        <v>67</v>
      </c>
      <c r="D85" s="10" t="s">
        <v>0</v>
      </c>
      <c r="E85" s="11" t="n">
        <f aca="false">23634749030400/1024/1024/1024</f>
        <v>22011.5753173828</v>
      </c>
      <c r="F85" s="12" t="n">
        <f aca="false">E85*70/1024</f>
        <v>1504.69753146172</v>
      </c>
      <c r="G85" s="11" t="n">
        <f aca="false">$E$78*7/1024</f>
        <v>150.469753146172</v>
      </c>
      <c r="H85" s="15" t="s">
        <v>57</v>
      </c>
      <c r="I85" s="10" t="s">
        <v>108</v>
      </c>
      <c r="J85" s="13"/>
    </row>
    <row r="86" customFormat="false" ht="13.8" hidden="false" customHeight="false" outlineLevel="0" collapsed="false">
      <c r="A86" s="8" t="s">
        <v>99</v>
      </c>
      <c r="B86" s="9" t="s">
        <v>100</v>
      </c>
      <c r="C86" s="10" t="s">
        <v>67</v>
      </c>
      <c r="D86" s="10" t="s">
        <v>0</v>
      </c>
      <c r="E86" s="11" t="n">
        <f aca="false">23634749030400/1024/1024/1024</f>
        <v>22011.5753173828</v>
      </c>
      <c r="F86" s="12" t="n">
        <f aca="false">E86*70/1024</f>
        <v>1504.69753146172</v>
      </c>
      <c r="G86" s="11" t="n">
        <f aca="false">$E$78*7/1024</f>
        <v>150.469753146172</v>
      </c>
      <c r="H86" s="15" t="s">
        <v>57</v>
      </c>
      <c r="I86" s="10" t="s">
        <v>109</v>
      </c>
      <c r="J86" s="13"/>
    </row>
    <row r="87" customFormat="false" ht="13.8" hidden="false" customHeight="false" outlineLevel="0" collapsed="false">
      <c r="A87" s="8" t="s">
        <v>99</v>
      </c>
      <c r="B87" s="9" t="s">
        <v>100</v>
      </c>
      <c r="C87" s="10" t="s">
        <v>67</v>
      </c>
      <c r="D87" s="10" t="s">
        <v>0</v>
      </c>
      <c r="E87" s="11" t="n">
        <f aca="false">23634749030400/1024/1024/1024</f>
        <v>22011.5753173828</v>
      </c>
      <c r="F87" s="12" t="n">
        <f aca="false">E87*70/1024</f>
        <v>1504.69753146172</v>
      </c>
      <c r="G87" s="11" t="n">
        <f aca="false">$E$78*7/1024</f>
        <v>150.469753146172</v>
      </c>
      <c r="H87" s="15" t="s">
        <v>57</v>
      </c>
      <c r="I87" s="10" t="s">
        <v>110</v>
      </c>
      <c r="J87" s="13"/>
    </row>
    <row r="88" customFormat="false" ht="13.8" hidden="false" customHeight="false" outlineLevel="0" collapsed="false">
      <c r="A88" s="8" t="s">
        <v>111</v>
      </c>
      <c r="B88" s="9" t="s">
        <v>112</v>
      </c>
      <c r="C88" s="10" t="s">
        <v>113</v>
      </c>
      <c r="D88" s="10" t="s">
        <v>1</v>
      </c>
      <c r="E88" s="11" t="n">
        <f aca="false">189*1024</f>
        <v>193536</v>
      </c>
      <c r="F88" s="12" t="n">
        <f aca="false">E88*16/1024</f>
        <v>3024</v>
      </c>
      <c r="G88" s="11" t="n">
        <v>10</v>
      </c>
      <c r="H88" s="11" t="s">
        <v>114</v>
      </c>
      <c r="I88" s="10" t="s">
        <v>114</v>
      </c>
      <c r="J88" s="13" t="n">
        <f aca="false">F88-SUM(G88:G114)</f>
        <v>2507.97</v>
      </c>
    </row>
    <row r="89" customFormat="false" ht="13.8" hidden="false" customHeight="false" outlineLevel="0" collapsed="false">
      <c r="A89" s="8" t="s">
        <v>111</v>
      </c>
      <c r="B89" s="9" t="s">
        <v>112</v>
      </c>
      <c r="C89" s="10" t="s">
        <v>113</v>
      </c>
      <c r="D89" s="10" t="s">
        <v>1</v>
      </c>
      <c r="E89" s="11" t="n">
        <f aca="false">189*1024</f>
        <v>193536</v>
      </c>
      <c r="F89" s="12" t="n">
        <f aca="false">E89*16/1024</f>
        <v>3024</v>
      </c>
      <c r="G89" s="11" t="n">
        <v>0.15</v>
      </c>
      <c r="H89" s="11" t="s">
        <v>40</v>
      </c>
      <c r="I89" s="10" t="s">
        <v>115</v>
      </c>
      <c r="J89" s="13"/>
    </row>
    <row r="90" customFormat="false" ht="13.8" hidden="false" customHeight="false" outlineLevel="0" collapsed="false">
      <c r="A90" s="8" t="s">
        <v>111</v>
      </c>
      <c r="B90" s="9" t="s">
        <v>112</v>
      </c>
      <c r="C90" s="10" t="s">
        <v>113</v>
      </c>
      <c r="D90" s="10" t="s">
        <v>1</v>
      </c>
      <c r="E90" s="11" t="n">
        <f aca="false">189*1024</f>
        <v>193536</v>
      </c>
      <c r="F90" s="12" t="n">
        <f aca="false">E90*16/1024</f>
        <v>3024</v>
      </c>
      <c r="G90" s="11" t="n">
        <v>0.06</v>
      </c>
      <c r="H90" s="11" t="s">
        <v>40</v>
      </c>
      <c r="I90" s="10" t="s">
        <v>116</v>
      </c>
      <c r="J90" s="13"/>
    </row>
    <row r="91" customFormat="false" ht="13.8" hidden="false" customHeight="false" outlineLevel="0" collapsed="false">
      <c r="A91" s="8" t="s">
        <v>111</v>
      </c>
      <c r="B91" s="9" t="s">
        <v>112</v>
      </c>
      <c r="C91" s="10" t="s">
        <v>113</v>
      </c>
      <c r="D91" s="10" t="s">
        <v>1</v>
      </c>
      <c r="E91" s="11" t="n">
        <f aca="false">189*1024</f>
        <v>193536</v>
      </c>
      <c r="F91" s="12" t="n">
        <f aca="false">E91*16/1024</f>
        <v>3024</v>
      </c>
      <c r="G91" s="11" t="n">
        <v>0.25</v>
      </c>
      <c r="H91" s="11" t="s">
        <v>38</v>
      </c>
      <c r="I91" s="10" t="s">
        <v>117</v>
      </c>
      <c r="J91" s="13"/>
    </row>
    <row r="92" customFormat="false" ht="13.8" hidden="false" customHeight="false" outlineLevel="0" collapsed="false">
      <c r="A92" s="8" t="s">
        <v>111</v>
      </c>
      <c r="B92" s="9" t="s">
        <v>112</v>
      </c>
      <c r="C92" s="10" t="s">
        <v>113</v>
      </c>
      <c r="D92" s="10" t="s">
        <v>1</v>
      </c>
      <c r="E92" s="11" t="n">
        <f aca="false">189*1024</f>
        <v>193536</v>
      </c>
      <c r="F92" s="12" t="n">
        <f aca="false">E92*16/1024</f>
        <v>3024</v>
      </c>
      <c r="G92" s="11" t="n">
        <v>0.1</v>
      </c>
      <c r="H92" s="11" t="s">
        <v>50</v>
      </c>
      <c r="I92" s="10" t="s">
        <v>118</v>
      </c>
      <c r="J92" s="13"/>
    </row>
    <row r="93" customFormat="false" ht="13.8" hidden="false" customHeight="false" outlineLevel="0" collapsed="false">
      <c r="A93" s="8" t="s">
        <v>111</v>
      </c>
      <c r="B93" s="9" t="s">
        <v>112</v>
      </c>
      <c r="C93" s="10" t="s">
        <v>113</v>
      </c>
      <c r="D93" s="10" t="s">
        <v>1</v>
      </c>
      <c r="E93" s="11" t="n">
        <f aca="false">189*1024</f>
        <v>193536</v>
      </c>
      <c r="F93" s="12" t="n">
        <f aca="false">E93*16/1024</f>
        <v>3024</v>
      </c>
      <c r="G93" s="11" t="n">
        <v>0.5</v>
      </c>
      <c r="H93" s="11" t="s">
        <v>53</v>
      </c>
      <c r="I93" s="10" t="s">
        <v>43</v>
      </c>
      <c r="J93" s="13"/>
    </row>
    <row r="94" customFormat="false" ht="13.8" hidden="false" customHeight="false" outlineLevel="0" collapsed="false">
      <c r="A94" s="8" t="s">
        <v>111</v>
      </c>
      <c r="B94" s="9" t="s">
        <v>112</v>
      </c>
      <c r="C94" s="10" t="s">
        <v>113</v>
      </c>
      <c r="D94" s="10" t="s">
        <v>1</v>
      </c>
      <c r="E94" s="11" t="n">
        <f aca="false">189*1024</f>
        <v>193536</v>
      </c>
      <c r="F94" s="12" t="n">
        <f aca="false">E94*16/1024</f>
        <v>3024</v>
      </c>
      <c r="G94" s="11" t="n">
        <v>0.03</v>
      </c>
      <c r="H94" s="11" t="s">
        <v>28</v>
      </c>
      <c r="I94" s="10" t="s">
        <v>119</v>
      </c>
      <c r="J94" s="13"/>
    </row>
    <row r="95" customFormat="false" ht="13.8" hidden="false" customHeight="false" outlineLevel="0" collapsed="false">
      <c r="A95" s="8" t="s">
        <v>111</v>
      </c>
      <c r="B95" s="9" t="s">
        <v>112</v>
      </c>
      <c r="C95" s="10" t="s">
        <v>113</v>
      </c>
      <c r="D95" s="10" t="s">
        <v>1</v>
      </c>
      <c r="E95" s="11" t="n">
        <f aca="false">189*1024</f>
        <v>193536</v>
      </c>
      <c r="F95" s="12" t="n">
        <f aca="false">E95*16/1024</f>
        <v>3024</v>
      </c>
      <c r="G95" s="11" t="n">
        <v>0.05</v>
      </c>
      <c r="H95" s="11" t="s">
        <v>28</v>
      </c>
      <c r="I95" s="10" t="s">
        <v>120</v>
      </c>
      <c r="J95" s="13"/>
    </row>
    <row r="96" customFormat="false" ht="13.8" hidden="false" customHeight="false" outlineLevel="0" collapsed="false">
      <c r="A96" s="8" t="s">
        <v>111</v>
      </c>
      <c r="B96" s="9" t="s">
        <v>112</v>
      </c>
      <c r="C96" s="10" t="s">
        <v>113</v>
      </c>
      <c r="D96" s="10" t="s">
        <v>1</v>
      </c>
      <c r="E96" s="11" t="n">
        <f aca="false">189*1024</f>
        <v>193536</v>
      </c>
      <c r="F96" s="12" t="n">
        <f aca="false">E96*16/1024</f>
        <v>3024</v>
      </c>
      <c r="G96" s="11" t="n">
        <v>0.01</v>
      </c>
      <c r="H96" s="11" t="s">
        <v>53</v>
      </c>
      <c r="I96" s="10" t="s">
        <v>49</v>
      </c>
      <c r="J96" s="13"/>
    </row>
    <row r="97" customFormat="false" ht="13.8" hidden="false" customHeight="false" outlineLevel="0" collapsed="false">
      <c r="A97" s="8" t="s">
        <v>111</v>
      </c>
      <c r="B97" s="9" t="s">
        <v>112</v>
      </c>
      <c r="C97" s="10" t="s">
        <v>113</v>
      </c>
      <c r="D97" s="10" t="s">
        <v>1</v>
      </c>
      <c r="E97" s="11" t="n">
        <f aca="false">189*1024</f>
        <v>193536</v>
      </c>
      <c r="F97" s="12" t="n">
        <f aca="false">E97*16/1024</f>
        <v>3024</v>
      </c>
      <c r="G97" s="11" t="n">
        <v>5</v>
      </c>
      <c r="H97" s="11" t="s">
        <v>50</v>
      </c>
      <c r="I97" s="10" t="s">
        <v>43</v>
      </c>
      <c r="J97" s="13"/>
    </row>
    <row r="98" customFormat="false" ht="13.8" hidden="false" customHeight="false" outlineLevel="0" collapsed="false">
      <c r="A98" s="8" t="s">
        <v>111</v>
      </c>
      <c r="B98" s="9" t="s">
        <v>112</v>
      </c>
      <c r="C98" s="10" t="s">
        <v>113</v>
      </c>
      <c r="D98" s="10" t="s">
        <v>1</v>
      </c>
      <c r="E98" s="11" t="n">
        <f aca="false">189*1024</f>
        <v>193536</v>
      </c>
      <c r="F98" s="12" t="n">
        <f aca="false">E98*16/1024</f>
        <v>3024</v>
      </c>
      <c r="G98" s="11" t="n">
        <v>20</v>
      </c>
      <c r="H98" s="11" t="s">
        <v>53</v>
      </c>
      <c r="I98" s="10" t="s">
        <v>121</v>
      </c>
      <c r="J98" s="13"/>
    </row>
    <row r="99" customFormat="false" ht="13.8" hidden="false" customHeight="false" outlineLevel="0" collapsed="false">
      <c r="A99" s="8" t="s">
        <v>111</v>
      </c>
      <c r="B99" s="9" t="s">
        <v>112</v>
      </c>
      <c r="C99" s="10" t="s">
        <v>113</v>
      </c>
      <c r="D99" s="10" t="s">
        <v>1</v>
      </c>
      <c r="E99" s="11" t="n">
        <f aca="false">189*1024</f>
        <v>193536</v>
      </c>
      <c r="F99" s="12" t="n">
        <f aca="false">E99*16/1024</f>
        <v>3024</v>
      </c>
      <c r="G99" s="11" t="n">
        <v>29.98</v>
      </c>
      <c r="H99" s="11" t="s">
        <v>50</v>
      </c>
      <c r="I99" s="10" t="s">
        <v>122</v>
      </c>
      <c r="J99" s="13"/>
    </row>
    <row r="100" customFormat="false" ht="13.8" hidden="false" customHeight="false" outlineLevel="0" collapsed="false">
      <c r="A100" s="8" t="s">
        <v>111</v>
      </c>
      <c r="B100" s="9" t="s">
        <v>112</v>
      </c>
      <c r="C100" s="10" t="s">
        <v>113</v>
      </c>
      <c r="D100" s="10" t="s">
        <v>1</v>
      </c>
      <c r="E100" s="11" t="n">
        <f aca="false">189*1024</f>
        <v>193536</v>
      </c>
      <c r="F100" s="12" t="n">
        <f aca="false">E100*16/1024</f>
        <v>3024</v>
      </c>
      <c r="G100" s="11" t="n">
        <v>4.5</v>
      </c>
      <c r="H100" s="11" t="s">
        <v>28</v>
      </c>
      <c r="I100" s="10" t="s">
        <v>43</v>
      </c>
      <c r="J100" s="13"/>
    </row>
    <row r="101" customFormat="false" ht="13.8" hidden="false" customHeight="false" outlineLevel="0" collapsed="false">
      <c r="A101" s="8" t="s">
        <v>111</v>
      </c>
      <c r="B101" s="9" t="s">
        <v>112</v>
      </c>
      <c r="C101" s="10" t="s">
        <v>113</v>
      </c>
      <c r="D101" s="10" t="s">
        <v>1</v>
      </c>
      <c r="E101" s="11" t="n">
        <f aca="false">189*1024</f>
        <v>193536</v>
      </c>
      <c r="F101" s="12" t="n">
        <f aca="false">E101*16/1024</f>
        <v>3024</v>
      </c>
      <c r="G101" s="11" t="n">
        <v>0.2</v>
      </c>
      <c r="H101" s="11" t="s">
        <v>36</v>
      </c>
      <c r="I101" s="10" t="s">
        <v>43</v>
      </c>
      <c r="J101" s="13"/>
    </row>
    <row r="102" customFormat="false" ht="13.8" hidden="false" customHeight="false" outlineLevel="0" collapsed="false">
      <c r="A102" s="8" t="s">
        <v>111</v>
      </c>
      <c r="B102" s="9" t="s">
        <v>112</v>
      </c>
      <c r="C102" s="10" t="s">
        <v>113</v>
      </c>
      <c r="D102" s="10" t="s">
        <v>1</v>
      </c>
      <c r="E102" s="11" t="n">
        <f aca="false">189*1024</f>
        <v>193536</v>
      </c>
      <c r="F102" s="12" t="n">
        <f aca="false">E102*16/1024</f>
        <v>3024</v>
      </c>
      <c r="G102" s="11" t="n">
        <v>3</v>
      </c>
      <c r="H102" s="11" t="s">
        <v>38</v>
      </c>
      <c r="I102" s="10" t="s">
        <v>123</v>
      </c>
      <c r="J102" s="13"/>
    </row>
    <row r="103" customFormat="false" ht="13.8" hidden="false" customHeight="false" outlineLevel="0" collapsed="false">
      <c r="A103" s="8" t="s">
        <v>111</v>
      </c>
      <c r="B103" s="9" t="s">
        <v>112</v>
      </c>
      <c r="C103" s="10" t="s">
        <v>113</v>
      </c>
      <c r="D103" s="10" t="s">
        <v>1</v>
      </c>
      <c r="E103" s="11" t="n">
        <f aca="false">189*1024</f>
        <v>193536</v>
      </c>
      <c r="F103" s="12" t="n">
        <f aca="false">E103*16/1024</f>
        <v>3024</v>
      </c>
      <c r="G103" s="11" t="n">
        <v>0.1</v>
      </c>
      <c r="H103" s="11" t="s">
        <v>36</v>
      </c>
      <c r="I103" s="10" t="s">
        <v>49</v>
      </c>
      <c r="J103" s="13"/>
    </row>
    <row r="104" customFormat="false" ht="13.8" hidden="false" customHeight="false" outlineLevel="0" collapsed="false">
      <c r="A104" s="8" t="s">
        <v>111</v>
      </c>
      <c r="B104" s="9" t="s">
        <v>112</v>
      </c>
      <c r="C104" s="10" t="s">
        <v>113</v>
      </c>
      <c r="D104" s="10" t="s">
        <v>1</v>
      </c>
      <c r="E104" s="11" t="n">
        <f aca="false">189*1024</f>
        <v>193536</v>
      </c>
      <c r="F104" s="12" t="n">
        <f aca="false">E104*16/1024</f>
        <v>3024</v>
      </c>
      <c r="G104" s="11" t="n">
        <v>0.1</v>
      </c>
      <c r="H104" s="11" t="s">
        <v>50</v>
      </c>
      <c r="I104" s="10" t="s">
        <v>49</v>
      </c>
      <c r="J104" s="13"/>
    </row>
    <row r="105" customFormat="false" ht="13.8" hidden="false" customHeight="false" outlineLevel="0" collapsed="false">
      <c r="A105" s="8" t="s">
        <v>111</v>
      </c>
      <c r="B105" s="9" t="s">
        <v>112</v>
      </c>
      <c r="C105" s="10" t="s">
        <v>113</v>
      </c>
      <c r="D105" s="10" t="s">
        <v>1</v>
      </c>
      <c r="E105" s="11" t="n">
        <f aca="false">189*1024</f>
        <v>193536</v>
      </c>
      <c r="F105" s="12" t="n">
        <f aca="false">E105*16/1024</f>
        <v>3024</v>
      </c>
      <c r="G105" s="11" t="n">
        <v>10</v>
      </c>
      <c r="H105" s="11" t="s">
        <v>50</v>
      </c>
      <c r="I105" s="10" t="s">
        <v>37</v>
      </c>
      <c r="J105" s="13"/>
    </row>
    <row r="106" customFormat="false" ht="13.8" hidden="false" customHeight="false" outlineLevel="0" collapsed="false">
      <c r="A106" s="8" t="s">
        <v>111</v>
      </c>
      <c r="B106" s="9" t="s">
        <v>112</v>
      </c>
      <c r="C106" s="10" t="s">
        <v>113</v>
      </c>
      <c r="D106" s="10" t="s">
        <v>1</v>
      </c>
      <c r="E106" s="11" t="n">
        <f aca="false">189*1024</f>
        <v>193536</v>
      </c>
      <c r="F106" s="12" t="n">
        <f aca="false">E106*16/1024</f>
        <v>3024</v>
      </c>
      <c r="G106" s="11" t="n">
        <v>32</v>
      </c>
      <c r="H106" s="11" t="s">
        <v>53</v>
      </c>
      <c r="I106" s="10" t="s">
        <v>124</v>
      </c>
      <c r="J106" s="13"/>
    </row>
    <row r="107" customFormat="false" ht="13.8" hidden="false" customHeight="false" outlineLevel="0" collapsed="false">
      <c r="A107" s="8" t="s">
        <v>111</v>
      </c>
      <c r="B107" s="9" t="s">
        <v>112</v>
      </c>
      <c r="C107" s="10" t="s">
        <v>113</v>
      </c>
      <c r="D107" s="10" t="s">
        <v>1</v>
      </c>
      <c r="E107" s="11" t="n">
        <f aca="false">189*1024</f>
        <v>193536</v>
      </c>
      <c r="F107" s="12" t="n">
        <f aca="false">E107*16/1024</f>
        <v>3024</v>
      </c>
      <c r="G107" s="11" t="n">
        <v>50</v>
      </c>
      <c r="H107" s="11" t="s">
        <v>125</v>
      </c>
      <c r="I107" s="10" t="s">
        <v>21</v>
      </c>
      <c r="J107" s="13"/>
    </row>
    <row r="108" customFormat="false" ht="13.8" hidden="false" customHeight="false" outlineLevel="0" collapsed="false">
      <c r="A108" s="8" t="s">
        <v>111</v>
      </c>
      <c r="B108" s="9" t="s">
        <v>112</v>
      </c>
      <c r="C108" s="10" t="s">
        <v>113</v>
      </c>
      <c r="D108" s="10" t="s">
        <v>1</v>
      </c>
      <c r="E108" s="11" t="n">
        <f aca="false">189*1024</f>
        <v>193536</v>
      </c>
      <c r="F108" s="12" t="n">
        <f aca="false">E108*16/1024</f>
        <v>3024</v>
      </c>
      <c r="G108" s="11" t="n">
        <v>50</v>
      </c>
      <c r="H108" s="11" t="s">
        <v>125</v>
      </c>
      <c r="I108" s="10" t="s">
        <v>22</v>
      </c>
      <c r="J108" s="13"/>
    </row>
    <row r="109" customFormat="false" ht="13.8" hidden="false" customHeight="false" outlineLevel="0" collapsed="false">
      <c r="A109" s="8" t="s">
        <v>111</v>
      </c>
      <c r="B109" s="9" t="s">
        <v>112</v>
      </c>
      <c r="C109" s="10" t="s">
        <v>113</v>
      </c>
      <c r="D109" s="10" t="s">
        <v>1</v>
      </c>
      <c r="E109" s="11" t="n">
        <f aca="false">189*1024</f>
        <v>193536</v>
      </c>
      <c r="F109" s="12" t="n">
        <f aca="false">E109*16/1024</f>
        <v>3024</v>
      </c>
      <c r="G109" s="11" t="n">
        <v>50</v>
      </c>
      <c r="H109" s="11" t="s">
        <v>125</v>
      </c>
      <c r="I109" s="10" t="s">
        <v>23</v>
      </c>
      <c r="J109" s="13"/>
    </row>
    <row r="110" customFormat="false" ht="13.8" hidden="false" customHeight="false" outlineLevel="0" collapsed="false">
      <c r="A110" s="8" t="s">
        <v>111</v>
      </c>
      <c r="B110" s="9" t="s">
        <v>112</v>
      </c>
      <c r="C110" s="10" t="s">
        <v>113</v>
      </c>
      <c r="D110" s="10" t="s">
        <v>1</v>
      </c>
      <c r="E110" s="11" t="n">
        <f aca="false">189*1024</f>
        <v>193536</v>
      </c>
      <c r="F110" s="12" t="n">
        <f aca="false">E110*16/1024</f>
        <v>3024</v>
      </c>
      <c r="G110" s="11" t="n">
        <v>50</v>
      </c>
      <c r="H110" s="11" t="s">
        <v>125</v>
      </c>
      <c r="I110" s="10" t="s">
        <v>24</v>
      </c>
      <c r="J110" s="13"/>
    </row>
    <row r="111" customFormat="false" ht="13.8" hidden="false" customHeight="false" outlineLevel="0" collapsed="false">
      <c r="A111" s="8" t="s">
        <v>111</v>
      </c>
      <c r="B111" s="9" t="s">
        <v>112</v>
      </c>
      <c r="C111" s="10" t="s">
        <v>113</v>
      </c>
      <c r="D111" s="10" t="s">
        <v>1</v>
      </c>
      <c r="E111" s="11" t="n">
        <f aca="false">189*1024</f>
        <v>193536</v>
      </c>
      <c r="F111" s="12" t="n">
        <f aca="false">E111*16/1024</f>
        <v>3024</v>
      </c>
      <c r="G111" s="11" t="n">
        <v>50</v>
      </c>
      <c r="H111" s="11" t="s">
        <v>126</v>
      </c>
      <c r="I111" s="10" t="s">
        <v>21</v>
      </c>
      <c r="J111" s="13"/>
    </row>
    <row r="112" customFormat="false" ht="13.8" hidden="false" customHeight="false" outlineLevel="0" collapsed="false">
      <c r="A112" s="8" t="s">
        <v>111</v>
      </c>
      <c r="B112" s="9" t="s">
        <v>112</v>
      </c>
      <c r="C112" s="10" t="s">
        <v>113</v>
      </c>
      <c r="D112" s="10" t="s">
        <v>1</v>
      </c>
      <c r="E112" s="11" t="n">
        <f aca="false">189*1024</f>
        <v>193536</v>
      </c>
      <c r="F112" s="12" t="n">
        <f aca="false">E112*16/1024</f>
        <v>3024</v>
      </c>
      <c r="G112" s="11" t="n">
        <v>50</v>
      </c>
      <c r="H112" s="11" t="s">
        <v>126</v>
      </c>
      <c r="I112" s="10" t="s">
        <v>22</v>
      </c>
      <c r="J112" s="13"/>
    </row>
    <row r="113" customFormat="false" ht="13.8" hidden="false" customHeight="false" outlineLevel="0" collapsed="false">
      <c r="A113" s="8" t="s">
        <v>111</v>
      </c>
      <c r="B113" s="9" t="s">
        <v>112</v>
      </c>
      <c r="C113" s="10" t="s">
        <v>113</v>
      </c>
      <c r="D113" s="10" t="s">
        <v>1</v>
      </c>
      <c r="E113" s="11" t="n">
        <f aca="false">189*1024</f>
        <v>193536</v>
      </c>
      <c r="F113" s="12" t="n">
        <f aca="false">E113*16/1024</f>
        <v>3024</v>
      </c>
      <c r="G113" s="11" t="n">
        <v>50</v>
      </c>
      <c r="H113" s="11" t="s">
        <v>126</v>
      </c>
      <c r="I113" s="10" t="s">
        <v>23</v>
      </c>
      <c r="J113" s="13"/>
    </row>
    <row r="114" customFormat="false" ht="13.8" hidden="false" customHeight="false" outlineLevel="0" collapsed="false">
      <c r="A114" s="8" t="s">
        <v>111</v>
      </c>
      <c r="B114" s="9" t="s">
        <v>112</v>
      </c>
      <c r="C114" s="10" t="s">
        <v>113</v>
      </c>
      <c r="D114" s="10" t="s">
        <v>1</v>
      </c>
      <c r="E114" s="11" t="n">
        <f aca="false">189*1024</f>
        <v>193536</v>
      </c>
      <c r="F114" s="12" t="n">
        <f aca="false">E114*16/1024</f>
        <v>3024</v>
      </c>
      <c r="G114" s="11" t="n">
        <v>50</v>
      </c>
      <c r="H114" s="11" t="s">
        <v>126</v>
      </c>
      <c r="I114" s="10" t="s">
        <v>24</v>
      </c>
      <c r="J114" s="13"/>
    </row>
  </sheetData>
  <mergeCells count="11">
    <mergeCell ref="J7:J12"/>
    <mergeCell ref="J13:J18"/>
    <mergeCell ref="J19:J38"/>
    <mergeCell ref="J40:J44"/>
    <mergeCell ref="J45:J47"/>
    <mergeCell ref="J48:J49"/>
    <mergeCell ref="J50:J51"/>
    <mergeCell ref="J52:J59"/>
    <mergeCell ref="J60:J77"/>
    <mergeCell ref="J78:J87"/>
    <mergeCell ref="J88:J1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2015-05-13T09:14:17Z</dcterms:created>
  <dc:creator>SOPark</dc:creator>
  <dc:description/>
  <dc:language>en-US</dc:language>
  <cp:lastModifiedBy/>
  <cp:lastPrinted>2017-01-19T08:31:18Z</cp:lastPrinted>
  <dcterms:modified xsi:type="dcterms:W3CDTF">2017-04-11T15:26:37Z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