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B시스템프로그래밍\1 Team Project\"/>
    </mc:Choice>
  </mc:AlternateContent>
  <bookViews>
    <workbookView xWindow="1245" yWindow="225" windowWidth="37755" windowHeight="14460"/>
  </bookViews>
  <sheets>
    <sheet name="2016.10자원현황" sheetId="4" r:id="rId1"/>
  </sheets>
  <calcPr calcId="152511"/>
</workbook>
</file>

<file path=xl/calcChain.xml><?xml version="1.0" encoding="utf-8"?>
<calcChain xmlns="http://schemas.openxmlformats.org/spreadsheetml/2006/main">
  <c r="G10" i="4" l="1"/>
  <c r="G11" i="4"/>
  <c r="D40" i="4"/>
  <c r="D38" i="4"/>
  <c r="D36" i="4"/>
  <c r="D31" i="4"/>
  <c r="D32" i="4" s="1"/>
  <c r="D29" i="4"/>
  <c r="D30" i="4" s="1"/>
  <c r="D25" i="4"/>
  <c r="D26" i="4" s="1"/>
  <c r="D24" i="4"/>
  <c r="D21" i="4"/>
  <c r="D22" i="4" s="1"/>
  <c r="D19" i="4"/>
  <c r="D20" i="4" s="1"/>
  <c r="D17" i="4"/>
  <c r="D15" i="4"/>
  <c r="D16" i="4" s="1"/>
  <c r="D13" i="4"/>
  <c r="D14" i="4" s="1"/>
  <c r="D12" i="4"/>
  <c r="D9" i="4"/>
  <c r="D10" i="4" s="1"/>
  <c r="D5" i="4"/>
  <c r="D6" i="4" s="1"/>
  <c r="F7" i="4" l="1"/>
  <c r="F17" i="4"/>
  <c r="E9" i="4"/>
  <c r="H41" i="4"/>
  <c r="E6" i="4"/>
  <c r="E12" i="4" l="1"/>
  <c r="G23" i="4" l="1"/>
  <c r="G24" i="4"/>
  <c r="G38" i="4" l="1"/>
  <c r="E37" i="4"/>
  <c r="G37" i="4" s="1"/>
  <c r="G40" i="4" l="1"/>
  <c r="G39" i="4"/>
  <c r="D33" i="4" l="1"/>
  <c r="D34" i="4" s="1"/>
  <c r="F31" i="4" l="1"/>
  <c r="G35" i="4"/>
  <c r="E5" i="4"/>
  <c r="E15" i="4"/>
  <c r="G34" i="4"/>
  <c r="G36" i="4"/>
  <c r="D18" i="4"/>
  <c r="D7" i="4"/>
  <c r="D8" i="4" l="1"/>
  <c r="F42" i="4"/>
  <c r="G41" i="4" l="1"/>
  <c r="G32" i="4" l="1"/>
  <c r="G31" i="4"/>
  <c r="G12" i="4" l="1"/>
  <c r="G33" i="4" l="1"/>
  <c r="D27" i="4" l="1"/>
  <c r="G17" i="4"/>
  <c r="G19" i="4"/>
  <c r="G26" i="4"/>
  <c r="G25" i="4"/>
  <c r="G28" i="4"/>
  <c r="G27" i="4"/>
  <c r="G30" i="4"/>
  <c r="G29" i="4"/>
  <c r="G14" i="4"/>
  <c r="G13" i="4"/>
  <c r="G22" i="4"/>
  <c r="G21" i="4"/>
  <c r="G20" i="4"/>
  <c r="G18" i="4"/>
  <c r="G16" i="4"/>
  <c r="G15" i="4"/>
  <c r="G8" i="4"/>
  <c r="G7" i="4"/>
  <c r="G6" i="4"/>
  <c r="D28" i="4" l="1"/>
  <c r="D41" i="4"/>
  <c r="E42" i="4"/>
  <c r="G5" i="4"/>
  <c r="G9" i="4"/>
  <c r="D42" i="4" l="1"/>
  <c r="H42" i="4"/>
  <c r="G42" i="4"/>
</calcChain>
</file>

<file path=xl/sharedStrings.xml><?xml version="1.0" encoding="utf-8"?>
<sst xmlns="http://schemas.openxmlformats.org/spreadsheetml/2006/main" count="63" uniqueCount="28">
  <si>
    <t>CPU(Core)</t>
    <phoneticPr fontId="1" type="noConversion"/>
  </si>
  <si>
    <t>DISK_SAN(TB)</t>
    <phoneticPr fontId="1" type="noConversion"/>
  </si>
  <si>
    <t>DISK_NAS(TB)</t>
    <phoneticPr fontId="1" type="noConversion"/>
  </si>
  <si>
    <t>DISK_Total</t>
    <phoneticPr fontId="1" type="noConversion"/>
  </si>
  <si>
    <t>TAPE(TB)</t>
    <phoneticPr fontId="1" type="noConversion"/>
  </si>
  <si>
    <t>ALICE</t>
    <phoneticPr fontId="1" type="noConversion"/>
  </si>
  <si>
    <t>KIAF</t>
    <phoneticPr fontId="1" type="noConversion"/>
  </si>
  <si>
    <t>ADMIN</t>
    <phoneticPr fontId="1" type="noConversion"/>
  </si>
  <si>
    <t>총 합</t>
    <phoneticPr fontId="1" type="noConversion"/>
  </si>
  <si>
    <t>Gcloud</t>
    <phoneticPr fontId="1" type="noConversion"/>
  </si>
  <si>
    <t>VHM</t>
    <phoneticPr fontId="1" type="noConversion"/>
  </si>
  <si>
    <t>CMS(T2)</t>
    <phoneticPr fontId="1" type="noConversion"/>
  </si>
  <si>
    <t>Service</t>
    <phoneticPr fontId="1" type="noConversion"/>
  </si>
  <si>
    <t>LIGO</t>
    <phoneticPr fontId="1" type="noConversion"/>
  </si>
  <si>
    <t>TEM</t>
    <phoneticPr fontId="1" type="noConversion"/>
  </si>
  <si>
    <t>Not</t>
    <phoneticPr fontId="1" type="noConversion"/>
  </si>
  <si>
    <t>Open Science</t>
    <phoneticPr fontId="1" type="noConversion"/>
  </si>
  <si>
    <t>EPIG</t>
    <phoneticPr fontId="1" type="noConversion"/>
  </si>
  <si>
    <t>2017.03 Service Resources</t>
    <phoneticPr fontId="1" type="noConversion"/>
  </si>
  <si>
    <t>PubSer</t>
    <phoneticPr fontId="1" type="noConversion"/>
  </si>
  <si>
    <t>Brain</t>
    <phoneticPr fontId="1" type="noConversion"/>
  </si>
  <si>
    <t>Free</t>
    <phoneticPr fontId="1" type="noConversion"/>
  </si>
  <si>
    <t>BELLE</t>
    <phoneticPr fontId="1" type="noConversion"/>
  </si>
  <si>
    <t>VISUAL</t>
    <phoneticPr fontId="1" type="noConversion"/>
  </si>
  <si>
    <t>BIO</t>
    <phoneticPr fontId="1" type="noConversion"/>
  </si>
  <si>
    <t>CMS(T3)</t>
    <phoneticPr fontId="1" type="noConversion"/>
  </si>
  <si>
    <t>CMS(HCP)</t>
    <phoneticPr fontId="1" type="noConversion"/>
  </si>
  <si>
    <t>RENO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</si>
</sst>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3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abSelected="1" zoomScaleNormal="100" workbookViewId="0">
      <selection activeCell="B19" sqref="B19:B20"/>
    </sheetView>
  </sheetViews>
  <sheetFormatPr defaultRowHeight="16.5" x14ac:dyDescent="0.3"/>
  <cols>
    <col min="1" max="1" width="9" style="1"/>
    <col min="2" max="2" width="11" style="6" customWidth="1"/>
    <col min="3" max="3" width="8.5" style="6" customWidth="1"/>
    <col min="4" max="4" width="10.5" style="1" bestFit="1" customWidth="1"/>
    <col min="5" max="6" width="13.625" style="1" bestFit="1" customWidth="1"/>
    <col min="7" max="7" width="10.5" style="1" bestFit="1" customWidth="1"/>
    <col min="8" max="8" width="9.25" style="1" bestFit="1" customWidth="1"/>
    <col min="9" max="9" width="9" style="1"/>
    <col min="10" max="10" width="57.25" style="1" bestFit="1" customWidth="1"/>
    <col min="11" max="16384" width="9" style="1"/>
  </cols>
  <sheetData>
    <row r="2" spans="2:11" ht="31.5" x14ac:dyDescent="0.3">
      <c r="B2" s="10" t="s">
        <v>18</v>
      </c>
      <c r="C2" s="10"/>
      <c r="D2" s="10"/>
      <c r="E2" s="10"/>
      <c r="F2" s="10"/>
      <c r="G2" s="10"/>
      <c r="H2" s="10"/>
    </row>
    <row r="4" spans="2:11" x14ac:dyDescent="0.3">
      <c r="B4" s="12"/>
      <c r="C4" s="12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</row>
    <row r="5" spans="2:11" x14ac:dyDescent="0.3">
      <c r="B5" s="11" t="s">
        <v>5</v>
      </c>
      <c r="C5" s="3" t="s">
        <v>12</v>
      </c>
      <c r="D5" s="7">
        <f>38*16+40*16+12*16+20*20+15*20+33*16</f>
        <v>2668</v>
      </c>
      <c r="E5" s="8">
        <f>150.47*10</f>
        <v>1504.7</v>
      </c>
      <c r="F5" s="8">
        <v>0</v>
      </c>
      <c r="G5" s="7">
        <f>SUM(E5:F5)</f>
        <v>1504.7</v>
      </c>
      <c r="H5" s="7">
        <v>3196</v>
      </c>
      <c r="K5" s="5"/>
    </row>
    <row r="6" spans="2:11" x14ac:dyDescent="0.3">
      <c r="B6" s="11"/>
      <c r="C6" s="3" t="s">
        <v>15</v>
      </c>
      <c r="D6" s="7">
        <f>38*16+40*16+12*16+17*20+33*16+20*20+20*4-D5</f>
        <v>120</v>
      </c>
      <c r="E6" s="8">
        <f>21.35*8+2.67*2+19.23*20</f>
        <v>560.74</v>
      </c>
      <c r="F6" s="8">
        <v>0</v>
      </c>
      <c r="G6" s="7">
        <f t="shared" ref="G6:G30" si="0">SUM(E6:F6)</f>
        <v>560.74</v>
      </c>
      <c r="H6" s="7">
        <v>0</v>
      </c>
    </row>
    <row r="7" spans="2:11" x14ac:dyDescent="0.3">
      <c r="B7" s="11" t="s">
        <v>6</v>
      </c>
      <c r="C7" s="3" t="s">
        <v>12</v>
      </c>
      <c r="D7" s="7">
        <f>5*20</f>
        <v>100</v>
      </c>
      <c r="E7" s="8">
        <v>0</v>
      </c>
      <c r="F7" s="8">
        <f>75*4</f>
        <v>300</v>
      </c>
      <c r="G7" s="7">
        <f>SUM(E7:F7)</f>
        <v>300</v>
      </c>
      <c r="H7" s="7">
        <v>0</v>
      </c>
    </row>
    <row r="8" spans="2:11" x14ac:dyDescent="0.3">
      <c r="B8" s="11"/>
      <c r="C8" s="3" t="s">
        <v>15</v>
      </c>
      <c r="D8" s="7">
        <f>5*20-D7</f>
        <v>0</v>
      </c>
      <c r="E8" s="8">
        <v>0</v>
      </c>
      <c r="F8" s="8">
        <v>0</v>
      </c>
      <c r="G8" s="7">
        <f t="shared" si="0"/>
        <v>0</v>
      </c>
      <c r="H8" s="7">
        <v>0</v>
      </c>
    </row>
    <row r="9" spans="2:11" x14ac:dyDescent="0.3">
      <c r="B9" s="11" t="s">
        <v>25</v>
      </c>
      <c r="C9" s="3" t="s">
        <v>12</v>
      </c>
      <c r="D9" s="7">
        <f>9*16+9*16+14*16+12*16</f>
        <v>704</v>
      </c>
      <c r="E9" s="8">
        <f>116*3+128*2</f>
        <v>604</v>
      </c>
      <c r="F9" s="8">
        <v>20</v>
      </c>
      <c r="G9" s="7">
        <f t="shared" si="0"/>
        <v>624</v>
      </c>
      <c r="H9" s="7">
        <v>0</v>
      </c>
    </row>
    <row r="10" spans="2:11" x14ac:dyDescent="0.3">
      <c r="B10" s="11"/>
      <c r="C10" s="3" t="s">
        <v>15</v>
      </c>
      <c r="D10" s="7">
        <f>44*16-D9</f>
        <v>0</v>
      </c>
      <c r="E10" s="8">
        <v>0</v>
      </c>
      <c r="F10" s="8">
        <v>0</v>
      </c>
      <c r="G10" s="7">
        <f>SUM(E10:F10)</f>
        <v>0</v>
      </c>
      <c r="H10" s="7">
        <v>0</v>
      </c>
    </row>
    <row r="11" spans="2:11" x14ac:dyDescent="0.3">
      <c r="B11" s="11" t="s">
        <v>11</v>
      </c>
      <c r="C11" s="3" t="s">
        <v>12</v>
      </c>
      <c r="D11" s="7">
        <v>0</v>
      </c>
      <c r="E11" s="8">
        <v>0</v>
      </c>
      <c r="F11" s="8">
        <v>0</v>
      </c>
      <c r="G11" s="7">
        <f>SUM(E11:F11)</f>
        <v>0</v>
      </c>
      <c r="H11" s="7">
        <v>0</v>
      </c>
    </row>
    <row r="12" spans="2:11" x14ac:dyDescent="0.3">
      <c r="B12" s="11"/>
      <c r="C12" s="3" t="s">
        <v>15</v>
      </c>
      <c r="D12" s="7">
        <f>12*19+12*9+16*5+28*16-D11</f>
        <v>864</v>
      </c>
      <c r="E12" s="8">
        <f>96.68*9</f>
        <v>870.12000000000012</v>
      </c>
      <c r="F12" s="8">
        <v>0</v>
      </c>
      <c r="G12" s="7">
        <f t="shared" si="0"/>
        <v>870.12000000000012</v>
      </c>
      <c r="H12" s="7">
        <v>0</v>
      </c>
    </row>
    <row r="13" spans="2:11" x14ac:dyDescent="0.3">
      <c r="B13" s="11" t="s">
        <v>26</v>
      </c>
      <c r="C13" s="3" t="s">
        <v>12</v>
      </c>
      <c r="D13" s="7">
        <f>21*12+12*2</f>
        <v>276</v>
      </c>
      <c r="E13" s="8">
        <v>0</v>
      </c>
      <c r="F13" s="8">
        <v>160</v>
      </c>
      <c r="G13" s="7">
        <f>SUM(E13:F13)</f>
        <v>160</v>
      </c>
      <c r="H13" s="7">
        <v>0</v>
      </c>
    </row>
    <row r="14" spans="2:11" x14ac:dyDescent="0.3">
      <c r="B14" s="11"/>
      <c r="C14" s="3" t="s">
        <v>15</v>
      </c>
      <c r="D14" s="7">
        <f>276-D13</f>
        <v>0</v>
      </c>
      <c r="E14" s="8">
        <v>0</v>
      </c>
      <c r="F14" s="8">
        <v>0</v>
      </c>
      <c r="G14" s="7">
        <f>SUM(E14:F14)</f>
        <v>0</v>
      </c>
      <c r="H14" s="7">
        <v>0</v>
      </c>
    </row>
    <row r="15" spans="2:11" x14ac:dyDescent="0.3">
      <c r="B15" s="11" t="s">
        <v>22</v>
      </c>
      <c r="C15" s="3" t="s">
        <v>12</v>
      </c>
      <c r="D15" s="7">
        <f>13*12+2*12+16*2</f>
        <v>212</v>
      </c>
      <c r="E15" s="8">
        <f>107.42</f>
        <v>107.42</v>
      </c>
      <c r="F15" s="8">
        <v>0</v>
      </c>
      <c r="G15" s="7">
        <f t="shared" si="0"/>
        <v>107.42</v>
      </c>
      <c r="H15" s="7">
        <v>0</v>
      </c>
    </row>
    <row r="16" spans="2:11" x14ac:dyDescent="0.3">
      <c r="B16" s="11"/>
      <c r="C16" s="3" t="s">
        <v>15</v>
      </c>
      <c r="D16" s="7">
        <f>15*12+16*2-D15</f>
        <v>0</v>
      </c>
      <c r="E16" s="8">
        <v>0</v>
      </c>
      <c r="F16" s="8">
        <v>0</v>
      </c>
      <c r="G16" s="7">
        <f t="shared" si="0"/>
        <v>0</v>
      </c>
      <c r="H16" s="7">
        <v>0</v>
      </c>
    </row>
    <row r="17" spans="2:8" x14ac:dyDescent="0.3">
      <c r="B17" s="11" t="s">
        <v>13</v>
      </c>
      <c r="C17" s="3" t="s">
        <v>12</v>
      </c>
      <c r="D17" s="7">
        <f>10*12+17*12+17*12+4*12+1*12+4*12</f>
        <v>636</v>
      </c>
      <c r="E17" s="8">
        <v>0</v>
      </c>
      <c r="F17" s="8">
        <f>70+408</f>
        <v>478</v>
      </c>
      <c r="G17" s="7">
        <f t="shared" si="0"/>
        <v>478</v>
      </c>
      <c r="H17" s="7">
        <v>0</v>
      </c>
    </row>
    <row r="18" spans="2:8" x14ac:dyDescent="0.3">
      <c r="B18" s="11"/>
      <c r="C18" s="3" t="s">
        <v>15</v>
      </c>
      <c r="D18" s="7">
        <f>12*12+7*12+11*12+17*12+17*12+8*12-D17</f>
        <v>228</v>
      </c>
      <c r="E18" s="8">
        <v>0</v>
      </c>
      <c r="F18" s="8">
        <v>0</v>
      </c>
      <c r="G18" s="7">
        <f t="shared" si="0"/>
        <v>0</v>
      </c>
      <c r="H18" s="7">
        <v>0</v>
      </c>
    </row>
    <row r="19" spans="2:8" x14ac:dyDescent="0.3">
      <c r="B19" s="11" t="s">
        <v>27</v>
      </c>
      <c r="C19" s="3" t="s">
        <v>12</v>
      </c>
      <c r="D19" s="7">
        <f>36*10+36*2</f>
        <v>432</v>
      </c>
      <c r="E19" s="8">
        <v>0</v>
      </c>
      <c r="F19" s="8">
        <v>710</v>
      </c>
      <c r="G19" s="7">
        <f t="shared" si="0"/>
        <v>710</v>
      </c>
      <c r="H19" s="7">
        <v>0</v>
      </c>
    </row>
    <row r="20" spans="2:8" x14ac:dyDescent="0.3">
      <c r="B20" s="11"/>
      <c r="C20" s="3" t="s">
        <v>15</v>
      </c>
      <c r="D20" s="7">
        <f>36*10+36*2-D19</f>
        <v>0</v>
      </c>
      <c r="E20" s="8">
        <v>0</v>
      </c>
      <c r="F20" s="8">
        <v>0</v>
      </c>
      <c r="G20" s="7">
        <f t="shared" si="0"/>
        <v>0</v>
      </c>
      <c r="H20" s="7">
        <v>0</v>
      </c>
    </row>
    <row r="21" spans="2:8" x14ac:dyDescent="0.3">
      <c r="B21" s="11" t="s">
        <v>24</v>
      </c>
      <c r="C21" s="3" t="s">
        <v>12</v>
      </c>
      <c r="D21" s="7">
        <f>28*13+28*2</f>
        <v>420</v>
      </c>
      <c r="E21" s="8">
        <v>0</v>
      </c>
      <c r="F21" s="8">
        <v>600</v>
      </c>
      <c r="G21" s="7">
        <f t="shared" si="0"/>
        <v>600</v>
      </c>
      <c r="H21" s="7">
        <v>0</v>
      </c>
    </row>
    <row r="22" spans="2:8" x14ac:dyDescent="0.3">
      <c r="B22" s="11"/>
      <c r="C22" s="3" t="s">
        <v>15</v>
      </c>
      <c r="D22" s="7">
        <f>28*15-D21</f>
        <v>0</v>
      </c>
      <c r="E22" s="8">
        <v>0</v>
      </c>
      <c r="F22" s="8">
        <v>0</v>
      </c>
      <c r="G22" s="7">
        <f t="shared" si="0"/>
        <v>0</v>
      </c>
      <c r="H22" s="7">
        <v>0</v>
      </c>
    </row>
    <row r="23" spans="2:8" x14ac:dyDescent="0.3">
      <c r="B23" s="15" t="s">
        <v>17</v>
      </c>
      <c r="C23" s="3" t="s">
        <v>12</v>
      </c>
      <c r="D23" s="7">
        <v>0</v>
      </c>
      <c r="E23" s="8">
        <v>0</v>
      </c>
      <c r="F23" s="8">
        <v>100</v>
      </c>
      <c r="G23" s="7">
        <f>SUM(E23:F23)</f>
        <v>100</v>
      </c>
      <c r="H23" s="7">
        <v>0</v>
      </c>
    </row>
    <row r="24" spans="2:8" x14ac:dyDescent="0.3">
      <c r="B24" s="11"/>
      <c r="C24" s="3" t="s">
        <v>15</v>
      </c>
      <c r="D24" s="7">
        <f>0-D23</f>
        <v>0</v>
      </c>
      <c r="E24" s="8">
        <v>0</v>
      </c>
      <c r="F24" s="8">
        <v>0</v>
      </c>
      <c r="G24" s="7">
        <f t="shared" ref="G24" si="1">SUM(E24:F24)</f>
        <v>0</v>
      </c>
      <c r="H24" s="7">
        <v>0</v>
      </c>
    </row>
    <row r="25" spans="2:8" x14ac:dyDescent="0.3">
      <c r="B25" s="11" t="s">
        <v>14</v>
      </c>
      <c r="C25" s="3" t="s">
        <v>12</v>
      </c>
      <c r="D25" s="7">
        <f>28*13+28*2</f>
        <v>420</v>
      </c>
      <c r="E25" s="8">
        <v>0</v>
      </c>
      <c r="F25" s="8">
        <v>500</v>
      </c>
      <c r="G25" s="7">
        <f>SUM(E25:F25)</f>
        <v>500</v>
      </c>
      <c r="H25" s="7">
        <v>0</v>
      </c>
    </row>
    <row r="26" spans="2:8" x14ac:dyDescent="0.3">
      <c r="B26" s="11"/>
      <c r="C26" s="3" t="s">
        <v>15</v>
      </c>
      <c r="D26" s="7">
        <f>28*15-D25</f>
        <v>0</v>
      </c>
      <c r="E26" s="8">
        <v>0</v>
      </c>
      <c r="F26" s="8">
        <v>0</v>
      </c>
      <c r="G26" s="7">
        <f>SUM(E26:F26)</f>
        <v>0</v>
      </c>
      <c r="H26" s="7">
        <v>0</v>
      </c>
    </row>
    <row r="27" spans="2:8" x14ac:dyDescent="0.3">
      <c r="B27" s="11" t="s">
        <v>19</v>
      </c>
      <c r="C27" s="3" t="s">
        <v>12</v>
      </c>
      <c r="D27" s="7">
        <f>20*3</f>
        <v>60</v>
      </c>
      <c r="E27" s="8">
        <v>0</v>
      </c>
      <c r="F27" s="8">
        <v>0</v>
      </c>
      <c r="G27" s="7">
        <f t="shared" ref="G27:G29" si="2">SUM(E27:F27)</f>
        <v>0</v>
      </c>
      <c r="H27" s="7">
        <v>0</v>
      </c>
    </row>
    <row r="28" spans="2:8" x14ac:dyDescent="0.3">
      <c r="B28" s="11"/>
      <c r="C28" s="3" t="s">
        <v>15</v>
      </c>
      <c r="D28" s="7">
        <f>20*3-D27</f>
        <v>0</v>
      </c>
      <c r="E28" s="8">
        <v>0</v>
      </c>
      <c r="F28" s="8">
        <v>0</v>
      </c>
      <c r="G28" s="7">
        <f t="shared" si="2"/>
        <v>0</v>
      </c>
      <c r="H28" s="7">
        <v>0</v>
      </c>
    </row>
    <row r="29" spans="2:8" x14ac:dyDescent="0.3">
      <c r="B29" s="11" t="s">
        <v>7</v>
      </c>
      <c r="C29" s="3" t="s">
        <v>12</v>
      </c>
      <c r="D29" s="7">
        <f>20*32</f>
        <v>640</v>
      </c>
      <c r="E29" s="8">
        <v>0</v>
      </c>
      <c r="F29" s="8">
        <v>0</v>
      </c>
      <c r="G29" s="7">
        <f t="shared" si="2"/>
        <v>0</v>
      </c>
      <c r="H29" s="7">
        <v>0</v>
      </c>
    </row>
    <row r="30" spans="2:8" x14ac:dyDescent="0.3">
      <c r="B30" s="11"/>
      <c r="C30" s="3" t="s">
        <v>15</v>
      </c>
      <c r="D30" s="7">
        <f>20*32-D29</f>
        <v>0</v>
      </c>
      <c r="E30" s="8">
        <v>0</v>
      </c>
      <c r="F30" s="8">
        <v>0</v>
      </c>
      <c r="G30" s="7">
        <f t="shared" si="0"/>
        <v>0</v>
      </c>
      <c r="H30" s="7">
        <v>0</v>
      </c>
    </row>
    <row r="31" spans="2:8" x14ac:dyDescent="0.3">
      <c r="B31" s="11" t="s">
        <v>10</v>
      </c>
      <c r="C31" s="3" t="s">
        <v>12</v>
      </c>
      <c r="D31" s="7">
        <f>1*8</f>
        <v>8</v>
      </c>
      <c r="E31" s="8">
        <v>0</v>
      </c>
      <c r="F31" s="8">
        <f>50*4</f>
        <v>200</v>
      </c>
      <c r="G31" s="7">
        <f t="shared" ref="G31" si="3">SUM(E31:F31)</f>
        <v>200</v>
      </c>
      <c r="H31" s="7">
        <v>0</v>
      </c>
    </row>
    <row r="32" spans="2:8" x14ac:dyDescent="0.3">
      <c r="B32" s="11"/>
      <c r="C32" s="3" t="s">
        <v>15</v>
      </c>
      <c r="D32" s="7">
        <f>1*8-D31</f>
        <v>0</v>
      </c>
      <c r="E32" s="8">
        <v>0</v>
      </c>
      <c r="F32" s="8">
        <v>0</v>
      </c>
      <c r="G32" s="7">
        <f t="shared" ref="G32" si="4">SUM(E32:F32)</f>
        <v>0</v>
      </c>
      <c r="H32" s="7">
        <v>0</v>
      </c>
    </row>
    <row r="33" spans="2:8" x14ac:dyDescent="0.3">
      <c r="B33" s="11" t="s">
        <v>9</v>
      </c>
      <c r="C33" s="3" t="s">
        <v>12</v>
      </c>
      <c r="D33" s="7">
        <f>16*15+12*5</f>
        <v>300</v>
      </c>
      <c r="E33" s="8">
        <v>0</v>
      </c>
      <c r="F33" s="8">
        <v>0</v>
      </c>
      <c r="G33" s="7">
        <f>SUM(E33:F33)</f>
        <v>0</v>
      </c>
      <c r="H33" s="7">
        <v>0</v>
      </c>
    </row>
    <row r="34" spans="2:8" x14ac:dyDescent="0.3">
      <c r="B34" s="11"/>
      <c r="C34" s="3" t="s">
        <v>15</v>
      </c>
      <c r="D34" s="7">
        <f>240+12*5-D33</f>
        <v>0</v>
      </c>
      <c r="E34" s="8">
        <v>0</v>
      </c>
      <c r="F34" s="8">
        <v>0</v>
      </c>
      <c r="G34" s="7">
        <f t="shared" ref="G34:G36" si="5">SUM(E34:F34)</f>
        <v>0</v>
      </c>
      <c r="H34" s="7"/>
    </row>
    <row r="35" spans="2:8" x14ac:dyDescent="0.3">
      <c r="B35" s="11" t="s">
        <v>20</v>
      </c>
      <c r="C35" s="3" t="s">
        <v>12</v>
      </c>
      <c r="D35" s="7">
        <v>0</v>
      </c>
      <c r="E35" s="8">
        <v>0</v>
      </c>
      <c r="F35" s="8">
        <v>0</v>
      </c>
      <c r="G35" s="7">
        <f t="shared" si="5"/>
        <v>0</v>
      </c>
      <c r="H35" s="7">
        <v>0</v>
      </c>
    </row>
    <row r="36" spans="2:8" x14ac:dyDescent="0.3">
      <c r="B36" s="11"/>
      <c r="C36" s="3" t="s">
        <v>15</v>
      </c>
      <c r="D36" s="7">
        <f>36*19-D35</f>
        <v>684</v>
      </c>
      <c r="E36" s="8">
        <v>0</v>
      </c>
      <c r="F36" s="8">
        <v>400</v>
      </c>
      <c r="G36" s="7">
        <f t="shared" si="5"/>
        <v>400</v>
      </c>
      <c r="H36" s="7">
        <v>0</v>
      </c>
    </row>
    <row r="37" spans="2:8" x14ac:dyDescent="0.3">
      <c r="B37" s="14" t="s">
        <v>23</v>
      </c>
      <c r="C37" s="3" t="s">
        <v>12</v>
      </c>
      <c r="D37" s="7">
        <v>0</v>
      </c>
      <c r="E37" s="8">
        <f>75.2*2</f>
        <v>150.4</v>
      </c>
      <c r="F37" s="8">
        <v>0</v>
      </c>
      <c r="G37" s="7">
        <f t="shared" ref="G37" si="6">SUM(E37:F37)</f>
        <v>150.4</v>
      </c>
      <c r="H37" s="7">
        <v>0</v>
      </c>
    </row>
    <row r="38" spans="2:8" x14ac:dyDescent="0.3">
      <c r="B38" s="14"/>
      <c r="C38" s="3" t="s">
        <v>15</v>
      </c>
      <c r="D38" s="7">
        <f>-D37</f>
        <v>0</v>
      </c>
      <c r="E38" s="8">
        <v>0</v>
      </c>
      <c r="F38" s="8">
        <v>0</v>
      </c>
      <c r="G38" s="7">
        <f>SUM(E38:F38)</f>
        <v>0</v>
      </c>
      <c r="H38" s="7">
        <v>0</v>
      </c>
    </row>
    <row r="39" spans="2:8" x14ac:dyDescent="0.3">
      <c r="B39" s="14" t="s">
        <v>16</v>
      </c>
      <c r="C39" s="3" t="s">
        <v>12</v>
      </c>
      <c r="D39" s="7">
        <v>0</v>
      </c>
      <c r="E39" s="8">
        <v>0</v>
      </c>
      <c r="F39" s="8">
        <v>0</v>
      </c>
      <c r="G39" s="7">
        <f t="shared" ref="G39" si="7">SUM(E39:F39)</f>
        <v>0</v>
      </c>
      <c r="H39" s="7">
        <v>0</v>
      </c>
    </row>
    <row r="40" spans="2:8" x14ac:dyDescent="0.3">
      <c r="B40" s="14"/>
      <c r="C40" s="3" t="s">
        <v>15</v>
      </c>
      <c r="D40" s="7">
        <f>-D39</f>
        <v>0</v>
      </c>
      <c r="E40" s="8">
        <v>0</v>
      </c>
      <c r="F40" s="8">
        <v>500</v>
      </c>
      <c r="G40" s="7">
        <f>SUM(E40:F40)</f>
        <v>500</v>
      </c>
      <c r="H40" s="7">
        <v>0</v>
      </c>
    </row>
    <row r="41" spans="2:8" x14ac:dyDescent="0.3">
      <c r="B41" s="9" t="s">
        <v>21</v>
      </c>
      <c r="C41" s="3" t="s">
        <v>15</v>
      </c>
      <c r="D41" s="7">
        <f>8772-SUM(D5:D40)</f>
        <v>0</v>
      </c>
      <c r="E41" s="8">
        <v>278</v>
      </c>
      <c r="F41" s="8">
        <v>477</v>
      </c>
      <c r="G41" s="7">
        <f>SUM(E41:F41)</f>
        <v>755</v>
      </c>
      <c r="H41" s="7">
        <f>3196-SUM(H5:H36)</f>
        <v>0</v>
      </c>
    </row>
    <row r="42" spans="2:8" x14ac:dyDescent="0.3">
      <c r="B42" s="13" t="s">
        <v>8</v>
      </c>
      <c r="C42" s="13"/>
      <c r="D42" s="4">
        <f>SUM(D5:D41)</f>
        <v>8772</v>
      </c>
      <c r="E42" s="4">
        <f>SUM(E5:E41)</f>
        <v>4075.3800000000006</v>
      </c>
      <c r="F42" s="4">
        <f>SUM(F5:F41)</f>
        <v>4445</v>
      </c>
      <c r="G42" s="4">
        <f>E42+F42</f>
        <v>8520.380000000001</v>
      </c>
      <c r="H42" s="4">
        <f>SUM(H5:H41)</f>
        <v>3196</v>
      </c>
    </row>
  </sheetData>
  <mergeCells count="21">
    <mergeCell ref="B23:B24"/>
    <mergeCell ref="B29:B30"/>
    <mergeCell ref="B35:B36"/>
    <mergeCell ref="B27:B28"/>
    <mergeCell ref="B25:B26"/>
    <mergeCell ref="B42:C42"/>
    <mergeCell ref="B33:B34"/>
    <mergeCell ref="B31:B32"/>
    <mergeCell ref="B39:B40"/>
    <mergeCell ref="B37:B38"/>
    <mergeCell ref="B2:H2"/>
    <mergeCell ref="B15:B16"/>
    <mergeCell ref="B17:B18"/>
    <mergeCell ref="B19:B20"/>
    <mergeCell ref="B21:B22"/>
    <mergeCell ref="B13:B14"/>
    <mergeCell ref="B4:C4"/>
    <mergeCell ref="B5:B6"/>
    <mergeCell ref="B7:B8"/>
    <mergeCell ref="B9:B10"/>
    <mergeCell ref="B11:B12"/>
  </mergeCells>
  <phoneticPr fontId="1" type="noConversion"/>
  <pageMargins left="0.7" right="0.7" top="0.75" bottom="0.75" header="0.3" footer="0.3"/>
  <pageSetup paperSize="9" scale="70" orientation="portrait" r:id="rId1"/>
  <ignoredErrors>
    <ignoredError sqref="G11 G23 G35 G39 H41" formulaRange="1"/>
    <ignoredError sqref="G32 G37 G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2016.10자원현황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IL YEON</dc:creator>
  <cp:lastModifiedBy>SOPARK</cp:lastModifiedBy>
  <cp:lastPrinted>2016-11-07T05:52:41Z</cp:lastPrinted>
  <dcterms:created xsi:type="dcterms:W3CDTF">2015-08-28T04:44:56Z</dcterms:created>
  <dcterms:modified xsi:type="dcterms:W3CDTF">2017-03-14T16:14:37Z</dcterms:modified>
</cp:coreProperties>
</file>