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A98D97D-945A-46A2-9B9C-C7D64C88873F}" xr6:coauthVersionLast="45" xr6:coauthVersionMax="45" xr10:uidLastSave="{00000000-0000-0000-0000-000000000000}"/>
  <bookViews>
    <workbookView xWindow="-5055" yWindow="-16320" windowWidth="38640" windowHeight="16440" tabRatio="500" xr2:uid="{00000000-000D-0000-FFFF-FFFF00000000}"/>
  </bookViews>
  <sheets>
    <sheet name="Controle de 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I23" i="1"/>
  <c r="C18" i="1"/>
  <c r="D18" i="1"/>
  <c r="E18" i="1"/>
  <c r="B18" i="1"/>
  <c r="A18" i="1" l="1"/>
  <c r="W54" i="1"/>
  <c r="AA30" i="1"/>
  <c r="AA56" i="1" s="1"/>
  <c r="AF84" i="1"/>
  <c r="AF83" i="1"/>
  <c r="AA29" i="1"/>
  <c r="AA55" i="1" s="1"/>
  <c r="AA28" i="1"/>
  <c r="AA54" i="1" s="1"/>
  <c r="AF82" i="1"/>
  <c r="AG82" i="1" s="1"/>
  <c r="K84" i="1"/>
  <c r="AH84" i="1" s="1"/>
  <c r="AI84" i="1" s="1"/>
  <c r="V84" i="1"/>
  <c r="W84" i="1" s="1"/>
  <c r="AG84" i="1"/>
  <c r="AE84" i="1"/>
  <c r="AC84" i="1"/>
  <c r="AA84" i="1"/>
  <c r="Y84" i="1"/>
  <c r="T84" i="1"/>
  <c r="R84" i="1"/>
  <c r="P84" i="1"/>
  <c r="N84" i="1"/>
  <c r="I84" i="1"/>
  <c r="G84" i="1"/>
  <c r="E84" i="1"/>
  <c r="C84" i="1"/>
  <c r="K83" i="1"/>
  <c r="V83" i="1"/>
  <c r="AG83" i="1"/>
  <c r="AE83" i="1"/>
  <c r="AC83" i="1"/>
  <c r="AA83" i="1"/>
  <c r="Y83" i="1"/>
  <c r="W83" i="1"/>
  <c r="T83" i="1"/>
  <c r="R83" i="1"/>
  <c r="P83" i="1"/>
  <c r="N83" i="1"/>
  <c r="I83" i="1"/>
  <c r="G83" i="1"/>
  <c r="E83" i="1"/>
  <c r="C83" i="1"/>
  <c r="K82" i="1"/>
  <c r="V82" i="1"/>
  <c r="AE82" i="1"/>
  <c r="AC82" i="1"/>
  <c r="AA82" i="1"/>
  <c r="Y82" i="1"/>
  <c r="W82" i="1"/>
  <c r="T82" i="1"/>
  <c r="R82" i="1"/>
  <c r="P82" i="1"/>
  <c r="N82" i="1"/>
  <c r="L82" i="1"/>
  <c r="I82" i="1"/>
  <c r="G82" i="1"/>
  <c r="E82" i="1"/>
  <c r="C82" i="1"/>
  <c r="K80" i="1"/>
  <c r="V80" i="1"/>
  <c r="AF80" i="1"/>
  <c r="AG80" i="1" s="1"/>
  <c r="AE80" i="1"/>
  <c r="AC80" i="1"/>
  <c r="AA80" i="1"/>
  <c r="Y80" i="1"/>
  <c r="W80" i="1"/>
  <c r="T80" i="1"/>
  <c r="R80" i="1"/>
  <c r="P80" i="1"/>
  <c r="N80" i="1"/>
  <c r="I80" i="1"/>
  <c r="G80" i="1"/>
  <c r="E80" i="1"/>
  <c r="C80" i="1"/>
  <c r="K79" i="1"/>
  <c r="V79" i="1"/>
  <c r="AF79" i="1"/>
  <c r="AE79" i="1"/>
  <c r="AC79" i="1"/>
  <c r="AA79" i="1"/>
  <c r="Y79" i="1"/>
  <c r="W79" i="1"/>
  <c r="T79" i="1"/>
  <c r="R79" i="1"/>
  <c r="P79" i="1"/>
  <c r="N79" i="1"/>
  <c r="I79" i="1"/>
  <c r="G79" i="1"/>
  <c r="E79" i="1"/>
  <c r="C79" i="1"/>
  <c r="K78" i="1"/>
  <c r="V78" i="1"/>
  <c r="AF78" i="1"/>
  <c r="AE78" i="1"/>
  <c r="AC78" i="1"/>
  <c r="AA78" i="1"/>
  <c r="Y78" i="1"/>
  <c r="W78" i="1"/>
  <c r="T78" i="1"/>
  <c r="R78" i="1"/>
  <c r="P78" i="1"/>
  <c r="N78" i="1"/>
  <c r="I78" i="1"/>
  <c r="G78" i="1"/>
  <c r="E78" i="1"/>
  <c r="C78" i="1"/>
  <c r="K77" i="1"/>
  <c r="V77" i="1"/>
  <c r="AF77" i="1"/>
  <c r="AE77" i="1"/>
  <c r="AC77" i="1"/>
  <c r="AA77" i="1"/>
  <c r="Y77" i="1"/>
  <c r="W77" i="1"/>
  <c r="T77" i="1"/>
  <c r="R77" i="1"/>
  <c r="P77" i="1"/>
  <c r="N77" i="1"/>
  <c r="I77" i="1"/>
  <c r="G77" i="1"/>
  <c r="E77" i="1"/>
  <c r="C77" i="1"/>
  <c r="K76" i="1"/>
  <c r="V76" i="1"/>
  <c r="AF76" i="1"/>
  <c r="AE76" i="1"/>
  <c r="AC76" i="1"/>
  <c r="AA76" i="1"/>
  <c r="Y76" i="1"/>
  <c r="W76" i="1"/>
  <c r="T76" i="1"/>
  <c r="R76" i="1"/>
  <c r="P76" i="1"/>
  <c r="N76" i="1"/>
  <c r="I76" i="1"/>
  <c r="G76" i="1"/>
  <c r="E76" i="1"/>
  <c r="C76" i="1"/>
  <c r="B75" i="1"/>
  <c r="C75" i="1" s="1"/>
  <c r="D75" i="1"/>
  <c r="F75" i="1"/>
  <c r="H75" i="1"/>
  <c r="I75" i="1" s="1"/>
  <c r="M75" i="1"/>
  <c r="N75" i="1" s="1"/>
  <c r="O75" i="1"/>
  <c r="Q75" i="1"/>
  <c r="R75" i="1" s="1"/>
  <c r="S75" i="1"/>
  <c r="T75" i="1" s="1"/>
  <c r="X75" i="1"/>
  <c r="Z75" i="1"/>
  <c r="AB75" i="1"/>
  <c r="AC75" i="1" s="1"/>
  <c r="AD75" i="1"/>
  <c r="AF75" i="1" s="1"/>
  <c r="AA75" i="1"/>
  <c r="U75" i="1"/>
  <c r="J75" i="1"/>
  <c r="E75" i="1"/>
  <c r="K74" i="1"/>
  <c r="V74" i="1"/>
  <c r="W74" i="1" s="1"/>
  <c r="AF74" i="1"/>
  <c r="AG74" i="1" s="1"/>
  <c r="AE74" i="1"/>
  <c r="AC74" i="1"/>
  <c r="AA74" i="1"/>
  <c r="Y74" i="1"/>
  <c r="T74" i="1"/>
  <c r="R74" i="1"/>
  <c r="P74" i="1"/>
  <c r="N74" i="1"/>
  <c r="I74" i="1"/>
  <c r="G74" i="1"/>
  <c r="E74" i="1"/>
  <c r="C74" i="1"/>
  <c r="K73" i="1"/>
  <c r="V73" i="1"/>
  <c r="W73" i="1" s="1"/>
  <c r="AF73" i="1"/>
  <c r="AG73" i="1" s="1"/>
  <c r="AE73" i="1"/>
  <c r="AC73" i="1"/>
  <c r="AA73" i="1"/>
  <c r="Y73" i="1"/>
  <c r="T73" i="1"/>
  <c r="R73" i="1"/>
  <c r="P73" i="1"/>
  <c r="N73" i="1"/>
  <c r="I73" i="1"/>
  <c r="G73" i="1"/>
  <c r="E73" i="1"/>
  <c r="C73" i="1"/>
  <c r="K72" i="1"/>
  <c r="V72" i="1"/>
  <c r="W72" i="1" s="1"/>
  <c r="AF72" i="1"/>
  <c r="AG72" i="1" s="1"/>
  <c r="AE72" i="1"/>
  <c r="AC72" i="1"/>
  <c r="AA72" i="1"/>
  <c r="Y72" i="1"/>
  <c r="T72" i="1"/>
  <c r="R72" i="1"/>
  <c r="P72" i="1"/>
  <c r="N72" i="1"/>
  <c r="I72" i="1"/>
  <c r="G72" i="1"/>
  <c r="E72" i="1"/>
  <c r="C72" i="1"/>
  <c r="K71" i="1"/>
  <c r="V71" i="1"/>
  <c r="W71" i="1" s="1"/>
  <c r="AF71" i="1"/>
  <c r="AG71" i="1" s="1"/>
  <c r="AE71" i="1"/>
  <c r="AC71" i="1"/>
  <c r="AA71" i="1"/>
  <c r="Y71" i="1"/>
  <c r="T71" i="1"/>
  <c r="R71" i="1"/>
  <c r="P71" i="1"/>
  <c r="N71" i="1"/>
  <c r="I71" i="1"/>
  <c r="G71" i="1"/>
  <c r="E71" i="1"/>
  <c r="C71" i="1"/>
  <c r="K70" i="1"/>
  <c r="V70" i="1"/>
  <c r="W70" i="1" s="1"/>
  <c r="AF70" i="1"/>
  <c r="AG70" i="1" s="1"/>
  <c r="AE70" i="1"/>
  <c r="AC70" i="1"/>
  <c r="AA70" i="1"/>
  <c r="Y70" i="1"/>
  <c r="T70" i="1"/>
  <c r="R70" i="1"/>
  <c r="P70" i="1"/>
  <c r="N70" i="1"/>
  <c r="I70" i="1"/>
  <c r="G70" i="1"/>
  <c r="E70" i="1"/>
  <c r="C70" i="1"/>
  <c r="K69" i="1"/>
  <c r="V69" i="1"/>
  <c r="W69" i="1" s="1"/>
  <c r="AF69" i="1"/>
  <c r="AG69" i="1" s="1"/>
  <c r="AE69" i="1"/>
  <c r="AC69" i="1"/>
  <c r="AA69" i="1"/>
  <c r="Y69" i="1"/>
  <c r="T69" i="1"/>
  <c r="R69" i="1"/>
  <c r="P69" i="1"/>
  <c r="N69" i="1"/>
  <c r="I69" i="1"/>
  <c r="G69" i="1"/>
  <c r="E69" i="1"/>
  <c r="C69" i="1"/>
  <c r="K68" i="1"/>
  <c r="V68" i="1"/>
  <c r="W68" i="1" s="1"/>
  <c r="AF68" i="1"/>
  <c r="AG68" i="1" s="1"/>
  <c r="AE68" i="1"/>
  <c r="AC68" i="1"/>
  <c r="AA68" i="1"/>
  <c r="Y68" i="1"/>
  <c r="T68" i="1"/>
  <c r="R68" i="1"/>
  <c r="P68" i="1"/>
  <c r="N68" i="1"/>
  <c r="I68" i="1"/>
  <c r="G68" i="1"/>
  <c r="E68" i="1"/>
  <c r="C68" i="1"/>
  <c r="K67" i="1"/>
  <c r="V67" i="1"/>
  <c r="W67" i="1" s="1"/>
  <c r="AF67" i="1"/>
  <c r="AG67" i="1" s="1"/>
  <c r="AE67" i="1"/>
  <c r="AC67" i="1"/>
  <c r="AA67" i="1"/>
  <c r="Y67" i="1"/>
  <c r="T67" i="1"/>
  <c r="R67" i="1"/>
  <c r="P67" i="1"/>
  <c r="N67" i="1"/>
  <c r="I67" i="1"/>
  <c r="G67" i="1"/>
  <c r="E67" i="1"/>
  <c r="C67" i="1"/>
  <c r="AH66" i="1"/>
  <c r="AF66" i="1"/>
  <c r="K66" i="1"/>
  <c r="AH65" i="1"/>
  <c r="X65" i="1"/>
  <c r="M65" i="1"/>
  <c r="B65" i="1"/>
  <c r="A30" i="1"/>
  <c r="A29" i="1"/>
  <c r="A28" i="1"/>
  <c r="AA9" i="1"/>
  <c r="Z9" i="1"/>
  <c r="Y9" i="1"/>
  <c r="S9" i="1"/>
  <c r="Q9" i="1"/>
  <c r="P9" i="1"/>
  <c r="O9" i="1"/>
  <c r="J9" i="1"/>
  <c r="H9" i="1"/>
  <c r="G9" i="1"/>
  <c r="F9" i="1"/>
  <c r="B8" i="1"/>
  <c r="K8" i="1"/>
  <c r="U8" i="1"/>
  <c r="AB9" i="1"/>
  <c r="AC9" i="1"/>
  <c r="AD9" i="1"/>
  <c r="AB8" i="1"/>
  <c r="N56" i="1"/>
  <c r="N55" i="1"/>
  <c r="N54" i="1"/>
  <c r="M56" i="1"/>
  <c r="M55" i="1"/>
  <c r="M54" i="1"/>
  <c r="L56" i="1"/>
  <c r="L55" i="1"/>
  <c r="L54" i="1"/>
  <c r="K56" i="1"/>
  <c r="K55" i="1"/>
  <c r="K54" i="1"/>
  <c r="E56" i="1"/>
  <c r="E55" i="1"/>
  <c r="E54" i="1"/>
  <c r="D56" i="1"/>
  <c r="D55" i="1"/>
  <c r="D54" i="1"/>
  <c r="C56" i="1"/>
  <c r="C55" i="1"/>
  <c r="C54" i="1"/>
  <c r="B56" i="1"/>
  <c r="B55" i="1"/>
  <c r="B54" i="1"/>
  <c r="X56" i="1"/>
  <c r="X55" i="1"/>
  <c r="X54" i="1"/>
  <c r="W56" i="1"/>
  <c r="W55" i="1"/>
  <c r="V56" i="1"/>
  <c r="V55" i="1"/>
  <c r="V54" i="1"/>
  <c r="U56" i="1"/>
  <c r="U55" i="1"/>
  <c r="U54" i="1"/>
  <c r="X48" i="1"/>
  <c r="W48" i="1"/>
  <c r="V48" i="1"/>
  <c r="U48" i="1"/>
  <c r="X47" i="1"/>
  <c r="W47" i="1"/>
  <c r="V47" i="1"/>
  <c r="U47" i="1"/>
  <c r="X46" i="1"/>
  <c r="W46" i="1"/>
  <c r="V46" i="1"/>
  <c r="U46" i="1"/>
  <c r="X45" i="1"/>
  <c r="W45" i="1"/>
  <c r="V45" i="1"/>
  <c r="U45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18" i="1"/>
  <c r="X44" i="1" s="1"/>
  <c r="W18" i="1"/>
  <c r="W44" i="1" s="1"/>
  <c r="V18" i="1"/>
  <c r="V44" i="1" s="1"/>
  <c r="U18" i="1"/>
  <c r="P98" i="1" s="1"/>
  <c r="X36" i="1"/>
  <c r="W36" i="1"/>
  <c r="V36" i="1"/>
  <c r="U36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18" i="1"/>
  <c r="N44" i="1" s="1"/>
  <c r="M18" i="1"/>
  <c r="M44" i="1" s="1"/>
  <c r="L18" i="1"/>
  <c r="L44" i="1" s="1"/>
  <c r="K18" i="1"/>
  <c r="K44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E44" i="1"/>
  <c r="D44" i="1"/>
  <c r="C44" i="1"/>
  <c r="B44" i="1"/>
  <c r="C36" i="1"/>
  <c r="B36" i="1"/>
  <c r="T120" i="1"/>
  <c r="U120" i="1" s="1"/>
  <c r="V120" i="1" s="1"/>
  <c r="W120" i="1" s="1"/>
  <c r="C102" i="1" s="1"/>
  <c r="P120" i="1"/>
  <c r="Q120" i="1" s="1"/>
  <c r="R120" i="1" s="1"/>
  <c r="S120" i="1" s="1"/>
  <c r="B102" i="1" s="1"/>
  <c r="T119" i="1"/>
  <c r="U119" i="1"/>
  <c r="V119" i="1" s="1"/>
  <c r="W119" i="1" s="1"/>
  <c r="C101" i="1" s="1"/>
  <c r="P119" i="1"/>
  <c r="Q119" i="1" s="1"/>
  <c r="R119" i="1" s="1"/>
  <c r="S119" i="1" s="1"/>
  <c r="B101" i="1" s="1"/>
  <c r="T118" i="1"/>
  <c r="U118" i="1"/>
  <c r="V118" i="1" s="1"/>
  <c r="W118" i="1" s="1"/>
  <c r="C100" i="1" s="1"/>
  <c r="P118" i="1"/>
  <c r="Q118" i="1" s="1"/>
  <c r="R118" i="1" s="1"/>
  <c r="S118" i="1" s="1"/>
  <c r="B100" i="1" s="1"/>
  <c r="T117" i="1"/>
  <c r="U117" i="1" s="1"/>
  <c r="V117" i="1" s="1"/>
  <c r="W117" i="1" s="1"/>
  <c r="C99" i="1" s="1"/>
  <c r="P117" i="1"/>
  <c r="Q117" i="1" s="1"/>
  <c r="R117" i="1" s="1"/>
  <c r="S117" i="1" s="1"/>
  <c r="B99" i="1" s="1"/>
  <c r="X115" i="1"/>
  <c r="Y115" i="1" s="1"/>
  <c r="Z115" i="1" s="1"/>
  <c r="AA115" i="1" s="1"/>
  <c r="D97" i="1" s="1"/>
  <c r="T115" i="1"/>
  <c r="U115" i="1"/>
  <c r="V115" i="1" s="1"/>
  <c r="W115" i="1" s="1"/>
  <c r="C97" i="1" s="1"/>
  <c r="X114" i="1"/>
  <c r="Y114" i="1" s="1"/>
  <c r="Z114" i="1" s="1"/>
  <c r="AA114" i="1" s="1"/>
  <c r="D96" i="1" s="1"/>
  <c r="T114" i="1"/>
  <c r="U114" i="1"/>
  <c r="V114" i="1" s="1"/>
  <c r="W114" i="1" s="1"/>
  <c r="C96" i="1" s="1"/>
  <c r="X113" i="1"/>
  <c r="Y113" i="1" s="1"/>
  <c r="Z113" i="1" s="1"/>
  <c r="AA113" i="1" s="1"/>
  <c r="D95" i="1" s="1"/>
  <c r="T113" i="1"/>
  <c r="U113" i="1"/>
  <c r="V113" i="1" s="1"/>
  <c r="W113" i="1" s="1"/>
  <c r="C95" i="1" s="1"/>
  <c r="X112" i="1"/>
  <c r="Y112" i="1" s="1"/>
  <c r="Z112" i="1" s="1"/>
  <c r="AA112" i="1" s="1"/>
  <c r="D94" i="1" s="1"/>
  <c r="T112" i="1"/>
  <c r="U112" i="1"/>
  <c r="V112" i="1" s="1"/>
  <c r="W112" i="1" s="1"/>
  <c r="C94" i="1" s="1"/>
  <c r="X111" i="1"/>
  <c r="Y111" i="1" s="1"/>
  <c r="Z111" i="1" s="1"/>
  <c r="AA111" i="1" s="1"/>
  <c r="D93" i="1" s="1"/>
  <c r="T111" i="1"/>
  <c r="U111" i="1"/>
  <c r="V111" i="1" s="1"/>
  <c r="W111" i="1" s="1"/>
  <c r="C93" i="1" s="1"/>
  <c r="X110" i="1"/>
  <c r="Y110" i="1"/>
  <c r="Z110" i="1" s="1"/>
  <c r="AA110" i="1" s="1"/>
  <c r="D92" i="1" s="1"/>
  <c r="T110" i="1"/>
  <c r="U110" i="1" s="1"/>
  <c r="V110" i="1" s="1"/>
  <c r="W110" i="1" s="1"/>
  <c r="C92" i="1" s="1"/>
  <c r="X109" i="1"/>
  <c r="Y109" i="1" s="1"/>
  <c r="Z109" i="1" s="1"/>
  <c r="AA109" i="1" s="1"/>
  <c r="D91" i="1" s="1"/>
  <c r="T109" i="1"/>
  <c r="U109" i="1" s="1"/>
  <c r="V109" i="1" s="1"/>
  <c r="W109" i="1" s="1"/>
  <c r="C91" i="1" s="1"/>
  <c r="X108" i="1"/>
  <c r="Y108" i="1" s="1"/>
  <c r="Z108" i="1" s="1"/>
  <c r="AA108" i="1" s="1"/>
  <c r="D90" i="1" s="1"/>
  <c r="T108" i="1"/>
  <c r="U108" i="1"/>
  <c r="V108" i="1" s="1"/>
  <c r="W108" i="1" s="1"/>
  <c r="C90" i="1" s="1"/>
  <c r="B120" i="1"/>
  <c r="C120" i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E102" i="1" s="1"/>
  <c r="B119" i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E101" i="1" s="1"/>
  <c r="B118" i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E100" i="1" s="1"/>
  <c r="B117" i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E99" i="1" s="1"/>
  <c r="B115" i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E97" i="1" s="1"/>
  <c r="B114" i="1"/>
  <c r="C114" i="1" s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E96" i="1" s="1"/>
  <c r="B113" i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E95" i="1" s="1"/>
  <c r="B112" i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E94" i="1" s="1"/>
  <c r="B111" i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E93" i="1" s="1"/>
  <c r="B110" i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E92" i="1" s="1"/>
  <c r="B109" i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E91" i="1" s="1"/>
  <c r="B116" i="1"/>
  <c r="C116" i="1" s="1"/>
  <c r="D116" i="1" s="1"/>
  <c r="E116" i="1" s="1"/>
  <c r="F116" i="1" s="1"/>
  <c r="G116" i="1" s="1"/>
  <c r="B108" i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E90" i="1" s="1"/>
  <c r="S102" i="1"/>
  <c r="S101" i="1"/>
  <c r="S100" i="1"/>
  <c r="S99" i="1"/>
  <c r="S97" i="1"/>
  <c r="S96" i="1"/>
  <c r="S95" i="1"/>
  <c r="S94" i="1"/>
  <c r="S93" i="1"/>
  <c r="S92" i="1"/>
  <c r="S91" i="1"/>
  <c r="X23" i="1" s="1"/>
  <c r="X49" i="1" s="1"/>
  <c r="S90" i="1"/>
  <c r="R102" i="1"/>
  <c r="R101" i="1"/>
  <c r="R100" i="1"/>
  <c r="R99" i="1"/>
  <c r="R97" i="1"/>
  <c r="R96" i="1"/>
  <c r="R95" i="1"/>
  <c r="R94" i="1"/>
  <c r="R93" i="1"/>
  <c r="R92" i="1"/>
  <c r="R91" i="1"/>
  <c r="R90" i="1"/>
  <c r="Q102" i="1"/>
  <c r="Q101" i="1"/>
  <c r="Q100" i="1"/>
  <c r="Q99" i="1"/>
  <c r="Q97" i="1"/>
  <c r="Q96" i="1"/>
  <c r="Q95" i="1"/>
  <c r="Q94" i="1"/>
  <c r="Q93" i="1"/>
  <c r="Q92" i="1"/>
  <c r="Q91" i="1"/>
  <c r="Q90" i="1"/>
  <c r="P102" i="1"/>
  <c r="P101" i="1"/>
  <c r="P100" i="1"/>
  <c r="P99" i="1"/>
  <c r="P97" i="1"/>
  <c r="P96" i="1"/>
  <c r="P95" i="1"/>
  <c r="P94" i="1"/>
  <c r="P93" i="1"/>
  <c r="P92" i="1"/>
  <c r="P91" i="1"/>
  <c r="P90" i="1"/>
  <c r="O102" i="1"/>
  <c r="O101" i="1"/>
  <c r="O100" i="1"/>
  <c r="O99" i="1"/>
  <c r="O97" i="1"/>
  <c r="O96" i="1"/>
  <c r="O95" i="1"/>
  <c r="O94" i="1"/>
  <c r="O93" i="1"/>
  <c r="O92" i="1"/>
  <c r="O91" i="1"/>
  <c r="O90" i="1"/>
  <c r="N102" i="1"/>
  <c r="N101" i="1"/>
  <c r="N100" i="1"/>
  <c r="N99" i="1"/>
  <c r="N97" i="1"/>
  <c r="N96" i="1"/>
  <c r="N95" i="1"/>
  <c r="N94" i="1"/>
  <c r="N93" i="1"/>
  <c r="N92" i="1"/>
  <c r="N91" i="1"/>
  <c r="N90" i="1"/>
  <c r="M102" i="1"/>
  <c r="M101" i="1"/>
  <c r="M100" i="1"/>
  <c r="M99" i="1"/>
  <c r="M97" i="1"/>
  <c r="M96" i="1"/>
  <c r="M95" i="1"/>
  <c r="M94" i="1"/>
  <c r="M93" i="1"/>
  <c r="M92" i="1"/>
  <c r="M91" i="1"/>
  <c r="M90" i="1"/>
  <c r="L102" i="1"/>
  <c r="L101" i="1"/>
  <c r="L100" i="1"/>
  <c r="L99" i="1"/>
  <c r="L97" i="1"/>
  <c r="L96" i="1"/>
  <c r="L95" i="1"/>
  <c r="L94" i="1"/>
  <c r="L93" i="1"/>
  <c r="L92" i="1"/>
  <c r="L91" i="1"/>
  <c r="L90" i="1"/>
  <c r="K102" i="1"/>
  <c r="K101" i="1"/>
  <c r="K100" i="1"/>
  <c r="K99" i="1"/>
  <c r="K97" i="1"/>
  <c r="K96" i="1"/>
  <c r="K95" i="1"/>
  <c r="K94" i="1"/>
  <c r="K93" i="1"/>
  <c r="K92" i="1"/>
  <c r="K91" i="1"/>
  <c r="K90" i="1"/>
  <c r="J102" i="1"/>
  <c r="J101" i="1"/>
  <c r="J100" i="1"/>
  <c r="J99" i="1"/>
  <c r="J97" i="1"/>
  <c r="J96" i="1"/>
  <c r="J95" i="1"/>
  <c r="J94" i="1"/>
  <c r="J93" i="1"/>
  <c r="J92" i="1"/>
  <c r="J91" i="1"/>
  <c r="J90" i="1"/>
  <c r="S98" i="1"/>
  <c r="R98" i="1"/>
  <c r="Q98" i="1"/>
  <c r="O98" i="1"/>
  <c r="M98" i="1"/>
  <c r="L23" i="1" s="1"/>
  <c r="L98" i="1"/>
  <c r="K98" i="1"/>
  <c r="J98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A22" i="1"/>
  <c r="O120" i="1" s="1"/>
  <c r="A21" i="1"/>
  <c r="O119" i="1" s="1"/>
  <c r="A20" i="1"/>
  <c r="O118" i="1" s="1"/>
  <c r="A19" i="1"/>
  <c r="O117" i="1" s="1"/>
  <c r="O116" i="1"/>
  <c r="A17" i="1"/>
  <c r="O115" i="1" s="1"/>
  <c r="A16" i="1"/>
  <c r="O114" i="1" s="1"/>
  <c r="A15" i="1"/>
  <c r="O113" i="1" s="1"/>
  <c r="A14" i="1"/>
  <c r="O112" i="1" s="1"/>
  <c r="A13" i="1"/>
  <c r="O111" i="1" s="1"/>
  <c r="A12" i="1"/>
  <c r="O110" i="1" s="1"/>
  <c r="A11" i="1"/>
  <c r="O109" i="1" s="1"/>
  <c r="A10" i="1"/>
  <c r="O108" i="1" s="1"/>
  <c r="E9" i="1"/>
  <c r="AA107" i="1" s="1"/>
  <c r="D9" i="1"/>
  <c r="Z107" i="1" s="1"/>
  <c r="C9" i="1"/>
  <c r="Y107" i="1" s="1"/>
  <c r="B9" i="1"/>
  <c r="X107" i="1" s="1"/>
  <c r="W107" i="1"/>
  <c r="V107" i="1"/>
  <c r="U107" i="1"/>
  <c r="R107" i="1"/>
  <c r="Q107" i="1"/>
  <c r="X9" i="1"/>
  <c r="M107" i="1"/>
  <c r="W9" i="1"/>
  <c r="L107" i="1" s="1"/>
  <c r="V9" i="1"/>
  <c r="K107" i="1" s="1"/>
  <c r="U9" i="1"/>
  <c r="J107" i="1" s="1"/>
  <c r="N9" i="1"/>
  <c r="I107" i="1" s="1"/>
  <c r="M9" i="1"/>
  <c r="H107" i="1" s="1"/>
  <c r="L9" i="1"/>
  <c r="G107" i="1"/>
  <c r="K9" i="1"/>
  <c r="F107" i="1" s="1"/>
  <c r="E107" i="1"/>
  <c r="D107" i="1"/>
  <c r="C107" i="1"/>
  <c r="J106" i="1"/>
  <c r="X106" i="1" s="1"/>
  <c r="F106" i="1"/>
  <c r="T106" i="1" s="1"/>
  <c r="B106" i="1"/>
  <c r="P106" i="1" s="1"/>
  <c r="N106" i="1"/>
  <c r="A23" i="1"/>
  <c r="G103" i="1"/>
  <c r="AC102" i="1"/>
  <c r="AE102" i="1" s="1"/>
  <c r="Y102" i="1"/>
  <c r="AA102" i="1" s="1"/>
  <c r="U102" i="1"/>
  <c r="W102" i="1" s="1"/>
  <c r="T102" i="1"/>
  <c r="G102" i="1"/>
  <c r="AC101" i="1"/>
  <c r="AD101" i="1" s="1"/>
  <c r="Y101" i="1"/>
  <c r="Z101" i="1"/>
  <c r="AA101" i="1"/>
  <c r="AB101" i="1" s="1"/>
  <c r="Q21" i="1" s="1"/>
  <c r="U101" i="1"/>
  <c r="V101" i="1" s="1"/>
  <c r="T101" i="1"/>
  <c r="G101" i="1"/>
  <c r="AC100" i="1"/>
  <c r="AE100" i="1" s="1"/>
  <c r="Y100" i="1"/>
  <c r="AA100" i="1" s="1"/>
  <c r="U100" i="1"/>
  <c r="W100" i="1" s="1"/>
  <c r="T100" i="1"/>
  <c r="G100" i="1"/>
  <c r="AC99" i="1"/>
  <c r="AD99" i="1" s="1"/>
  <c r="Y99" i="1"/>
  <c r="Z99" i="1" s="1"/>
  <c r="U99" i="1"/>
  <c r="V99" i="1" s="1"/>
  <c r="T99" i="1"/>
  <c r="G99" i="1"/>
  <c r="U98" i="1"/>
  <c r="W98" i="1" s="1"/>
  <c r="T98" i="1"/>
  <c r="G98" i="1"/>
  <c r="AC97" i="1"/>
  <c r="AD97" i="1" s="1"/>
  <c r="AE97" i="1"/>
  <c r="Y97" i="1"/>
  <c r="Z97" i="1"/>
  <c r="AA97" i="1"/>
  <c r="AB97" i="1" s="1"/>
  <c r="Q17" i="1" s="1"/>
  <c r="U97" i="1"/>
  <c r="V97" i="1" s="1"/>
  <c r="T97" i="1"/>
  <c r="AC96" i="1"/>
  <c r="AE96" i="1" s="1"/>
  <c r="Y96" i="1"/>
  <c r="AA96" i="1" s="1"/>
  <c r="U96" i="1"/>
  <c r="W96" i="1" s="1"/>
  <c r="T96" i="1"/>
  <c r="G96" i="1"/>
  <c r="AC95" i="1"/>
  <c r="AD95" i="1" s="1"/>
  <c r="Y95" i="1"/>
  <c r="Z95" i="1" s="1"/>
  <c r="U95" i="1"/>
  <c r="V95" i="1" s="1"/>
  <c r="T95" i="1"/>
  <c r="G95" i="1"/>
  <c r="AC94" i="1"/>
  <c r="AE94" i="1" s="1"/>
  <c r="Y94" i="1"/>
  <c r="AA94" i="1" s="1"/>
  <c r="U94" i="1"/>
  <c r="W94" i="1" s="1"/>
  <c r="T94" i="1"/>
  <c r="G94" i="1"/>
  <c r="AC93" i="1"/>
  <c r="AD93" i="1" s="1"/>
  <c r="Y93" i="1"/>
  <c r="Z93" i="1" s="1"/>
  <c r="U93" i="1"/>
  <c r="V93" i="1" s="1"/>
  <c r="T93" i="1"/>
  <c r="G93" i="1"/>
  <c r="AC92" i="1"/>
  <c r="AE92" i="1" s="1"/>
  <c r="Y92" i="1"/>
  <c r="AA92" i="1" s="1"/>
  <c r="U92" i="1"/>
  <c r="W92" i="1" s="1"/>
  <c r="T92" i="1"/>
  <c r="G92" i="1"/>
  <c r="AC91" i="1"/>
  <c r="AD91" i="1" s="1"/>
  <c r="Y91" i="1"/>
  <c r="AA91" i="1" s="1"/>
  <c r="U91" i="1"/>
  <c r="V91" i="1" s="1"/>
  <c r="T91" i="1"/>
  <c r="G91" i="1"/>
  <c r="AC90" i="1"/>
  <c r="AE90" i="1" s="1"/>
  <c r="AD90" i="1"/>
  <c r="AF90" i="1" s="1"/>
  <c r="AA10" i="1" s="1"/>
  <c r="Y90" i="1"/>
  <c r="AA90" i="1" s="1"/>
  <c r="U90" i="1"/>
  <c r="W90" i="1" s="1"/>
  <c r="T90" i="1"/>
  <c r="K89" i="1"/>
  <c r="O89" i="1"/>
  <c r="S89" i="1" s="1"/>
  <c r="R89" i="1"/>
  <c r="Q89" i="1"/>
  <c r="P89" i="1"/>
  <c r="N89" i="1"/>
  <c r="M89" i="1"/>
  <c r="J89" i="1"/>
  <c r="I89" i="1"/>
  <c r="H89" i="1"/>
  <c r="F89" i="1"/>
  <c r="P88" i="1"/>
  <c r="L88" i="1"/>
  <c r="H88" i="1"/>
  <c r="A33" i="1"/>
  <c r="R56" i="1"/>
  <c r="Q30" i="1"/>
  <c r="Q56" i="1" s="1"/>
  <c r="I56" i="1"/>
  <c r="H30" i="1"/>
  <c r="H56" i="1" s="1"/>
  <c r="A56" i="1"/>
  <c r="R55" i="1"/>
  <c r="Q29" i="1"/>
  <c r="Q55" i="1" s="1"/>
  <c r="I55" i="1"/>
  <c r="H29" i="1"/>
  <c r="H55" i="1" s="1"/>
  <c r="A55" i="1"/>
  <c r="R54" i="1"/>
  <c r="Q28" i="1"/>
  <c r="Q54" i="1" s="1"/>
  <c r="I54" i="1"/>
  <c r="H28" i="1"/>
  <c r="H54" i="1"/>
  <c r="A54" i="1"/>
  <c r="A51" i="1"/>
  <c r="A50" i="1"/>
  <c r="A49" i="1"/>
  <c r="R48" i="1"/>
  <c r="I48" i="1"/>
  <c r="A48" i="1"/>
  <c r="R47" i="1"/>
  <c r="I47" i="1"/>
  <c r="A47" i="1"/>
  <c r="R46" i="1"/>
  <c r="I46" i="1"/>
  <c r="A46" i="1"/>
  <c r="R45" i="1"/>
  <c r="I45" i="1"/>
  <c r="A45" i="1"/>
  <c r="R44" i="1"/>
  <c r="A44" i="1"/>
  <c r="R43" i="1"/>
  <c r="I43" i="1"/>
  <c r="A43" i="1"/>
  <c r="R42" i="1"/>
  <c r="I42" i="1"/>
  <c r="A42" i="1"/>
  <c r="R41" i="1"/>
  <c r="I41" i="1"/>
  <c r="A41" i="1"/>
  <c r="R40" i="1"/>
  <c r="I40" i="1"/>
  <c r="A40" i="1"/>
  <c r="R39" i="1"/>
  <c r="I39" i="1"/>
  <c r="A39" i="1"/>
  <c r="R38" i="1"/>
  <c r="I38" i="1"/>
  <c r="A38" i="1"/>
  <c r="R37" i="1"/>
  <c r="I37" i="1"/>
  <c r="A37" i="1"/>
  <c r="R36" i="1"/>
  <c r="I36" i="1"/>
  <c r="A36" i="1"/>
  <c r="AD35" i="1"/>
  <c r="AB35" i="1"/>
  <c r="AA35" i="1"/>
  <c r="Y35" i="1"/>
  <c r="X35" i="1"/>
  <c r="W35" i="1"/>
  <c r="V35" i="1"/>
  <c r="U35" i="1"/>
  <c r="R9" i="1"/>
  <c r="R35" i="1" s="1"/>
  <c r="Q35" i="1"/>
  <c r="O35" i="1"/>
  <c r="N35" i="1"/>
  <c r="M35" i="1"/>
  <c r="L35" i="1"/>
  <c r="K35" i="1"/>
  <c r="I9" i="1"/>
  <c r="I35" i="1" s="1"/>
  <c r="H35" i="1"/>
  <c r="F35" i="1"/>
  <c r="E35" i="1"/>
  <c r="D35" i="1"/>
  <c r="C35" i="1"/>
  <c r="B35" i="1"/>
  <c r="AE34" i="1"/>
  <c r="AB34" i="1"/>
  <c r="U34" i="1"/>
  <c r="T34" i="1"/>
  <c r="K34" i="1"/>
  <c r="B34" i="1"/>
  <c r="A25" i="1"/>
  <c r="A24" i="1"/>
  <c r="N98" i="1" l="1"/>
  <c r="M23" i="1" s="1"/>
  <c r="H116" i="1"/>
  <c r="I116" i="1" s="1"/>
  <c r="J116" i="1" s="1"/>
  <c r="K116" i="1" s="1"/>
  <c r="L116" i="1" s="1"/>
  <c r="M116" i="1" s="1"/>
  <c r="N116" i="1" s="1"/>
  <c r="E98" i="1" s="1"/>
  <c r="E103" i="1" s="1"/>
  <c r="AC98" i="1"/>
  <c r="AE98" i="1" s="1"/>
  <c r="V23" i="1"/>
  <c r="V49" i="1" s="1"/>
  <c r="Y98" i="1"/>
  <c r="AA98" i="1" s="1"/>
  <c r="N23" i="1"/>
  <c r="K23" i="1"/>
  <c r="AE101" i="1"/>
  <c r="AE99" i="1"/>
  <c r="AF99" i="1" s="1"/>
  <c r="AA19" i="1" s="1"/>
  <c r="AA45" i="1" s="1"/>
  <c r="AF101" i="1"/>
  <c r="AA21" i="1" s="1"/>
  <c r="AA47" i="1" s="1"/>
  <c r="U23" i="1"/>
  <c r="U49" i="1" s="1"/>
  <c r="W23" i="1"/>
  <c r="W49" i="1" s="1"/>
  <c r="AF91" i="1"/>
  <c r="AA11" i="1" s="1"/>
  <c r="Y11" i="1" s="1"/>
  <c r="Z11" i="1" s="1"/>
  <c r="Y37" i="1" s="1"/>
  <c r="AD92" i="1"/>
  <c r="AF92" i="1" s="1"/>
  <c r="AA12" i="1" s="1"/>
  <c r="AA38" i="1" s="1"/>
  <c r="AE91" i="1"/>
  <c r="AF97" i="1"/>
  <c r="AA17" i="1" s="1"/>
  <c r="Y17" i="1" s="1"/>
  <c r="Z17" i="1" s="1"/>
  <c r="Y43" i="1" s="1"/>
  <c r="Z91" i="1"/>
  <c r="AB91" i="1" s="1"/>
  <c r="Q11" i="1" s="1"/>
  <c r="Z96" i="1"/>
  <c r="AB96" i="1" s="1"/>
  <c r="Q16" i="1" s="1"/>
  <c r="AA95" i="1"/>
  <c r="AB95" i="1" s="1"/>
  <c r="Q15" i="1" s="1"/>
  <c r="D23" i="1"/>
  <c r="D49" i="1" s="1"/>
  <c r="C23" i="1"/>
  <c r="C49" i="1" s="1"/>
  <c r="E23" i="1"/>
  <c r="E49" i="1" s="1"/>
  <c r="B23" i="1"/>
  <c r="B49" i="1" s="1"/>
  <c r="V92" i="1"/>
  <c r="X92" i="1" s="1"/>
  <c r="H12" i="1" s="1"/>
  <c r="H38" i="1" s="1"/>
  <c r="V96" i="1"/>
  <c r="X96" i="1" s="1"/>
  <c r="H16" i="1" s="1"/>
  <c r="H42" i="1" s="1"/>
  <c r="V98" i="1"/>
  <c r="X98" i="1" s="1"/>
  <c r="H18" i="1" s="1"/>
  <c r="J28" i="1" s="1"/>
  <c r="W101" i="1"/>
  <c r="X101" i="1" s="1"/>
  <c r="H21" i="1" s="1"/>
  <c r="V102" i="1"/>
  <c r="X102" i="1" s="1"/>
  <c r="H22" i="1" s="1"/>
  <c r="H48" i="1" s="1"/>
  <c r="W91" i="1"/>
  <c r="X91" i="1" s="1"/>
  <c r="H11" i="1" s="1"/>
  <c r="W97" i="1"/>
  <c r="X97" i="1" s="1"/>
  <c r="H17" i="1" s="1"/>
  <c r="V90" i="1"/>
  <c r="X90" i="1" s="1"/>
  <c r="H10" i="1" s="1"/>
  <c r="J10" i="1" s="1"/>
  <c r="AA37" i="1"/>
  <c r="S21" i="1"/>
  <c r="O21" i="1"/>
  <c r="P21" i="1" s="1"/>
  <c r="O47" i="1" s="1"/>
  <c r="Q47" i="1"/>
  <c r="AA43" i="1"/>
  <c r="G97" i="1"/>
  <c r="L84" i="1"/>
  <c r="AA93" i="1"/>
  <c r="AB93" i="1" s="1"/>
  <c r="Q13" i="1" s="1"/>
  <c r="W99" i="1"/>
  <c r="X99" i="1" s="1"/>
  <c r="H19" i="1" s="1"/>
  <c r="F19" i="1" s="1"/>
  <c r="L89" i="1"/>
  <c r="G90" i="1"/>
  <c r="V94" i="1"/>
  <c r="Z102" i="1"/>
  <c r="AB102" i="1" s="1"/>
  <c r="Q22" i="1" s="1"/>
  <c r="AH82" i="1"/>
  <c r="AI82" i="1" s="1"/>
  <c r="Z94" i="1"/>
  <c r="AB94" i="1" s="1"/>
  <c r="Q14" i="1" s="1"/>
  <c r="W95" i="1"/>
  <c r="X95" i="1" s="1"/>
  <c r="H15" i="1" s="1"/>
  <c r="H41" i="1" s="1"/>
  <c r="AE95" i="1"/>
  <c r="AF95" i="1" s="1"/>
  <c r="AA15" i="1" s="1"/>
  <c r="AD98" i="1"/>
  <c r="AF98" i="1" s="1"/>
  <c r="AA18" i="1" s="1"/>
  <c r="AA44" i="1" s="1"/>
  <c r="AA99" i="1"/>
  <c r="AB99" i="1" s="1"/>
  <c r="Q19" i="1" s="1"/>
  <c r="S19" i="1" s="1"/>
  <c r="AD102" i="1"/>
  <c r="AF102" i="1" s="1"/>
  <c r="AA22" i="1" s="1"/>
  <c r="AA48" i="1" s="1"/>
  <c r="S107" i="1"/>
  <c r="Z92" i="1"/>
  <c r="AB92" i="1" s="1"/>
  <c r="Q12" i="1" s="1"/>
  <c r="Q38" i="1" s="1"/>
  <c r="W93" i="1"/>
  <c r="X93" i="1" s="1"/>
  <c r="H39" i="1" s="1"/>
  <c r="AE93" i="1"/>
  <c r="AF93" i="1" s="1"/>
  <c r="AA13" i="1" s="1"/>
  <c r="AD96" i="1"/>
  <c r="AF96" i="1" s="1"/>
  <c r="AA16" i="1" s="1"/>
  <c r="AA42" i="1" s="1"/>
  <c r="AE75" i="1"/>
  <c r="V75" i="1"/>
  <c r="T116" i="1" s="1"/>
  <c r="U116" i="1" s="1"/>
  <c r="V116" i="1" s="1"/>
  <c r="W116" i="1" s="1"/>
  <c r="C98" i="1" s="1"/>
  <c r="C103" i="1" s="1"/>
  <c r="Z90" i="1"/>
  <c r="AB90" i="1" s="1"/>
  <c r="Q10" i="1" s="1"/>
  <c r="AD94" i="1"/>
  <c r="Y12" i="1"/>
  <c r="Z12" i="1" s="1"/>
  <c r="Y38" i="1" s="1"/>
  <c r="S16" i="1"/>
  <c r="O16" i="1"/>
  <c r="P16" i="1" s="1"/>
  <c r="O42" i="1" s="1"/>
  <c r="Q42" i="1"/>
  <c r="Y16" i="1"/>
  <c r="Z16" i="1" s="1"/>
  <c r="Y42" i="1" s="1"/>
  <c r="AA36" i="1"/>
  <c r="Y10" i="1"/>
  <c r="Z10" i="1" s="1"/>
  <c r="Y36" i="1" s="1"/>
  <c r="Q40" i="1"/>
  <c r="O14" i="1"/>
  <c r="P14" i="1" s="1"/>
  <c r="O40" i="1" s="1"/>
  <c r="S14" i="1"/>
  <c r="X94" i="1"/>
  <c r="H14" i="1" s="1"/>
  <c r="AF94" i="1"/>
  <c r="AA14" i="1" s="1"/>
  <c r="Q43" i="1"/>
  <c r="S17" i="1"/>
  <c r="O17" i="1"/>
  <c r="P17" i="1" s="1"/>
  <c r="O43" i="1" s="1"/>
  <c r="Z100" i="1"/>
  <c r="AB100" i="1" s="1"/>
  <c r="Q20" i="1" s="1"/>
  <c r="V100" i="1"/>
  <c r="X100" i="1" s="1"/>
  <c r="H20" i="1" s="1"/>
  <c r="AD100" i="1"/>
  <c r="AF100" i="1" s="1"/>
  <c r="AA20" i="1" s="1"/>
  <c r="AA46" i="1" s="1"/>
  <c r="AH68" i="1"/>
  <c r="AI68" i="1" s="1"/>
  <c r="L68" i="1"/>
  <c r="P109" i="1"/>
  <c r="Q109" i="1" s="1"/>
  <c r="R109" i="1" s="1"/>
  <c r="S109" i="1" s="1"/>
  <c r="B91" i="1" s="1"/>
  <c r="AH72" i="1"/>
  <c r="AI72" i="1" s="1"/>
  <c r="L72" i="1"/>
  <c r="P113" i="1"/>
  <c r="Q113" i="1" s="1"/>
  <c r="R113" i="1" s="1"/>
  <c r="S113" i="1" s="1"/>
  <c r="B95" i="1" s="1"/>
  <c r="G75" i="1"/>
  <c r="K75" i="1"/>
  <c r="AG76" i="1"/>
  <c r="Y19" i="1" s="1"/>
  <c r="X117" i="1"/>
  <c r="Y117" i="1" s="1"/>
  <c r="Z117" i="1" s="1"/>
  <c r="AA117" i="1" s="1"/>
  <c r="D99" i="1" s="1"/>
  <c r="AG77" i="1"/>
  <c r="X118" i="1"/>
  <c r="Y118" i="1" s="1"/>
  <c r="Z118" i="1" s="1"/>
  <c r="AA118" i="1" s="1"/>
  <c r="D100" i="1" s="1"/>
  <c r="AG78" i="1"/>
  <c r="X119" i="1"/>
  <c r="Y119" i="1" s="1"/>
  <c r="Z119" i="1" s="1"/>
  <c r="AA119" i="1" s="1"/>
  <c r="D101" i="1" s="1"/>
  <c r="AG79" i="1"/>
  <c r="X120" i="1"/>
  <c r="Y120" i="1" s="1"/>
  <c r="Z120" i="1" s="1"/>
  <c r="AA120" i="1" s="1"/>
  <c r="D102" i="1" s="1"/>
  <c r="AH69" i="1"/>
  <c r="AI69" i="1" s="1"/>
  <c r="L69" i="1"/>
  <c r="P110" i="1"/>
  <c r="Q110" i="1" s="1"/>
  <c r="R110" i="1" s="1"/>
  <c r="S110" i="1" s="1"/>
  <c r="B92" i="1" s="1"/>
  <c r="AH73" i="1"/>
  <c r="AI73" i="1" s="1"/>
  <c r="L73" i="1"/>
  <c r="P114" i="1"/>
  <c r="Q114" i="1" s="1"/>
  <c r="R114" i="1" s="1"/>
  <c r="S114" i="1" s="1"/>
  <c r="B96" i="1" s="1"/>
  <c r="AH70" i="1"/>
  <c r="AI70" i="1" s="1"/>
  <c r="L70" i="1"/>
  <c r="P111" i="1"/>
  <c r="Q111" i="1" s="1"/>
  <c r="R111" i="1" s="1"/>
  <c r="S111" i="1" s="1"/>
  <c r="B93" i="1" s="1"/>
  <c r="AH74" i="1"/>
  <c r="AI74" i="1" s="1"/>
  <c r="L74" i="1"/>
  <c r="P115" i="1"/>
  <c r="Q115" i="1" s="1"/>
  <c r="R115" i="1" s="1"/>
  <c r="S115" i="1" s="1"/>
  <c r="B97" i="1" s="1"/>
  <c r="AG75" i="1"/>
  <c r="X116" i="1"/>
  <c r="Y116" i="1" s="1"/>
  <c r="Z116" i="1" s="1"/>
  <c r="AA116" i="1" s="1"/>
  <c r="D98" i="1" s="1"/>
  <c r="U44" i="1"/>
  <c r="Y75" i="1"/>
  <c r="AH76" i="1"/>
  <c r="AI76" i="1" s="1"/>
  <c r="AH77" i="1"/>
  <c r="AI77" i="1" s="1"/>
  <c r="AH78" i="1"/>
  <c r="AI78" i="1" s="1"/>
  <c r="AH79" i="1"/>
  <c r="AI79" i="1" s="1"/>
  <c r="AH80" i="1"/>
  <c r="AI80" i="1" s="1"/>
  <c r="B107" i="1"/>
  <c r="P107" i="1"/>
  <c r="T107" i="1"/>
  <c r="AH67" i="1"/>
  <c r="AI67" i="1" s="1"/>
  <c r="L67" i="1"/>
  <c r="P108" i="1"/>
  <c r="Q108" i="1" s="1"/>
  <c r="R108" i="1" s="1"/>
  <c r="S108" i="1" s="1"/>
  <c r="B90" i="1" s="1"/>
  <c r="AH71" i="1"/>
  <c r="AI71" i="1" s="1"/>
  <c r="L71" i="1"/>
  <c r="P112" i="1"/>
  <c r="Q112" i="1" s="1"/>
  <c r="R112" i="1" s="1"/>
  <c r="S112" i="1" s="1"/>
  <c r="B94" i="1" s="1"/>
  <c r="P75" i="1"/>
  <c r="W75" i="1"/>
  <c r="AH83" i="1"/>
  <c r="AI83" i="1" s="1"/>
  <c r="L83" i="1"/>
  <c r="L76" i="1"/>
  <c r="L77" i="1"/>
  <c r="L78" i="1"/>
  <c r="L79" i="1"/>
  <c r="L80" i="1"/>
  <c r="Y18" i="1" l="1"/>
  <c r="Z98" i="1"/>
  <c r="AB98" i="1" s="1"/>
  <c r="Q18" i="1" s="1"/>
  <c r="O18" i="1" s="1"/>
  <c r="P18" i="1" s="1"/>
  <c r="Y21" i="1"/>
  <c r="Z21" i="1" s="1"/>
  <c r="Y47" i="1" s="1"/>
  <c r="D103" i="1"/>
  <c r="Y20" i="1"/>
  <c r="O15" i="1"/>
  <c r="P15" i="1" s="1"/>
  <c r="O41" i="1" s="1"/>
  <c r="S15" i="1"/>
  <c r="Q41" i="1"/>
  <c r="O11" i="1"/>
  <c r="P11" i="1" s="1"/>
  <c r="O37" i="1" s="1"/>
  <c r="S11" i="1"/>
  <c r="Q37" i="1"/>
  <c r="S12" i="1"/>
  <c r="F22" i="1"/>
  <c r="G22" i="1" s="1"/>
  <c r="F48" i="1" s="1"/>
  <c r="J17" i="1"/>
  <c r="T17" i="1" s="1"/>
  <c r="T43" i="1" s="1"/>
  <c r="H43" i="1"/>
  <c r="J22" i="1"/>
  <c r="J11" i="1"/>
  <c r="T11" i="1" s="1"/>
  <c r="AD11" i="1" s="1"/>
  <c r="AB11" i="1" s="1"/>
  <c r="H37" i="1"/>
  <c r="J21" i="1"/>
  <c r="T21" i="1" s="1"/>
  <c r="H47" i="1"/>
  <c r="F20" i="1"/>
  <c r="G20" i="1" s="1"/>
  <c r="F46" i="1" s="1"/>
  <c r="J12" i="1"/>
  <c r="F17" i="1"/>
  <c r="G17" i="1" s="1"/>
  <c r="F43" i="1" s="1"/>
  <c r="F12" i="1"/>
  <c r="G12" i="1" s="1"/>
  <c r="F38" i="1" s="1"/>
  <c r="F21" i="1"/>
  <c r="G21" i="1" s="1"/>
  <c r="F47" i="1" s="1"/>
  <c r="F11" i="1"/>
  <c r="G11" i="1" s="1"/>
  <c r="F37" i="1" s="1"/>
  <c r="J18" i="1"/>
  <c r="J16" i="1"/>
  <c r="T16" i="1" s="1"/>
  <c r="T42" i="1" s="1"/>
  <c r="F16" i="1"/>
  <c r="G16" i="1" s="1"/>
  <c r="F42" i="1" s="1"/>
  <c r="F10" i="1"/>
  <c r="G10" i="1" s="1"/>
  <c r="F36" i="1" s="1"/>
  <c r="H36" i="1"/>
  <c r="J19" i="1"/>
  <c r="T19" i="1" s="1"/>
  <c r="AD19" i="1" s="1"/>
  <c r="AB19" i="1" s="1"/>
  <c r="H45" i="1"/>
  <c r="O13" i="1"/>
  <c r="P13" i="1" s="1"/>
  <c r="O39" i="1" s="1"/>
  <c r="Q39" i="1"/>
  <c r="S13" i="1"/>
  <c r="Y13" i="1"/>
  <c r="Z13" i="1" s="1"/>
  <c r="Y39" i="1" s="1"/>
  <c r="AA39" i="1"/>
  <c r="G19" i="1"/>
  <c r="F45" i="1" s="1"/>
  <c r="O12" i="1"/>
  <c r="P12" i="1" s="1"/>
  <c r="O38" i="1" s="1"/>
  <c r="J13" i="1"/>
  <c r="J15" i="1"/>
  <c r="F13" i="1"/>
  <c r="G13" i="1" s="1"/>
  <c r="F39" i="1" s="1"/>
  <c r="AA41" i="1"/>
  <c r="Y15" i="1"/>
  <c r="Z15" i="1" s="1"/>
  <c r="Y41" i="1" s="1"/>
  <c r="Y22" i="1"/>
  <c r="Q45" i="1"/>
  <c r="O19" i="1"/>
  <c r="P19" i="1" s="1"/>
  <c r="O45" i="1" s="1"/>
  <c r="F15" i="1"/>
  <c r="G15" i="1" s="1"/>
  <c r="F41" i="1" s="1"/>
  <c r="S20" i="1"/>
  <c r="Q46" i="1"/>
  <c r="O20" i="1"/>
  <c r="P20" i="1" s="1"/>
  <c r="O46" i="1" s="1"/>
  <c r="J14" i="1"/>
  <c r="T14" i="1" s="1"/>
  <c r="H40" i="1"/>
  <c r="H23" i="1"/>
  <c r="F23" i="1" s="1"/>
  <c r="O10" i="1"/>
  <c r="P10" i="1" s="1"/>
  <c r="O36" i="1" s="1"/>
  <c r="Q36" i="1"/>
  <c r="S10" i="1"/>
  <c r="T10" i="1" s="1"/>
  <c r="AH75" i="1"/>
  <c r="AI75" i="1" s="1"/>
  <c r="L75" i="1"/>
  <c r="F18" i="1" s="1"/>
  <c r="P116" i="1"/>
  <c r="Q116" i="1" s="1"/>
  <c r="R116" i="1" s="1"/>
  <c r="S116" i="1" s="1"/>
  <c r="B98" i="1" s="1"/>
  <c r="B103" i="1" s="1"/>
  <c r="H44" i="1"/>
  <c r="I44" i="1"/>
  <c r="Z20" i="1"/>
  <c r="Y46" i="1" s="1"/>
  <c r="S22" i="1"/>
  <c r="O22" i="1"/>
  <c r="P22" i="1" s="1"/>
  <c r="O48" i="1" s="1"/>
  <c r="Q48" i="1"/>
  <c r="AA23" i="1"/>
  <c r="Z22" i="1"/>
  <c r="Y48" i="1" s="1"/>
  <c r="F14" i="1"/>
  <c r="G14" i="1" s="1"/>
  <c r="F40" i="1" s="1"/>
  <c r="Z18" i="1"/>
  <c r="Y28" i="1"/>
  <c r="Z19" i="1"/>
  <c r="Y45" i="1" s="1"/>
  <c r="J20" i="1"/>
  <c r="H46" i="1"/>
  <c r="AA40" i="1"/>
  <c r="Y14" i="1"/>
  <c r="Z14" i="1" s="1"/>
  <c r="Y40" i="1" s="1"/>
  <c r="T15" i="1" l="1"/>
  <c r="AD15" i="1" s="1"/>
  <c r="AB15" i="1" s="1"/>
  <c r="Q44" i="1"/>
  <c r="Q23" i="1"/>
  <c r="R23" i="1" s="1"/>
  <c r="S18" i="1"/>
  <c r="S28" i="1" s="1"/>
  <c r="T12" i="1"/>
  <c r="T38" i="1" s="1"/>
  <c r="T22" i="1"/>
  <c r="AD22" i="1" s="1"/>
  <c r="AD17" i="1"/>
  <c r="AB17" i="1" s="1"/>
  <c r="AD12" i="1"/>
  <c r="AB12" i="1" s="1"/>
  <c r="T37" i="1"/>
  <c r="T45" i="1"/>
  <c r="AD21" i="1"/>
  <c r="T47" i="1"/>
  <c r="AD16" i="1"/>
  <c r="AB16" i="1" s="1"/>
  <c r="O28" i="1"/>
  <c r="T13" i="1"/>
  <c r="T20" i="1"/>
  <c r="AD20" i="1" s="1"/>
  <c r="T36" i="1"/>
  <c r="AD10" i="1"/>
  <c r="T40" i="1"/>
  <c r="AD14" i="1"/>
  <c r="P28" i="1"/>
  <c r="O44" i="1"/>
  <c r="O54" i="1" s="1"/>
  <c r="G23" i="1"/>
  <c r="F49" i="1" s="1"/>
  <c r="AD37" i="1"/>
  <c r="F91" i="1"/>
  <c r="AC11" i="1"/>
  <c r="AB37" i="1" s="1"/>
  <c r="AC17" i="1"/>
  <c r="AB43" i="1" s="1"/>
  <c r="Y23" i="1"/>
  <c r="Z23" i="1" s="1"/>
  <c r="Y49" i="1" s="1"/>
  <c r="AA49" i="1"/>
  <c r="F28" i="1"/>
  <c r="G18" i="1"/>
  <c r="Z28" i="1"/>
  <c r="Y44" i="1"/>
  <c r="Y54" i="1" s="1"/>
  <c r="H49" i="1"/>
  <c r="F99" i="1"/>
  <c r="AD45" i="1"/>
  <c r="AC19" i="1"/>
  <c r="AB45" i="1" s="1"/>
  <c r="T18" i="1"/>
  <c r="T41" i="1" l="1"/>
  <c r="Q49" i="1"/>
  <c r="O23" i="1"/>
  <c r="P23" i="1" s="1"/>
  <c r="O49" i="1" s="1"/>
  <c r="T48" i="1"/>
  <c r="AD41" i="1"/>
  <c r="AD43" i="1"/>
  <c r="AC12" i="1"/>
  <c r="AB38" i="1" s="1"/>
  <c r="F97" i="1"/>
  <c r="AC16" i="1"/>
  <c r="AB42" i="1" s="1"/>
  <c r="F92" i="1"/>
  <c r="AD38" i="1"/>
  <c r="AB21" i="1"/>
  <c r="AC21" i="1" s="1"/>
  <c r="AB47" i="1" s="1"/>
  <c r="F101" i="1"/>
  <c r="AD47" i="1"/>
  <c r="AD42" i="1"/>
  <c r="AC15" i="1"/>
  <c r="AB41" i="1" s="1"/>
  <c r="F96" i="1"/>
  <c r="F95" i="1"/>
  <c r="T46" i="1"/>
  <c r="AD13" i="1"/>
  <c r="T39" i="1"/>
  <c r="J23" i="1"/>
  <c r="I49" i="1"/>
  <c r="G28" i="1"/>
  <c r="F44" i="1"/>
  <c r="F54" i="1" s="1"/>
  <c r="R49" i="1"/>
  <c r="S23" i="1"/>
  <c r="F102" i="1"/>
  <c r="AD48" i="1"/>
  <c r="AB22" i="1"/>
  <c r="AC22" i="1" s="1"/>
  <c r="AB48" i="1" s="1"/>
  <c r="T28" i="1"/>
  <c r="AD18" i="1"/>
  <c r="T44" i="1"/>
  <c r="T54" i="1" s="1"/>
  <c r="T23" i="1"/>
  <c r="T49" i="1" s="1"/>
  <c r="AD46" i="1"/>
  <c r="F100" i="1"/>
  <c r="AB20" i="1"/>
  <c r="AC20" i="1" s="1"/>
  <c r="AB46" i="1" s="1"/>
  <c r="AD36" i="1"/>
  <c r="F90" i="1"/>
  <c r="AB10" i="1"/>
  <c r="AC10" i="1" s="1"/>
  <c r="AD40" i="1"/>
  <c r="F94" i="1"/>
  <c r="AB14" i="1"/>
  <c r="AC14" i="1" s="1"/>
  <c r="AB40" i="1" s="1"/>
  <c r="AD23" i="1" l="1"/>
  <c r="AD49" i="1" s="1"/>
  <c r="AD39" i="1"/>
  <c r="F93" i="1"/>
  <c r="AB13" i="1"/>
  <c r="AC13" i="1" s="1"/>
  <c r="AB39" i="1" s="1"/>
  <c r="AB36" i="1"/>
  <c r="AD28" i="1"/>
  <c r="F98" i="1"/>
  <c r="AD44" i="1"/>
  <c r="AD54" i="1" s="1"/>
  <c r="AB18" i="1"/>
  <c r="AB28" i="1" s="1"/>
  <c r="AB23" i="1" l="1"/>
  <c r="AC23" i="1" s="1"/>
  <c r="AB49" i="1" s="1"/>
  <c r="AE10" i="1"/>
  <c r="AE36" i="1" s="1"/>
  <c r="AC18" i="1"/>
  <c r="AB44" i="1" s="1"/>
  <c r="AB54" i="1" s="1"/>
  <c r="AC28" i="1" l="1"/>
</calcChain>
</file>

<file path=xl/sharedStrings.xml><?xml version="1.0" encoding="utf-8"?>
<sst xmlns="http://schemas.openxmlformats.org/spreadsheetml/2006/main" count="133" uniqueCount="88">
  <si>
    <t>CONTROLE DE NOTAS</t>
  </si>
  <si>
    <t>IR PARA AS CONFIGURAÇÕES</t>
  </si>
  <si>
    <t>Criado por: Bernardo Tinti</t>
  </si>
  <si>
    <t>Contato: betinti@hotmail.com</t>
  </si>
  <si>
    <t>Versão : 3.31.8.2017</t>
  </si>
  <si>
    <t>Disciplinas</t>
  </si>
  <si>
    <t>1º Etapa</t>
  </si>
  <si>
    <t>2º Etapa</t>
  </si>
  <si>
    <t>1º + 2º Etapa</t>
  </si>
  <si>
    <t>3º Etapa</t>
  </si>
  <si>
    <t>Anual</t>
  </si>
  <si>
    <t>Status do Aluno</t>
  </si>
  <si>
    <t>SUMÁRIO</t>
  </si>
  <si>
    <t>Prova 1</t>
  </si>
  <si>
    <t>Prova 2</t>
  </si>
  <si>
    <t>Atividade</t>
  </si>
  <si>
    <t>Simulado</t>
  </si>
  <si>
    <t>Pts. p/ Média</t>
  </si>
  <si>
    <t>Pontos a serem distribuidos</t>
  </si>
  <si>
    <t>Total</t>
  </si>
  <si>
    <t xml:space="preserve">Recuperação </t>
  </si>
  <si>
    <t>Recuperados</t>
  </si>
  <si>
    <t>Prova</t>
  </si>
  <si>
    <t>Forum</t>
  </si>
  <si>
    <t>Pontuação referente ao 1º trimestre do ano</t>
  </si>
  <si>
    <t>Artes</t>
  </si>
  <si>
    <t>Aprovado</t>
  </si>
  <si>
    <t>Recuperação</t>
  </si>
  <si>
    <t>Pontuação referente ao 2º trimestre do ano</t>
  </si>
  <si>
    <t>Biologia</t>
  </si>
  <si>
    <t>Pontuação referente ao 3º trimestre do ano</t>
  </si>
  <si>
    <t>Educação Física</t>
  </si>
  <si>
    <t>Pontuação da primeira atividade avaliativa de seu respectivo trimestre</t>
  </si>
  <si>
    <t>Filosofia</t>
  </si>
  <si>
    <t>Pontuação referente ao ano inteiro</t>
  </si>
  <si>
    <t>Física</t>
  </si>
  <si>
    <t>Média Escolar</t>
  </si>
  <si>
    <t>Pontuação média de determinada avaliação</t>
  </si>
  <si>
    <t>Geografia</t>
  </si>
  <si>
    <t>Notas Escolares</t>
  </si>
  <si>
    <t>Nota padrão definida pela escola de cada avaliação</t>
  </si>
  <si>
    <t>História</t>
  </si>
  <si>
    <t>Pontuação da primeira prova de seu respectivo trimestre</t>
  </si>
  <si>
    <t>Inglês</t>
  </si>
  <si>
    <t>Pontuação da segunda prova de seu respectivo trimestre</t>
  </si>
  <si>
    <t xml:space="preserve">Português </t>
  </si>
  <si>
    <t>Quantidade de pontos restantes a serem distribuidos em seu respectivo trimestre</t>
  </si>
  <si>
    <t>Matemática</t>
  </si>
  <si>
    <t>Quantidade de pontos restantes para se chegar a média escolar</t>
  </si>
  <si>
    <t>Química</t>
  </si>
  <si>
    <t>Pontuação da recuperação</t>
  </si>
  <si>
    <t>Sociologia</t>
  </si>
  <si>
    <t>Quantidade de pontos obtida na recuperação</t>
  </si>
  <si>
    <t>Cultura Religiosa</t>
  </si>
  <si>
    <t>RENDIMENTO DOS PONTOS</t>
  </si>
  <si>
    <t>Porcentagem do rendimento de cada nota adquirida</t>
  </si>
  <si>
    <t>Sua Média</t>
  </si>
  <si>
    <t>Pontuação da segunda atividade avaliativa de seu respectivo trimestre</t>
  </si>
  <si>
    <t>Sua pontuação média em cada atividade</t>
  </si>
  <si>
    <t>Total dos pontos</t>
  </si>
  <si>
    <t>Total de pontos possiveis a se obter em determinada avaliação</t>
  </si>
  <si>
    <t>Somátoria total dos pontos obtidos na respectiva etapa</t>
  </si>
  <si>
    <t xml:space="preserve">LÍNGUA PORTUGUESA </t>
  </si>
  <si>
    <t>Campos livres para edicão</t>
  </si>
  <si>
    <t>Gramática</t>
  </si>
  <si>
    <t>Quando não é mais nescessario pontos para atingir a média escolar</t>
  </si>
  <si>
    <t>Literatura</t>
  </si>
  <si>
    <t>Quando a sua pontuação é sufuciente para a aprovação</t>
  </si>
  <si>
    <t>Produção de Texto</t>
  </si>
  <si>
    <t>Quando a sua pontuação não é suficiente para a aprovação</t>
  </si>
  <si>
    <t>Quando sua nota é maior que a média escolar</t>
  </si>
  <si>
    <t>Quando sua nota é menos que a média escolar</t>
  </si>
  <si>
    <t>CONFIGURAÇÕES</t>
  </si>
  <si>
    <t>IR PARA O CONTROLE DE NOTAS</t>
  </si>
  <si>
    <t>Diciplinas</t>
  </si>
  <si>
    <t>Média</t>
  </si>
  <si>
    <t>Proporcionalidade de cada nota p/ a média</t>
  </si>
  <si>
    <t>Arredondamento</t>
  </si>
  <si>
    <t>1° Etapa</t>
  </si>
  <si>
    <t>2° Etapa</t>
  </si>
  <si>
    <t>3° Etapa</t>
  </si>
  <si>
    <t>SOMA</t>
  </si>
  <si>
    <t>A1 - INT</t>
  </si>
  <si>
    <t>INT</t>
  </si>
  <si>
    <t>SE</t>
  </si>
  <si>
    <t>Pontos que foram distribuidos</t>
  </si>
  <si>
    <t>Pontos que serão distribuidos</t>
  </si>
  <si>
    <r>
      <t>=</t>
    </r>
    <r>
      <rPr>
        <sz val="12"/>
        <color theme="1"/>
        <rFont val="Calibri"/>
        <family val="2"/>
        <scheme val="minor"/>
      </rPr>
      <t>AH26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</si>
</sst>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2F2F2"/>
      <name val="Calibri"/>
      <family val="2"/>
      <scheme val="minor"/>
    </font>
    <font>
      <sz val="36"/>
      <color rgb="FFF2F2F2"/>
      <name val="Avenir Next Condensed Regular"/>
    </font>
    <font>
      <sz val="20"/>
      <color rgb="FF000000"/>
      <name val="Avenir Next Condensed Regular"/>
    </font>
    <font>
      <sz val="14"/>
      <color rgb="FF000000"/>
      <name val="Avenir Next Condensed Regular"/>
    </font>
    <font>
      <sz val="16"/>
      <color rgb="FFF2F2F2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 (Corpo)"/>
    </font>
    <font>
      <sz val="12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24"/>
      <color rgb="FFF2F2F2"/>
      <name val="Avenir Next Condensed Regular"/>
    </font>
    <font>
      <sz val="18"/>
      <color rgb="FFF2F2F2"/>
      <name val="Avenir Next Condensed Regular"/>
    </font>
    <font>
      <sz val="12"/>
      <color theme="1"/>
      <name val="Calibri (Corpo)"/>
    </font>
    <font>
      <sz val="12"/>
      <color theme="0" tint="-0.149998474074526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5FBA1"/>
        <bgColor rgb="FF000000"/>
      </patternFill>
    </fill>
    <fill>
      <patternFill patternType="solid">
        <fgColor rgb="FFFF615A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</fills>
  <borders count="1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dotted">
        <color rgb="FF000000"/>
      </top>
      <bottom style="hair">
        <color auto="1"/>
      </bottom>
      <diagonal/>
    </border>
    <border>
      <left/>
      <right/>
      <top style="dotted">
        <color rgb="FF000000"/>
      </top>
      <bottom style="hair">
        <color auto="1"/>
      </bottom>
      <diagonal/>
    </border>
    <border>
      <left/>
      <right style="dotted">
        <color rgb="FF000000"/>
      </right>
      <top style="dotted">
        <color rgb="FF000000"/>
      </top>
      <bottom style="hair">
        <color auto="1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rgb="FF000000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hair">
        <color rgb="FF000000"/>
      </left>
      <right/>
      <top style="thin">
        <color auto="1"/>
      </top>
      <bottom style="medium">
        <color auto="1"/>
      </bottom>
      <diagonal/>
    </border>
    <border>
      <left style="hair">
        <color rgb="FF000000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rgb="FF505050"/>
      </top>
      <bottom style="thin">
        <color auto="1"/>
      </bottom>
      <diagonal/>
    </border>
    <border>
      <left/>
      <right/>
      <top style="hair">
        <color rgb="FF505050"/>
      </top>
      <bottom style="thin">
        <color auto="1"/>
      </bottom>
      <diagonal/>
    </border>
    <border>
      <left/>
      <right style="dotted">
        <color rgb="FF000000"/>
      </right>
      <top style="hair">
        <color rgb="FF505050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rgb="FF505050"/>
      </bottom>
      <diagonal/>
    </border>
    <border>
      <left/>
      <right/>
      <top style="hair">
        <color auto="1"/>
      </top>
      <bottom style="hair">
        <color rgb="FF505050"/>
      </bottom>
      <diagonal/>
    </border>
    <border>
      <left/>
      <right style="dotted">
        <color rgb="FF000000"/>
      </right>
      <top style="hair">
        <color auto="1"/>
      </top>
      <bottom style="hair">
        <color rgb="FF50505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3" borderId="0" xfId="0" applyFont="1" applyFill="1"/>
    <xf numFmtId="0" fontId="1" fillId="4" borderId="0" xfId="0" applyFont="1" applyFill="1"/>
    <xf numFmtId="0" fontId="2" fillId="4" borderId="0" xfId="0" applyFont="1" applyFill="1"/>
    <xf numFmtId="2" fontId="1" fillId="4" borderId="0" xfId="0" applyNumberFormat="1" applyFont="1" applyFill="1"/>
    <xf numFmtId="0" fontId="1" fillId="4" borderId="52" xfId="0" applyFont="1" applyFill="1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56" xfId="0" applyFont="1" applyFill="1" applyBorder="1"/>
    <xf numFmtId="0" fontId="1" fillId="6" borderId="0" xfId="0" applyFont="1" applyFill="1"/>
    <xf numFmtId="0" fontId="1" fillId="6" borderId="57" xfId="0" applyFont="1" applyFill="1" applyBorder="1"/>
    <xf numFmtId="9" fontId="1" fillId="10" borderId="46" xfId="0" applyNumberFormat="1" applyFont="1" applyFill="1" applyBorder="1" applyAlignment="1" applyProtection="1">
      <alignment horizontal="center" vertical="center"/>
      <protection locked="0"/>
    </xf>
    <xf numFmtId="0" fontId="8" fillId="6" borderId="58" xfId="0" applyFont="1" applyFill="1" applyBorder="1" applyAlignment="1">
      <alignment vertical="center"/>
    </xf>
    <xf numFmtId="49" fontId="1" fillId="11" borderId="58" xfId="0" applyNumberFormat="1" applyFont="1" applyFill="1" applyBorder="1"/>
    <xf numFmtId="49" fontId="1" fillId="10" borderId="58" xfId="0" applyNumberFormat="1" applyFont="1" applyFill="1" applyBorder="1" applyProtection="1">
      <protection locked="0"/>
    </xf>
    <xf numFmtId="0" fontId="1" fillId="6" borderId="65" xfId="0" applyFont="1" applyFill="1" applyBorder="1"/>
    <xf numFmtId="0" fontId="1" fillId="6" borderId="66" xfId="0" applyFont="1" applyFill="1" applyBorder="1"/>
    <xf numFmtId="0" fontId="1" fillId="6" borderId="67" xfId="0" applyFont="1" applyFill="1" applyBorder="1"/>
    <xf numFmtId="2" fontId="0" fillId="3" borderId="85" xfId="0" applyNumberFormat="1" applyFill="1" applyBorder="1" applyAlignment="1" applyProtection="1">
      <alignment horizontal="center" vertical="center"/>
      <protection locked="0"/>
    </xf>
    <xf numFmtId="49" fontId="0" fillId="2" borderId="86" xfId="0" applyNumberFormat="1" applyFill="1" applyBorder="1" applyAlignment="1" applyProtection="1">
      <alignment horizontal="center"/>
    </xf>
    <xf numFmtId="49" fontId="0" fillId="2" borderId="87" xfId="0" applyNumberFormat="1" applyFill="1" applyBorder="1" applyAlignment="1" applyProtection="1">
      <alignment horizontal="center"/>
    </xf>
    <xf numFmtId="0" fontId="0" fillId="2" borderId="87" xfId="0" applyFill="1" applyBorder="1" applyAlignment="1" applyProtection="1">
      <alignment horizontal="center"/>
    </xf>
    <xf numFmtId="0" fontId="0" fillId="2" borderId="88" xfId="0" applyFill="1" applyBorder="1" applyAlignment="1" applyProtection="1">
      <alignment horizontal="center"/>
    </xf>
    <xf numFmtId="49" fontId="0" fillId="2" borderId="88" xfId="0" applyNumberFormat="1" applyFill="1" applyBorder="1" applyAlignment="1" applyProtection="1">
      <alignment horizontal="center"/>
    </xf>
    <xf numFmtId="0" fontId="0" fillId="2" borderId="89" xfId="0" applyFill="1" applyBorder="1" applyAlignment="1" applyProtection="1">
      <alignment horizontal="center" vertical="center"/>
    </xf>
    <xf numFmtId="0" fontId="0" fillId="2" borderId="89" xfId="0" applyFill="1" applyBorder="1" applyAlignment="1" applyProtection="1">
      <alignment horizontal="center"/>
    </xf>
    <xf numFmtId="0" fontId="0" fillId="2" borderId="90" xfId="0" applyFill="1" applyBorder="1" applyAlignment="1" applyProtection="1">
      <alignment horizontal="center"/>
    </xf>
    <xf numFmtId="0" fontId="0" fillId="2" borderId="91" xfId="0" applyFill="1" applyBorder="1" applyAlignment="1" applyProtection="1">
      <alignment horizontal="center"/>
    </xf>
    <xf numFmtId="0" fontId="0" fillId="2" borderId="92" xfId="0" applyFill="1" applyBorder="1" applyAlignment="1" applyProtection="1">
      <alignment horizontal="center"/>
    </xf>
    <xf numFmtId="0" fontId="0" fillId="2" borderId="93" xfId="0" applyFill="1" applyBorder="1" applyAlignment="1" applyProtection="1">
      <alignment horizontal="center"/>
    </xf>
    <xf numFmtId="0" fontId="0" fillId="2" borderId="94" xfId="0" applyNumberFormat="1" applyFill="1" applyBorder="1" applyAlignment="1" applyProtection="1">
      <alignment vertical="center"/>
    </xf>
    <xf numFmtId="164" fontId="0" fillId="3" borderId="95" xfId="0" applyNumberFormat="1" applyFill="1" applyBorder="1" applyAlignment="1" applyProtection="1">
      <alignment horizontal="center"/>
    </xf>
    <xf numFmtId="2" fontId="0" fillId="3" borderId="30" xfId="0" applyNumberFormat="1" applyFill="1" applyBorder="1" applyAlignment="1" applyProtection="1">
      <alignment horizontal="center" vertical="center"/>
    </xf>
    <xf numFmtId="2" fontId="0" fillId="3" borderId="85" xfId="0" applyNumberFormat="1" applyFill="1" applyBorder="1" applyAlignment="1" applyProtection="1">
      <alignment horizontal="center" vertical="center"/>
    </xf>
    <xf numFmtId="2" fontId="0" fillId="3" borderId="30" xfId="0" applyNumberFormat="1" applyFill="1" applyBorder="1" applyAlignment="1" applyProtection="1">
      <alignment horizontal="center" vertical="center"/>
      <protection locked="0"/>
    </xf>
    <xf numFmtId="2" fontId="0" fillId="3" borderId="29" xfId="0" applyNumberFormat="1" applyFill="1" applyBorder="1" applyAlignment="1" applyProtection="1">
      <alignment horizontal="center" vertical="center"/>
    </xf>
    <xf numFmtId="164" fontId="0" fillId="3" borderId="30" xfId="0" applyNumberFormat="1" applyFill="1" applyBorder="1" applyAlignment="1" applyProtection="1">
      <alignment horizontal="center"/>
    </xf>
    <xf numFmtId="164" fontId="0" fillId="3" borderId="30" xfId="0" applyNumberFormat="1" applyFill="1" applyBorder="1" applyAlignment="1" applyProtection="1">
      <alignment horizontal="center" vertical="center"/>
    </xf>
    <xf numFmtId="164" fontId="0" fillId="3" borderId="25" xfId="0" applyNumberFormat="1" applyFill="1" applyBorder="1" applyAlignment="1" applyProtection="1">
      <alignment horizontal="center" vertical="center"/>
    </xf>
    <xf numFmtId="0" fontId="0" fillId="2" borderId="97" xfId="0" applyNumberFormat="1" applyFill="1" applyBorder="1" applyAlignment="1" applyProtection="1">
      <alignment vertical="center"/>
    </xf>
    <xf numFmtId="0" fontId="0" fillId="2" borderId="98" xfId="0" applyNumberFormat="1" applyFill="1" applyBorder="1" applyProtection="1"/>
    <xf numFmtId="2" fontId="0" fillId="2" borderId="99" xfId="0" applyNumberFormat="1" applyFill="1" applyBorder="1" applyAlignment="1" applyProtection="1">
      <alignment horizontal="center" vertical="center"/>
    </xf>
    <xf numFmtId="2" fontId="0" fillId="2" borderId="100" xfId="0" applyNumberFormat="1" applyFill="1" applyBorder="1" applyAlignment="1" applyProtection="1">
      <alignment horizontal="center" vertical="center"/>
    </xf>
    <xf numFmtId="0" fontId="0" fillId="2" borderId="101" xfId="0" applyNumberFormat="1" applyFill="1" applyBorder="1" applyProtection="1"/>
    <xf numFmtId="2" fontId="0" fillId="2" borderId="102" xfId="0" applyNumberFormat="1" applyFill="1" applyBorder="1" applyAlignment="1" applyProtection="1">
      <alignment horizontal="center" vertical="center"/>
    </xf>
    <xf numFmtId="2" fontId="0" fillId="2" borderId="33" xfId="0" applyNumberFormat="1" applyFill="1" applyBorder="1" applyAlignment="1" applyProtection="1">
      <alignment horizontal="center" vertical="center"/>
    </xf>
    <xf numFmtId="2" fontId="0" fillId="2" borderId="103" xfId="0" applyNumberFormat="1" applyFill="1" applyBorder="1" applyAlignment="1" applyProtection="1">
      <alignment horizontal="center" vertical="center"/>
    </xf>
    <xf numFmtId="0" fontId="0" fillId="3" borderId="0" xfId="0" applyFont="1" applyFill="1" applyProtection="1"/>
    <xf numFmtId="0" fontId="0" fillId="3" borderId="0" xfId="0" applyFill="1" applyProtection="1"/>
    <xf numFmtId="49" fontId="0" fillId="2" borderId="28" xfId="0" applyNumberFormat="1" applyFill="1" applyBorder="1" applyProtection="1"/>
    <xf numFmtId="2" fontId="0" fillId="3" borderId="22" xfId="0" applyNumberFormat="1" applyFill="1" applyBorder="1" applyAlignment="1" applyProtection="1">
      <alignment horizontal="center" vertical="center"/>
      <protection locked="0"/>
    </xf>
    <xf numFmtId="2" fontId="0" fillId="3" borderId="31" xfId="0" applyNumberFormat="1" applyFill="1" applyBorder="1" applyAlignment="1" applyProtection="1">
      <alignment horizontal="center" vertical="center"/>
      <protection locked="0"/>
    </xf>
    <xf numFmtId="164" fontId="0" fillId="3" borderId="31" xfId="0" applyNumberFormat="1" applyFill="1" applyBorder="1" applyAlignment="1" applyProtection="1">
      <alignment horizontal="center" vertical="center"/>
      <protection locked="0"/>
    </xf>
    <xf numFmtId="164" fontId="0" fillId="3" borderId="31" xfId="0" applyNumberFormat="1" applyFill="1" applyBorder="1" applyAlignment="1" applyProtection="1">
      <alignment horizontal="center" vertical="center"/>
    </xf>
    <xf numFmtId="0" fontId="0" fillId="3" borderId="0" xfId="0" applyFill="1" applyBorder="1" applyProtection="1"/>
    <xf numFmtId="49" fontId="0" fillId="2" borderId="107" xfId="0" applyNumberFormat="1" applyFill="1" applyBorder="1" applyProtection="1"/>
    <xf numFmtId="2" fontId="0" fillId="3" borderId="34" xfId="0" applyNumberFormat="1" applyFill="1" applyBorder="1" applyAlignment="1" applyProtection="1">
      <alignment horizontal="center" vertical="center"/>
      <protection locked="0"/>
    </xf>
    <xf numFmtId="2" fontId="0" fillId="3" borderId="108" xfId="0" applyNumberFormat="1" applyFill="1" applyBorder="1" applyAlignment="1" applyProtection="1">
      <alignment horizontal="center" vertical="center"/>
      <protection locked="0"/>
    </xf>
    <xf numFmtId="2" fontId="0" fillId="3" borderId="110" xfId="0" applyNumberFormat="1" applyFill="1" applyBorder="1" applyAlignment="1" applyProtection="1">
      <alignment horizontal="center" vertical="center"/>
      <protection locked="0"/>
    </xf>
    <xf numFmtId="164" fontId="0" fillId="3" borderId="108" xfId="0" applyNumberForma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0" fontId="0" fillId="2" borderId="70" xfId="0" applyFill="1" applyBorder="1" applyAlignment="1" applyProtection="1">
      <alignment horizontal="center"/>
    </xf>
    <xf numFmtId="0" fontId="0" fillId="2" borderId="94" xfId="0" applyFill="1" applyBorder="1" applyProtection="1"/>
    <xf numFmtId="10" fontId="0" fillId="3" borderId="22" xfId="0" applyNumberFormat="1" applyFill="1" applyBorder="1" applyAlignment="1" applyProtection="1">
      <alignment horizontal="center" vertical="center"/>
    </xf>
    <xf numFmtId="0" fontId="0" fillId="2" borderId="97" xfId="0" applyFill="1" applyBorder="1" applyProtection="1"/>
    <xf numFmtId="10" fontId="0" fillId="2" borderId="99" xfId="0" applyNumberFormat="1" applyFill="1" applyBorder="1" applyAlignment="1" applyProtection="1">
      <alignment horizontal="center" vertical="center"/>
    </xf>
    <xf numFmtId="10" fontId="0" fillId="2" borderId="100" xfId="0" applyNumberFormat="1" applyFill="1" applyBorder="1" applyAlignment="1" applyProtection="1">
      <alignment horizontal="center" vertical="center"/>
    </xf>
    <xf numFmtId="0" fontId="0" fillId="2" borderId="107" xfId="0" applyFill="1" applyBorder="1" applyProtection="1"/>
    <xf numFmtId="10" fontId="0" fillId="2" borderId="113" xfId="0" applyNumberFormat="1" applyFill="1" applyBorder="1" applyAlignment="1" applyProtection="1">
      <alignment horizontal="center" vertical="center"/>
    </xf>
    <xf numFmtId="10" fontId="0" fillId="2" borderId="102" xfId="0" applyNumberFormat="1" applyFill="1" applyBorder="1" applyAlignment="1" applyProtection="1">
      <alignment horizontal="center" vertical="center"/>
    </xf>
    <xf numFmtId="10" fontId="0" fillId="2" borderId="103" xfId="0" applyNumberFormat="1" applyFill="1" applyBorder="1" applyAlignment="1" applyProtection="1">
      <alignment horizontal="center" vertical="center"/>
    </xf>
    <xf numFmtId="0" fontId="0" fillId="3" borderId="40" xfId="0" applyFill="1" applyBorder="1" applyProtection="1"/>
    <xf numFmtId="0" fontId="10" fillId="3" borderId="0" xfId="0" applyFont="1" applyFill="1" applyBorder="1" applyAlignment="1" applyProtection="1">
      <alignment vertical="center"/>
    </xf>
    <xf numFmtId="0" fontId="0" fillId="2" borderId="28" xfId="0" applyFill="1" applyBorder="1" applyProtection="1"/>
    <xf numFmtId="10" fontId="0" fillId="3" borderId="22" xfId="0" applyNumberFormat="1" applyFill="1" applyBorder="1" applyAlignment="1" applyProtection="1">
      <alignment horizontal="center" vertical="center"/>
    </xf>
    <xf numFmtId="164" fontId="0" fillId="3" borderId="31" xfId="0" applyNumberFormat="1" applyFill="1" applyBorder="1" applyAlignment="1" applyProtection="1">
      <alignment horizontal="center" vertical="center"/>
    </xf>
    <xf numFmtId="10" fontId="0" fillId="3" borderId="22" xfId="0" applyNumberFormat="1" applyFill="1" applyBorder="1" applyAlignment="1" applyProtection="1">
      <alignment horizontal="center" vertical="center"/>
    </xf>
    <xf numFmtId="49" fontId="0" fillId="15" borderId="116" xfId="0" applyNumberFormat="1" applyFont="1" applyFill="1" applyBorder="1" applyAlignment="1" applyProtection="1">
      <alignment horizontal="center"/>
      <protection locked="0"/>
    </xf>
    <xf numFmtId="49" fontId="0" fillId="2" borderId="117" xfId="0" applyNumberFormat="1" applyFont="1" applyFill="1" applyBorder="1" applyAlignment="1" applyProtection="1">
      <alignment horizontal="center"/>
    </xf>
    <xf numFmtId="0" fontId="0" fillId="15" borderId="116" xfId="0" applyNumberFormat="1" applyFont="1" applyFill="1" applyBorder="1" applyAlignment="1" applyProtection="1">
      <alignment horizontal="center"/>
      <protection locked="0"/>
    </xf>
    <xf numFmtId="49" fontId="0" fillId="15" borderId="52" xfId="0" applyNumberFormat="1" applyFont="1" applyFill="1" applyBorder="1" applyAlignment="1" applyProtection="1">
      <alignment horizontal="center"/>
      <protection locked="0"/>
    </xf>
    <xf numFmtId="49" fontId="0" fillId="2" borderId="116" xfId="0" applyNumberFormat="1" applyFont="1" applyFill="1" applyBorder="1" applyAlignment="1" applyProtection="1">
      <alignment horizontal="center"/>
    </xf>
    <xf numFmtId="49" fontId="0" fillId="2" borderId="118" xfId="0" applyNumberFormat="1" applyFont="1" applyFill="1" applyBorder="1" applyAlignment="1" applyProtection="1">
      <alignment horizontal="center"/>
    </xf>
    <xf numFmtId="49" fontId="0" fillId="15" borderId="119" xfId="0" applyNumberFormat="1" applyFont="1" applyFill="1" applyBorder="1" applyAlignment="1" applyProtection="1">
      <alignment horizontal="center"/>
      <protection locked="0"/>
    </xf>
    <xf numFmtId="49" fontId="1" fillId="16" borderId="116" xfId="0" applyNumberFormat="1" applyFont="1" applyFill="1" applyBorder="1" applyAlignment="1" applyProtection="1">
      <alignment horizontal="center"/>
      <protection locked="0"/>
    </xf>
    <xf numFmtId="49" fontId="1" fillId="6" borderId="49" xfId="0" applyNumberFormat="1" applyFont="1" applyFill="1" applyBorder="1" applyAlignment="1" applyProtection="1">
      <alignment horizontal="center"/>
    </xf>
    <xf numFmtId="49" fontId="0" fillId="2" borderId="120" xfId="0" applyNumberFormat="1" applyFont="1" applyFill="1" applyBorder="1" applyAlignment="1" applyProtection="1">
      <alignment horizontal="center"/>
    </xf>
    <xf numFmtId="164" fontId="0" fillId="15" borderId="62" xfId="0" applyNumberFormat="1" applyFont="1" applyFill="1" applyBorder="1" applyAlignment="1" applyProtection="1">
      <alignment horizontal="center"/>
      <protection locked="0"/>
    </xf>
    <xf numFmtId="164" fontId="0" fillId="2" borderId="100" xfId="0" applyNumberFormat="1" applyFont="1" applyFill="1" applyBorder="1" applyAlignment="1" applyProtection="1">
      <alignment horizontal="center"/>
    </xf>
    <xf numFmtId="164" fontId="0" fillId="2" borderId="61" xfId="0" applyNumberFormat="1" applyFont="1" applyFill="1" applyBorder="1" applyAlignment="1" applyProtection="1">
      <alignment horizontal="center"/>
    </xf>
    <xf numFmtId="164" fontId="0" fillId="2" borderId="62" xfId="0" applyNumberFormat="1" applyFont="1" applyFill="1" applyBorder="1" applyAlignment="1" applyProtection="1">
      <alignment horizontal="center"/>
    </xf>
    <xf numFmtId="164" fontId="0" fillId="2" borderId="60" xfId="0" applyNumberFormat="1" applyFont="1" applyFill="1" applyBorder="1" applyAlignment="1" applyProtection="1">
      <alignment horizontal="center"/>
    </xf>
    <xf numFmtId="0" fontId="10" fillId="3" borderId="106" xfId="0" applyFont="1" applyFill="1" applyBorder="1" applyAlignment="1" applyProtection="1">
      <alignment horizontal="center" vertical="center"/>
    </xf>
    <xf numFmtId="0" fontId="10" fillId="3" borderId="111" xfId="0" applyFont="1" applyFill="1" applyBorder="1" applyAlignment="1" applyProtection="1">
      <alignment horizontal="center" vertical="center"/>
    </xf>
    <xf numFmtId="10" fontId="0" fillId="3" borderId="32" xfId="0" applyNumberFormat="1" applyFill="1" applyBorder="1" applyAlignment="1" applyProtection="1">
      <alignment horizontal="center" vertical="center"/>
    </xf>
    <xf numFmtId="10" fontId="0" fillId="3" borderId="30" xfId="0" applyNumberFormat="1" applyFill="1" applyBorder="1" applyAlignment="1" applyProtection="1">
      <alignment horizontal="center" vertical="center"/>
    </xf>
    <xf numFmtId="10" fontId="0" fillId="3" borderId="106" xfId="0" applyNumberFormat="1" applyFill="1" applyBorder="1" applyAlignment="1" applyProtection="1">
      <alignment horizontal="center" vertical="center"/>
    </xf>
    <xf numFmtId="10" fontId="0" fillId="3" borderId="111" xfId="0" applyNumberFormat="1" applyFill="1" applyBorder="1" applyAlignment="1" applyProtection="1">
      <alignment horizontal="center" vertical="center"/>
    </xf>
    <xf numFmtId="2" fontId="0" fillId="3" borderId="31" xfId="0" applyNumberFormat="1" applyFill="1" applyBorder="1" applyAlignment="1" applyProtection="1">
      <alignment horizontal="center" vertical="center"/>
    </xf>
    <xf numFmtId="2" fontId="0" fillId="3" borderId="32" xfId="0" applyNumberFormat="1" applyFill="1" applyBorder="1" applyAlignment="1" applyProtection="1">
      <alignment horizontal="center" vertical="center"/>
    </xf>
    <xf numFmtId="2" fontId="0" fillId="3" borderId="109" xfId="0" applyNumberFormat="1" applyFill="1" applyBorder="1" applyAlignment="1" applyProtection="1">
      <alignment horizontal="center" vertical="center"/>
    </xf>
    <xf numFmtId="164" fontId="0" fillId="3" borderId="105" xfId="0" applyNumberFormat="1" applyFill="1" applyBorder="1" applyAlignment="1" applyProtection="1">
      <alignment horizontal="center" vertical="center"/>
    </xf>
    <xf numFmtId="164" fontId="0" fillId="3" borderId="106" xfId="0" applyNumberFormat="1" applyFill="1" applyBorder="1" applyAlignment="1" applyProtection="1">
      <alignment horizontal="center" vertical="center"/>
    </xf>
    <xf numFmtId="164" fontId="0" fillId="3" borderId="111" xfId="0" applyNumberFormat="1" applyFill="1" applyBorder="1" applyAlignment="1" applyProtection="1">
      <alignment horizontal="center" vertical="center"/>
    </xf>
    <xf numFmtId="0" fontId="9" fillId="12" borderId="41" xfId="0" applyFont="1" applyFill="1" applyBorder="1" applyAlignment="1" applyProtection="1">
      <alignment horizontal="center" vertical="center"/>
    </xf>
    <xf numFmtId="0" fontId="9" fillId="12" borderId="84" xfId="0" applyFont="1" applyFill="1" applyBorder="1" applyAlignment="1" applyProtection="1">
      <alignment horizontal="center" vertical="center"/>
    </xf>
    <xf numFmtId="0" fontId="0" fillId="2" borderId="41" xfId="0" applyFont="1" applyFill="1" applyBorder="1" applyAlignment="1" applyProtection="1">
      <alignment horizontal="center" vertical="center"/>
    </xf>
    <xf numFmtId="0" fontId="0" fillId="2" borderId="84" xfId="0" applyFont="1" applyFill="1" applyBorder="1" applyAlignment="1" applyProtection="1">
      <alignment horizontal="center" vertical="center"/>
    </xf>
    <xf numFmtId="0" fontId="0" fillId="2" borderId="17" xfId="0" applyFont="1" applyFill="1" applyBorder="1" applyAlignment="1" applyProtection="1">
      <alignment horizontal="center" vertical="center"/>
    </xf>
    <xf numFmtId="0" fontId="0" fillId="2" borderId="43" xfId="0" applyFont="1" applyFill="1" applyBorder="1" applyAlignment="1" applyProtection="1">
      <alignment horizontal="center" vertical="center"/>
    </xf>
    <xf numFmtId="0" fontId="0" fillId="2" borderId="73" xfId="0" applyFill="1" applyBorder="1" applyAlignment="1" applyProtection="1">
      <alignment horizontal="center"/>
    </xf>
    <xf numFmtId="0" fontId="0" fillId="2" borderId="42" xfId="0" applyFill="1" applyBorder="1" applyAlignment="1" applyProtection="1">
      <alignment horizontal="center"/>
    </xf>
    <xf numFmtId="0" fontId="0" fillId="2" borderId="72" xfId="0" applyFill="1" applyBorder="1" applyAlignment="1" applyProtection="1">
      <alignment horizontal="center"/>
    </xf>
    <xf numFmtId="0" fontId="0" fillId="2" borderId="44" xfId="0" applyFill="1" applyBorder="1" applyAlignment="1" applyProtection="1">
      <alignment horizontal="center"/>
    </xf>
    <xf numFmtId="0" fontId="0" fillId="2" borderId="91" xfId="0" applyFill="1" applyBorder="1" applyAlignment="1" applyProtection="1">
      <alignment horizontal="center"/>
    </xf>
    <xf numFmtId="0" fontId="0" fillId="2" borderId="70" xfId="0" applyFill="1" applyBorder="1" applyAlignment="1" applyProtection="1">
      <alignment horizontal="center"/>
    </xf>
    <xf numFmtId="0" fontId="0" fillId="2" borderId="71" xfId="0" applyFill="1" applyBorder="1" applyAlignment="1" applyProtection="1">
      <alignment horizontal="center"/>
    </xf>
    <xf numFmtId="10" fontId="0" fillId="3" borderId="45" xfId="0" applyNumberFormat="1" applyFill="1" applyBorder="1" applyAlignment="1" applyProtection="1">
      <alignment horizontal="center" vertical="center"/>
    </xf>
    <xf numFmtId="10" fontId="0" fillId="3" borderId="46" xfId="0" applyNumberFormat="1" applyFill="1" applyBorder="1" applyAlignment="1" applyProtection="1">
      <alignment horizontal="center" vertical="center"/>
    </xf>
    <xf numFmtId="0" fontId="9" fillId="12" borderId="17" xfId="0" applyFont="1" applyFill="1" applyBorder="1" applyAlignment="1" applyProtection="1">
      <alignment horizontal="center" vertical="center"/>
    </xf>
    <xf numFmtId="0" fontId="10" fillId="3" borderId="96" xfId="0" applyFont="1" applyFill="1" applyBorder="1" applyAlignment="1" applyProtection="1">
      <alignment horizontal="center" vertical="center"/>
    </xf>
    <xf numFmtId="0" fontId="10" fillId="3" borderId="59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164" fontId="0" fillId="3" borderId="31" xfId="0" applyNumberFormat="1" applyFill="1" applyBorder="1" applyAlignment="1" applyProtection="1">
      <alignment horizontal="center" vertical="center"/>
    </xf>
    <xf numFmtId="164" fontId="0" fillId="3" borderId="32" xfId="0" applyNumberFormat="1" applyFill="1" applyBorder="1" applyAlignment="1" applyProtection="1">
      <alignment horizontal="center" vertical="center"/>
    </xf>
    <xf numFmtId="164" fontId="0" fillId="3" borderId="109" xfId="0" applyNumberFormat="1" applyFill="1" applyBorder="1" applyAlignment="1" applyProtection="1">
      <alignment horizontal="center" vertical="center"/>
    </xf>
    <xf numFmtId="0" fontId="0" fillId="2" borderId="77" xfId="0" applyFill="1" applyBorder="1" applyAlignment="1" applyProtection="1">
      <alignment horizontal="center" vertical="center"/>
    </xf>
    <xf numFmtId="0" fontId="0" fillId="2" borderId="18" xfId="0" applyFill="1" applyBorder="1" applyAlignment="1" applyProtection="1">
      <alignment horizontal="center" vertical="center"/>
    </xf>
    <xf numFmtId="0" fontId="0" fillId="2" borderId="76" xfId="0" applyFill="1" applyBorder="1" applyAlignment="1" applyProtection="1">
      <alignment horizontal="center" vertical="center"/>
    </xf>
    <xf numFmtId="49" fontId="11" fillId="9" borderId="19" xfId="0" applyNumberFormat="1" applyFont="1" applyFill="1" applyBorder="1" applyAlignment="1" applyProtection="1">
      <alignment horizontal="left" vertical="center"/>
    </xf>
    <xf numFmtId="49" fontId="11" fillId="9" borderId="20" xfId="0" applyNumberFormat="1" applyFont="1" applyFill="1" applyBorder="1" applyAlignment="1" applyProtection="1">
      <alignment horizontal="left" vertical="center"/>
    </xf>
    <xf numFmtId="49" fontId="11" fillId="9" borderId="104" xfId="0" applyNumberFormat="1" applyFont="1" applyFill="1" applyBorder="1" applyAlignment="1" applyProtection="1">
      <alignment horizontal="left" vertical="center"/>
    </xf>
    <xf numFmtId="0" fontId="5" fillId="4" borderId="78" xfId="0" applyFont="1" applyFill="1" applyBorder="1" applyAlignment="1">
      <alignment horizontal="left" vertical="center"/>
    </xf>
    <xf numFmtId="0" fontId="5" fillId="4" borderId="79" xfId="0" applyFont="1" applyFill="1" applyBorder="1" applyAlignment="1">
      <alignment horizontal="left" vertical="center"/>
    </xf>
    <xf numFmtId="0" fontId="5" fillId="4" borderId="80" xfId="0" applyFont="1" applyFill="1" applyBorder="1" applyAlignment="1">
      <alignment horizontal="left" vertical="center"/>
    </xf>
    <xf numFmtId="0" fontId="4" fillId="4" borderId="81" xfId="0" applyFont="1" applyFill="1" applyBorder="1" applyAlignment="1">
      <alignment horizontal="left" vertical="center"/>
    </xf>
    <xf numFmtId="0" fontId="4" fillId="4" borderId="82" xfId="0" applyFont="1" applyFill="1" applyBorder="1" applyAlignment="1">
      <alignment horizontal="left" vertical="center"/>
    </xf>
    <xf numFmtId="0" fontId="4" fillId="4" borderId="83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49" fontId="12" fillId="5" borderId="48" xfId="0" applyNumberFormat="1" applyFont="1" applyFill="1" applyBorder="1" applyAlignment="1">
      <alignment horizontal="center" vertical="center" wrapText="1"/>
    </xf>
    <xf numFmtId="49" fontId="12" fillId="5" borderId="52" xfId="0" applyNumberFormat="1" applyFont="1" applyFill="1" applyBorder="1" applyAlignment="1">
      <alignment horizontal="center" vertical="center" wrapText="1"/>
    </xf>
    <xf numFmtId="49" fontId="12" fillId="5" borderId="15" xfId="0" applyNumberFormat="1" applyFont="1" applyFill="1" applyBorder="1" applyAlignment="1">
      <alignment horizontal="center" vertical="center" wrapText="1"/>
    </xf>
    <xf numFmtId="49" fontId="12" fillId="5" borderId="16" xfId="0" applyNumberFormat="1" applyFont="1" applyFill="1" applyBorder="1" applyAlignment="1">
      <alignment horizontal="center" vertical="center" wrapText="1"/>
    </xf>
    <xf numFmtId="49" fontId="7" fillId="6" borderId="75" xfId="0" applyNumberFormat="1" applyFont="1" applyFill="1" applyBorder="1" applyAlignment="1">
      <alignment horizontal="left" vertical="center" wrapText="1"/>
    </xf>
    <xf numFmtId="49" fontId="7" fillId="6" borderId="25" xfId="0" applyNumberFormat="1" applyFont="1" applyFill="1" applyBorder="1" applyAlignment="1">
      <alignment horizontal="left" vertical="center" wrapText="1"/>
    </xf>
    <xf numFmtId="49" fontId="7" fillId="6" borderId="27" xfId="0" applyNumberFormat="1" applyFont="1" applyFill="1" applyBorder="1" applyAlignment="1">
      <alignment horizontal="left" vertical="center" wrapText="1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49" fontId="6" fillId="5" borderId="19" xfId="0" applyNumberFormat="1" applyFont="1" applyFill="1" applyBorder="1" applyAlignment="1">
      <alignment horizontal="center" vertical="center"/>
    </xf>
    <xf numFmtId="49" fontId="6" fillId="5" borderId="20" xfId="0" applyNumberFormat="1" applyFont="1" applyFill="1" applyBorder="1" applyAlignment="1">
      <alignment horizontal="center" vertical="center"/>
    </xf>
    <xf numFmtId="49" fontId="6" fillId="5" borderId="21" xfId="0" applyNumberFormat="1" applyFont="1" applyFill="1" applyBorder="1" applyAlignment="1">
      <alignment horizontal="center" vertical="center"/>
    </xf>
    <xf numFmtId="0" fontId="0" fillId="2" borderId="77" xfId="0" applyFill="1" applyBorder="1" applyAlignment="1" applyProtection="1">
      <alignment horizontal="center"/>
    </xf>
    <xf numFmtId="0" fontId="0" fillId="2" borderId="18" xfId="0" applyFill="1" applyBorder="1" applyAlignment="1" applyProtection="1">
      <alignment horizontal="center"/>
    </xf>
    <xf numFmtId="0" fontId="0" fillId="2" borderId="76" xfId="0" applyFill="1" applyBorder="1" applyAlignment="1" applyProtection="1">
      <alignment horizont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11" fillId="13" borderId="39" xfId="0" applyNumberFormat="1" applyFont="1" applyFill="1" applyBorder="1" applyAlignment="1" applyProtection="1">
      <alignment horizontal="left" vertical="center"/>
    </xf>
    <xf numFmtId="0" fontId="11" fillId="13" borderId="40" xfId="0" applyNumberFormat="1" applyFont="1" applyFill="1" applyBorder="1" applyAlignment="1" applyProtection="1">
      <alignment horizontal="left" vertical="center"/>
    </xf>
    <xf numFmtId="0" fontId="11" fillId="13" borderId="112" xfId="0" applyNumberFormat="1" applyFont="1" applyFill="1" applyBorder="1" applyAlignment="1" applyProtection="1">
      <alignment horizontal="left" vertical="center"/>
    </xf>
    <xf numFmtId="49" fontId="7" fillId="6" borderId="74" xfId="0" applyNumberFormat="1" applyFont="1" applyFill="1" applyBorder="1" applyAlignment="1">
      <alignment horizontal="left" vertical="center" wrapText="1"/>
    </xf>
    <xf numFmtId="49" fontId="7" fillId="6" borderId="36" xfId="0" applyNumberFormat="1" applyFont="1" applyFill="1" applyBorder="1" applyAlignment="1">
      <alignment horizontal="left" vertical="center" wrapText="1"/>
    </xf>
    <xf numFmtId="49" fontId="7" fillId="6" borderId="38" xfId="0" applyNumberFormat="1" applyFont="1" applyFill="1" applyBorder="1" applyAlignment="1">
      <alignment horizontal="left" vertical="center" wrapText="1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7" fillId="8" borderId="37" xfId="0" applyFont="1" applyFill="1" applyBorder="1" applyAlignment="1">
      <alignment horizontal="center" vertical="center"/>
    </xf>
    <xf numFmtId="10" fontId="0" fillId="2" borderId="69" xfId="0" applyNumberFormat="1" applyFill="1" applyBorder="1" applyAlignment="1" applyProtection="1">
      <alignment horizontal="center" vertical="center"/>
    </xf>
    <xf numFmtId="10" fontId="0" fillId="2" borderId="60" xfId="0" applyNumberFormat="1" applyFill="1" applyBorder="1" applyAlignment="1" applyProtection="1">
      <alignment horizontal="center" vertical="center"/>
    </xf>
    <xf numFmtId="10" fontId="0" fillId="2" borderId="68" xfId="0" applyNumberFormat="1" applyFill="1" applyBorder="1" applyAlignment="1" applyProtection="1">
      <alignment horizontal="center" vertical="center"/>
    </xf>
    <xf numFmtId="10" fontId="0" fillId="2" borderId="114" xfId="0" applyNumberFormat="1" applyFill="1" applyBorder="1" applyAlignment="1" applyProtection="1">
      <alignment horizontal="center" vertical="center"/>
    </xf>
    <xf numFmtId="10" fontId="0" fillId="3" borderId="50" xfId="0" applyNumberFormat="1" applyFill="1" applyBorder="1" applyAlignment="1" applyProtection="1">
      <alignment horizontal="center" vertical="center"/>
    </xf>
    <xf numFmtId="10" fontId="0" fillId="3" borderId="51" xfId="0" applyNumberFormat="1" applyFill="1" applyBorder="1" applyAlignment="1" applyProtection="1">
      <alignment horizontal="center" vertical="center"/>
    </xf>
    <xf numFmtId="10" fontId="0" fillId="3" borderId="115" xfId="0" applyNumberFormat="1" applyFill="1" applyBorder="1" applyAlignment="1" applyProtection="1">
      <alignment horizontal="center" vertical="center"/>
    </xf>
    <xf numFmtId="10" fontId="0" fillId="3" borderId="34" xfId="0" applyNumberFormat="1" applyFill="1" applyBorder="1" applyAlignment="1" applyProtection="1">
      <alignment horizontal="center" vertical="center"/>
    </xf>
    <xf numFmtId="10" fontId="0" fillId="3" borderId="15" xfId="0" applyNumberFormat="1" applyFill="1" applyBorder="1" applyAlignment="1" applyProtection="1">
      <alignment horizontal="center" vertical="center"/>
    </xf>
    <xf numFmtId="10" fontId="0" fillId="3" borderId="22" xfId="0" applyNumberFormat="1" applyFill="1" applyBorder="1" applyAlignment="1" applyProtection="1">
      <alignment horizontal="center" vertical="center"/>
    </xf>
    <xf numFmtId="49" fontId="1" fillId="11" borderId="45" xfId="0" applyNumberFormat="1" applyFont="1" applyFill="1" applyBorder="1" applyAlignment="1">
      <alignment horizontal="center" vertical="center"/>
    </xf>
    <xf numFmtId="49" fontId="1" fillId="11" borderId="25" xfId="0" applyNumberFormat="1" applyFont="1" applyFill="1" applyBorder="1" applyAlignment="1">
      <alignment horizontal="center" vertical="center"/>
    </xf>
    <xf numFmtId="49" fontId="13" fillId="5" borderId="45" xfId="0" applyNumberFormat="1" applyFont="1" applyFill="1" applyBorder="1" applyAlignment="1">
      <alignment horizontal="center" vertical="center" wrapText="1"/>
    </xf>
    <xf numFmtId="49" fontId="13" fillId="5" borderId="25" xfId="0" applyNumberFormat="1" applyFont="1" applyFill="1" applyBorder="1" applyAlignment="1">
      <alignment horizontal="center" vertical="center" wrapText="1"/>
    </xf>
    <xf numFmtId="49" fontId="3" fillId="5" borderId="45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47" xfId="0" applyNumberFormat="1" applyFont="1" applyFill="1" applyBorder="1" applyAlignment="1">
      <alignment horizontal="center" vertical="center"/>
    </xf>
    <xf numFmtId="10" fontId="0" fillId="3" borderId="48" xfId="0" applyNumberFormat="1" applyFill="1" applyBorder="1" applyAlignment="1" applyProtection="1">
      <alignment horizontal="center" vertical="center"/>
    </xf>
    <xf numFmtId="10" fontId="0" fillId="3" borderId="49" xfId="0" applyNumberFormat="1" applyFill="1" applyBorder="1" applyAlignment="1" applyProtection="1">
      <alignment horizontal="center" vertical="center"/>
    </xf>
    <xf numFmtId="0" fontId="1" fillId="11" borderId="64" xfId="0" applyFont="1" applyFill="1" applyBorder="1" applyAlignment="1">
      <alignment horizontal="left" vertical="center"/>
    </xf>
    <xf numFmtId="0" fontId="1" fillId="11" borderId="25" xfId="0" applyFont="1" applyFill="1" applyBorder="1" applyAlignment="1">
      <alignment horizontal="left" vertical="center"/>
    </xf>
    <xf numFmtId="0" fontId="1" fillId="11" borderId="46" xfId="0" applyFont="1" applyFill="1" applyBorder="1" applyAlignment="1">
      <alignment horizontal="left" vertical="center"/>
    </xf>
    <xf numFmtId="49" fontId="0" fillId="14" borderId="24" xfId="0" applyNumberFormat="1" applyFont="1" applyFill="1" applyBorder="1" applyAlignment="1" applyProtection="1">
      <alignment horizontal="center" vertical="center"/>
    </xf>
    <xf numFmtId="49" fontId="0" fillId="14" borderId="46" xfId="0" applyNumberFormat="1" applyFont="1" applyFill="1" applyBorder="1" applyAlignment="1" applyProtection="1">
      <alignment horizontal="center" vertical="center"/>
    </xf>
    <xf numFmtId="49" fontId="14" fillId="14" borderId="24" xfId="0" applyNumberFormat="1" applyFont="1" applyFill="1" applyBorder="1" applyAlignment="1" applyProtection="1">
      <alignment horizontal="center" vertical="center"/>
    </xf>
    <xf numFmtId="49" fontId="14" fillId="14" borderId="25" xfId="0" applyNumberFormat="1" applyFont="1" applyFill="1" applyBorder="1" applyAlignment="1" applyProtection="1">
      <alignment horizontal="center" vertical="center"/>
    </xf>
    <xf numFmtId="49" fontId="14" fillId="14" borderId="63" xfId="0" applyNumberFormat="1" applyFont="1" applyFill="1" applyBorder="1" applyAlignment="1" applyProtection="1">
      <alignment horizontal="center" vertical="center"/>
    </xf>
    <xf numFmtId="49" fontId="14" fillId="14" borderId="45" xfId="0" applyNumberFormat="1" applyFont="1" applyFill="1" applyBorder="1" applyAlignment="1" applyProtection="1">
      <alignment horizontal="center" vertical="center"/>
    </xf>
    <xf numFmtId="0" fontId="15" fillId="17" borderId="0" xfId="0" applyFont="1" applyFill="1" applyBorder="1"/>
    <xf numFmtId="0" fontId="9" fillId="3" borderId="0" xfId="0" applyFont="1" applyFill="1" applyBorder="1" applyProtection="1"/>
    <xf numFmtId="0" fontId="9" fillId="3" borderId="0" xfId="0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/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vertical="center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Border="1" applyAlignment="1" applyProtection="1">
      <alignment horizontal="center" vertical="center"/>
    </xf>
    <xf numFmtId="2" fontId="9" fillId="3" borderId="0" xfId="0" applyNumberFormat="1" applyFont="1" applyFill="1" applyBorder="1" applyProtection="1"/>
    <xf numFmtId="0" fontId="9" fillId="3" borderId="0" xfId="0" applyNumberFormat="1" applyFont="1" applyFill="1" applyBorder="1" applyAlignment="1" applyProtection="1">
      <alignment horizontal="center"/>
    </xf>
    <xf numFmtId="2" fontId="9" fillId="3" borderId="0" xfId="0" applyNumberFormat="1" applyFont="1" applyFill="1" applyBorder="1" applyAlignment="1" applyProtection="1">
      <alignment horizontal="center" vertical="center"/>
    </xf>
    <xf numFmtId="49" fontId="9" fillId="3" borderId="0" xfId="0" applyNumberFormat="1" applyFont="1" applyFill="1" applyBorder="1" applyAlignment="1" applyProtection="1">
      <alignment horizontal="center" vertical="center"/>
    </xf>
    <xf numFmtId="2" fontId="9" fillId="3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272"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</dxf>
    <dxf>
      <font>
        <color theme="1"/>
      </font>
      <fill>
        <patternFill>
          <bgColor rgb="FFFF615A"/>
        </patternFill>
      </fill>
    </dxf>
    <dxf>
      <font>
        <color theme="0"/>
      </font>
      <fill>
        <patternFill>
          <bgColor theme="0"/>
        </patternFill>
      </fill>
    </dxf>
    <dxf>
      <font>
        <color rgb="FF85FBA1"/>
      </font>
      <fill>
        <patternFill>
          <bgColor rgb="FF85FBA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85FBA1"/>
        </patternFill>
      </fill>
    </dxf>
    <dxf>
      <font>
        <color theme="1"/>
      </font>
      <fill>
        <patternFill>
          <bgColor rgb="FFFF615A"/>
        </patternFill>
      </fill>
    </dxf>
    <dxf>
      <font>
        <color theme="0"/>
      </font>
      <fill>
        <patternFill>
          <bgColor theme="0"/>
        </patternFill>
      </fill>
    </dxf>
    <dxf>
      <font>
        <color rgb="FF85FBA1"/>
      </font>
      <fill>
        <patternFill>
          <bgColor rgb="FF85FBA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99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85FBA1"/>
      </font>
      <fill>
        <patternFill>
          <fgColor rgb="FF85FBA1"/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85FBA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615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solid">
          <bgColor theme="0"/>
        </patternFill>
      </fill>
    </dxf>
    <dxf>
      <font>
        <color theme="1"/>
      </font>
      <fill>
        <patternFill>
          <bgColor rgb="FF85FBA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</xdr:row>
      <xdr:rowOff>257464</xdr:rowOff>
    </xdr:from>
    <xdr:to>
      <xdr:col>9</xdr:col>
      <xdr:colOff>793673</xdr:colOff>
      <xdr:row>3</xdr:row>
      <xdr:rowOff>311728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636" y="1100282"/>
          <a:ext cx="2456219" cy="412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4"/>
  <sheetViews>
    <sheetView tabSelected="1" zoomScale="90" zoomScaleNormal="90" workbookViewId="0">
      <pane xSplit="1" topLeftCell="B1" activePane="topRight" state="frozen"/>
      <selection activeCell="A8" sqref="A8"/>
      <selection pane="topRight" activeCell="C18" sqref="C18"/>
    </sheetView>
  </sheetViews>
  <sheetFormatPr defaultColWidth="10.796875" defaultRowHeight="15.6"/>
  <cols>
    <col min="1" max="1" width="19.5" style="1" bestFit="1" customWidth="1"/>
    <col min="2" max="2" width="10.5" style="1" customWidth="1"/>
    <col min="3" max="3" width="10.796875" style="1" customWidth="1"/>
    <col min="4" max="5" width="10.796875" style="1"/>
    <col min="6" max="6" width="13.796875" style="1" bestFit="1" customWidth="1"/>
    <col min="7" max="7" width="23.69921875" style="1" bestFit="1" customWidth="1"/>
    <col min="8" max="8" width="10.796875" style="1"/>
    <col min="9" max="10" width="12.296875" style="1" customWidth="1"/>
    <col min="11" max="14" width="10.796875" style="1"/>
    <col min="15" max="15" width="14.69921875" style="1" bestFit="1" customWidth="1"/>
    <col min="16" max="16" width="23.69921875" style="1" bestFit="1" customWidth="1"/>
    <col min="17" max="17" width="10.796875" style="1"/>
    <col min="18" max="18" width="12" style="1" bestFit="1" customWidth="1"/>
    <col min="19" max="19" width="11.69921875" style="1" bestFit="1" customWidth="1"/>
    <col min="20" max="20" width="14.69921875" style="1" bestFit="1" customWidth="1"/>
    <col min="21" max="24" width="10.796875" style="1"/>
    <col min="25" max="25" width="12" style="1" bestFit="1" customWidth="1"/>
    <col min="26" max="26" width="23.69921875" style="1" bestFit="1" customWidth="1"/>
    <col min="27" max="27" width="10.796875" style="1"/>
    <col min="28" max="28" width="12" style="1" bestFit="1" customWidth="1"/>
    <col min="29" max="29" width="23.69921875" style="1" bestFit="1" customWidth="1"/>
    <col min="30" max="30" width="10.796875" style="1"/>
    <col min="31" max="31" width="13.796875" style="1" bestFit="1" customWidth="1"/>
    <col min="32" max="34" width="10.796875" style="1"/>
    <col min="35" max="35" width="11.69921875" style="1" bestFit="1" customWidth="1"/>
    <col min="36" max="36" width="10.796875" style="1"/>
    <col min="37" max="38" width="16.19921875" style="1" customWidth="1"/>
    <col min="39" max="16384" width="10.796875" style="1"/>
  </cols>
  <sheetData>
    <row r="1" spans="1:4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50.25" customHeight="1">
      <c r="A2" s="2"/>
      <c r="B2" s="2"/>
      <c r="C2" s="167" t="s">
        <v>0</v>
      </c>
      <c r="D2" s="168"/>
      <c r="E2" s="168"/>
      <c r="F2" s="168"/>
      <c r="G2" s="168"/>
      <c r="H2" s="168"/>
      <c r="I2" s="168"/>
      <c r="J2" s="169"/>
      <c r="K2" s="2"/>
      <c r="L2" s="151" t="s">
        <v>1</v>
      </c>
      <c r="M2" s="152"/>
      <c r="N2" s="152"/>
      <c r="O2" s="15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24.6">
      <c r="A3" s="2"/>
      <c r="B3" s="2"/>
      <c r="C3" s="148" t="s">
        <v>2</v>
      </c>
      <c r="D3" s="149"/>
      <c r="E3" s="149"/>
      <c r="F3" s="149"/>
      <c r="G3" s="150"/>
      <c r="H3" s="139"/>
      <c r="I3" s="140"/>
      <c r="J3" s="141"/>
      <c r="K3" s="2"/>
      <c r="L3" s="153"/>
      <c r="M3" s="154"/>
      <c r="N3" s="154"/>
      <c r="O3" s="154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24.6">
      <c r="A4" s="2"/>
      <c r="B4" s="2"/>
      <c r="C4" s="136" t="s">
        <v>3</v>
      </c>
      <c r="D4" s="137"/>
      <c r="E4" s="137"/>
      <c r="F4" s="137"/>
      <c r="G4" s="138"/>
      <c r="H4" s="142"/>
      <c r="I4" s="143"/>
      <c r="J4" s="14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7.399999999999999">
      <c r="A5" s="2"/>
      <c r="B5" s="2"/>
      <c r="C5" s="133" t="s">
        <v>4</v>
      </c>
      <c r="D5" s="134"/>
      <c r="E5" s="134"/>
      <c r="F5" s="134"/>
      <c r="G5" s="135"/>
      <c r="H5" s="145"/>
      <c r="I5" s="146"/>
      <c r="J5" s="14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6.2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21">
      <c r="A8" s="120" t="s">
        <v>5</v>
      </c>
      <c r="B8" s="127" t="str">
        <f>AH9</f>
        <v>1º Etapa</v>
      </c>
      <c r="C8" s="128"/>
      <c r="D8" s="128"/>
      <c r="E8" s="128"/>
      <c r="F8" s="128"/>
      <c r="G8" s="128"/>
      <c r="H8" s="128"/>
      <c r="I8" s="128"/>
      <c r="J8" s="129"/>
      <c r="K8" s="127" t="str">
        <f>AH10</f>
        <v>2º Etapa</v>
      </c>
      <c r="L8" s="128"/>
      <c r="M8" s="128"/>
      <c r="N8" s="128"/>
      <c r="O8" s="128"/>
      <c r="P8" s="128"/>
      <c r="Q8" s="128"/>
      <c r="R8" s="128"/>
      <c r="S8" s="129"/>
      <c r="T8" s="109" t="s">
        <v>8</v>
      </c>
      <c r="U8" s="127" t="str">
        <f>AH11</f>
        <v>3º Etapa</v>
      </c>
      <c r="V8" s="128"/>
      <c r="W8" s="128"/>
      <c r="X8" s="128"/>
      <c r="Y8" s="128"/>
      <c r="Z8" s="128"/>
      <c r="AA8" s="129"/>
      <c r="AB8" s="164" t="str">
        <f>AH13</f>
        <v>Anual</v>
      </c>
      <c r="AC8" s="165"/>
      <c r="AD8" s="166"/>
      <c r="AE8" s="109" t="s">
        <v>11</v>
      </c>
      <c r="AF8" s="2"/>
      <c r="AG8" s="2"/>
      <c r="AH8" s="161" t="s">
        <v>12</v>
      </c>
      <c r="AI8" s="162"/>
      <c r="AJ8" s="162"/>
      <c r="AK8" s="162"/>
      <c r="AL8" s="162"/>
      <c r="AM8" s="162"/>
      <c r="AN8" s="162"/>
      <c r="AO8" s="162"/>
      <c r="AP8" s="162"/>
      <c r="AQ8" s="163"/>
      <c r="AR8" s="2"/>
    </row>
    <row r="9" spans="1:44" ht="18.600000000000001" thickBot="1">
      <c r="A9" s="106"/>
      <c r="B9" s="20" t="str">
        <f>B66</f>
        <v>Prova 1</v>
      </c>
      <c r="C9" s="21" t="str">
        <f>D66</f>
        <v>Prova 2</v>
      </c>
      <c r="D9" s="22" t="str">
        <f>F66</f>
        <v>Atividade</v>
      </c>
      <c r="E9" s="21" t="str">
        <f>H66</f>
        <v>Simulado</v>
      </c>
      <c r="F9" s="23" t="str">
        <f>$AH$19</f>
        <v>Pts. p/ Média</v>
      </c>
      <c r="G9" s="23" t="str">
        <f>$AH$18</f>
        <v>Pontos a serem distribuidos</v>
      </c>
      <c r="H9" s="23" t="str">
        <f>$AH$26</f>
        <v>Total</v>
      </c>
      <c r="I9" s="24" t="str">
        <f>J66</f>
        <v xml:space="preserve">Recuperação </v>
      </c>
      <c r="J9" s="25" t="str">
        <f>$AH$21</f>
        <v>Recuperados</v>
      </c>
      <c r="K9" s="20" t="str">
        <f>M66</f>
        <v>Prova 1</v>
      </c>
      <c r="L9" s="21" t="str">
        <f>O66</f>
        <v>Prova 2</v>
      </c>
      <c r="M9" s="21" t="str">
        <f>Q66</f>
        <v>Atividade</v>
      </c>
      <c r="N9" s="22" t="str">
        <f>S66</f>
        <v>Simulado</v>
      </c>
      <c r="O9" s="23" t="str">
        <f>$AH$19</f>
        <v>Pts. p/ Média</v>
      </c>
      <c r="P9" s="23" t="str">
        <f>$AH$18</f>
        <v>Pontos a serem distribuidos</v>
      </c>
      <c r="Q9" s="23" t="str">
        <f>$AH$26</f>
        <v>Total</v>
      </c>
      <c r="R9" s="24" t="str">
        <f>U66</f>
        <v xml:space="preserve">Recuperação </v>
      </c>
      <c r="S9" s="26" t="str">
        <f>$AH$21</f>
        <v>Recuperados</v>
      </c>
      <c r="T9" s="108"/>
      <c r="U9" s="20" t="str">
        <f>X66</f>
        <v>Prova</v>
      </c>
      <c r="V9" s="21" t="str">
        <f>Z66</f>
        <v>Atividade</v>
      </c>
      <c r="W9" s="22" t="str">
        <f>AB66</f>
        <v>Forum</v>
      </c>
      <c r="X9" s="21" t="str">
        <f>AD66</f>
        <v>Simulado</v>
      </c>
      <c r="Y9" s="27" t="str">
        <f>$AH$19</f>
        <v>Pts. p/ Média</v>
      </c>
      <c r="Z9" s="28" t="str">
        <f>$AH$18</f>
        <v>Pontos a serem distribuidos</v>
      </c>
      <c r="AA9" s="26" t="str">
        <f>$AH$26</f>
        <v>Total</v>
      </c>
      <c r="AB9" s="29" t="str">
        <f>$AH$19</f>
        <v>Pts. p/ Média</v>
      </c>
      <c r="AC9" s="23" t="str">
        <f>$AH$18</f>
        <v>Pontos a serem distribuidos</v>
      </c>
      <c r="AD9" s="30" t="str">
        <f>$AH$26</f>
        <v>Total</v>
      </c>
      <c r="AE9" s="108"/>
      <c r="AF9" s="2"/>
      <c r="AG9" s="2"/>
      <c r="AH9" s="158" t="s">
        <v>6</v>
      </c>
      <c r="AI9" s="159"/>
      <c r="AJ9" s="160"/>
      <c r="AK9" s="155" t="s">
        <v>24</v>
      </c>
      <c r="AL9" s="156"/>
      <c r="AM9" s="156"/>
      <c r="AN9" s="156"/>
      <c r="AO9" s="156"/>
      <c r="AP9" s="156"/>
      <c r="AQ9" s="157"/>
      <c r="AR9" s="2"/>
    </row>
    <row r="10" spans="1:44" ht="19.05" customHeight="1" thickBot="1">
      <c r="A10" s="31" t="str">
        <f>A67</f>
        <v>Artes</v>
      </c>
      <c r="B10" s="19"/>
      <c r="C10" s="19"/>
      <c r="D10" s="19"/>
      <c r="E10" s="19"/>
      <c r="F10" s="32">
        <f>L67-H10</f>
        <v>21</v>
      </c>
      <c r="G10" s="33">
        <f t="shared" ref="G10:G23" si="0">IF(F10&gt;B90,"Recuperação",IF(F10&lt;=0,"Aprovado",B90))</f>
        <v>30</v>
      </c>
      <c r="H10" s="34">
        <f t="shared" ref="H10:H22" si="1">X90</f>
        <v>0</v>
      </c>
      <c r="I10" s="35"/>
      <c r="J10" s="36">
        <f>IF(I10&gt;H10,I10-H10,0)</f>
        <v>0</v>
      </c>
      <c r="K10" s="19"/>
      <c r="L10" s="19"/>
      <c r="M10" s="19"/>
      <c r="N10" s="19"/>
      <c r="O10" s="37">
        <f>W67-Q10</f>
        <v>24.5</v>
      </c>
      <c r="P10" s="33">
        <f t="shared" ref="P10:P23" si="2">IF(O10&gt;C90,"Recuperação",IF(O10&lt;=0,"Aprovado",C90))</f>
        <v>35</v>
      </c>
      <c r="Q10" s="38">
        <f t="shared" ref="Q10:Q22" si="3">AB90</f>
        <v>0</v>
      </c>
      <c r="R10" s="35"/>
      <c r="S10" s="36">
        <f>IF(R10&gt;Q10,R10-Q10,0)</f>
        <v>0</v>
      </c>
      <c r="T10" s="38">
        <f>SUM(H10+J10+Q10+S10)</f>
        <v>0</v>
      </c>
      <c r="U10" s="19"/>
      <c r="V10" s="19"/>
      <c r="W10" s="19"/>
      <c r="X10" s="19"/>
      <c r="Y10" s="38">
        <f>AG67-AA10</f>
        <v>24.5</v>
      </c>
      <c r="Z10" s="33">
        <f t="shared" ref="Z10:Z23" si="4">IF(Y10&gt;D90,"Recuperação",IF(Y10&lt;=0,"Aprovado",D90))</f>
        <v>35</v>
      </c>
      <c r="AA10" s="38">
        <f t="shared" ref="AA10:AA22" si="5">AF90</f>
        <v>0</v>
      </c>
      <c r="AB10" s="37">
        <f>AI67-AD10</f>
        <v>70</v>
      </c>
      <c r="AC10" s="36">
        <f t="shared" ref="AC10:AC23" si="6">IF($AD$26-AD10&lt;=E90,IF(AB10&gt;0,E90,"Aprovado"),"Recuperação")</f>
        <v>100</v>
      </c>
      <c r="AD10" s="39">
        <f>T10+AA10</f>
        <v>0</v>
      </c>
      <c r="AE10" s="121" t="str">
        <f>IF(SUM(F90:F102)=COUNTA(A10:A22),"Aprovado","Recuperação")</f>
        <v>Recuperação</v>
      </c>
      <c r="AF10" s="2"/>
      <c r="AG10" s="2"/>
      <c r="AH10" s="158" t="s">
        <v>7</v>
      </c>
      <c r="AI10" s="159"/>
      <c r="AJ10" s="160"/>
      <c r="AK10" s="155" t="s">
        <v>28</v>
      </c>
      <c r="AL10" s="156"/>
      <c r="AM10" s="156"/>
      <c r="AN10" s="156"/>
      <c r="AO10" s="156"/>
      <c r="AP10" s="156"/>
      <c r="AQ10" s="157"/>
      <c r="AR10" s="2"/>
    </row>
    <row r="11" spans="1:44" ht="19.05" customHeight="1" thickBot="1">
      <c r="A11" s="40" t="str">
        <f t="shared" ref="A11:A22" si="7">A68</f>
        <v>Biologia</v>
      </c>
      <c r="B11" s="19"/>
      <c r="C11" s="19"/>
      <c r="D11" s="19"/>
      <c r="E11" s="19"/>
      <c r="F11" s="32">
        <f t="shared" ref="F11:F23" si="8">L68-H11</f>
        <v>21</v>
      </c>
      <c r="G11" s="33">
        <f t="shared" si="0"/>
        <v>30</v>
      </c>
      <c r="H11" s="34">
        <f t="shared" si="1"/>
        <v>0</v>
      </c>
      <c r="I11" s="35"/>
      <c r="J11" s="36">
        <f>IF(I11&gt;H11,I11-H11,0)</f>
        <v>0</v>
      </c>
      <c r="K11" s="19"/>
      <c r="L11" s="19"/>
      <c r="M11" s="19"/>
      <c r="N11" s="19"/>
      <c r="O11" s="37">
        <f t="shared" ref="O11:O23" si="9">W68-Q11</f>
        <v>24.5</v>
      </c>
      <c r="P11" s="33">
        <f t="shared" si="2"/>
        <v>35</v>
      </c>
      <c r="Q11" s="38">
        <f t="shared" si="3"/>
        <v>0</v>
      </c>
      <c r="R11" s="35"/>
      <c r="S11" s="36">
        <f t="shared" ref="S11:S22" si="10">IF(R11&gt;Q11,R11-Q11,0)</f>
        <v>0</v>
      </c>
      <c r="T11" s="38">
        <f t="shared" ref="T11:T22" si="11">SUM(H11+J11+Q11+S11)</f>
        <v>0</v>
      </c>
      <c r="U11" s="19"/>
      <c r="V11" s="19"/>
      <c r="W11" s="19"/>
      <c r="X11" s="19"/>
      <c r="Y11" s="38">
        <f t="shared" ref="Y11:Y23" si="12">AG68-AA11</f>
        <v>24.5</v>
      </c>
      <c r="Z11" s="33">
        <f t="shared" si="4"/>
        <v>35</v>
      </c>
      <c r="AA11" s="38">
        <f t="shared" si="5"/>
        <v>0</v>
      </c>
      <c r="AB11" s="37">
        <f t="shared" ref="AB11:AB23" si="13">AI68-AD11</f>
        <v>70</v>
      </c>
      <c r="AC11" s="36">
        <f t="shared" si="6"/>
        <v>100</v>
      </c>
      <c r="AD11" s="39">
        <f t="shared" ref="AD11:AD22" si="14">T11+AA11</f>
        <v>0</v>
      </c>
      <c r="AE11" s="122"/>
      <c r="AF11" s="2"/>
      <c r="AG11" s="2"/>
      <c r="AH11" s="158" t="s">
        <v>9</v>
      </c>
      <c r="AI11" s="159"/>
      <c r="AJ11" s="160"/>
      <c r="AK11" s="155" t="s">
        <v>30</v>
      </c>
      <c r="AL11" s="156"/>
      <c r="AM11" s="156"/>
      <c r="AN11" s="156"/>
      <c r="AO11" s="156"/>
      <c r="AP11" s="156"/>
      <c r="AQ11" s="157"/>
      <c r="AR11" s="2"/>
    </row>
    <row r="12" spans="1:44" ht="19.05" customHeight="1" thickBot="1">
      <c r="A12" s="40" t="str">
        <f t="shared" si="7"/>
        <v>Educação Física</v>
      </c>
      <c r="B12" s="19"/>
      <c r="C12" s="19"/>
      <c r="D12" s="19"/>
      <c r="E12" s="19"/>
      <c r="F12" s="32">
        <f t="shared" si="8"/>
        <v>21</v>
      </c>
      <c r="G12" s="33">
        <f t="shared" si="0"/>
        <v>30</v>
      </c>
      <c r="H12" s="34">
        <f t="shared" si="1"/>
        <v>0</v>
      </c>
      <c r="I12" s="35"/>
      <c r="J12" s="36">
        <f t="shared" ref="J12:J21" si="15">IF(I12&gt;H12,I12-H12,0)</f>
        <v>0</v>
      </c>
      <c r="K12" s="19"/>
      <c r="L12" s="19"/>
      <c r="M12" s="19"/>
      <c r="N12" s="19"/>
      <c r="O12" s="37">
        <f t="shared" si="9"/>
        <v>24.5</v>
      </c>
      <c r="P12" s="33">
        <f t="shared" si="2"/>
        <v>35</v>
      </c>
      <c r="Q12" s="38">
        <f t="shared" si="3"/>
        <v>0</v>
      </c>
      <c r="R12" s="35"/>
      <c r="S12" s="36">
        <f t="shared" si="10"/>
        <v>0</v>
      </c>
      <c r="T12" s="38">
        <f t="shared" si="11"/>
        <v>0</v>
      </c>
      <c r="U12" s="19"/>
      <c r="V12" s="19"/>
      <c r="W12" s="19"/>
      <c r="X12" s="19"/>
      <c r="Y12" s="38">
        <f t="shared" si="12"/>
        <v>24.5</v>
      </c>
      <c r="Z12" s="33">
        <f t="shared" si="4"/>
        <v>35</v>
      </c>
      <c r="AA12" s="38">
        <f t="shared" si="5"/>
        <v>0</v>
      </c>
      <c r="AB12" s="37">
        <f t="shared" si="13"/>
        <v>70</v>
      </c>
      <c r="AC12" s="36">
        <f t="shared" si="6"/>
        <v>100</v>
      </c>
      <c r="AD12" s="39">
        <f t="shared" si="14"/>
        <v>0</v>
      </c>
      <c r="AE12" s="122"/>
      <c r="AF12" s="2"/>
      <c r="AG12" s="2"/>
      <c r="AH12" s="158" t="s">
        <v>15</v>
      </c>
      <c r="AI12" s="159"/>
      <c r="AJ12" s="160"/>
      <c r="AK12" s="155" t="s">
        <v>32</v>
      </c>
      <c r="AL12" s="156"/>
      <c r="AM12" s="156"/>
      <c r="AN12" s="156"/>
      <c r="AO12" s="156"/>
      <c r="AP12" s="156"/>
      <c r="AQ12" s="157"/>
      <c r="AR12" s="2"/>
    </row>
    <row r="13" spans="1:44" ht="19.05" customHeight="1" thickBot="1">
      <c r="A13" s="40" t="str">
        <f t="shared" si="7"/>
        <v>Filosofia</v>
      </c>
      <c r="B13" s="19"/>
      <c r="C13" s="19"/>
      <c r="D13" s="19"/>
      <c r="E13" s="19"/>
      <c r="F13" s="32">
        <f t="shared" si="8"/>
        <v>21</v>
      </c>
      <c r="G13" s="33">
        <f t="shared" si="0"/>
        <v>30</v>
      </c>
      <c r="H13" s="34">
        <f>X93</f>
        <v>0</v>
      </c>
      <c r="I13" s="35"/>
      <c r="J13" s="36">
        <f t="shared" si="15"/>
        <v>0</v>
      </c>
      <c r="K13" s="19"/>
      <c r="L13" s="19"/>
      <c r="M13" s="19"/>
      <c r="N13" s="19"/>
      <c r="O13" s="37">
        <f t="shared" si="9"/>
        <v>24.5</v>
      </c>
      <c r="P13" s="33">
        <f t="shared" si="2"/>
        <v>35</v>
      </c>
      <c r="Q13" s="38">
        <f t="shared" si="3"/>
        <v>0</v>
      </c>
      <c r="R13" s="35"/>
      <c r="S13" s="36">
        <f t="shared" si="10"/>
        <v>0</v>
      </c>
      <c r="T13" s="38">
        <f t="shared" si="11"/>
        <v>0</v>
      </c>
      <c r="U13" s="19"/>
      <c r="V13" s="19"/>
      <c r="W13" s="19"/>
      <c r="X13" s="19"/>
      <c r="Y13" s="38">
        <f t="shared" si="12"/>
        <v>24.5</v>
      </c>
      <c r="Z13" s="33">
        <f t="shared" si="4"/>
        <v>35</v>
      </c>
      <c r="AA13" s="38">
        <f t="shared" si="5"/>
        <v>0</v>
      </c>
      <c r="AB13" s="37">
        <f t="shared" si="13"/>
        <v>70</v>
      </c>
      <c r="AC13" s="36">
        <f t="shared" si="6"/>
        <v>100</v>
      </c>
      <c r="AD13" s="39">
        <f t="shared" si="14"/>
        <v>0</v>
      </c>
      <c r="AE13" s="122"/>
      <c r="AF13" s="2"/>
      <c r="AG13" s="2"/>
      <c r="AH13" s="158" t="s">
        <v>10</v>
      </c>
      <c r="AI13" s="159"/>
      <c r="AJ13" s="160"/>
      <c r="AK13" s="155" t="s">
        <v>34</v>
      </c>
      <c r="AL13" s="156"/>
      <c r="AM13" s="156"/>
      <c r="AN13" s="156"/>
      <c r="AO13" s="156"/>
      <c r="AP13" s="156"/>
      <c r="AQ13" s="157"/>
      <c r="AR13" s="2"/>
    </row>
    <row r="14" spans="1:44" ht="19.05" customHeight="1" thickBot="1">
      <c r="A14" s="40" t="str">
        <f t="shared" si="7"/>
        <v>Física</v>
      </c>
      <c r="B14" s="19"/>
      <c r="C14" s="19"/>
      <c r="D14" s="19"/>
      <c r="E14" s="19"/>
      <c r="F14" s="32">
        <f t="shared" si="8"/>
        <v>21</v>
      </c>
      <c r="G14" s="33">
        <f t="shared" si="0"/>
        <v>30</v>
      </c>
      <c r="H14" s="34">
        <f t="shared" si="1"/>
        <v>0</v>
      </c>
      <c r="I14" s="35"/>
      <c r="J14" s="36">
        <f t="shared" si="15"/>
        <v>0</v>
      </c>
      <c r="K14" s="19"/>
      <c r="L14" s="19"/>
      <c r="M14" s="19"/>
      <c r="N14" s="19"/>
      <c r="O14" s="37">
        <f t="shared" si="9"/>
        <v>24.5</v>
      </c>
      <c r="P14" s="33">
        <f>IF(O14&gt;C94,"Recuperação",IF(O14&lt;=0,"Aprovado",C94))</f>
        <v>35</v>
      </c>
      <c r="Q14" s="38">
        <f t="shared" si="3"/>
        <v>0</v>
      </c>
      <c r="R14" s="35"/>
      <c r="S14" s="36">
        <f t="shared" si="10"/>
        <v>0</v>
      </c>
      <c r="T14" s="38">
        <f t="shared" si="11"/>
        <v>0</v>
      </c>
      <c r="U14" s="19"/>
      <c r="V14" s="19"/>
      <c r="W14" s="19"/>
      <c r="X14" s="19"/>
      <c r="Y14" s="38">
        <f t="shared" si="12"/>
        <v>24.5</v>
      </c>
      <c r="Z14" s="33">
        <f t="shared" si="4"/>
        <v>35</v>
      </c>
      <c r="AA14" s="38">
        <f t="shared" si="5"/>
        <v>0</v>
      </c>
      <c r="AB14" s="37">
        <f t="shared" si="13"/>
        <v>70</v>
      </c>
      <c r="AC14" s="36">
        <f t="shared" si="6"/>
        <v>100</v>
      </c>
      <c r="AD14" s="39">
        <f t="shared" si="14"/>
        <v>0</v>
      </c>
      <c r="AE14" s="122"/>
      <c r="AF14" s="2"/>
      <c r="AG14" s="2"/>
      <c r="AH14" s="158" t="s">
        <v>36</v>
      </c>
      <c r="AI14" s="159"/>
      <c r="AJ14" s="160"/>
      <c r="AK14" s="155" t="s">
        <v>37</v>
      </c>
      <c r="AL14" s="156"/>
      <c r="AM14" s="156"/>
      <c r="AN14" s="156"/>
      <c r="AO14" s="156"/>
      <c r="AP14" s="156"/>
      <c r="AQ14" s="157"/>
      <c r="AR14" s="2"/>
    </row>
    <row r="15" spans="1:44" ht="19.05" customHeight="1" thickBot="1">
      <c r="A15" s="40" t="str">
        <f t="shared" si="7"/>
        <v>Geografia</v>
      </c>
      <c r="B15" s="19"/>
      <c r="C15" s="19"/>
      <c r="D15" s="19"/>
      <c r="E15" s="19"/>
      <c r="F15" s="32">
        <f t="shared" si="8"/>
        <v>21</v>
      </c>
      <c r="G15" s="33">
        <f t="shared" si="0"/>
        <v>30</v>
      </c>
      <c r="H15" s="34">
        <f t="shared" si="1"/>
        <v>0</v>
      </c>
      <c r="I15" s="35"/>
      <c r="J15" s="36">
        <f t="shared" si="15"/>
        <v>0</v>
      </c>
      <c r="K15" s="19"/>
      <c r="L15" s="19"/>
      <c r="M15" s="19"/>
      <c r="N15" s="19"/>
      <c r="O15" s="37">
        <f t="shared" si="9"/>
        <v>24.5</v>
      </c>
      <c r="P15" s="33">
        <f t="shared" si="2"/>
        <v>35</v>
      </c>
      <c r="Q15" s="38">
        <f t="shared" si="3"/>
        <v>0</v>
      </c>
      <c r="R15" s="35"/>
      <c r="S15" s="36">
        <f t="shared" si="10"/>
        <v>0</v>
      </c>
      <c r="T15" s="38">
        <f t="shared" si="11"/>
        <v>0</v>
      </c>
      <c r="U15" s="19"/>
      <c r="V15" s="19"/>
      <c r="W15" s="19"/>
      <c r="X15" s="19"/>
      <c r="Y15" s="38">
        <f t="shared" si="12"/>
        <v>24.5</v>
      </c>
      <c r="Z15" s="33">
        <f t="shared" si="4"/>
        <v>35</v>
      </c>
      <c r="AA15" s="38">
        <f t="shared" si="5"/>
        <v>0</v>
      </c>
      <c r="AB15" s="37">
        <f t="shared" si="13"/>
        <v>70</v>
      </c>
      <c r="AC15" s="36">
        <f t="shared" si="6"/>
        <v>100</v>
      </c>
      <c r="AD15" s="39">
        <f t="shared" si="14"/>
        <v>0</v>
      </c>
      <c r="AE15" s="122"/>
      <c r="AF15" s="2"/>
      <c r="AG15" s="2"/>
      <c r="AH15" s="158" t="s">
        <v>39</v>
      </c>
      <c r="AI15" s="159"/>
      <c r="AJ15" s="160"/>
      <c r="AK15" s="155" t="s">
        <v>40</v>
      </c>
      <c r="AL15" s="156"/>
      <c r="AM15" s="156"/>
      <c r="AN15" s="156"/>
      <c r="AO15" s="156"/>
      <c r="AP15" s="156"/>
      <c r="AQ15" s="157"/>
      <c r="AR15" s="2"/>
    </row>
    <row r="16" spans="1:44" ht="19.05" customHeight="1" thickBot="1">
      <c r="A16" s="40" t="str">
        <f t="shared" si="7"/>
        <v>História</v>
      </c>
      <c r="B16" s="19"/>
      <c r="C16" s="19"/>
      <c r="D16" s="19"/>
      <c r="E16" s="19"/>
      <c r="F16" s="32">
        <f t="shared" si="8"/>
        <v>21</v>
      </c>
      <c r="G16" s="33">
        <f t="shared" si="0"/>
        <v>30</v>
      </c>
      <c r="H16" s="34">
        <f t="shared" si="1"/>
        <v>0</v>
      </c>
      <c r="I16" s="35"/>
      <c r="J16" s="36">
        <f t="shared" si="15"/>
        <v>0</v>
      </c>
      <c r="K16" s="19"/>
      <c r="L16" s="19"/>
      <c r="M16" s="19"/>
      <c r="N16" s="19"/>
      <c r="O16" s="37">
        <f t="shared" si="9"/>
        <v>24.5</v>
      </c>
      <c r="P16" s="33">
        <f t="shared" si="2"/>
        <v>35</v>
      </c>
      <c r="Q16" s="38">
        <f t="shared" si="3"/>
        <v>0</v>
      </c>
      <c r="R16" s="35"/>
      <c r="S16" s="36">
        <f t="shared" si="10"/>
        <v>0</v>
      </c>
      <c r="T16" s="38">
        <f t="shared" si="11"/>
        <v>0</v>
      </c>
      <c r="U16" s="19"/>
      <c r="V16" s="19"/>
      <c r="W16" s="19"/>
      <c r="X16" s="19"/>
      <c r="Y16" s="38">
        <f t="shared" si="12"/>
        <v>24.5</v>
      </c>
      <c r="Z16" s="33">
        <f t="shared" si="4"/>
        <v>35</v>
      </c>
      <c r="AA16" s="38">
        <f t="shared" si="5"/>
        <v>0</v>
      </c>
      <c r="AB16" s="37">
        <f t="shared" si="13"/>
        <v>70</v>
      </c>
      <c r="AC16" s="36">
        <f t="shared" si="6"/>
        <v>100</v>
      </c>
      <c r="AD16" s="39">
        <f t="shared" si="14"/>
        <v>0</v>
      </c>
      <c r="AE16" s="122"/>
      <c r="AF16" s="2"/>
      <c r="AG16" s="2"/>
      <c r="AH16" s="158" t="s">
        <v>13</v>
      </c>
      <c r="AI16" s="159"/>
      <c r="AJ16" s="160"/>
      <c r="AK16" s="155" t="s">
        <v>42</v>
      </c>
      <c r="AL16" s="156"/>
      <c r="AM16" s="156"/>
      <c r="AN16" s="156"/>
      <c r="AO16" s="156"/>
      <c r="AP16" s="156"/>
      <c r="AQ16" s="157"/>
      <c r="AR16" s="2"/>
    </row>
    <row r="17" spans="1:44" ht="19.05" customHeight="1" thickBot="1">
      <c r="A17" s="40" t="str">
        <f t="shared" si="7"/>
        <v>Inglês</v>
      </c>
      <c r="B17" s="19"/>
      <c r="C17" s="19"/>
      <c r="D17" s="19"/>
      <c r="E17" s="19"/>
      <c r="F17" s="32">
        <f t="shared" si="8"/>
        <v>21</v>
      </c>
      <c r="G17" s="33">
        <f t="shared" si="0"/>
        <v>30</v>
      </c>
      <c r="H17" s="34">
        <f t="shared" si="1"/>
        <v>0</v>
      </c>
      <c r="I17" s="35"/>
      <c r="J17" s="36">
        <f t="shared" si="15"/>
        <v>0</v>
      </c>
      <c r="K17" s="19"/>
      <c r="L17" s="19"/>
      <c r="M17" s="19"/>
      <c r="N17" s="19"/>
      <c r="O17" s="37">
        <f t="shared" si="9"/>
        <v>24.5</v>
      </c>
      <c r="P17" s="33">
        <f t="shared" si="2"/>
        <v>35</v>
      </c>
      <c r="Q17" s="38">
        <f t="shared" si="3"/>
        <v>0</v>
      </c>
      <c r="R17" s="35"/>
      <c r="S17" s="36">
        <f t="shared" si="10"/>
        <v>0</v>
      </c>
      <c r="T17" s="38">
        <f t="shared" si="11"/>
        <v>0</v>
      </c>
      <c r="U17" s="19"/>
      <c r="V17" s="19"/>
      <c r="W17" s="19"/>
      <c r="X17" s="19"/>
      <c r="Y17" s="38">
        <f t="shared" si="12"/>
        <v>24.5</v>
      </c>
      <c r="Z17" s="33">
        <f t="shared" si="4"/>
        <v>35</v>
      </c>
      <c r="AA17" s="38">
        <f t="shared" si="5"/>
        <v>0</v>
      </c>
      <c r="AB17" s="37">
        <f t="shared" si="13"/>
        <v>70</v>
      </c>
      <c r="AC17" s="36">
        <f t="shared" si="6"/>
        <v>100</v>
      </c>
      <c r="AD17" s="39">
        <f t="shared" si="14"/>
        <v>0</v>
      </c>
      <c r="AE17" s="122"/>
      <c r="AF17" s="2"/>
      <c r="AG17" s="2"/>
      <c r="AH17" s="158" t="s">
        <v>14</v>
      </c>
      <c r="AI17" s="159"/>
      <c r="AJ17" s="160"/>
      <c r="AK17" s="155" t="s">
        <v>44</v>
      </c>
      <c r="AL17" s="156"/>
      <c r="AM17" s="156"/>
      <c r="AN17" s="156"/>
      <c r="AO17" s="156"/>
      <c r="AP17" s="156"/>
      <c r="AQ17" s="157"/>
      <c r="AR17" s="2"/>
    </row>
    <row r="18" spans="1:44" ht="18.600000000000001" thickBot="1">
      <c r="A18" s="40" t="str">
        <f t="shared" si="7"/>
        <v xml:space="preserve">Português </v>
      </c>
      <c r="B18" s="19" t="str">
        <f>IF(SUM(B82:B84)=0,0,IF(SUM(B28:B30)=0,"",SUM(B28:B30)))</f>
        <v/>
      </c>
      <c r="C18" s="19">
        <f>IF(SUM(D82:D84)=0,0,IF(SUM(C28:C30)=0,"",SUM(C28:C30)))</f>
        <v>0</v>
      </c>
      <c r="D18" s="19" t="str">
        <f>IF(SUM(F82:F84)=0,0,IF(SUM(D28:D30)=0,"",SUM(D28:D30)))</f>
        <v/>
      </c>
      <c r="E18" s="19" t="str">
        <f>IF(SUM(H82:H84)=0,0,IF(SUM(E28:E30)=0,"",SUM(E28:E30)))</f>
        <v/>
      </c>
      <c r="F18" s="32">
        <f t="shared" si="8"/>
        <v>21</v>
      </c>
      <c r="G18" s="33">
        <f t="shared" si="0"/>
        <v>30</v>
      </c>
      <c r="H18" s="34">
        <f t="shared" si="1"/>
        <v>0</v>
      </c>
      <c r="I18" s="35"/>
      <c r="J18" s="36">
        <f t="shared" si="15"/>
        <v>0</v>
      </c>
      <c r="K18" s="34" t="str">
        <f>IF(SUM(M82:M84)=0,0,IF(SUM(K28:K30)=0,"",SUM(K28:K30)))</f>
        <v/>
      </c>
      <c r="L18" s="34">
        <f>IF(SUM(O82:O84)=0,0,IF(SUM(L28:L30)=0,"",SUM(L28:L30)))</f>
        <v>0</v>
      </c>
      <c r="M18" s="34" t="str">
        <f>IF(SUM(Q82:Q84)=0,0,IF(SUM(M28:M30)=0,"",SUM(M28:M30)))</f>
        <v/>
      </c>
      <c r="N18" s="19" t="str">
        <f>IF(SUM(S82:S84)=0,0,IF(SUM(N28:N30)=0,"",SUM(N28:N30)))</f>
        <v/>
      </c>
      <c r="O18" s="37">
        <f t="shared" si="9"/>
        <v>24.5</v>
      </c>
      <c r="P18" s="33">
        <f t="shared" si="2"/>
        <v>35</v>
      </c>
      <c r="Q18" s="38">
        <f t="shared" si="3"/>
        <v>0</v>
      </c>
      <c r="R18" s="35"/>
      <c r="S18" s="36">
        <f t="shared" si="10"/>
        <v>0</v>
      </c>
      <c r="T18" s="38">
        <f t="shared" si="11"/>
        <v>0</v>
      </c>
      <c r="U18" s="34" t="str">
        <f>IF(SUM(X82:X84)=0,0,IF(SUM(U28:U30)=0,"",SUM(U28:U30)))</f>
        <v/>
      </c>
      <c r="V18" s="34" t="str">
        <f>IF(SUM(Z82:Z84)=0,0,IF(SUM(V28:V30)=0,"",SUM(V28:V30)))</f>
        <v/>
      </c>
      <c r="W18" s="34">
        <f>IF(SUM(AB82:AB84)=0,0,IF(SUM(W28:W30)=0,"",SUM(W28:W30)))</f>
        <v>0</v>
      </c>
      <c r="X18" s="34" t="str">
        <f>IF(SUM(AD82:AD84)=0,0,IF(SUM(X28:X30)=0,"",SUM(X28:X30)))</f>
        <v/>
      </c>
      <c r="Y18" s="38">
        <f t="shared" si="12"/>
        <v>24.5</v>
      </c>
      <c r="Z18" s="33">
        <f t="shared" si="4"/>
        <v>35</v>
      </c>
      <c r="AA18" s="38">
        <f t="shared" si="5"/>
        <v>0</v>
      </c>
      <c r="AB18" s="37">
        <f t="shared" si="13"/>
        <v>70</v>
      </c>
      <c r="AC18" s="36">
        <f t="shared" si="6"/>
        <v>100</v>
      </c>
      <c r="AD18" s="39">
        <f t="shared" si="14"/>
        <v>0</v>
      </c>
      <c r="AE18" s="122"/>
      <c r="AF18" s="2"/>
      <c r="AG18" s="2"/>
      <c r="AH18" s="158" t="s">
        <v>18</v>
      </c>
      <c r="AI18" s="159"/>
      <c r="AJ18" s="160"/>
      <c r="AK18" s="155" t="s">
        <v>46</v>
      </c>
      <c r="AL18" s="156"/>
      <c r="AM18" s="156"/>
      <c r="AN18" s="156"/>
      <c r="AO18" s="156"/>
      <c r="AP18" s="156"/>
      <c r="AQ18" s="157"/>
      <c r="AR18" s="2"/>
    </row>
    <row r="19" spans="1:44" ht="19.05" customHeight="1" thickBot="1">
      <c r="A19" s="40" t="str">
        <f t="shared" si="7"/>
        <v>Matemática</v>
      </c>
      <c r="B19" s="19"/>
      <c r="C19" s="19"/>
      <c r="D19" s="19"/>
      <c r="E19" s="19"/>
      <c r="F19" s="32">
        <f t="shared" si="8"/>
        <v>21</v>
      </c>
      <c r="G19" s="33">
        <f t="shared" si="0"/>
        <v>30</v>
      </c>
      <c r="H19" s="34">
        <f t="shared" si="1"/>
        <v>0</v>
      </c>
      <c r="I19" s="35"/>
      <c r="J19" s="36">
        <f>IF(I19&gt;H19,I19-H19,0)</f>
        <v>0</v>
      </c>
      <c r="K19" s="19"/>
      <c r="L19" s="19"/>
      <c r="M19" s="19"/>
      <c r="N19" s="19"/>
      <c r="O19" s="37">
        <f t="shared" si="9"/>
        <v>24.5</v>
      </c>
      <c r="P19" s="33">
        <f t="shared" si="2"/>
        <v>35</v>
      </c>
      <c r="Q19" s="38">
        <f t="shared" si="3"/>
        <v>0</v>
      </c>
      <c r="R19" s="35"/>
      <c r="S19" s="36">
        <f t="shared" si="10"/>
        <v>0</v>
      </c>
      <c r="T19" s="38">
        <f t="shared" si="11"/>
        <v>0</v>
      </c>
      <c r="U19" s="19"/>
      <c r="V19" s="19"/>
      <c r="W19" s="19"/>
      <c r="X19" s="19"/>
      <c r="Y19" s="38">
        <f t="shared" si="12"/>
        <v>24.5</v>
      </c>
      <c r="Z19" s="33">
        <f t="shared" si="4"/>
        <v>35</v>
      </c>
      <c r="AA19" s="38">
        <f t="shared" si="5"/>
        <v>0</v>
      </c>
      <c r="AB19" s="37">
        <f t="shared" si="13"/>
        <v>70</v>
      </c>
      <c r="AC19" s="36">
        <f t="shared" si="6"/>
        <v>100</v>
      </c>
      <c r="AD19" s="39">
        <f t="shared" si="14"/>
        <v>0</v>
      </c>
      <c r="AE19" s="122"/>
      <c r="AF19" s="2"/>
      <c r="AG19" s="2"/>
      <c r="AH19" s="158" t="s">
        <v>17</v>
      </c>
      <c r="AI19" s="159"/>
      <c r="AJ19" s="160"/>
      <c r="AK19" s="155" t="s">
        <v>48</v>
      </c>
      <c r="AL19" s="156"/>
      <c r="AM19" s="156"/>
      <c r="AN19" s="156"/>
      <c r="AO19" s="156"/>
      <c r="AP19" s="156"/>
      <c r="AQ19" s="157"/>
      <c r="AR19" s="2"/>
    </row>
    <row r="20" spans="1:44" ht="19.05" customHeight="1" thickBot="1">
      <c r="A20" s="40" t="str">
        <f t="shared" si="7"/>
        <v>Química</v>
      </c>
      <c r="B20" s="19"/>
      <c r="C20" s="19"/>
      <c r="D20" s="19"/>
      <c r="E20" s="19"/>
      <c r="F20" s="32">
        <f t="shared" si="8"/>
        <v>21</v>
      </c>
      <c r="G20" s="33">
        <f t="shared" si="0"/>
        <v>30</v>
      </c>
      <c r="H20" s="34">
        <f t="shared" si="1"/>
        <v>0</v>
      </c>
      <c r="I20" s="35"/>
      <c r="J20" s="36">
        <f t="shared" si="15"/>
        <v>0</v>
      </c>
      <c r="K20" s="19"/>
      <c r="L20" s="19"/>
      <c r="M20" s="19"/>
      <c r="N20" s="19"/>
      <c r="O20" s="37">
        <f t="shared" si="9"/>
        <v>24.5</v>
      </c>
      <c r="P20" s="33">
        <f t="shared" si="2"/>
        <v>35</v>
      </c>
      <c r="Q20" s="38">
        <f t="shared" si="3"/>
        <v>0</v>
      </c>
      <c r="R20" s="35"/>
      <c r="S20" s="36">
        <f t="shared" si="10"/>
        <v>0</v>
      </c>
      <c r="T20" s="38">
        <f t="shared" si="11"/>
        <v>0</v>
      </c>
      <c r="U20" s="19"/>
      <c r="V20" s="19"/>
      <c r="W20" s="19"/>
      <c r="X20" s="19"/>
      <c r="Y20" s="38">
        <f t="shared" si="12"/>
        <v>24.5</v>
      </c>
      <c r="Z20" s="33">
        <f t="shared" si="4"/>
        <v>35</v>
      </c>
      <c r="AA20" s="38">
        <f t="shared" si="5"/>
        <v>0</v>
      </c>
      <c r="AB20" s="37">
        <f t="shared" si="13"/>
        <v>70</v>
      </c>
      <c r="AC20" s="36">
        <f t="shared" si="6"/>
        <v>100</v>
      </c>
      <c r="AD20" s="39">
        <f t="shared" si="14"/>
        <v>0</v>
      </c>
      <c r="AE20" s="122"/>
      <c r="AF20" s="2"/>
      <c r="AG20" s="2"/>
      <c r="AH20" s="158" t="s">
        <v>27</v>
      </c>
      <c r="AI20" s="159"/>
      <c r="AJ20" s="160"/>
      <c r="AK20" s="155" t="s">
        <v>50</v>
      </c>
      <c r="AL20" s="156"/>
      <c r="AM20" s="156"/>
      <c r="AN20" s="156"/>
      <c r="AO20" s="156"/>
      <c r="AP20" s="156"/>
      <c r="AQ20" s="157"/>
      <c r="AR20" s="2"/>
    </row>
    <row r="21" spans="1:44" ht="19.05" customHeight="1" thickBot="1">
      <c r="A21" s="40" t="str">
        <f t="shared" si="7"/>
        <v>Sociologia</v>
      </c>
      <c r="B21" s="19"/>
      <c r="C21" s="19"/>
      <c r="D21" s="19"/>
      <c r="E21" s="19"/>
      <c r="F21" s="32">
        <f t="shared" si="8"/>
        <v>21</v>
      </c>
      <c r="G21" s="33">
        <f t="shared" si="0"/>
        <v>30</v>
      </c>
      <c r="H21" s="34">
        <f t="shared" si="1"/>
        <v>0</v>
      </c>
      <c r="I21" s="35"/>
      <c r="J21" s="36">
        <f t="shared" si="15"/>
        <v>0</v>
      </c>
      <c r="K21" s="19"/>
      <c r="L21" s="19"/>
      <c r="M21" s="19"/>
      <c r="N21" s="19"/>
      <c r="O21" s="37">
        <f t="shared" si="9"/>
        <v>24.5</v>
      </c>
      <c r="P21" s="33">
        <f t="shared" si="2"/>
        <v>35</v>
      </c>
      <c r="Q21" s="38">
        <f t="shared" si="3"/>
        <v>0</v>
      </c>
      <c r="R21" s="35"/>
      <c r="S21" s="36">
        <f t="shared" si="10"/>
        <v>0</v>
      </c>
      <c r="T21" s="38">
        <f t="shared" si="11"/>
        <v>0</v>
      </c>
      <c r="U21" s="19"/>
      <c r="V21" s="19"/>
      <c r="W21" s="19"/>
      <c r="X21" s="19"/>
      <c r="Y21" s="38">
        <f t="shared" si="12"/>
        <v>24.5</v>
      </c>
      <c r="Z21" s="33">
        <f t="shared" si="4"/>
        <v>35</v>
      </c>
      <c r="AA21" s="38">
        <f t="shared" si="5"/>
        <v>0</v>
      </c>
      <c r="AB21" s="37">
        <f t="shared" si="13"/>
        <v>70</v>
      </c>
      <c r="AC21" s="36">
        <f t="shared" si="6"/>
        <v>100</v>
      </c>
      <c r="AD21" s="39">
        <f t="shared" si="14"/>
        <v>0</v>
      </c>
      <c r="AE21" s="122"/>
      <c r="AF21" s="2"/>
      <c r="AG21" s="2"/>
      <c r="AH21" s="158" t="s">
        <v>21</v>
      </c>
      <c r="AI21" s="159"/>
      <c r="AJ21" s="160"/>
      <c r="AK21" s="155" t="s">
        <v>52</v>
      </c>
      <c r="AL21" s="156"/>
      <c r="AM21" s="156"/>
      <c r="AN21" s="156"/>
      <c r="AO21" s="156"/>
      <c r="AP21" s="156"/>
      <c r="AQ21" s="157"/>
      <c r="AR21" s="2"/>
    </row>
    <row r="22" spans="1:44" ht="19.05" customHeight="1" thickBot="1">
      <c r="A22" s="40" t="str">
        <f t="shared" si="7"/>
        <v>Cultura Religiosa</v>
      </c>
      <c r="B22" s="19"/>
      <c r="C22" s="19"/>
      <c r="D22" s="19"/>
      <c r="E22" s="19"/>
      <c r="F22" s="32">
        <f t="shared" si="8"/>
        <v>21</v>
      </c>
      <c r="G22" s="33">
        <f t="shared" si="0"/>
        <v>30</v>
      </c>
      <c r="H22" s="34">
        <f t="shared" si="1"/>
        <v>0</v>
      </c>
      <c r="I22" s="35"/>
      <c r="J22" s="36">
        <f>IF(I22&gt;H22,I22-H22,0)</f>
        <v>0</v>
      </c>
      <c r="K22" s="19"/>
      <c r="L22" s="19"/>
      <c r="M22" s="19"/>
      <c r="N22" s="19"/>
      <c r="O22" s="37">
        <f t="shared" si="9"/>
        <v>24.5</v>
      </c>
      <c r="P22" s="33">
        <f t="shared" si="2"/>
        <v>35</v>
      </c>
      <c r="Q22" s="38">
        <f t="shared" si="3"/>
        <v>0</v>
      </c>
      <c r="R22" s="35"/>
      <c r="S22" s="36">
        <f t="shared" si="10"/>
        <v>0</v>
      </c>
      <c r="T22" s="38">
        <f t="shared" si="11"/>
        <v>0</v>
      </c>
      <c r="U22" s="19"/>
      <c r="V22" s="19"/>
      <c r="W22" s="19"/>
      <c r="X22" s="19"/>
      <c r="Y22" s="38">
        <f t="shared" si="12"/>
        <v>24.5</v>
      </c>
      <c r="Z22" s="33">
        <f t="shared" si="4"/>
        <v>35</v>
      </c>
      <c r="AA22" s="38">
        <f t="shared" si="5"/>
        <v>0</v>
      </c>
      <c r="AB22" s="37">
        <f t="shared" si="13"/>
        <v>70</v>
      </c>
      <c r="AC22" s="36">
        <f t="shared" si="6"/>
        <v>100</v>
      </c>
      <c r="AD22" s="39">
        <f t="shared" si="14"/>
        <v>0</v>
      </c>
      <c r="AE22" s="122"/>
      <c r="AF22" s="2"/>
      <c r="AG22" s="2"/>
      <c r="AH22" s="158" t="s">
        <v>54</v>
      </c>
      <c r="AI22" s="159"/>
      <c r="AJ22" s="160"/>
      <c r="AK22" s="155" t="s">
        <v>55</v>
      </c>
      <c r="AL22" s="156"/>
      <c r="AM22" s="156"/>
      <c r="AN22" s="156"/>
      <c r="AO22" s="156"/>
      <c r="AP22" s="156"/>
      <c r="AQ22" s="157"/>
      <c r="AR22" s="2"/>
    </row>
    <row r="23" spans="1:44" ht="19.05" customHeight="1">
      <c r="A23" s="40" t="str">
        <f>AH24</f>
        <v>Sua Média</v>
      </c>
      <c r="B23" s="19">
        <f>AVERAGE(H90:H102)</f>
        <v>10</v>
      </c>
      <c r="C23" s="19">
        <f>AVERAGE(I90:I102)</f>
        <v>10</v>
      </c>
      <c r="D23" s="19">
        <f>AVERAGE(J90:J102)</f>
        <v>6</v>
      </c>
      <c r="E23" s="19" t="e">
        <f>AVERAGE(K90:K102)</f>
        <v>#DIV/0!</v>
      </c>
      <c r="F23" s="32">
        <f t="shared" si="8"/>
        <v>21</v>
      </c>
      <c r="G23" s="33">
        <f t="shared" si="0"/>
        <v>30</v>
      </c>
      <c r="H23" s="34">
        <f>AVERAGE(H10:H22)</f>
        <v>0</v>
      </c>
      <c r="I23" s="33">
        <f>IF(H23&gt;=H24,"",H24)</f>
        <v>21</v>
      </c>
      <c r="J23" s="36">
        <f>IF(I23&gt;H23,I23-H23,0)</f>
        <v>21</v>
      </c>
      <c r="K23" s="34" t="e">
        <f>AVERAGE(L90:L102)</f>
        <v>#DIV/0!</v>
      </c>
      <c r="L23" s="34">
        <f>AVERAGE(M90:M102)</f>
        <v>0</v>
      </c>
      <c r="M23" s="34">
        <f>AVERAGE(N90:N102)</f>
        <v>10</v>
      </c>
      <c r="N23" s="34" t="e">
        <f>AVERAGE(O90:O102)</f>
        <v>#DIV/0!</v>
      </c>
      <c r="O23" s="37">
        <f t="shared" si="9"/>
        <v>24.5</v>
      </c>
      <c r="P23" s="33">
        <f t="shared" si="2"/>
        <v>35</v>
      </c>
      <c r="Q23" s="38">
        <f>AVERAGE(Q10:Q22)</f>
        <v>0</v>
      </c>
      <c r="R23" s="33">
        <f>IF(Q23&gt;=Q24," ",Q24)</f>
        <v>24.5</v>
      </c>
      <c r="S23" s="36">
        <f>IF(R23&lt;Q23,0,R23-Q23)</f>
        <v>24.5</v>
      </c>
      <c r="T23" s="38">
        <f>AVERAGE(T10:T22)</f>
        <v>0</v>
      </c>
      <c r="U23" s="34" t="e">
        <f>AVERAGE(P90:P102)</f>
        <v>#DIV/0!</v>
      </c>
      <c r="V23" s="34" t="e">
        <f>AVERAGE(Q90:Q102)</f>
        <v>#DIV/0!</v>
      </c>
      <c r="W23" s="34">
        <f>AVERAGE(R90:R102)</f>
        <v>4</v>
      </c>
      <c r="X23" s="34" t="e">
        <f>AVERAGE(S90:S102)</f>
        <v>#DIV/0!</v>
      </c>
      <c r="Y23" s="38">
        <f t="shared" si="12"/>
        <v>24.5</v>
      </c>
      <c r="Z23" s="33">
        <f t="shared" si="4"/>
        <v>35</v>
      </c>
      <c r="AA23" s="38">
        <f>AVERAGE(AA10:AA22)</f>
        <v>0</v>
      </c>
      <c r="AB23" s="38">
        <f t="shared" si="13"/>
        <v>70</v>
      </c>
      <c r="AC23" s="36">
        <f t="shared" si="6"/>
        <v>100</v>
      </c>
      <c r="AD23" s="39">
        <f>AVERAGE(AD10:AD22)</f>
        <v>0</v>
      </c>
      <c r="AE23" s="122"/>
      <c r="AF23" s="3"/>
      <c r="AG23" s="3"/>
      <c r="AH23" s="158" t="s">
        <v>16</v>
      </c>
      <c r="AI23" s="159"/>
      <c r="AJ23" s="160"/>
      <c r="AK23" s="155" t="s">
        <v>57</v>
      </c>
      <c r="AL23" s="156"/>
      <c r="AM23" s="156"/>
      <c r="AN23" s="156"/>
      <c r="AO23" s="156"/>
      <c r="AP23" s="156"/>
      <c r="AQ23" s="157"/>
      <c r="AR23" s="3"/>
    </row>
    <row r="24" spans="1:44" ht="19.05" customHeight="1">
      <c r="A24" s="41" t="str">
        <f>AH14</f>
        <v>Média Escolar</v>
      </c>
      <c r="B24" s="42">
        <v>7</v>
      </c>
      <c r="C24" s="42">
        <v>7</v>
      </c>
      <c r="D24" s="42">
        <v>4.1999999999999993</v>
      </c>
      <c r="E24" s="42">
        <v>2.8</v>
      </c>
      <c r="F24" s="42"/>
      <c r="G24" s="42"/>
      <c r="H24" s="42">
        <v>21</v>
      </c>
      <c r="I24" s="42">
        <v>21</v>
      </c>
      <c r="J24" s="42"/>
      <c r="K24" s="42">
        <v>10.5</v>
      </c>
      <c r="L24" s="42">
        <v>0</v>
      </c>
      <c r="M24" s="42">
        <v>7</v>
      </c>
      <c r="N24" s="42">
        <v>7</v>
      </c>
      <c r="O24" s="42"/>
      <c r="P24" s="42"/>
      <c r="Q24" s="42">
        <v>24.5</v>
      </c>
      <c r="R24" s="42">
        <v>24.5</v>
      </c>
      <c r="S24" s="42"/>
      <c r="T24" s="42">
        <v>45.5</v>
      </c>
      <c r="U24" s="42">
        <v>10.5</v>
      </c>
      <c r="V24" s="42">
        <v>4.1999999999999993</v>
      </c>
      <c r="W24" s="42">
        <v>2.8</v>
      </c>
      <c r="X24" s="42">
        <v>7</v>
      </c>
      <c r="Y24" s="42"/>
      <c r="Z24" s="42"/>
      <c r="AA24" s="42">
        <v>24.5</v>
      </c>
      <c r="AB24" s="42"/>
      <c r="AC24" s="42"/>
      <c r="AD24" s="43">
        <v>70</v>
      </c>
      <c r="AE24" s="122"/>
      <c r="AF24" s="2"/>
      <c r="AG24" s="2"/>
      <c r="AH24" s="158" t="s">
        <v>56</v>
      </c>
      <c r="AI24" s="159"/>
      <c r="AJ24" s="160"/>
      <c r="AK24" s="155" t="s">
        <v>58</v>
      </c>
      <c r="AL24" s="156"/>
      <c r="AM24" s="156"/>
      <c r="AN24" s="156"/>
      <c r="AO24" s="156"/>
      <c r="AP24" s="156"/>
      <c r="AQ24" s="157"/>
      <c r="AR24" s="2"/>
    </row>
    <row r="25" spans="1:44" ht="18.600000000000001" thickBot="1">
      <c r="A25" s="44" t="str">
        <f>AH25</f>
        <v>Total dos pontos</v>
      </c>
      <c r="B25" s="45">
        <v>10</v>
      </c>
      <c r="C25" s="45">
        <v>10</v>
      </c>
      <c r="D25" s="45">
        <v>6</v>
      </c>
      <c r="E25" s="45">
        <v>4</v>
      </c>
      <c r="F25" s="45"/>
      <c r="G25" s="45">
        <v>30</v>
      </c>
      <c r="H25" s="45">
        <v>30</v>
      </c>
      <c r="I25" s="45">
        <v>30</v>
      </c>
      <c r="J25" s="45"/>
      <c r="K25" s="45">
        <v>15</v>
      </c>
      <c r="L25" s="45">
        <v>0</v>
      </c>
      <c r="M25" s="45">
        <v>10</v>
      </c>
      <c r="N25" s="45">
        <v>10</v>
      </c>
      <c r="O25" s="45"/>
      <c r="P25" s="45">
        <v>35</v>
      </c>
      <c r="Q25" s="45">
        <v>35</v>
      </c>
      <c r="R25" s="45">
        <v>35</v>
      </c>
      <c r="S25" s="45"/>
      <c r="T25" s="45">
        <v>65</v>
      </c>
      <c r="U25" s="45">
        <v>15</v>
      </c>
      <c r="V25" s="45">
        <v>6</v>
      </c>
      <c r="W25" s="45">
        <v>4</v>
      </c>
      <c r="X25" s="46">
        <v>10</v>
      </c>
      <c r="Y25" s="45"/>
      <c r="Z25" s="45">
        <v>35</v>
      </c>
      <c r="AA25" s="45">
        <v>35</v>
      </c>
      <c r="AB25" s="45"/>
      <c r="AC25" s="45">
        <v>100</v>
      </c>
      <c r="AD25" s="47">
        <v>100</v>
      </c>
      <c r="AE25" s="123"/>
      <c r="AF25" s="2"/>
      <c r="AG25" s="2"/>
      <c r="AH25" s="158" t="s">
        <v>59</v>
      </c>
      <c r="AI25" s="159"/>
      <c r="AJ25" s="160"/>
      <c r="AK25" s="155" t="s">
        <v>60</v>
      </c>
      <c r="AL25" s="156"/>
      <c r="AM25" s="156"/>
      <c r="AN25" s="156"/>
      <c r="AO25" s="156"/>
      <c r="AP25" s="156"/>
      <c r="AQ25" s="157"/>
      <c r="AR25" s="2"/>
    </row>
    <row r="26" spans="1:44" ht="18.600000000000001" thickBo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2"/>
      <c r="AG26" s="2"/>
      <c r="AH26" s="158" t="s">
        <v>19</v>
      </c>
      <c r="AI26" s="159"/>
      <c r="AJ26" s="160"/>
      <c r="AK26" s="155" t="s">
        <v>61</v>
      </c>
      <c r="AL26" s="156"/>
      <c r="AM26" s="156"/>
      <c r="AN26" s="156"/>
      <c r="AO26" s="156"/>
      <c r="AP26" s="156"/>
      <c r="AQ26" s="157"/>
      <c r="AR26" s="2"/>
    </row>
    <row r="27" spans="1:44" ht="19.05" customHeight="1" thickBot="1">
      <c r="A27" s="130" t="s">
        <v>62</v>
      </c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2"/>
      <c r="AE27" s="49"/>
      <c r="AF27" s="2"/>
      <c r="AG27" s="2"/>
      <c r="AH27" s="173"/>
      <c r="AI27" s="174"/>
      <c r="AJ27" s="175"/>
      <c r="AK27" s="155" t="s">
        <v>63</v>
      </c>
      <c r="AL27" s="156"/>
      <c r="AM27" s="156"/>
      <c r="AN27" s="156"/>
      <c r="AO27" s="156"/>
      <c r="AP27" s="156"/>
      <c r="AQ27" s="157"/>
      <c r="AR27" s="2"/>
    </row>
    <row r="28" spans="1:44" ht="19.05" customHeight="1" thickBot="1">
      <c r="A28" s="50" t="str">
        <f>A82</f>
        <v>Gramática</v>
      </c>
      <c r="B28" s="51"/>
      <c r="C28" s="51"/>
      <c r="D28" s="51"/>
      <c r="E28" s="52"/>
      <c r="F28" s="124">
        <f>F18</f>
        <v>21</v>
      </c>
      <c r="G28" s="99">
        <f>G18</f>
        <v>30</v>
      </c>
      <c r="H28" s="19">
        <f t="shared" ref="H28:H30" si="16">SUM(B28:E28)</f>
        <v>0</v>
      </c>
      <c r="I28" s="52">
        <v>4</v>
      </c>
      <c r="J28" s="99">
        <f>IF(I18&gt;H18,I18-H18,0)</f>
        <v>0</v>
      </c>
      <c r="K28" s="51"/>
      <c r="L28" s="51"/>
      <c r="M28" s="51"/>
      <c r="N28" s="51"/>
      <c r="O28" s="124">
        <f>O18</f>
        <v>24.5</v>
      </c>
      <c r="P28" s="99">
        <f>P18</f>
        <v>35</v>
      </c>
      <c r="Q28" s="53">
        <f>SUM(K28:N28)</f>
        <v>0</v>
      </c>
      <c r="R28" s="52"/>
      <c r="S28" s="99">
        <f>S18</f>
        <v>0</v>
      </c>
      <c r="T28" s="124">
        <f>T18</f>
        <v>0</v>
      </c>
      <c r="U28" s="51"/>
      <c r="V28" s="51"/>
      <c r="W28" s="51"/>
      <c r="X28" s="51"/>
      <c r="Y28" s="99">
        <f t="shared" ref="Y28:AD28" si="17">Y18</f>
        <v>24.5</v>
      </c>
      <c r="Z28" s="99">
        <f t="shared" si="17"/>
        <v>35</v>
      </c>
      <c r="AA28" s="54">
        <f>SUM(U28:X28)</f>
        <v>0</v>
      </c>
      <c r="AB28" s="99">
        <f t="shared" si="17"/>
        <v>70</v>
      </c>
      <c r="AC28" s="99">
        <f t="shared" si="17"/>
        <v>100</v>
      </c>
      <c r="AD28" s="102">
        <f t="shared" si="17"/>
        <v>0</v>
      </c>
      <c r="AE28" s="49"/>
      <c r="AF28" s="2"/>
      <c r="AG28" s="2"/>
      <c r="AH28" s="170"/>
      <c r="AI28" s="171"/>
      <c r="AJ28" s="172"/>
      <c r="AK28" s="155" t="s">
        <v>65</v>
      </c>
      <c r="AL28" s="156"/>
      <c r="AM28" s="156"/>
      <c r="AN28" s="156"/>
      <c r="AO28" s="156"/>
      <c r="AP28" s="156"/>
      <c r="AQ28" s="157"/>
      <c r="AR28" s="2"/>
    </row>
    <row r="29" spans="1:44" ht="19.05" customHeight="1" thickBot="1">
      <c r="A29" s="50" t="str">
        <f t="shared" ref="A29:A30" si="18">A83</f>
        <v>Literatura</v>
      </c>
      <c r="B29" s="51"/>
      <c r="C29" s="51"/>
      <c r="D29" s="51"/>
      <c r="E29" s="52"/>
      <c r="F29" s="125"/>
      <c r="G29" s="100"/>
      <c r="H29" s="19">
        <f t="shared" si="16"/>
        <v>0</v>
      </c>
      <c r="I29" s="52">
        <v>4.8</v>
      </c>
      <c r="J29" s="100"/>
      <c r="K29" s="51"/>
      <c r="L29" s="51"/>
      <c r="M29" s="51"/>
      <c r="N29" s="51"/>
      <c r="O29" s="125"/>
      <c r="P29" s="100"/>
      <c r="Q29" s="53">
        <f t="shared" ref="Q29:Q30" si="19">SUM(K29:N29)</f>
        <v>0</v>
      </c>
      <c r="R29" s="52"/>
      <c r="S29" s="100"/>
      <c r="T29" s="125"/>
      <c r="U29" s="51"/>
      <c r="V29" s="51"/>
      <c r="W29" s="51"/>
      <c r="X29" s="51"/>
      <c r="Y29" s="100"/>
      <c r="Z29" s="100"/>
      <c r="AA29" s="76">
        <f t="shared" ref="AA29:AA30" si="20">SUM(U29:X29)</f>
        <v>0</v>
      </c>
      <c r="AB29" s="100"/>
      <c r="AC29" s="100"/>
      <c r="AD29" s="103"/>
      <c r="AE29" s="55"/>
      <c r="AF29" s="2"/>
      <c r="AG29" s="2"/>
      <c r="AH29" s="170" t="s">
        <v>26</v>
      </c>
      <c r="AI29" s="171"/>
      <c r="AJ29" s="172"/>
      <c r="AK29" s="155" t="s">
        <v>67</v>
      </c>
      <c r="AL29" s="156"/>
      <c r="AM29" s="156"/>
      <c r="AN29" s="156"/>
      <c r="AO29" s="156"/>
      <c r="AP29" s="156"/>
      <c r="AQ29" s="157"/>
      <c r="AR29" s="2"/>
    </row>
    <row r="30" spans="1:44" ht="18.600000000000001" thickBot="1">
      <c r="A30" s="56" t="str">
        <f t="shared" si="18"/>
        <v>Produção de Texto</v>
      </c>
      <c r="B30" s="57"/>
      <c r="C30" s="57"/>
      <c r="D30" s="57"/>
      <c r="E30" s="58"/>
      <c r="F30" s="126"/>
      <c r="G30" s="101"/>
      <c r="H30" s="59">
        <f t="shared" si="16"/>
        <v>0</v>
      </c>
      <c r="I30" s="58">
        <v>2.88</v>
      </c>
      <c r="J30" s="101"/>
      <c r="K30" s="57"/>
      <c r="L30" s="57"/>
      <c r="M30" s="57"/>
      <c r="N30" s="57"/>
      <c r="O30" s="126"/>
      <c r="P30" s="101"/>
      <c r="Q30" s="60">
        <f t="shared" si="19"/>
        <v>0</v>
      </c>
      <c r="R30" s="58"/>
      <c r="S30" s="101"/>
      <c r="T30" s="126"/>
      <c r="U30" s="57"/>
      <c r="V30" s="57"/>
      <c r="W30" s="57"/>
      <c r="X30" s="57"/>
      <c r="Y30" s="101"/>
      <c r="Z30" s="101"/>
      <c r="AA30" s="76">
        <f t="shared" si="20"/>
        <v>0</v>
      </c>
      <c r="AB30" s="101"/>
      <c r="AC30" s="101"/>
      <c r="AD30" s="104"/>
      <c r="AE30" s="55"/>
      <c r="AF30" s="2"/>
      <c r="AG30" s="2"/>
      <c r="AH30" s="176" t="s">
        <v>27</v>
      </c>
      <c r="AI30" s="177"/>
      <c r="AJ30" s="178"/>
      <c r="AK30" s="155" t="s">
        <v>69</v>
      </c>
      <c r="AL30" s="156"/>
      <c r="AM30" s="156"/>
      <c r="AN30" s="156"/>
      <c r="AO30" s="156"/>
      <c r="AP30" s="156"/>
      <c r="AQ30" s="157"/>
      <c r="AR30" s="2"/>
    </row>
    <row r="31" spans="1:44" ht="19.05" customHeight="1">
      <c r="A31" s="49"/>
      <c r="B31" s="55"/>
      <c r="C31" s="55"/>
      <c r="D31" s="55"/>
      <c r="E31" s="55"/>
      <c r="F31" s="49"/>
      <c r="G31" s="49"/>
      <c r="H31" s="49"/>
      <c r="I31" s="49"/>
      <c r="J31" s="49"/>
      <c r="K31" s="61"/>
      <c r="L31" s="61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5"/>
      <c r="Y31" s="49"/>
      <c r="Z31" s="49"/>
      <c r="AA31" s="49"/>
      <c r="AB31" s="49"/>
      <c r="AC31" s="49"/>
      <c r="AD31" s="49"/>
      <c r="AE31" s="49"/>
      <c r="AF31" s="2"/>
      <c r="AG31" s="2"/>
      <c r="AH31" s="170">
        <v>0</v>
      </c>
      <c r="AI31" s="171"/>
      <c r="AJ31" s="172"/>
      <c r="AK31" s="155" t="s">
        <v>70</v>
      </c>
      <c r="AL31" s="156"/>
      <c r="AM31" s="156"/>
      <c r="AN31" s="156"/>
      <c r="AO31" s="156"/>
      <c r="AP31" s="156"/>
      <c r="AQ31" s="157"/>
      <c r="AR31" s="2"/>
    </row>
    <row r="32" spans="1:44" ht="18.600000000000001" thickBo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61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2"/>
      <c r="AG32" s="2"/>
      <c r="AH32" s="185">
        <v>0</v>
      </c>
      <c r="AI32" s="186"/>
      <c r="AJ32" s="187"/>
      <c r="AK32" s="182" t="s">
        <v>71</v>
      </c>
      <c r="AL32" s="183"/>
      <c r="AM32" s="183"/>
      <c r="AN32" s="183"/>
      <c r="AO32" s="183"/>
      <c r="AP32" s="183"/>
      <c r="AQ32" s="184"/>
      <c r="AR32" s="2"/>
    </row>
    <row r="33" spans="1:65" ht="18.600000000000001" thickBot="1">
      <c r="A33" s="179" t="str">
        <f>AH22</f>
        <v>RENDIMENTO DOS PONTOS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1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65">
      <c r="A34" s="105" t="s">
        <v>5</v>
      </c>
      <c r="B34" s="111" t="str">
        <f>B8</f>
        <v>1º Etapa</v>
      </c>
      <c r="C34" s="112"/>
      <c r="D34" s="112"/>
      <c r="E34" s="112"/>
      <c r="F34" s="112"/>
      <c r="G34" s="112"/>
      <c r="H34" s="112"/>
      <c r="I34" s="112"/>
      <c r="J34" s="113"/>
      <c r="K34" s="111" t="str">
        <f>K8</f>
        <v>2º Etapa</v>
      </c>
      <c r="L34" s="112"/>
      <c r="M34" s="112"/>
      <c r="N34" s="112"/>
      <c r="O34" s="112"/>
      <c r="P34" s="112"/>
      <c r="Q34" s="112"/>
      <c r="R34" s="112"/>
      <c r="S34" s="113"/>
      <c r="T34" s="107" t="str">
        <f>T8</f>
        <v>1º + 2º Etapa</v>
      </c>
      <c r="U34" s="111" t="str">
        <f>U8</f>
        <v>3º Etapa</v>
      </c>
      <c r="V34" s="112"/>
      <c r="W34" s="112"/>
      <c r="X34" s="112"/>
      <c r="Y34" s="112"/>
      <c r="Z34" s="112"/>
      <c r="AA34" s="113"/>
      <c r="AB34" s="111" t="str">
        <f>AB8</f>
        <v>Anual</v>
      </c>
      <c r="AC34" s="112"/>
      <c r="AD34" s="113"/>
      <c r="AE34" s="109" t="str">
        <f>AE8</f>
        <v>Status do Aluno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</row>
    <row r="35" spans="1:65">
      <c r="A35" s="106"/>
      <c r="B35" s="29" t="str">
        <f>B9</f>
        <v>Prova 1</v>
      </c>
      <c r="C35" s="23" t="str">
        <f>C9</f>
        <v>Prova 2</v>
      </c>
      <c r="D35" s="23" t="str">
        <f>D9</f>
        <v>Atividade</v>
      </c>
      <c r="E35" s="23" t="str">
        <f>E9</f>
        <v>Simulado</v>
      </c>
      <c r="F35" s="116" t="str">
        <f>G9</f>
        <v>Pontos a serem distribuidos</v>
      </c>
      <c r="G35" s="115"/>
      <c r="H35" s="23" t="str">
        <f>H9</f>
        <v>Total</v>
      </c>
      <c r="I35" s="116" t="str">
        <f>I9</f>
        <v xml:space="preserve">Recuperação </v>
      </c>
      <c r="J35" s="117"/>
      <c r="K35" s="29" t="str">
        <f>K9</f>
        <v>Prova 1</v>
      </c>
      <c r="L35" s="23" t="str">
        <f>L9</f>
        <v>Prova 2</v>
      </c>
      <c r="M35" s="23" t="str">
        <f>M9</f>
        <v>Atividade</v>
      </c>
      <c r="N35" s="23" t="str">
        <f>N9</f>
        <v>Simulado</v>
      </c>
      <c r="O35" s="116" t="str">
        <f>P9</f>
        <v>Pontos a serem distribuidos</v>
      </c>
      <c r="P35" s="115"/>
      <c r="Q35" s="23" t="str">
        <f>Q9</f>
        <v>Total</v>
      </c>
      <c r="R35" s="116" t="str">
        <f>R9</f>
        <v xml:space="preserve">Recuperação </v>
      </c>
      <c r="S35" s="117"/>
      <c r="T35" s="108"/>
      <c r="U35" s="29" t="str">
        <f>U9</f>
        <v>Prova</v>
      </c>
      <c r="V35" s="23" t="str">
        <f>V9</f>
        <v>Atividade</v>
      </c>
      <c r="W35" s="23" t="str">
        <f>W9</f>
        <v>Forum</v>
      </c>
      <c r="X35" s="23" t="str">
        <f>X9</f>
        <v>Simulado</v>
      </c>
      <c r="Y35" s="116" t="str">
        <f>Z9</f>
        <v>Pontos a serem distribuidos</v>
      </c>
      <c r="Z35" s="115"/>
      <c r="AA35" s="23" t="str">
        <f>AA9</f>
        <v>Total</v>
      </c>
      <c r="AB35" s="114" t="str">
        <f>AC9</f>
        <v>Pontos a serem distribuidos</v>
      </c>
      <c r="AC35" s="115"/>
      <c r="AD35" s="62" t="str">
        <f>AD9</f>
        <v>Total</v>
      </c>
      <c r="AE35" s="110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</row>
    <row r="36" spans="1:65" ht="16.05" customHeight="1">
      <c r="A36" s="63" t="str">
        <f t="shared" ref="A36:A48" si="21">A10</f>
        <v>Artes</v>
      </c>
      <c r="B36" s="64" t="str">
        <f>IF(ISBLANK(B10),"",IF(B10=B67,1,IF(ISBLANK(B10),"",B10/B67)))</f>
        <v/>
      </c>
      <c r="C36" s="64" t="str">
        <f>IF(ISBLANK(C10),"",IF(C10=D67,1,IF(ISBLANK(C10),"",C10/D67)))</f>
        <v/>
      </c>
      <c r="D36" s="64" t="str">
        <f>IF(ISBLANK(D10),"",IF(D10=F67,1,IF(ISBLANK(D10),"",D10/F67)))</f>
        <v/>
      </c>
      <c r="E36" s="64" t="str">
        <f>IF(ISBLANK(E10),"",IF(E10=H67,1,IF(ISBLANK(E10),"",E10/H67)))</f>
        <v/>
      </c>
      <c r="F36" s="118">
        <f t="shared" ref="F36:F49" si="22">IF(G10="Recuperação","Recuperação",IF(G10="Aprovado",G10,G10/$G$25))</f>
        <v>1</v>
      </c>
      <c r="G36" s="119"/>
      <c r="H36" s="64">
        <f t="shared" ref="H36:H49" si="23">H10/K67</f>
        <v>0</v>
      </c>
      <c r="I36" s="118" t="str">
        <f t="shared" ref="I36:I44" si="24">IF(ISBLANK(I10)," ",I10/K67)</f>
        <v xml:space="preserve"> </v>
      </c>
      <c r="J36" s="119"/>
      <c r="K36" s="64" t="str">
        <f>IF(ISBLANK(K10),"",IF(K10=M67,1,IF(ISBLANK(K10),"",K10/M67)))</f>
        <v/>
      </c>
      <c r="L36" s="64" t="str">
        <f>IF(ISBLANK(L10),"",IF(L10=O67,1,IF(ISBLANK(L10),"",L10/O67)))</f>
        <v/>
      </c>
      <c r="M36" s="64" t="str">
        <f>IF(ISBLANK(M10),"",IF(M10=Q67,1,IF(ISBLANK(M10),"",M10/Q67)))</f>
        <v/>
      </c>
      <c r="N36" s="64" t="str">
        <f>IF(ISBLANK(N10),"",IF(N10=S67,1,IF(ISBLANK(N10),"",N10/S67)))</f>
        <v/>
      </c>
      <c r="O36" s="118">
        <f t="shared" ref="O36:O49" si="25">IF(P10="Recuperação","Recuperação",IF(P10="Aprovado",P10,P10/$P$25))</f>
        <v>1</v>
      </c>
      <c r="P36" s="119"/>
      <c r="Q36" s="64">
        <f t="shared" ref="Q36:Q49" si="26">Q10/$Q$25</f>
        <v>0</v>
      </c>
      <c r="R36" s="118" t="str">
        <f t="shared" ref="R36:R48" si="27">IF(ISBLANK(R10)," ",R10/R$25)</f>
        <v xml:space="preserve"> </v>
      </c>
      <c r="S36" s="119"/>
      <c r="T36" s="64">
        <f t="shared" ref="T36:T49" si="28">T10/$T$25</f>
        <v>0</v>
      </c>
      <c r="U36" s="64" t="str">
        <f>IF(ISBLANK(U10),"",IF(U10=X67,1,IF(ISBLANK(U10),"",U10/X67)))</f>
        <v/>
      </c>
      <c r="V36" s="64" t="str">
        <f>IF(ISBLANK(V10),"",IF(V10=Z67,1,IF(ISBLANK(V10),"",V10/Z67)))</f>
        <v/>
      </c>
      <c r="W36" s="64" t="str">
        <f>IF(ISBLANK(W10),"",IF(W10=AB67,1,IF(ISBLANK(W10),"",W10/AB67)))</f>
        <v/>
      </c>
      <c r="X36" s="64" t="str">
        <f>IF(ISBLANK(X10),"",IF(X10=AD67,1,IF(ISBLANK(X10),"",X10/AD67)))</f>
        <v/>
      </c>
      <c r="Y36" s="118">
        <f>IF(Z10="Recuperação","Recuperação",IF(Z10="Aprovado",Z10,Z10/$Z$25))</f>
        <v>1</v>
      </c>
      <c r="Z36" s="119"/>
      <c r="AA36" s="64">
        <f t="shared" ref="AA36:AA49" si="29">AA10/$AA$25</f>
        <v>0</v>
      </c>
      <c r="AB36" s="118">
        <f t="shared" ref="AB36:AB49" si="30">IF(AC10="Recuperação","Recuperação",IF(AC10="Aprovado",AC10,AC10/$AC$25))</f>
        <v>1</v>
      </c>
      <c r="AC36" s="119"/>
      <c r="AD36" s="64">
        <f t="shared" ref="AD36:AD49" si="31">AD10/$AD$25</f>
        <v>0</v>
      </c>
      <c r="AE36" s="93" t="str">
        <f>AE10</f>
        <v>Recuperação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:65" ht="16.05" customHeight="1">
      <c r="A37" s="65" t="str">
        <f t="shared" si="21"/>
        <v>Biologia</v>
      </c>
      <c r="B37" s="75" t="str">
        <f t="shared" ref="B37:B48" si="32">IF(ISBLANK(B11),"",IF(B11=B68,1,IF(ISBLANK(B11),"",B11/B68)))</f>
        <v/>
      </c>
      <c r="C37" s="75" t="str">
        <f t="shared" ref="C37:C48" si="33">IF(ISBLANK(C11),"",IF(C11=D68,1,IF(ISBLANK(C11),"",C11/D68)))</f>
        <v/>
      </c>
      <c r="D37" s="75" t="str">
        <f t="shared" ref="D37:D43" si="34">IF(ISBLANK(D11),"",IF(D11=F68,1,IF(ISBLANK(D11),"",D11/F68)))</f>
        <v/>
      </c>
      <c r="E37" s="75" t="str">
        <f t="shared" ref="E37:E43" si="35">IF(ISBLANK(E11),"",IF(E11=H68,1,IF(ISBLANK(E11),"",E11/H68)))</f>
        <v/>
      </c>
      <c r="F37" s="118">
        <f t="shared" si="22"/>
        <v>1</v>
      </c>
      <c r="G37" s="119"/>
      <c r="H37" s="64">
        <f t="shared" si="23"/>
        <v>0</v>
      </c>
      <c r="I37" s="118" t="str">
        <f t="shared" si="24"/>
        <v xml:space="preserve"> </v>
      </c>
      <c r="J37" s="119"/>
      <c r="K37" s="75" t="str">
        <f t="shared" ref="K37:K43" si="36">IF(ISBLANK(K11),"",IF(K11=M68,1,IF(ISBLANK(K11),"",K11/M68)))</f>
        <v/>
      </c>
      <c r="L37" s="75" t="str">
        <f t="shared" ref="L37:L43" si="37">IF(ISBLANK(L11),"",IF(L11=O68,1,IF(ISBLANK(L11),"",L11/O68)))</f>
        <v/>
      </c>
      <c r="M37" s="75" t="str">
        <f t="shared" ref="M37:M43" si="38">IF(ISBLANK(M11),"",IF(M11=Q68,1,IF(ISBLANK(M11),"",M11/Q68)))</f>
        <v/>
      </c>
      <c r="N37" s="75" t="str">
        <f t="shared" ref="N37:N43" si="39">IF(ISBLANK(N11),"",IF(N11=S68,1,IF(ISBLANK(N11),"",N11/S68)))</f>
        <v/>
      </c>
      <c r="O37" s="118">
        <f t="shared" si="25"/>
        <v>1</v>
      </c>
      <c r="P37" s="119"/>
      <c r="Q37" s="64">
        <f t="shared" si="26"/>
        <v>0</v>
      </c>
      <c r="R37" s="118" t="str">
        <f t="shared" si="27"/>
        <v xml:space="preserve"> </v>
      </c>
      <c r="S37" s="119"/>
      <c r="T37" s="64">
        <f t="shared" si="28"/>
        <v>0</v>
      </c>
      <c r="U37" s="75" t="str">
        <f t="shared" ref="U37:U43" si="40">IF(ISBLANK(U11),"",IF(U11=X68,1,IF(ISBLANK(U11),"",U11/X68)))</f>
        <v/>
      </c>
      <c r="V37" s="75" t="str">
        <f t="shared" ref="V37:V43" si="41">IF(ISBLANK(V11),"",IF(V11=Z68,1,IF(ISBLANK(V11),"",V11/Z68)))</f>
        <v/>
      </c>
      <c r="W37" s="75" t="str">
        <f t="shared" ref="W37:W43" si="42">IF(ISBLANK(W11),"",IF(W11=AB68,1,IF(ISBLANK(W11),"",W11/AB68)))</f>
        <v/>
      </c>
      <c r="X37" s="75" t="str">
        <f t="shared" ref="X37:X43" si="43">IF(ISBLANK(X11),"",IF(X11=AD68,1,IF(ISBLANK(X11),"",X11/AD68)))</f>
        <v/>
      </c>
      <c r="Y37" s="118">
        <f t="shared" ref="Y37:Y49" si="44">IF(Z11="Recuperação","Recuperação",IF(Z11="Aprovado",Z11,Z11/$Z$25))</f>
        <v>1</v>
      </c>
      <c r="Z37" s="119"/>
      <c r="AA37" s="64">
        <f t="shared" si="29"/>
        <v>0</v>
      </c>
      <c r="AB37" s="118">
        <f t="shared" si="30"/>
        <v>1</v>
      </c>
      <c r="AC37" s="119"/>
      <c r="AD37" s="64">
        <f t="shared" si="31"/>
        <v>0</v>
      </c>
      <c r="AE37" s="93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 ht="16.05" customHeight="1">
      <c r="A38" s="65" t="str">
        <f t="shared" si="21"/>
        <v>Educação Física</v>
      </c>
      <c r="B38" s="75" t="str">
        <f t="shared" si="32"/>
        <v/>
      </c>
      <c r="C38" s="75" t="str">
        <f t="shared" si="33"/>
        <v/>
      </c>
      <c r="D38" s="75" t="str">
        <f t="shared" si="34"/>
        <v/>
      </c>
      <c r="E38" s="75" t="str">
        <f t="shared" si="35"/>
        <v/>
      </c>
      <c r="F38" s="118">
        <f t="shared" si="22"/>
        <v>1</v>
      </c>
      <c r="G38" s="119"/>
      <c r="H38" s="64">
        <f t="shared" si="23"/>
        <v>0</v>
      </c>
      <c r="I38" s="118" t="str">
        <f t="shared" si="24"/>
        <v xml:space="preserve"> </v>
      </c>
      <c r="J38" s="119"/>
      <c r="K38" s="75" t="str">
        <f t="shared" si="36"/>
        <v/>
      </c>
      <c r="L38" s="75" t="str">
        <f t="shared" si="37"/>
        <v/>
      </c>
      <c r="M38" s="75" t="str">
        <f t="shared" si="38"/>
        <v/>
      </c>
      <c r="N38" s="75" t="str">
        <f t="shared" si="39"/>
        <v/>
      </c>
      <c r="O38" s="118">
        <f t="shared" si="25"/>
        <v>1</v>
      </c>
      <c r="P38" s="119"/>
      <c r="Q38" s="64">
        <f t="shared" si="26"/>
        <v>0</v>
      </c>
      <c r="R38" s="118" t="str">
        <f t="shared" si="27"/>
        <v xml:space="preserve"> </v>
      </c>
      <c r="S38" s="119"/>
      <c r="T38" s="64">
        <f t="shared" si="28"/>
        <v>0</v>
      </c>
      <c r="U38" s="75" t="str">
        <f t="shared" si="40"/>
        <v/>
      </c>
      <c r="V38" s="75" t="str">
        <f t="shared" si="41"/>
        <v/>
      </c>
      <c r="W38" s="75" t="str">
        <f t="shared" si="42"/>
        <v/>
      </c>
      <c r="X38" s="75" t="str">
        <f t="shared" si="43"/>
        <v/>
      </c>
      <c r="Y38" s="118">
        <f t="shared" si="44"/>
        <v>1</v>
      </c>
      <c r="Z38" s="119"/>
      <c r="AA38" s="64">
        <f t="shared" si="29"/>
        <v>0</v>
      </c>
      <c r="AB38" s="118">
        <f t="shared" si="30"/>
        <v>1</v>
      </c>
      <c r="AC38" s="119"/>
      <c r="AD38" s="64">
        <f t="shared" si="31"/>
        <v>0</v>
      </c>
      <c r="AE38" s="93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:65" ht="16.05" customHeight="1">
      <c r="A39" s="65" t="str">
        <f t="shared" si="21"/>
        <v>Filosofia</v>
      </c>
      <c r="B39" s="75" t="str">
        <f t="shared" si="32"/>
        <v/>
      </c>
      <c r="C39" s="75" t="str">
        <f t="shared" si="33"/>
        <v/>
      </c>
      <c r="D39" s="75" t="str">
        <f t="shared" si="34"/>
        <v/>
      </c>
      <c r="E39" s="75" t="str">
        <f t="shared" si="35"/>
        <v/>
      </c>
      <c r="F39" s="118">
        <f t="shared" si="22"/>
        <v>1</v>
      </c>
      <c r="G39" s="119"/>
      <c r="H39" s="64">
        <f t="shared" si="23"/>
        <v>0</v>
      </c>
      <c r="I39" s="118" t="str">
        <f t="shared" si="24"/>
        <v xml:space="preserve"> </v>
      </c>
      <c r="J39" s="119"/>
      <c r="K39" s="75" t="str">
        <f t="shared" si="36"/>
        <v/>
      </c>
      <c r="L39" s="75" t="str">
        <f t="shared" si="37"/>
        <v/>
      </c>
      <c r="M39" s="75" t="str">
        <f t="shared" si="38"/>
        <v/>
      </c>
      <c r="N39" s="75" t="str">
        <f t="shared" si="39"/>
        <v/>
      </c>
      <c r="O39" s="118">
        <f t="shared" si="25"/>
        <v>1</v>
      </c>
      <c r="P39" s="119"/>
      <c r="Q39" s="64">
        <f t="shared" si="26"/>
        <v>0</v>
      </c>
      <c r="R39" s="118" t="str">
        <f t="shared" si="27"/>
        <v xml:space="preserve"> </v>
      </c>
      <c r="S39" s="119"/>
      <c r="T39" s="64">
        <f t="shared" si="28"/>
        <v>0</v>
      </c>
      <c r="U39" s="75" t="str">
        <f t="shared" si="40"/>
        <v/>
      </c>
      <c r="V39" s="75" t="str">
        <f t="shared" si="41"/>
        <v/>
      </c>
      <c r="W39" s="75" t="str">
        <f t="shared" si="42"/>
        <v/>
      </c>
      <c r="X39" s="75" t="str">
        <f t="shared" si="43"/>
        <v/>
      </c>
      <c r="Y39" s="118">
        <f t="shared" si="44"/>
        <v>1</v>
      </c>
      <c r="Z39" s="119"/>
      <c r="AA39" s="64">
        <f t="shared" si="29"/>
        <v>0</v>
      </c>
      <c r="AB39" s="118">
        <f t="shared" si="30"/>
        <v>1</v>
      </c>
      <c r="AC39" s="119"/>
      <c r="AD39" s="64">
        <f t="shared" si="31"/>
        <v>0</v>
      </c>
      <c r="AE39" s="93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:65" ht="16.05" customHeight="1">
      <c r="A40" s="65" t="str">
        <f t="shared" si="21"/>
        <v>Física</v>
      </c>
      <c r="B40" s="75" t="str">
        <f t="shared" si="32"/>
        <v/>
      </c>
      <c r="C40" s="75" t="str">
        <f t="shared" si="33"/>
        <v/>
      </c>
      <c r="D40" s="75" t="str">
        <f t="shared" si="34"/>
        <v/>
      </c>
      <c r="E40" s="75" t="str">
        <f t="shared" si="35"/>
        <v/>
      </c>
      <c r="F40" s="118">
        <f t="shared" si="22"/>
        <v>1</v>
      </c>
      <c r="G40" s="119"/>
      <c r="H40" s="64">
        <f t="shared" si="23"/>
        <v>0</v>
      </c>
      <c r="I40" s="118" t="str">
        <f t="shared" si="24"/>
        <v xml:space="preserve"> </v>
      </c>
      <c r="J40" s="119"/>
      <c r="K40" s="75" t="str">
        <f t="shared" si="36"/>
        <v/>
      </c>
      <c r="L40" s="75" t="str">
        <f t="shared" si="37"/>
        <v/>
      </c>
      <c r="M40" s="75" t="str">
        <f t="shared" si="38"/>
        <v/>
      </c>
      <c r="N40" s="75" t="str">
        <f t="shared" si="39"/>
        <v/>
      </c>
      <c r="O40" s="118">
        <f t="shared" si="25"/>
        <v>1</v>
      </c>
      <c r="P40" s="119"/>
      <c r="Q40" s="64">
        <f t="shared" si="26"/>
        <v>0</v>
      </c>
      <c r="R40" s="118" t="str">
        <f t="shared" si="27"/>
        <v xml:space="preserve"> </v>
      </c>
      <c r="S40" s="119"/>
      <c r="T40" s="64">
        <f t="shared" si="28"/>
        <v>0</v>
      </c>
      <c r="U40" s="75" t="str">
        <f t="shared" si="40"/>
        <v/>
      </c>
      <c r="V40" s="75" t="str">
        <f t="shared" si="41"/>
        <v/>
      </c>
      <c r="W40" s="75" t="str">
        <f t="shared" si="42"/>
        <v/>
      </c>
      <c r="X40" s="75" t="str">
        <f t="shared" si="43"/>
        <v/>
      </c>
      <c r="Y40" s="118">
        <f t="shared" si="44"/>
        <v>1</v>
      </c>
      <c r="Z40" s="119"/>
      <c r="AA40" s="64">
        <f t="shared" si="29"/>
        <v>0</v>
      </c>
      <c r="AB40" s="118">
        <f t="shared" si="30"/>
        <v>1</v>
      </c>
      <c r="AC40" s="119"/>
      <c r="AD40" s="64">
        <f t="shared" si="31"/>
        <v>0</v>
      </c>
      <c r="AE40" s="93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:65" ht="16.05" customHeight="1">
      <c r="A41" s="65" t="str">
        <f t="shared" si="21"/>
        <v>Geografia</v>
      </c>
      <c r="B41" s="75" t="str">
        <f t="shared" si="32"/>
        <v/>
      </c>
      <c r="C41" s="75" t="str">
        <f t="shared" si="33"/>
        <v/>
      </c>
      <c r="D41" s="75" t="str">
        <f t="shared" si="34"/>
        <v/>
      </c>
      <c r="E41" s="75" t="str">
        <f t="shared" si="35"/>
        <v/>
      </c>
      <c r="F41" s="118">
        <f t="shared" si="22"/>
        <v>1</v>
      </c>
      <c r="G41" s="119"/>
      <c r="H41" s="64">
        <f t="shared" si="23"/>
        <v>0</v>
      </c>
      <c r="I41" s="118" t="str">
        <f t="shared" si="24"/>
        <v xml:space="preserve"> </v>
      </c>
      <c r="J41" s="119"/>
      <c r="K41" s="75" t="str">
        <f t="shared" si="36"/>
        <v/>
      </c>
      <c r="L41" s="75" t="str">
        <f t="shared" si="37"/>
        <v/>
      </c>
      <c r="M41" s="75" t="str">
        <f t="shared" si="38"/>
        <v/>
      </c>
      <c r="N41" s="75" t="str">
        <f t="shared" si="39"/>
        <v/>
      </c>
      <c r="O41" s="118">
        <f t="shared" si="25"/>
        <v>1</v>
      </c>
      <c r="P41" s="119"/>
      <c r="Q41" s="64">
        <f t="shared" si="26"/>
        <v>0</v>
      </c>
      <c r="R41" s="118" t="str">
        <f t="shared" si="27"/>
        <v xml:space="preserve"> </v>
      </c>
      <c r="S41" s="119"/>
      <c r="T41" s="64">
        <f t="shared" si="28"/>
        <v>0</v>
      </c>
      <c r="U41" s="75" t="str">
        <f t="shared" si="40"/>
        <v/>
      </c>
      <c r="V41" s="75" t="str">
        <f t="shared" si="41"/>
        <v/>
      </c>
      <c r="W41" s="75" t="str">
        <f t="shared" si="42"/>
        <v/>
      </c>
      <c r="X41" s="75" t="str">
        <f t="shared" si="43"/>
        <v/>
      </c>
      <c r="Y41" s="118">
        <f t="shared" si="44"/>
        <v>1</v>
      </c>
      <c r="Z41" s="119"/>
      <c r="AA41" s="64">
        <f t="shared" si="29"/>
        <v>0</v>
      </c>
      <c r="AB41" s="118">
        <f t="shared" si="30"/>
        <v>1</v>
      </c>
      <c r="AC41" s="119"/>
      <c r="AD41" s="64">
        <f t="shared" si="31"/>
        <v>0</v>
      </c>
      <c r="AE41" s="93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:65" ht="16.05" customHeight="1">
      <c r="A42" s="65" t="str">
        <f t="shared" si="21"/>
        <v>História</v>
      </c>
      <c r="B42" s="75" t="str">
        <f t="shared" si="32"/>
        <v/>
      </c>
      <c r="C42" s="75" t="str">
        <f t="shared" si="33"/>
        <v/>
      </c>
      <c r="D42" s="75" t="str">
        <f t="shared" si="34"/>
        <v/>
      </c>
      <c r="E42" s="75" t="str">
        <f t="shared" si="35"/>
        <v/>
      </c>
      <c r="F42" s="118">
        <f t="shared" si="22"/>
        <v>1</v>
      </c>
      <c r="G42" s="119"/>
      <c r="H42" s="64">
        <f t="shared" si="23"/>
        <v>0</v>
      </c>
      <c r="I42" s="118" t="str">
        <f t="shared" si="24"/>
        <v xml:space="preserve"> </v>
      </c>
      <c r="J42" s="119"/>
      <c r="K42" s="75" t="str">
        <f t="shared" si="36"/>
        <v/>
      </c>
      <c r="L42" s="75" t="str">
        <f t="shared" si="37"/>
        <v/>
      </c>
      <c r="M42" s="75" t="str">
        <f t="shared" si="38"/>
        <v/>
      </c>
      <c r="N42" s="75" t="str">
        <f t="shared" si="39"/>
        <v/>
      </c>
      <c r="O42" s="118">
        <f t="shared" si="25"/>
        <v>1</v>
      </c>
      <c r="P42" s="119"/>
      <c r="Q42" s="64">
        <f t="shared" si="26"/>
        <v>0</v>
      </c>
      <c r="R42" s="118" t="str">
        <f t="shared" si="27"/>
        <v xml:space="preserve"> </v>
      </c>
      <c r="S42" s="119"/>
      <c r="T42" s="64">
        <f t="shared" si="28"/>
        <v>0</v>
      </c>
      <c r="U42" s="75" t="str">
        <f t="shared" si="40"/>
        <v/>
      </c>
      <c r="V42" s="75" t="str">
        <f t="shared" si="41"/>
        <v/>
      </c>
      <c r="W42" s="75" t="str">
        <f t="shared" si="42"/>
        <v/>
      </c>
      <c r="X42" s="75" t="str">
        <f t="shared" si="43"/>
        <v/>
      </c>
      <c r="Y42" s="118">
        <f t="shared" si="44"/>
        <v>1</v>
      </c>
      <c r="Z42" s="119"/>
      <c r="AA42" s="64">
        <f t="shared" si="29"/>
        <v>0</v>
      </c>
      <c r="AB42" s="118">
        <f t="shared" si="30"/>
        <v>1</v>
      </c>
      <c r="AC42" s="119"/>
      <c r="AD42" s="64">
        <f t="shared" si="31"/>
        <v>0</v>
      </c>
      <c r="AE42" s="93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:65" ht="16.05" customHeight="1">
      <c r="A43" s="65" t="str">
        <f t="shared" si="21"/>
        <v>Inglês</v>
      </c>
      <c r="B43" s="75" t="str">
        <f t="shared" si="32"/>
        <v/>
      </c>
      <c r="C43" s="75" t="str">
        <f t="shared" si="33"/>
        <v/>
      </c>
      <c r="D43" s="75" t="str">
        <f t="shared" si="34"/>
        <v/>
      </c>
      <c r="E43" s="75" t="str">
        <f t="shared" si="35"/>
        <v/>
      </c>
      <c r="F43" s="118">
        <f t="shared" si="22"/>
        <v>1</v>
      </c>
      <c r="G43" s="119"/>
      <c r="H43" s="64">
        <f t="shared" si="23"/>
        <v>0</v>
      </c>
      <c r="I43" s="118" t="str">
        <f t="shared" si="24"/>
        <v xml:space="preserve"> </v>
      </c>
      <c r="J43" s="119"/>
      <c r="K43" s="75" t="str">
        <f t="shared" si="36"/>
        <v/>
      </c>
      <c r="L43" s="75" t="str">
        <f t="shared" si="37"/>
        <v/>
      </c>
      <c r="M43" s="75" t="str">
        <f t="shared" si="38"/>
        <v/>
      </c>
      <c r="N43" s="75" t="str">
        <f t="shared" si="39"/>
        <v/>
      </c>
      <c r="O43" s="118">
        <f t="shared" si="25"/>
        <v>1</v>
      </c>
      <c r="P43" s="119"/>
      <c r="Q43" s="64">
        <f t="shared" si="26"/>
        <v>0</v>
      </c>
      <c r="R43" s="118" t="str">
        <f t="shared" si="27"/>
        <v xml:space="preserve"> </v>
      </c>
      <c r="S43" s="119"/>
      <c r="T43" s="64">
        <f t="shared" si="28"/>
        <v>0</v>
      </c>
      <c r="U43" s="75" t="str">
        <f t="shared" si="40"/>
        <v/>
      </c>
      <c r="V43" s="75" t="str">
        <f t="shared" si="41"/>
        <v/>
      </c>
      <c r="W43" s="75" t="str">
        <f t="shared" si="42"/>
        <v/>
      </c>
      <c r="X43" s="75" t="str">
        <f t="shared" si="43"/>
        <v/>
      </c>
      <c r="Y43" s="118">
        <f t="shared" si="44"/>
        <v>1</v>
      </c>
      <c r="Z43" s="119"/>
      <c r="AA43" s="64">
        <f t="shared" si="29"/>
        <v>0</v>
      </c>
      <c r="AB43" s="118">
        <f t="shared" si="30"/>
        <v>1</v>
      </c>
      <c r="AC43" s="119"/>
      <c r="AD43" s="64">
        <f t="shared" si="31"/>
        <v>0</v>
      </c>
      <c r="AE43" s="93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65" ht="16.05" customHeight="1">
      <c r="A44" s="65" t="str">
        <f t="shared" si="21"/>
        <v xml:space="preserve">Português </v>
      </c>
      <c r="B44" s="64" t="str">
        <f>IF(ISBLANK(B18),"",IF(B18=B75,1,IF(B18="","",B18/B75)))</f>
        <v/>
      </c>
      <c r="C44" s="64">
        <f>IF(ISBLANK(C18),"",IF(C18=D75,1,IF(C18="","",C18/D75)))</f>
        <v>1</v>
      </c>
      <c r="D44" s="64" t="str">
        <f>IF(ISBLANK(D18),"",IF(D18=F75,1,IF(D18="","",D18/F75)))</f>
        <v/>
      </c>
      <c r="E44" s="64" t="str">
        <f>IF(ISBLANK(E18),"",IF(E18=H75,1,IF(E18="","",E18/H75)))</f>
        <v/>
      </c>
      <c r="F44" s="118">
        <f t="shared" si="22"/>
        <v>1</v>
      </c>
      <c r="G44" s="119"/>
      <c r="H44" s="64">
        <f t="shared" si="23"/>
        <v>0</v>
      </c>
      <c r="I44" s="118" t="str">
        <f t="shared" si="24"/>
        <v xml:space="preserve"> </v>
      </c>
      <c r="J44" s="119"/>
      <c r="K44" s="64" t="str">
        <f>IF(ISBLANK(K18),"",IF(K18=M75,1,IF(K18="","",K18/M75)))</f>
        <v/>
      </c>
      <c r="L44" s="64">
        <f>IF(ISBLANK(L18),"",IF(L18=O75,1,IF(L18="","",L18/O75)))</f>
        <v>1</v>
      </c>
      <c r="M44" s="64" t="str">
        <f>IF(ISBLANK(M18),"",IF(M18=Q75,1,IF(M18="","",M18/Q75)))</f>
        <v/>
      </c>
      <c r="N44" s="64" t="str">
        <f>IF(ISBLANK(N18),"",IF(N18=S75,1,IF(N18="","",N18/S75)))</f>
        <v/>
      </c>
      <c r="O44" s="118">
        <f t="shared" si="25"/>
        <v>1</v>
      </c>
      <c r="P44" s="119"/>
      <c r="Q44" s="64">
        <f t="shared" si="26"/>
        <v>0</v>
      </c>
      <c r="R44" s="118" t="str">
        <f t="shared" si="27"/>
        <v xml:space="preserve"> </v>
      </c>
      <c r="S44" s="119"/>
      <c r="T44" s="64">
        <f t="shared" si="28"/>
        <v>0</v>
      </c>
      <c r="U44" s="64" t="str">
        <f>IF(ISBLANK(U18),"",IF(U18=X75,1,IF(U18="","",U18/X75)))</f>
        <v/>
      </c>
      <c r="V44" s="64" t="str">
        <f>IF(ISBLANK(V18),"",IF(V18=Z75,1,IF(V18="","",V18/Z75)))</f>
        <v/>
      </c>
      <c r="W44" s="64">
        <f>IF(ISBLANK(W18),"",IF(W18=AB75,1,IF(W18="","",W18/AB75)))</f>
        <v>1</v>
      </c>
      <c r="X44" s="64" t="str">
        <f>IF(ISBLANK(X18),"",IF(X18=AD75,1,IF(X18="","",X18/AD75)))</f>
        <v/>
      </c>
      <c r="Y44" s="118">
        <f t="shared" si="44"/>
        <v>1</v>
      </c>
      <c r="Z44" s="119"/>
      <c r="AA44" s="64">
        <f t="shared" si="29"/>
        <v>0</v>
      </c>
      <c r="AB44" s="118">
        <f t="shared" si="30"/>
        <v>1</v>
      </c>
      <c r="AC44" s="119"/>
      <c r="AD44" s="64">
        <f t="shared" si="31"/>
        <v>0</v>
      </c>
      <c r="AE44" s="93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65" ht="16.05" customHeight="1">
      <c r="A45" s="65" t="str">
        <f t="shared" si="21"/>
        <v>Matemática</v>
      </c>
      <c r="B45" s="75" t="str">
        <f t="shared" si="32"/>
        <v/>
      </c>
      <c r="C45" s="75" t="str">
        <f t="shared" si="33"/>
        <v/>
      </c>
      <c r="D45" s="75" t="str">
        <f t="shared" ref="D45:D48" si="45">IF(ISBLANK(D19),"",IF(D19=F76,1,IF(ISBLANK(D19),"",D19/F76)))</f>
        <v/>
      </c>
      <c r="E45" s="75" t="str">
        <f t="shared" ref="E45:E48" si="46">IF(ISBLANK(E19),"",IF(E19=H76,1,IF(ISBLANK(E19),"",E19/H76)))</f>
        <v/>
      </c>
      <c r="F45" s="118">
        <f t="shared" si="22"/>
        <v>1</v>
      </c>
      <c r="G45" s="119"/>
      <c r="H45" s="64">
        <f t="shared" si="23"/>
        <v>0</v>
      </c>
      <c r="I45" s="118" t="str">
        <f>IF(ISBLANK(I19)," ",I19/K76)</f>
        <v xml:space="preserve"> </v>
      </c>
      <c r="J45" s="119"/>
      <c r="K45" s="75" t="str">
        <f t="shared" ref="K45:K48" si="47">IF(ISBLANK(K19),"",IF(K19=M76,1,IF(ISBLANK(K19),"",K19/M76)))</f>
        <v/>
      </c>
      <c r="L45" s="75" t="str">
        <f t="shared" ref="L45:L48" si="48">IF(ISBLANK(L19),"",IF(L19=O76,1,IF(ISBLANK(L19),"",L19/O76)))</f>
        <v/>
      </c>
      <c r="M45" s="75" t="str">
        <f t="shared" ref="M45:M48" si="49">IF(ISBLANK(M19),"",IF(M19=Q76,1,IF(ISBLANK(M19),"",M19/Q76)))</f>
        <v/>
      </c>
      <c r="N45" s="75" t="str">
        <f t="shared" ref="N45:N48" si="50">IF(ISBLANK(N19),"",IF(N19=S76,1,IF(ISBLANK(N19),"",N19/S76)))</f>
        <v/>
      </c>
      <c r="O45" s="118">
        <f t="shared" si="25"/>
        <v>1</v>
      </c>
      <c r="P45" s="119"/>
      <c r="Q45" s="64">
        <f t="shared" si="26"/>
        <v>0</v>
      </c>
      <c r="R45" s="118" t="str">
        <f t="shared" si="27"/>
        <v xml:space="preserve"> </v>
      </c>
      <c r="S45" s="119"/>
      <c r="T45" s="64">
        <f t="shared" si="28"/>
        <v>0</v>
      </c>
      <c r="U45" s="75" t="str">
        <f t="shared" ref="U45:U48" si="51">IF(ISBLANK(U19),"",IF(U19=X76,1,IF(ISBLANK(U19),"",U19/X76)))</f>
        <v/>
      </c>
      <c r="V45" s="75" t="str">
        <f t="shared" ref="V45:V48" si="52">IF(ISBLANK(V19),"",IF(V19=Z76,1,IF(ISBLANK(V19),"",V19/Z76)))</f>
        <v/>
      </c>
      <c r="W45" s="75" t="str">
        <f t="shared" ref="W45:W48" si="53">IF(ISBLANK(W19),"",IF(W19=AB76,1,IF(ISBLANK(W19),"",W19/AB76)))</f>
        <v/>
      </c>
      <c r="X45" s="75" t="str">
        <f t="shared" ref="X45:X48" si="54">IF(ISBLANK(X19),"",IF(X19=AD76,1,IF(ISBLANK(X19),"",X19/AD76)))</f>
        <v/>
      </c>
      <c r="Y45" s="118">
        <f t="shared" si="44"/>
        <v>1</v>
      </c>
      <c r="Z45" s="119"/>
      <c r="AA45" s="64">
        <f t="shared" si="29"/>
        <v>0</v>
      </c>
      <c r="AB45" s="118">
        <f t="shared" si="30"/>
        <v>1</v>
      </c>
      <c r="AC45" s="119"/>
      <c r="AD45" s="64">
        <f t="shared" si="31"/>
        <v>0</v>
      </c>
      <c r="AE45" s="93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65" ht="16.05" customHeight="1">
      <c r="A46" s="65" t="str">
        <f t="shared" si="21"/>
        <v>Química</v>
      </c>
      <c r="B46" s="75" t="str">
        <f t="shared" si="32"/>
        <v/>
      </c>
      <c r="C46" s="75" t="str">
        <f t="shared" si="33"/>
        <v/>
      </c>
      <c r="D46" s="75" t="str">
        <f t="shared" si="45"/>
        <v/>
      </c>
      <c r="E46" s="75" t="str">
        <f t="shared" si="46"/>
        <v/>
      </c>
      <c r="F46" s="118">
        <f t="shared" si="22"/>
        <v>1</v>
      </c>
      <c r="G46" s="119"/>
      <c r="H46" s="64">
        <f t="shared" si="23"/>
        <v>0</v>
      </c>
      <c r="I46" s="118" t="str">
        <f>IF(ISBLANK(I20)," ",I20/K77)</f>
        <v xml:space="preserve"> </v>
      </c>
      <c r="J46" s="119"/>
      <c r="K46" s="75" t="str">
        <f t="shared" si="47"/>
        <v/>
      </c>
      <c r="L46" s="75" t="str">
        <f t="shared" si="48"/>
        <v/>
      </c>
      <c r="M46" s="75" t="str">
        <f t="shared" si="49"/>
        <v/>
      </c>
      <c r="N46" s="75" t="str">
        <f t="shared" si="50"/>
        <v/>
      </c>
      <c r="O46" s="118">
        <f t="shared" si="25"/>
        <v>1</v>
      </c>
      <c r="P46" s="119"/>
      <c r="Q46" s="64">
        <f t="shared" si="26"/>
        <v>0</v>
      </c>
      <c r="R46" s="118" t="str">
        <f t="shared" si="27"/>
        <v xml:space="preserve"> </v>
      </c>
      <c r="S46" s="119"/>
      <c r="T46" s="64">
        <f t="shared" si="28"/>
        <v>0</v>
      </c>
      <c r="U46" s="75" t="str">
        <f t="shared" si="51"/>
        <v/>
      </c>
      <c r="V46" s="75" t="str">
        <f t="shared" si="52"/>
        <v/>
      </c>
      <c r="W46" s="75" t="str">
        <f t="shared" si="53"/>
        <v/>
      </c>
      <c r="X46" s="75" t="str">
        <f t="shared" si="54"/>
        <v/>
      </c>
      <c r="Y46" s="118">
        <f t="shared" si="44"/>
        <v>1</v>
      </c>
      <c r="Z46" s="119"/>
      <c r="AA46" s="64">
        <f t="shared" si="29"/>
        <v>0</v>
      </c>
      <c r="AB46" s="118">
        <f t="shared" si="30"/>
        <v>1</v>
      </c>
      <c r="AC46" s="119"/>
      <c r="AD46" s="64">
        <f t="shared" si="31"/>
        <v>0</v>
      </c>
      <c r="AE46" s="93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65" ht="16.05" customHeight="1">
      <c r="A47" s="65" t="str">
        <f t="shared" si="21"/>
        <v>Sociologia</v>
      </c>
      <c r="B47" s="75" t="str">
        <f t="shared" si="32"/>
        <v/>
      </c>
      <c r="C47" s="75" t="str">
        <f t="shared" si="33"/>
        <v/>
      </c>
      <c r="D47" s="75" t="str">
        <f t="shared" si="45"/>
        <v/>
      </c>
      <c r="E47" s="75" t="str">
        <f t="shared" si="46"/>
        <v/>
      </c>
      <c r="F47" s="118">
        <f t="shared" si="22"/>
        <v>1</v>
      </c>
      <c r="G47" s="119"/>
      <c r="H47" s="64">
        <f t="shared" si="23"/>
        <v>0</v>
      </c>
      <c r="I47" s="118" t="str">
        <f>IF(ISBLANK(I21)," ",I21/K78)</f>
        <v xml:space="preserve"> </v>
      </c>
      <c r="J47" s="119"/>
      <c r="K47" s="75" t="str">
        <f t="shared" si="47"/>
        <v/>
      </c>
      <c r="L47" s="75" t="str">
        <f t="shared" si="48"/>
        <v/>
      </c>
      <c r="M47" s="75" t="str">
        <f t="shared" si="49"/>
        <v/>
      </c>
      <c r="N47" s="75" t="str">
        <f t="shared" si="50"/>
        <v/>
      </c>
      <c r="O47" s="118">
        <f t="shared" si="25"/>
        <v>1</v>
      </c>
      <c r="P47" s="119"/>
      <c r="Q47" s="64">
        <f t="shared" si="26"/>
        <v>0</v>
      </c>
      <c r="R47" s="118" t="str">
        <f t="shared" si="27"/>
        <v xml:space="preserve"> </v>
      </c>
      <c r="S47" s="119"/>
      <c r="T47" s="64">
        <f t="shared" si="28"/>
        <v>0</v>
      </c>
      <c r="U47" s="75" t="str">
        <f t="shared" si="51"/>
        <v/>
      </c>
      <c r="V47" s="75" t="str">
        <f t="shared" si="52"/>
        <v/>
      </c>
      <c r="W47" s="75" t="str">
        <f t="shared" si="53"/>
        <v/>
      </c>
      <c r="X47" s="75" t="str">
        <f t="shared" si="54"/>
        <v/>
      </c>
      <c r="Y47" s="118">
        <f t="shared" si="44"/>
        <v>1</v>
      </c>
      <c r="Z47" s="119"/>
      <c r="AA47" s="64">
        <f t="shared" si="29"/>
        <v>0</v>
      </c>
      <c r="AB47" s="118">
        <f t="shared" si="30"/>
        <v>1</v>
      </c>
      <c r="AC47" s="119"/>
      <c r="AD47" s="64">
        <f t="shared" si="31"/>
        <v>0</v>
      </c>
      <c r="AE47" s="93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65" ht="16.05" customHeight="1">
      <c r="A48" s="65" t="str">
        <f t="shared" si="21"/>
        <v>Cultura Religiosa</v>
      </c>
      <c r="B48" s="75" t="str">
        <f t="shared" si="32"/>
        <v/>
      </c>
      <c r="C48" s="75" t="str">
        <f t="shared" si="33"/>
        <v/>
      </c>
      <c r="D48" s="75" t="str">
        <f t="shared" si="45"/>
        <v/>
      </c>
      <c r="E48" s="75" t="str">
        <f t="shared" si="46"/>
        <v/>
      </c>
      <c r="F48" s="118">
        <f t="shared" si="22"/>
        <v>1</v>
      </c>
      <c r="G48" s="119"/>
      <c r="H48" s="64">
        <f t="shared" si="23"/>
        <v>0</v>
      </c>
      <c r="I48" s="118" t="str">
        <f>IF(ISBLANK(I22)," ",I22/K79)</f>
        <v xml:space="preserve"> </v>
      </c>
      <c r="J48" s="119"/>
      <c r="K48" s="75" t="str">
        <f t="shared" si="47"/>
        <v/>
      </c>
      <c r="L48" s="75" t="str">
        <f t="shared" si="48"/>
        <v/>
      </c>
      <c r="M48" s="75" t="str">
        <f t="shared" si="49"/>
        <v/>
      </c>
      <c r="N48" s="75" t="str">
        <f t="shared" si="50"/>
        <v/>
      </c>
      <c r="O48" s="118">
        <f t="shared" si="25"/>
        <v>1</v>
      </c>
      <c r="P48" s="119"/>
      <c r="Q48" s="64">
        <f t="shared" si="26"/>
        <v>0</v>
      </c>
      <c r="R48" s="118" t="str">
        <f t="shared" si="27"/>
        <v xml:space="preserve"> </v>
      </c>
      <c r="S48" s="119"/>
      <c r="T48" s="64">
        <f t="shared" si="28"/>
        <v>0</v>
      </c>
      <c r="U48" s="75" t="str">
        <f t="shared" si="51"/>
        <v/>
      </c>
      <c r="V48" s="75" t="str">
        <f t="shared" si="52"/>
        <v/>
      </c>
      <c r="W48" s="75" t="str">
        <f t="shared" si="53"/>
        <v/>
      </c>
      <c r="X48" s="75" t="str">
        <f t="shared" si="54"/>
        <v/>
      </c>
      <c r="Y48" s="118">
        <f t="shared" si="44"/>
        <v>1</v>
      </c>
      <c r="Z48" s="119"/>
      <c r="AA48" s="64">
        <f t="shared" si="29"/>
        <v>0</v>
      </c>
      <c r="AB48" s="118">
        <f t="shared" si="30"/>
        <v>1</v>
      </c>
      <c r="AC48" s="119"/>
      <c r="AD48" s="64">
        <f t="shared" si="31"/>
        <v>0</v>
      </c>
      <c r="AE48" s="93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6.05" customHeight="1">
      <c r="A49" s="65" t="str">
        <f>AH24</f>
        <v>Sua Média</v>
      </c>
      <c r="B49" s="64">
        <f>B23/$B$25</f>
        <v>1</v>
      </c>
      <c r="C49" s="64">
        <f>C23/$C$25</f>
        <v>1</v>
      </c>
      <c r="D49" s="64">
        <f>D23/$D$25</f>
        <v>1</v>
      </c>
      <c r="E49" s="64" t="e">
        <f>E23/$E$25</f>
        <v>#DIV/0!</v>
      </c>
      <c r="F49" s="118">
        <f t="shared" si="22"/>
        <v>1</v>
      </c>
      <c r="G49" s="119"/>
      <c r="H49" s="64">
        <f t="shared" si="23"/>
        <v>0</v>
      </c>
      <c r="I49" s="118">
        <f>IF(I23=" "," ",I23/I$25)</f>
        <v>0.7</v>
      </c>
      <c r="J49" s="119"/>
      <c r="K49" s="64">
        <v>0.80777120315581852</v>
      </c>
      <c r="L49" s="64">
        <v>1</v>
      </c>
      <c r="M49" s="64">
        <v>0.91358974358974376</v>
      </c>
      <c r="N49" s="64">
        <v>0.78813186813186809</v>
      </c>
      <c r="O49" s="118">
        <f t="shared" si="25"/>
        <v>1</v>
      </c>
      <c r="P49" s="119"/>
      <c r="Q49" s="64">
        <f t="shared" si="26"/>
        <v>0</v>
      </c>
      <c r="R49" s="118">
        <f>IF(R23=" "," ",R23/R$25)</f>
        <v>0.7</v>
      </c>
      <c r="S49" s="119"/>
      <c r="T49" s="64">
        <f t="shared" si="28"/>
        <v>0</v>
      </c>
      <c r="U49" s="64" t="e">
        <f>U23/$U$25</f>
        <v>#DIV/0!</v>
      </c>
      <c r="V49" s="64" t="e">
        <f>V23/$V$25</f>
        <v>#DIV/0!</v>
      </c>
      <c r="W49" s="64">
        <f>W23/$W$25</f>
        <v>1</v>
      </c>
      <c r="X49" s="64" t="e">
        <f>X23/$W$25</f>
        <v>#DIV/0!</v>
      </c>
      <c r="Y49" s="118">
        <f t="shared" si="44"/>
        <v>1</v>
      </c>
      <c r="Z49" s="119"/>
      <c r="AA49" s="64">
        <f t="shared" si="29"/>
        <v>0</v>
      </c>
      <c r="AB49" s="118">
        <f t="shared" si="30"/>
        <v>1</v>
      </c>
      <c r="AC49" s="119"/>
      <c r="AD49" s="64">
        <f t="shared" si="31"/>
        <v>0</v>
      </c>
      <c r="AE49" s="93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6.05" customHeight="1">
      <c r="A50" s="65" t="str">
        <f>AH14</f>
        <v>Média Escolar</v>
      </c>
      <c r="B50" s="66">
        <v>0.7</v>
      </c>
      <c r="C50" s="66">
        <v>0.7</v>
      </c>
      <c r="D50" s="66">
        <v>0.7</v>
      </c>
      <c r="E50" s="66">
        <v>0.7</v>
      </c>
      <c r="F50" s="188">
        <v>0.7</v>
      </c>
      <c r="G50" s="189"/>
      <c r="H50" s="66">
        <v>0.7</v>
      </c>
      <c r="I50" s="188">
        <v>0.7</v>
      </c>
      <c r="J50" s="189"/>
      <c r="K50" s="66">
        <v>0.7</v>
      </c>
      <c r="L50" s="66">
        <v>0.7</v>
      </c>
      <c r="M50" s="66">
        <v>0.7</v>
      </c>
      <c r="N50" s="66">
        <v>0.7</v>
      </c>
      <c r="O50" s="188">
        <v>0.7</v>
      </c>
      <c r="P50" s="189"/>
      <c r="Q50" s="66">
        <v>0.7</v>
      </c>
      <c r="R50" s="188">
        <v>0.7</v>
      </c>
      <c r="S50" s="189"/>
      <c r="T50" s="66">
        <v>0.7</v>
      </c>
      <c r="U50" s="66">
        <v>0.7</v>
      </c>
      <c r="V50" s="66">
        <v>0.7</v>
      </c>
      <c r="W50" s="66">
        <v>0.7</v>
      </c>
      <c r="X50" s="66">
        <v>0.7</v>
      </c>
      <c r="Y50" s="188">
        <v>0.7</v>
      </c>
      <c r="Z50" s="189"/>
      <c r="AA50" s="66">
        <v>0.7</v>
      </c>
      <c r="AB50" s="188">
        <v>0.7</v>
      </c>
      <c r="AC50" s="189"/>
      <c r="AD50" s="67">
        <v>0.7</v>
      </c>
      <c r="AE50" s="93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4"/>
    </row>
    <row r="51" spans="1:44" ht="17.25" customHeight="1" thickBot="1">
      <c r="A51" s="68" t="str">
        <f>AH25</f>
        <v>Total dos pontos</v>
      </c>
      <c r="B51" s="69">
        <v>1</v>
      </c>
      <c r="C51" s="70">
        <v>1</v>
      </c>
      <c r="D51" s="70">
        <v>1</v>
      </c>
      <c r="E51" s="70">
        <v>1</v>
      </c>
      <c r="F51" s="190">
        <v>1</v>
      </c>
      <c r="G51" s="191"/>
      <c r="H51" s="70">
        <v>1</v>
      </c>
      <c r="I51" s="190">
        <v>1</v>
      </c>
      <c r="J51" s="191"/>
      <c r="K51" s="70">
        <v>1</v>
      </c>
      <c r="L51" s="70">
        <v>1</v>
      </c>
      <c r="M51" s="70">
        <v>1</v>
      </c>
      <c r="N51" s="70">
        <v>1</v>
      </c>
      <c r="O51" s="190">
        <v>1</v>
      </c>
      <c r="P51" s="191"/>
      <c r="Q51" s="70">
        <v>1</v>
      </c>
      <c r="R51" s="190">
        <v>1</v>
      </c>
      <c r="S51" s="191"/>
      <c r="T51" s="70">
        <v>1</v>
      </c>
      <c r="U51" s="70">
        <v>1</v>
      </c>
      <c r="V51" s="70">
        <v>1</v>
      </c>
      <c r="W51" s="70">
        <v>1</v>
      </c>
      <c r="X51" s="70">
        <v>1</v>
      </c>
      <c r="Y51" s="190">
        <v>1</v>
      </c>
      <c r="Z51" s="191"/>
      <c r="AA51" s="70">
        <v>1</v>
      </c>
      <c r="AB51" s="190">
        <v>1</v>
      </c>
      <c r="AC51" s="191"/>
      <c r="AD51" s="71">
        <v>1</v>
      </c>
      <c r="AE51" s="94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6.2" thickBo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7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8">
      <c r="A53" s="130" t="s">
        <v>62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2"/>
      <c r="AE53" s="73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>
      <c r="A54" s="74" t="str">
        <f>A28</f>
        <v>Gramática</v>
      </c>
      <c r="B54" s="64" t="str">
        <f>IF(ISBLANK(B28),"",IF(B28=B82,1,IF(B28="","",B28/B82)))</f>
        <v/>
      </c>
      <c r="C54" s="64" t="str">
        <f>IF(ISBLANK(C28),"",IF(C28=D82,1,IF(C28="","",C28/D82)))</f>
        <v/>
      </c>
      <c r="D54" s="64" t="str">
        <f>IF(ISBLANK(D28),"",IF(D28=F82,1,IF(D28="","",D28/F82)))</f>
        <v/>
      </c>
      <c r="E54" s="64" t="str">
        <f>IF(ISBLANK(E28),"",IF(E28=H82,1,IF(E28="","",E28/H82)))</f>
        <v/>
      </c>
      <c r="F54" s="192">
        <f>F44</f>
        <v>1</v>
      </c>
      <c r="G54" s="193"/>
      <c r="H54" s="64">
        <f>H28/K82</f>
        <v>0</v>
      </c>
      <c r="I54" s="192">
        <f>I28/J82</f>
        <v>0.36363636363636365</v>
      </c>
      <c r="J54" s="193"/>
      <c r="K54" s="64" t="str">
        <f>IF(ISBLANK(K28),"",IF(K28=M82,1,IF(K28="","",K28/M82)))</f>
        <v/>
      </c>
      <c r="L54" s="64" t="str">
        <f>IF(ISBLANK(L28),"",IF(L28=O82,1,IF(L28="","",L28/O82)))</f>
        <v/>
      </c>
      <c r="M54" s="64" t="str">
        <f>IF(ISBLANK(M28),"",IF(M28=Q82,1,IF(M28="","",M28/Q82)))</f>
        <v/>
      </c>
      <c r="N54" s="64" t="str">
        <f>IF(ISBLANK(N28),"",IF(N28=S82,1,IF(N28="","",N28/S82)))</f>
        <v/>
      </c>
      <c r="O54" s="192">
        <f>O44</f>
        <v>1</v>
      </c>
      <c r="P54" s="193"/>
      <c r="Q54" s="64">
        <f>Q28/V82</f>
        <v>0</v>
      </c>
      <c r="R54" s="196">
        <f>R28/U82</f>
        <v>0</v>
      </c>
      <c r="S54" s="197"/>
      <c r="T54" s="95">
        <f>T44</f>
        <v>0</v>
      </c>
      <c r="U54" s="64" t="str">
        <f>IF(ISBLANK(U28),"",IF(U28=X82,1,IF(U28="","",U28/X82)))</f>
        <v/>
      </c>
      <c r="V54" s="64" t="str">
        <f>IF(ISBLANK(V28),"",IF(V28=Z82,1,IF(V28="","",V28/Z82)))</f>
        <v/>
      </c>
      <c r="W54" s="77" t="str">
        <f>IF(ISBLANK(W28),"",IF(W28=AB82,1,IF(W28="","",W28/AB82)))</f>
        <v/>
      </c>
      <c r="X54" s="64" t="str">
        <f>IF(ISBLANK(X28),"",IF(X28=AD82,1,IF(X28="","",X28/AD82)))</f>
        <v/>
      </c>
      <c r="Y54" s="192">
        <f>Y44</f>
        <v>1</v>
      </c>
      <c r="Z54" s="193"/>
      <c r="AA54" s="77">
        <f>AA28/AF82</f>
        <v>0</v>
      </c>
      <c r="AB54" s="192">
        <f>AB44</f>
        <v>1</v>
      </c>
      <c r="AC54" s="193"/>
      <c r="AD54" s="97">
        <f>AD44</f>
        <v>0</v>
      </c>
      <c r="AE54" s="49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>
      <c r="A55" s="65" t="str">
        <f>A29</f>
        <v>Literatura</v>
      </c>
      <c r="B55" s="64" t="str">
        <f>IF(ISBLANK(B29),"",IF(B29=B83,1,IF(B29="","",B29/B83)))</f>
        <v/>
      </c>
      <c r="C55" s="64" t="str">
        <f>IF(ISBLANK(C29),"",IF(C29=D83,1,IF(C29="","",C29/D83)))</f>
        <v/>
      </c>
      <c r="D55" s="64" t="str">
        <f>IF(ISBLANK(D29),"",IF(D29=F83,1,IF(D29="","",D29/F83)))</f>
        <v/>
      </c>
      <c r="E55" s="64" t="str">
        <f>IF(ISBLANK(E29),"",IF(E29=H83,1,IF(E29="","",E29/H83)))</f>
        <v/>
      </c>
      <c r="F55" s="192"/>
      <c r="G55" s="193"/>
      <c r="H55" s="64">
        <f>H29/K83</f>
        <v>0</v>
      </c>
      <c r="I55" s="205">
        <f>I29/J83</f>
        <v>0.68571428571428572</v>
      </c>
      <c r="J55" s="206"/>
      <c r="K55" s="64" t="str">
        <f>IF(ISBLANK(K29),"",IF(K29=M83,1,IF(K29="","",K29/M83)))</f>
        <v/>
      </c>
      <c r="L55" s="64" t="str">
        <f>IF(ISBLANK(L29),"",IF(L29=O83,1,IF(L29="","",L29/O83)))</f>
        <v/>
      </c>
      <c r="M55" s="64" t="str">
        <f>IF(ISBLANK(M29),"",IF(M29=Q83,1,IF(M29="","",M29/Q83)))</f>
        <v/>
      </c>
      <c r="N55" s="64" t="str">
        <f>IF(ISBLANK(N29),"",IF(N29=S83,1,IF(N29="","",N29/S83)))</f>
        <v/>
      </c>
      <c r="O55" s="192"/>
      <c r="P55" s="193"/>
      <c r="Q55" s="64">
        <f>Q29/V83</f>
        <v>0</v>
      </c>
      <c r="R55" s="196">
        <f>R29/U83</f>
        <v>0</v>
      </c>
      <c r="S55" s="197"/>
      <c r="T55" s="95"/>
      <c r="U55" s="64" t="str">
        <f>IF(ISBLANK(U29),"",IF(U29=X83,1,IF(U29="","",U29/X83)))</f>
        <v/>
      </c>
      <c r="V55" s="64" t="str">
        <f>IF(ISBLANK(V29),"",IF(V29=Z83,1,IF(V29="","",V29/Z83)))</f>
        <v/>
      </c>
      <c r="W55" s="64" t="str">
        <f>IF(ISBLANK(W29),"",IF(W29=AB83,1,IF(W29="","",W29/AB83)))</f>
        <v/>
      </c>
      <c r="X55" s="64" t="str">
        <f>IF(ISBLANK(X29),"",IF(X29=AD83,1,IF(X29="","",X29/AD83)))</f>
        <v/>
      </c>
      <c r="Y55" s="192"/>
      <c r="Z55" s="193"/>
      <c r="AA55" s="77">
        <f t="shared" ref="AA55:AA56" si="55">AA29/AF83</f>
        <v>0</v>
      </c>
      <c r="AB55" s="192"/>
      <c r="AC55" s="193"/>
      <c r="AD55" s="97"/>
      <c r="AE55" s="49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6.2" thickBot="1">
      <c r="A56" s="68" t="str">
        <f>A30</f>
        <v>Produção de Texto</v>
      </c>
      <c r="B56" s="64" t="str">
        <f>IF(ISBLANK(B30),"",IF(B30=B84,1,IF(B30="","",B30/B84)))</f>
        <v/>
      </c>
      <c r="C56" s="64" t="str">
        <f>IF(ISBLANK(C30),"",IF(C30=D84,1,IF(C30="","",C30/D84)))</f>
        <v/>
      </c>
      <c r="D56" s="64" t="str">
        <f>IF(ISBLANK(D30),"",IF(D30=F84,1,IF(D30="","",D30/F84)))</f>
        <v/>
      </c>
      <c r="E56" s="64" t="str">
        <f>IF(ISBLANK(E30),"",IF(E30=H84,1,IF(E30="","",E30/H84)))</f>
        <v/>
      </c>
      <c r="F56" s="196"/>
      <c r="G56" s="197"/>
      <c r="H56" s="64">
        <f t="shared" ref="H56" si="56">H30/K84</f>
        <v>0</v>
      </c>
      <c r="I56" s="205">
        <f>I30/J84</f>
        <v>0.48</v>
      </c>
      <c r="J56" s="206"/>
      <c r="K56" s="64" t="str">
        <f>IF(ISBLANK(K30),"",IF(K30=M84,1,IF(K30="","",K30/M84)))</f>
        <v/>
      </c>
      <c r="L56" s="64" t="str">
        <f>IF(ISBLANK(L30),"",IF(L30=O84,1,IF(L30="","",L30/O84)))</f>
        <v/>
      </c>
      <c r="M56" s="64" t="str">
        <f>IF(ISBLANK(M30),"",IF(M30=Q84,1,IF(M30="","",M30/Q84)))</f>
        <v/>
      </c>
      <c r="N56" s="64" t="str">
        <f>IF(ISBLANK(N30),"",IF(N30=S84,1,IF(N30="","",N30/S84)))</f>
        <v/>
      </c>
      <c r="O56" s="196"/>
      <c r="P56" s="197"/>
      <c r="Q56" s="64">
        <f>Q30/V84</f>
        <v>0</v>
      </c>
      <c r="R56" s="196">
        <f>R30/U84</f>
        <v>0</v>
      </c>
      <c r="S56" s="197"/>
      <c r="T56" s="96"/>
      <c r="U56" s="64" t="str">
        <f>IF(ISBLANK(U30),"",IF(U30=X84,1,IF(U30="","",U30/X84)))</f>
        <v/>
      </c>
      <c r="V56" s="64" t="str">
        <f>IF(ISBLANK(V30),"",IF(V30=Z84,1,IF(V30="","",V30/Z84)))</f>
        <v/>
      </c>
      <c r="W56" s="64" t="str">
        <f>IF(ISBLANK(W30),"",IF(W30=AB84,1,IF(W30="","",W30/AB84)))</f>
        <v/>
      </c>
      <c r="X56" s="64" t="str">
        <f>IF(ISBLANK(X30),"",IF(X30=AD84,1,IF(X30="","",X30/AD84)))</f>
        <v/>
      </c>
      <c r="Y56" s="196"/>
      <c r="Z56" s="197"/>
      <c r="AA56" s="77">
        <f t="shared" si="55"/>
        <v>0</v>
      </c>
      <c r="AB56" s="194"/>
      <c r="AC56" s="195"/>
      <c r="AD56" s="98"/>
      <c r="AE56" s="49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>
      <c r="A57" s="2"/>
      <c r="B57" s="2"/>
      <c r="C57" s="2"/>
      <c r="D57" s="2"/>
      <c r="E57" s="2"/>
      <c r="F57" s="2"/>
      <c r="G57" s="2"/>
      <c r="H57" s="2"/>
      <c r="I57" s="2"/>
      <c r="J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6.2" thickBo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8"/>
      <c r="AK59" s="2"/>
      <c r="AL59" s="2"/>
      <c r="AM59" s="2"/>
      <c r="AN59" s="2"/>
      <c r="AO59" s="2"/>
      <c r="AP59" s="2"/>
      <c r="AQ59" s="2"/>
      <c r="AR59" s="2"/>
    </row>
    <row r="60" spans="1:44" ht="44.4">
      <c r="A60" s="9"/>
      <c r="B60" s="10"/>
      <c r="C60" s="202" t="s">
        <v>72</v>
      </c>
      <c r="D60" s="203"/>
      <c r="E60" s="203"/>
      <c r="F60" s="203"/>
      <c r="G60" s="204"/>
      <c r="H60" s="10"/>
      <c r="I60" s="200" t="s">
        <v>73</v>
      </c>
      <c r="J60" s="201"/>
      <c r="K60" s="201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1"/>
      <c r="AK60" s="2"/>
      <c r="AL60" s="2"/>
      <c r="AM60" s="2"/>
      <c r="AN60" s="2"/>
      <c r="AO60" s="2"/>
      <c r="AP60" s="2"/>
      <c r="AQ60" s="2"/>
      <c r="AR60" s="2"/>
    </row>
    <row r="61" spans="1:44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1"/>
      <c r="AK61" s="2"/>
      <c r="AL61" s="2"/>
      <c r="AM61" s="2"/>
      <c r="AN61" s="2"/>
      <c r="AO61" s="2"/>
      <c r="AP61" s="2"/>
      <c r="AQ61" s="2"/>
      <c r="AR61" s="2"/>
    </row>
    <row r="62" spans="1:44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1"/>
      <c r="AK62" s="2"/>
      <c r="AL62" s="2"/>
      <c r="AM62" s="2"/>
      <c r="AN62" s="2"/>
      <c r="AO62" s="2"/>
      <c r="AP62" s="2"/>
      <c r="AQ62" s="2"/>
      <c r="AR62" s="2"/>
    </row>
    <row r="63" spans="1:44">
      <c r="A63" s="9"/>
      <c r="B63" s="10"/>
      <c r="C63" s="198" t="s">
        <v>36</v>
      </c>
      <c r="D63" s="199"/>
      <c r="E63" s="12">
        <v>0.7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1"/>
      <c r="AK63" s="2"/>
      <c r="AL63" s="2"/>
      <c r="AM63" s="2"/>
      <c r="AN63" s="2"/>
      <c r="AO63" s="2"/>
      <c r="AP63" s="2"/>
      <c r="AQ63" s="2"/>
      <c r="AR63" s="2"/>
    </row>
    <row r="64" spans="1:44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1"/>
      <c r="AK64" s="2"/>
      <c r="AL64" s="2"/>
      <c r="AM64" s="2"/>
      <c r="AN64" s="2"/>
      <c r="AO64" s="2"/>
      <c r="AP64" s="2"/>
      <c r="AQ64" s="2"/>
      <c r="AR64" s="2"/>
    </row>
    <row r="65" spans="1:44">
      <c r="A65" s="13"/>
      <c r="B65" s="215" t="str">
        <f>AH9</f>
        <v>1º Etapa</v>
      </c>
      <c r="C65" s="213"/>
      <c r="D65" s="213"/>
      <c r="E65" s="213"/>
      <c r="F65" s="213"/>
      <c r="G65" s="213"/>
      <c r="H65" s="213"/>
      <c r="I65" s="213"/>
      <c r="J65" s="213"/>
      <c r="K65" s="213"/>
      <c r="L65" s="214"/>
      <c r="M65" s="212" t="str">
        <f>AH10</f>
        <v>2º Etapa</v>
      </c>
      <c r="N65" s="213"/>
      <c r="O65" s="213"/>
      <c r="P65" s="213"/>
      <c r="Q65" s="213"/>
      <c r="R65" s="213"/>
      <c r="S65" s="213"/>
      <c r="T65" s="213"/>
      <c r="U65" s="213"/>
      <c r="V65" s="213"/>
      <c r="W65" s="214"/>
      <c r="X65" s="212" t="str">
        <f>AH11</f>
        <v>3º Etapa</v>
      </c>
      <c r="Y65" s="213"/>
      <c r="Z65" s="213"/>
      <c r="AA65" s="213"/>
      <c r="AB65" s="213"/>
      <c r="AC65" s="213"/>
      <c r="AD65" s="213"/>
      <c r="AE65" s="213"/>
      <c r="AF65" s="213"/>
      <c r="AG65" s="214"/>
      <c r="AH65" s="210" t="str">
        <f>AH13</f>
        <v>Anual</v>
      </c>
      <c r="AI65" s="211"/>
      <c r="AJ65" s="11"/>
      <c r="AK65" s="2"/>
      <c r="AL65" s="2"/>
      <c r="AM65" s="2"/>
      <c r="AN65" s="2"/>
      <c r="AO65" s="2"/>
      <c r="AP65" s="2"/>
      <c r="AQ65" s="2"/>
      <c r="AR65" s="2"/>
    </row>
    <row r="66" spans="1:44">
      <c r="A66" s="14" t="s">
        <v>74</v>
      </c>
      <c r="B66" s="78" t="s">
        <v>13</v>
      </c>
      <c r="C66" s="79" t="s">
        <v>75</v>
      </c>
      <c r="D66" s="78" t="s">
        <v>14</v>
      </c>
      <c r="E66" s="79" t="s">
        <v>75</v>
      </c>
      <c r="F66" s="80" t="s">
        <v>15</v>
      </c>
      <c r="G66" s="79" t="s">
        <v>75</v>
      </c>
      <c r="H66" s="78" t="s">
        <v>16</v>
      </c>
      <c r="I66" s="79" t="s">
        <v>75</v>
      </c>
      <c r="J66" s="81" t="s">
        <v>20</v>
      </c>
      <c r="K66" s="82" t="str">
        <f>AH26</f>
        <v>Total</v>
      </c>
      <c r="L66" s="83" t="s">
        <v>75</v>
      </c>
      <c r="M66" s="84" t="s">
        <v>13</v>
      </c>
      <c r="N66" s="79" t="s">
        <v>75</v>
      </c>
      <c r="O66" s="78" t="s">
        <v>14</v>
      </c>
      <c r="P66" s="79" t="s">
        <v>75</v>
      </c>
      <c r="Q66" s="78" t="s">
        <v>15</v>
      </c>
      <c r="R66" s="79" t="s">
        <v>75</v>
      </c>
      <c r="S66" s="80" t="s">
        <v>16</v>
      </c>
      <c r="T66" s="79" t="s">
        <v>75</v>
      </c>
      <c r="U66" s="81" t="s">
        <v>20</v>
      </c>
      <c r="V66" s="82" t="s">
        <v>87</v>
      </c>
      <c r="W66" s="83" t="s">
        <v>75</v>
      </c>
      <c r="X66" s="84" t="s">
        <v>22</v>
      </c>
      <c r="Y66" s="79" t="s">
        <v>75</v>
      </c>
      <c r="Z66" s="78" t="s">
        <v>15</v>
      </c>
      <c r="AA66" s="79" t="s">
        <v>75</v>
      </c>
      <c r="AB66" s="80" t="s">
        <v>23</v>
      </c>
      <c r="AC66" s="79" t="s">
        <v>75</v>
      </c>
      <c r="AD66" s="85" t="s">
        <v>16</v>
      </c>
      <c r="AE66" s="86" t="s">
        <v>75</v>
      </c>
      <c r="AF66" s="82" t="str">
        <f>AH26</f>
        <v>Total</v>
      </c>
      <c r="AG66" s="83" t="s">
        <v>75</v>
      </c>
      <c r="AH66" s="87" t="str">
        <f>AH26</f>
        <v>Total</v>
      </c>
      <c r="AI66" s="79" t="s">
        <v>75</v>
      </c>
      <c r="AJ66" s="11"/>
      <c r="AK66" s="2"/>
      <c r="AL66" s="2"/>
      <c r="AM66" s="2"/>
      <c r="AN66" s="2"/>
      <c r="AO66" s="2"/>
      <c r="AP66" s="2"/>
      <c r="AQ66" s="2"/>
      <c r="AR66" s="2"/>
    </row>
    <row r="67" spans="1:44">
      <c r="A67" s="15" t="s">
        <v>25</v>
      </c>
      <c r="B67" s="88">
        <v>0</v>
      </c>
      <c r="C67" s="89">
        <f t="shared" ref="C67:C80" si="57">B67*$E$63</f>
        <v>0</v>
      </c>
      <c r="D67" s="88">
        <v>0</v>
      </c>
      <c r="E67" s="89">
        <f t="shared" ref="E67:E80" si="58">D67*$E$63</f>
        <v>0</v>
      </c>
      <c r="F67" s="88">
        <v>26</v>
      </c>
      <c r="G67" s="89">
        <f t="shared" ref="G67:G80" si="59">F67*$E$63</f>
        <v>18.2</v>
      </c>
      <c r="H67" s="88">
        <v>4</v>
      </c>
      <c r="I67" s="89">
        <f t="shared" ref="I67:I80" si="60">H67*$E$63</f>
        <v>2.8</v>
      </c>
      <c r="J67" s="88">
        <v>21</v>
      </c>
      <c r="K67" s="89">
        <f t="shared" ref="K67:K80" si="61">B67+D67+F67+H67</f>
        <v>30</v>
      </c>
      <c r="L67" s="90">
        <f t="shared" ref="L67:L80" si="62">K67*$E$63</f>
        <v>21</v>
      </c>
      <c r="M67" s="88">
        <v>25</v>
      </c>
      <c r="N67" s="89">
        <f t="shared" ref="N67:N80" si="63">M67*$E$63</f>
        <v>17.5</v>
      </c>
      <c r="O67" s="88">
        <v>0</v>
      </c>
      <c r="P67" s="89">
        <f t="shared" ref="P67:P80" si="64">O67*$E$63</f>
        <v>0</v>
      </c>
      <c r="Q67" s="88">
        <v>0</v>
      </c>
      <c r="R67" s="89">
        <f t="shared" ref="R67:R80" si="65">Q67*$E$63</f>
        <v>0</v>
      </c>
      <c r="S67" s="88">
        <v>10</v>
      </c>
      <c r="T67" s="89">
        <f t="shared" ref="T67:T80" si="66">S67*$E$63</f>
        <v>7</v>
      </c>
      <c r="U67" s="88">
        <v>25</v>
      </c>
      <c r="V67" s="89">
        <f t="shared" ref="V67:V80" si="67">M67+O67+Q67+S67</f>
        <v>35</v>
      </c>
      <c r="W67" s="90">
        <f t="shared" ref="W67:W80" si="68">V67*$E$63</f>
        <v>24.5</v>
      </c>
      <c r="X67" s="88">
        <v>15</v>
      </c>
      <c r="Y67" s="89">
        <f t="shared" ref="Y67:Y80" si="69">X67*$E$63</f>
        <v>10.5</v>
      </c>
      <c r="Z67" s="88">
        <v>6</v>
      </c>
      <c r="AA67" s="89">
        <f t="shared" ref="AA67:AA80" si="70">Z67*$E$63</f>
        <v>4.1999999999999993</v>
      </c>
      <c r="AB67" s="88">
        <v>4</v>
      </c>
      <c r="AC67" s="89">
        <f t="shared" ref="AC67:AC80" si="71">AB67*$E$63</f>
        <v>2.8</v>
      </c>
      <c r="AD67" s="88">
        <v>10</v>
      </c>
      <c r="AE67" s="89">
        <f t="shared" ref="AE67:AE80" si="72">AD67*$E$63</f>
        <v>7</v>
      </c>
      <c r="AF67" s="91">
        <f t="shared" ref="AF67:AF80" si="73">X67+Z67+AB67+AD67</f>
        <v>35</v>
      </c>
      <c r="AG67" s="90">
        <f t="shared" ref="AG67:AG80" si="74">AF67*$E$63</f>
        <v>24.5</v>
      </c>
      <c r="AH67" s="92">
        <f t="shared" ref="AH67:AH80" si="75">SUM(K67+V67+AF67)</f>
        <v>100</v>
      </c>
      <c r="AI67" s="89">
        <f t="shared" ref="AI67:AI80" si="76">AH67*$E$63</f>
        <v>70</v>
      </c>
      <c r="AJ67" s="11"/>
      <c r="AK67" s="2"/>
      <c r="AL67" s="2"/>
      <c r="AM67" s="2"/>
      <c r="AN67" s="2"/>
      <c r="AO67" s="2"/>
      <c r="AP67" s="2"/>
      <c r="AQ67" s="2"/>
      <c r="AR67" s="2"/>
    </row>
    <row r="68" spans="1:44">
      <c r="A68" s="15" t="s">
        <v>29</v>
      </c>
      <c r="B68" s="88">
        <v>10</v>
      </c>
      <c r="C68" s="89">
        <f t="shared" si="57"/>
        <v>7</v>
      </c>
      <c r="D68" s="88">
        <v>10</v>
      </c>
      <c r="E68" s="89">
        <f t="shared" si="58"/>
        <v>7</v>
      </c>
      <c r="F68" s="88">
        <v>6</v>
      </c>
      <c r="G68" s="89">
        <f t="shared" si="59"/>
        <v>4.1999999999999993</v>
      </c>
      <c r="H68" s="88">
        <v>4</v>
      </c>
      <c r="I68" s="89">
        <f t="shared" si="60"/>
        <v>2.8</v>
      </c>
      <c r="J68" s="88">
        <v>21</v>
      </c>
      <c r="K68" s="89">
        <f t="shared" si="61"/>
        <v>30</v>
      </c>
      <c r="L68" s="90">
        <f t="shared" si="62"/>
        <v>21</v>
      </c>
      <c r="M68" s="88">
        <v>15</v>
      </c>
      <c r="N68" s="89">
        <f t="shared" si="63"/>
        <v>10.5</v>
      </c>
      <c r="O68" s="88">
        <v>0</v>
      </c>
      <c r="P68" s="89">
        <f t="shared" si="64"/>
        <v>0</v>
      </c>
      <c r="Q68" s="88">
        <v>10</v>
      </c>
      <c r="R68" s="89">
        <f t="shared" si="65"/>
        <v>7</v>
      </c>
      <c r="S68" s="88">
        <v>10</v>
      </c>
      <c r="T68" s="89">
        <f t="shared" si="66"/>
        <v>7</v>
      </c>
      <c r="U68" s="88">
        <v>25</v>
      </c>
      <c r="V68" s="89">
        <f t="shared" si="67"/>
        <v>35</v>
      </c>
      <c r="W68" s="90">
        <f t="shared" si="68"/>
        <v>24.5</v>
      </c>
      <c r="X68" s="88">
        <v>15</v>
      </c>
      <c r="Y68" s="89">
        <f t="shared" si="69"/>
        <v>10.5</v>
      </c>
      <c r="Z68" s="88">
        <v>6</v>
      </c>
      <c r="AA68" s="89">
        <f t="shared" si="70"/>
        <v>4.1999999999999993</v>
      </c>
      <c r="AB68" s="88">
        <v>4</v>
      </c>
      <c r="AC68" s="89">
        <f t="shared" si="71"/>
        <v>2.8</v>
      </c>
      <c r="AD68" s="88">
        <v>10</v>
      </c>
      <c r="AE68" s="89">
        <f t="shared" si="72"/>
        <v>7</v>
      </c>
      <c r="AF68" s="91">
        <f t="shared" si="73"/>
        <v>35</v>
      </c>
      <c r="AG68" s="90">
        <f t="shared" si="74"/>
        <v>24.5</v>
      </c>
      <c r="AH68" s="92">
        <f t="shared" si="75"/>
        <v>100</v>
      </c>
      <c r="AI68" s="89">
        <f t="shared" si="76"/>
        <v>70</v>
      </c>
      <c r="AJ68" s="11"/>
      <c r="AK68" s="2"/>
      <c r="AL68" s="2"/>
      <c r="AM68" s="2"/>
      <c r="AN68" s="2"/>
      <c r="AO68" s="2"/>
      <c r="AP68" s="2"/>
      <c r="AQ68" s="2"/>
      <c r="AR68" s="2"/>
    </row>
    <row r="69" spans="1:44">
      <c r="A69" s="15" t="s">
        <v>31</v>
      </c>
      <c r="B69" s="88">
        <v>0</v>
      </c>
      <c r="C69" s="89">
        <f t="shared" si="57"/>
        <v>0</v>
      </c>
      <c r="D69" s="88">
        <v>0</v>
      </c>
      <c r="E69" s="89">
        <f t="shared" si="58"/>
        <v>0</v>
      </c>
      <c r="F69" s="88">
        <v>26</v>
      </c>
      <c r="G69" s="89">
        <f t="shared" si="59"/>
        <v>18.2</v>
      </c>
      <c r="H69" s="88">
        <v>4</v>
      </c>
      <c r="I69" s="89">
        <f t="shared" si="60"/>
        <v>2.8</v>
      </c>
      <c r="J69" s="88">
        <v>21</v>
      </c>
      <c r="K69" s="89">
        <f t="shared" si="61"/>
        <v>30</v>
      </c>
      <c r="L69" s="90">
        <f t="shared" si="62"/>
        <v>21</v>
      </c>
      <c r="M69" s="88">
        <v>25</v>
      </c>
      <c r="N69" s="89">
        <f t="shared" si="63"/>
        <v>17.5</v>
      </c>
      <c r="O69" s="88">
        <v>0</v>
      </c>
      <c r="P69" s="89">
        <f t="shared" si="64"/>
        <v>0</v>
      </c>
      <c r="Q69" s="88">
        <v>0</v>
      </c>
      <c r="R69" s="89">
        <f t="shared" si="65"/>
        <v>0</v>
      </c>
      <c r="S69" s="88">
        <v>10</v>
      </c>
      <c r="T69" s="89">
        <f t="shared" si="66"/>
        <v>7</v>
      </c>
      <c r="U69" s="88">
        <v>25</v>
      </c>
      <c r="V69" s="89">
        <f t="shared" si="67"/>
        <v>35</v>
      </c>
      <c r="W69" s="90">
        <f t="shared" si="68"/>
        <v>24.5</v>
      </c>
      <c r="X69" s="88">
        <v>15</v>
      </c>
      <c r="Y69" s="89">
        <f t="shared" si="69"/>
        <v>10.5</v>
      </c>
      <c r="Z69" s="88">
        <v>6</v>
      </c>
      <c r="AA69" s="89">
        <f t="shared" si="70"/>
        <v>4.1999999999999993</v>
      </c>
      <c r="AB69" s="88">
        <v>4</v>
      </c>
      <c r="AC69" s="89">
        <f t="shared" si="71"/>
        <v>2.8</v>
      </c>
      <c r="AD69" s="88">
        <v>10</v>
      </c>
      <c r="AE69" s="89">
        <f t="shared" si="72"/>
        <v>7</v>
      </c>
      <c r="AF69" s="91">
        <f t="shared" si="73"/>
        <v>35</v>
      </c>
      <c r="AG69" s="90">
        <f t="shared" si="74"/>
        <v>24.5</v>
      </c>
      <c r="AH69" s="92">
        <f t="shared" si="75"/>
        <v>100</v>
      </c>
      <c r="AI69" s="89">
        <f t="shared" si="76"/>
        <v>70</v>
      </c>
      <c r="AJ69" s="11"/>
      <c r="AK69" s="2"/>
      <c r="AL69" s="2"/>
      <c r="AM69" s="2"/>
      <c r="AN69" s="2"/>
      <c r="AO69" s="2"/>
      <c r="AP69" s="2"/>
      <c r="AQ69" s="2"/>
      <c r="AR69" s="2"/>
    </row>
    <row r="70" spans="1:44">
      <c r="A70" s="15" t="s">
        <v>33</v>
      </c>
      <c r="B70" s="88">
        <v>10</v>
      </c>
      <c r="C70" s="89">
        <f t="shared" si="57"/>
        <v>7</v>
      </c>
      <c r="D70" s="88">
        <v>10</v>
      </c>
      <c r="E70" s="89">
        <f t="shared" si="58"/>
        <v>7</v>
      </c>
      <c r="F70" s="88">
        <v>6</v>
      </c>
      <c r="G70" s="89">
        <f t="shared" si="59"/>
        <v>4.1999999999999993</v>
      </c>
      <c r="H70" s="88">
        <v>4</v>
      </c>
      <c r="I70" s="89">
        <f t="shared" si="60"/>
        <v>2.8</v>
      </c>
      <c r="J70" s="88">
        <v>21</v>
      </c>
      <c r="K70" s="89">
        <f t="shared" si="61"/>
        <v>30</v>
      </c>
      <c r="L70" s="90">
        <f t="shared" si="62"/>
        <v>21</v>
      </c>
      <c r="M70" s="88">
        <v>15</v>
      </c>
      <c r="N70" s="89">
        <f t="shared" si="63"/>
        <v>10.5</v>
      </c>
      <c r="O70" s="88">
        <v>0</v>
      </c>
      <c r="P70" s="89">
        <f t="shared" si="64"/>
        <v>0</v>
      </c>
      <c r="Q70" s="88">
        <v>10</v>
      </c>
      <c r="R70" s="89">
        <f t="shared" si="65"/>
        <v>7</v>
      </c>
      <c r="S70" s="88">
        <v>10</v>
      </c>
      <c r="T70" s="89">
        <f t="shared" si="66"/>
        <v>7</v>
      </c>
      <c r="U70" s="88">
        <v>25</v>
      </c>
      <c r="V70" s="89">
        <f t="shared" si="67"/>
        <v>35</v>
      </c>
      <c r="W70" s="90">
        <f t="shared" si="68"/>
        <v>24.5</v>
      </c>
      <c r="X70" s="88">
        <v>15</v>
      </c>
      <c r="Y70" s="89">
        <f t="shared" si="69"/>
        <v>10.5</v>
      </c>
      <c r="Z70" s="88">
        <v>6</v>
      </c>
      <c r="AA70" s="89">
        <f t="shared" si="70"/>
        <v>4.1999999999999993</v>
      </c>
      <c r="AB70" s="88">
        <v>4</v>
      </c>
      <c r="AC70" s="89">
        <f t="shared" si="71"/>
        <v>2.8</v>
      </c>
      <c r="AD70" s="88">
        <v>10</v>
      </c>
      <c r="AE70" s="89">
        <f t="shared" si="72"/>
        <v>7</v>
      </c>
      <c r="AF70" s="91">
        <f t="shared" si="73"/>
        <v>35</v>
      </c>
      <c r="AG70" s="90">
        <f t="shared" si="74"/>
        <v>24.5</v>
      </c>
      <c r="AH70" s="92">
        <f t="shared" si="75"/>
        <v>100</v>
      </c>
      <c r="AI70" s="89">
        <f t="shared" si="76"/>
        <v>70</v>
      </c>
      <c r="AJ70" s="11"/>
      <c r="AK70" s="2"/>
      <c r="AL70" s="2"/>
      <c r="AM70" s="2"/>
      <c r="AN70" s="2"/>
      <c r="AO70" s="2"/>
      <c r="AP70" s="2"/>
      <c r="AQ70" s="2"/>
      <c r="AR70" s="2"/>
    </row>
    <row r="71" spans="1:44">
      <c r="A71" s="15" t="s">
        <v>35</v>
      </c>
      <c r="B71" s="88">
        <v>10</v>
      </c>
      <c r="C71" s="89">
        <f t="shared" si="57"/>
        <v>7</v>
      </c>
      <c r="D71" s="88">
        <v>10</v>
      </c>
      <c r="E71" s="89">
        <f t="shared" si="58"/>
        <v>7</v>
      </c>
      <c r="F71" s="88">
        <v>6</v>
      </c>
      <c r="G71" s="89">
        <f t="shared" si="59"/>
        <v>4.1999999999999993</v>
      </c>
      <c r="H71" s="88">
        <v>4</v>
      </c>
      <c r="I71" s="89">
        <f t="shared" si="60"/>
        <v>2.8</v>
      </c>
      <c r="J71" s="88">
        <v>21</v>
      </c>
      <c r="K71" s="89">
        <f t="shared" si="61"/>
        <v>30</v>
      </c>
      <c r="L71" s="90">
        <f t="shared" si="62"/>
        <v>21</v>
      </c>
      <c r="M71" s="88">
        <v>15</v>
      </c>
      <c r="N71" s="89">
        <f t="shared" si="63"/>
        <v>10.5</v>
      </c>
      <c r="O71" s="88">
        <v>0</v>
      </c>
      <c r="P71" s="89">
        <f t="shared" si="64"/>
        <v>0</v>
      </c>
      <c r="Q71" s="88">
        <v>10</v>
      </c>
      <c r="R71" s="89">
        <f t="shared" si="65"/>
        <v>7</v>
      </c>
      <c r="S71" s="88">
        <v>10</v>
      </c>
      <c r="T71" s="89">
        <f t="shared" si="66"/>
        <v>7</v>
      </c>
      <c r="U71" s="88">
        <v>25</v>
      </c>
      <c r="V71" s="89">
        <f t="shared" si="67"/>
        <v>35</v>
      </c>
      <c r="W71" s="90">
        <f t="shared" si="68"/>
        <v>24.5</v>
      </c>
      <c r="X71" s="88">
        <v>15</v>
      </c>
      <c r="Y71" s="89">
        <f t="shared" si="69"/>
        <v>10.5</v>
      </c>
      <c r="Z71" s="88">
        <v>6</v>
      </c>
      <c r="AA71" s="89">
        <f t="shared" si="70"/>
        <v>4.1999999999999993</v>
      </c>
      <c r="AB71" s="88">
        <v>4</v>
      </c>
      <c r="AC71" s="89">
        <f t="shared" si="71"/>
        <v>2.8</v>
      </c>
      <c r="AD71" s="88">
        <v>10</v>
      </c>
      <c r="AE71" s="89">
        <f t="shared" si="72"/>
        <v>7</v>
      </c>
      <c r="AF71" s="91">
        <f t="shared" si="73"/>
        <v>35</v>
      </c>
      <c r="AG71" s="90">
        <f t="shared" si="74"/>
        <v>24.5</v>
      </c>
      <c r="AH71" s="92">
        <f t="shared" si="75"/>
        <v>100</v>
      </c>
      <c r="AI71" s="89">
        <f t="shared" si="76"/>
        <v>70</v>
      </c>
      <c r="AJ71" s="11"/>
      <c r="AK71" s="2"/>
      <c r="AL71" s="2"/>
      <c r="AM71" s="2"/>
      <c r="AN71" s="2"/>
      <c r="AO71" s="2"/>
      <c r="AP71" s="2"/>
      <c r="AQ71" s="2"/>
      <c r="AR71" s="2"/>
    </row>
    <row r="72" spans="1:44">
      <c r="A72" s="15" t="s">
        <v>38</v>
      </c>
      <c r="B72" s="88">
        <v>10</v>
      </c>
      <c r="C72" s="89">
        <f t="shared" si="57"/>
        <v>7</v>
      </c>
      <c r="D72" s="88">
        <v>10</v>
      </c>
      <c r="E72" s="89">
        <f t="shared" si="58"/>
        <v>7</v>
      </c>
      <c r="F72" s="88">
        <v>6</v>
      </c>
      <c r="G72" s="89">
        <f t="shared" si="59"/>
        <v>4.1999999999999993</v>
      </c>
      <c r="H72" s="88">
        <v>4</v>
      </c>
      <c r="I72" s="89">
        <f t="shared" si="60"/>
        <v>2.8</v>
      </c>
      <c r="J72" s="88">
        <v>21</v>
      </c>
      <c r="K72" s="89">
        <f t="shared" si="61"/>
        <v>30</v>
      </c>
      <c r="L72" s="90">
        <f t="shared" si="62"/>
        <v>21</v>
      </c>
      <c r="M72" s="88">
        <v>15</v>
      </c>
      <c r="N72" s="89">
        <f t="shared" si="63"/>
        <v>10.5</v>
      </c>
      <c r="O72" s="88">
        <v>0</v>
      </c>
      <c r="P72" s="89">
        <f t="shared" si="64"/>
        <v>0</v>
      </c>
      <c r="Q72" s="88">
        <v>10</v>
      </c>
      <c r="R72" s="89">
        <f t="shared" si="65"/>
        <v>7</v>
      </c>
      <c r="S72" s="88">
        <v>10</v>
      </c>
      <c r="T72" s="89">
        <f t="shared" si="66"/>
        <v>7</v>
      </c>
      <c r="U72" s="88">
        <v>25</v>
      </c>
      <c r="V72" s="89">
        <f t="shared" si="67"/>
        <v>35</v>
      </c>
      <c r="W72" s="90">
        <f t="shared" si="68"/>
        <v>24.5</v>
      </c>
      <c r="X72" s="88">
        <v>15</v>
      </c>
      <c r="Y72" s="89">
        <f t="shared" si="69"/>
        <v>10.5</v>
      </c>
      <c r="Z72" s="88">
        <v>6</v>
      </c>
      <c r="AA72" s="89">
        <f t="shared" si="70"/>
        <v>4.1999999999999993</v>
      </c>
      <c r="AB72" s="88">
        <v>4</v>
      </c>
      <c r="AC72" s="89">
        <f t="shared" si="71"/>
        <v>2.8</v>
      </c>
      <c r="AD72" s="88">
        <v>10</v>
      </c>
      <c r="AE72" s="89">
        <f t="shared" si="72"/>
        <v>7</v>
      </c>
      <c r="AF72" s="91">
        <f t="shared" si="73"/>
        <v>35</v>
      </c>
      <c r="AG72" s="90">
        <f t="shared" si="74"/>
        <v>24.5</v>
      </c>
      <c r="AH72" s="92">
        <f t="shared" si="75"/>
        <v>100</v>
      </c>
      <c r="AI72" s="89">
        <f t="shared" si="76"/>
        <v>70</v>
      </c>
      <c r="AJ72" s="11"/>
      <c r="AK72" s="2"/>
      <c r="AL72" s="2"/>
      <c r="AM72" s="2"/>
      <c r="AN72" s="2"/>
      <c r="AO72" s="2"/>
      <c r="AP72" s="2"/>
      <c r="AQ72" s="2"/>
      <c r="AR72" s="2"/>
    </row>
    <row r="73" spans="1:44">
      <c r="A73" s="15" t="s">
        <v>41</v>
      </c>
      <c r="B73" s="88">
        <v>10</v>
      </c>
      <c r="C73" s="89">
        <f t="shared" si="57"/>
        <v>7</v>
      </c>
      <c r="D73" s="88">
        <v>10</v>
      </c>
      <c r="E73" s="89">
        <f t="shared" si="58"/>
        <v>7</v>
      </c>
      <c r="F73" s="88">
        <v>6</v>
      </c>
      <c r="G73" s="89">
        <f t="shared" si="59"/>
        <v>4.1999999999999993</v>
      </c>
      <c r="H73" s="88">
        <v>4</v>
      </c>
      <c r="I73" s="89">
        <f t="shared" si="60"/>
        <v>2.8</v>
      </c>
      <c r="J73" s="88">
        <v>21</v>
      </c>
      <c r="K73" s="89">
        <f t="shared" si="61"/>
        <v>30</v>
      </c>
      <c r="L73" s="90">
        <f t="shared" si="62"/>
        <v>21</v>
      </c>
      <c r="M73" s="88">
        <v>15</v>
      </c>
      <c r="N73" s="89">
        <f t="shared" si="63"/>
        <v>10.5</v>
      </c>
      <c r="O73" s="88">
        <v>0</v>
      </c>
      <c r="P73" s="89">
        <f t="shared" si="64"/>
        <v>0</v>
      </c>
      <c r="Q73" s="88">
        <v>10</v>
      </c>
      <c r="R73" s="89">
        <f t="shared" si="65"/>
        <v>7</v>
      </c>
      <c r="S73" s="88">
        <v>10</v>
      </c>
      <c r="T73" s="89">
        <f t="shared" si="66"/>
        <v>7</v>
      </c>
      <c r="U73" s="88">
        <v>25</v>
      </c>
      <c r="V73" s="89">
        <f t="shared" si="67"/>
        <v>35</v>
      </c>
      <c r="W73" s="90">
        <f t="shared" si="68"/>
        <v>24.5</v>
      </c>
      <c r="X73" s="88">
        <v>15</v>
      </c>
      <c r="Y73" s="89">
        <f t="shared" si="69"/>
        <v>10.5</v>
      </c>
      <c r="Z73" s="88">
        <v>6</v>
      </c>
      <c r="AA73" s="89">
        <f t="shared" si="70"/>
        <v>4.1999999999999993</v>
      </c>
      <c r="AB73" s="88">
        <v>4</v>
      </c>
      <c r="AC73" s="89">
        <f t="shared" si="71"/>
        <v>2.8</v>
      </c>
      <c r="AD73" s="88">
        <v>10</v>
      </c>
      <c r="AE73" s="89">
        <f t="shared" si="72"/>
        <v>7</v>
      </c>
      <c r="AF73" s="91">
        <f t="shared" si="73"/>
        <v>35</v>
      </c>
      <c r="AG73" s="90">
        <f t="shared" si="74"/>
        <v>24.5</v>
      </c>
      <c r="AH73" s="92">
        <f t="shared" si="75"/>
        <v>100</v>
      </c>
      <c r="AI73" s="89">
        <f t="shared" si="76"/>
        <v>70</v>
      </c>
      <c r="AJ73" s="11"/>
      <c r="AK73" s="2"/>
      <c r="AL73" s="2"/>
      <c r="AM73" s="2"/>
      <c r="AN73" s="2"/>
      <c r="AO73" s="2"/>
      <c r="AP73" s="2"/>
      <c r="AQ73" s="2"/>
      <c r="AR73" s="2"/>
    </row>
    <row r="74" spans="1:44">
      <c r="A74" s="15" t="s">
        <v>43</v>
      </c>
      <c r="B74" s="88">
        <v>18</v>
      </c>
      <c r="C74" s="89">
        <f t="shared" si="57"/>
        <v>12.6</v>
      </c>
      <c r="D74" s="88">
        <v>0</v>
      </c>
      <c r="E74" s="89">
        <f t="shared" si="58"/>
        <v>0</v>
      </c>
      <c r="F74" s="88">
        <v>8</v>
      </c>
      <c r="G74" s="89">
        <f t="shared" si="59"/>
        <v>5.6</v>
      </c>
      <c r="H74" s="88">
        <v>4</v>
      </c>
      <c r="I74" s="89">
        <f t="shared" si="60"/>
        <v>2.8</v>
      </c>
      <c r="J74" s="88">
        <v>21</v>
      </c>
      <c r="K74" s="89">
        <f t="shared" si="61"/>
        <v>30</v>
      </c>
      <c r="L74" s="90">
        <f t="shared" si="62"/>
        <v>21</v>
      </c>
      <c r="M74" s="88">
        <v>15</v>
      </c>
      <c r="N74" s="89">
        <f t="shared" si="63"/>
        <v>10.5</v>
      </c>
      <c r="O74" s="88">
        <v>0</v>
      </c>
      <c r="P74" s="89">
        <f t="shared" si="64"/>
        <v>0</v>
      </c>
      <c r="Q74" s="88">
        <v>10</v>
      </c>
      <c r="R74" s="89">
        <f t="shared" si="65"/>
        <v>7</v>
      </c>
      <c r="S74" s="88">
        <v>10</v>
      </c>
      <c r="T74" s="89">
        <f t="shared" si="66"/>
        <v>7</v>
      </c>
      <c r="U74" s="88">
        <v>25</v>
      </c>
      <c r="V74" s="89">
        <f t="shared" si="67"/>
        <v>35</v>
      </c>
      <c r="W74" s="90">
        <f t="shared" si="68"/>
        <v>24.5</v>
      </c>
      <c r="X74" s="88">
        <v>15</v>
      </c>
      <c r="Y74" s="89">
        <f t="shared" si="69"/>
        <v>10.5</v>
      </c>
      <c r="Z74" s="88">
        <v>6</v>
      </c>
      <c r="AA74" s="89">
        <f t="shared" si="70"/>
        <v>4.1999999999999993</v>
      </c>
      <c r="AB74" s="88">
        <v>4</v>
      </c>
      <c r="AC74" s="89">
        <f t="shared" si="71"/>
        <v>2.8</v>
      </c>
      <c r="AD74" s="88">
        <v>10</v>
      </c>
      <c r="AE74" s="89">
        <f t="shared" si="72"/>
        <v>7</v>
      </c>
      <c r="AF74" s="91">
        <f t="shared" si="73"/>
        <v>35</v>
      </c>
      <c r="AG74" s="90">
        <f t="shared" si="74"/>
        <v>24.5</v>
      </c>
      <c r="AH74" s="92">
        <f t="shared" si="75"/>
        <v>100</v>
      </c>
      <c r="AI74" s="89">
        <f t="shared" si="76"/>
        <v>70</v>
      </c>
      <c r="AJ74" s="11"/>
      <c r="AK74" s="2"/>
      <c r="AL74" s="2"/>
      <c r="AM74" s="2"/>
      <c r="AN74" s="2"/>
      <c r="AO74" s="2"/>
      <c r="AP74" s="2"/>
      <c r="AQ74" s="2"/>
      <c r="AR74" s="2"/>
    </row>
    <row r="75" spans="1:44">
      <c r="A75" s="15" t="s">
        <v>45</v>
      </c>
      <c r="B75" s="91">
        <f>SUM(B82:B84)</f>
        <v>20</v>
      </c>
      <c r="C75" s="89">
        <f t="shared" si="57"/>
        <v>14</v>
      </c>
      <c r="D75" s="91">
        <f>SUM(D82:D84)</f>
        <v>0</v>
      </c>
      <c r="E75" s="89">
        <f t="shared" si="58"/>
        <v>0</v>
      </c>
      <c r="F75" s="91">
        <f>SUM(F82:F84)</f>
        <v>6</v>
      </c>
      <c r="G75" s="89">
        <f t="shared" si="59"/>
        <v>4.1999999999999993</v>
      </c>
      <c r="H75" s="91">
        <f>SUM(H82:H84)</f>
        <v>4</v>
      </c>
      <c r="I75" s="89">
        <f t="shared" si="60"/>
        <v>2.8</v>
      </c>
      <c r="J75" s="91">
        <f>SUM(J82:J84)</f>
        <v>24</v>
      </c>
      <c r="K75" s="89">
        <f t="shared" si="61"/>
        <v>30</v>
      </c>
      <c r="L75" s="90">
        <f t="shared" si="62"/>
        <v>21</v>
      </c>
      <c r="M75" s="91">
        <f>SUM(M82:M84)</f>
        <v>15</v>
      </c>
      <c r="N75" s="89">
        <f t="shared" si="63"/>
        <v>10.5</v>
      </c>
      <c r="O75" s="91">
        <f>SUM(O82:O84)</f>
        <v>0</v>
      </c>
      <c r="P75" s="89">
        <f t="shared" si="64"/>
        <v>0</v>
      </c>
      <c r="Q75" s="91">
        <f>SUM(Q82:Q84)</f>
        <v>6</v>
      </c>
      <c r="R75" s="89">
        <f t="shared" si="65"/>
        <v>4.1999999999999993</v>
      </c>
      <c r="S75" s="91">
        <f>SUM(S82:S84)</f>
        <v>14</v>
      </c>
      <c r="T75" s="89">
        <f t="shared" si="66"/>
        <v>9.7999999999999989</v>
      </c>
      <c r="U75" s="91">
        <f>SUM(U82:U84)</f>
        <v>25</v>
      </c>
      <c r="V75" s="89">
        <f t="shared" si="67"/>
        <v>35</v>
      </c>
      <c r="W75" s="90">
        <f t="shared" si="68"/>
        <v>24.5</v>
      </c>
      <c r="X75" s="91">
        <f>SUM(X82:X84)</f>
        <v>15</v>
      </c>
      <c r="Y75" s="89">
        <f t="shared" si="69"/>
        <v>10.5</v>
      </c>
      <c r="Z75" s="91">
        <f>SUM(Z82:Z84)</f>
        <v>10</v>
      </c>
      <c r="AA75" s="89">
        <f t="shared" si="70"/>
        <v>7</v>
      </c>
      <c r="AB75" s="91">
        <f>SUM(AB82:AB84)</f>
        <v>0</v>
      </c>
      <c r="AC75" s="89">
        <f t="shared" si="71"/>
        <v>0</v>
      </c>
      <c r="AD75" s="91">
        <f>SUM(AD82:AD84)</f>
        <v>10</v>
      </c>
      <c r="AE75" s="89">
        <f t="shared" si="72"/>
        <v>7</v>
      </c>
      <c r="AF75" s="91">
        <f t="shared" si="73"/>
        <v>35</v>
      </c>
      <c r="AG75" s="90">
        <f t="shared" si="74"/>
        <v>24.5</v>
      </c>
      <c r="AH75" s="92">
        <f t="shared" si="75"/>
        <v>100</v>
      </c>
      <c r="AI75" s="89">
        <f t="shared" si="76"/>
        <v>70</v>
      </c>
      <c r="AJ75" s="11"/>
      <c r="AK75" s="2"/>
      <c r="AL75" s="2"/>
      <c r="AM75" s="2"/>
      <c r="AN75" s="2"/>
      <c r="AO75" s="2"/>
      <c r="AP75" s="2"/>
      <c r="AQ75" s="2"/>
      <c r="AR75" s="2"/>
    </row>
    <row r="76" spans="1:44">
      <c r="A76" s="15" t="s">
        <v>47</v>
      </c>
      <c r="B76" s="88">
        <v>10</v>
      </c>
      <c r="C76" s="89">
        <f t="shared" si="57"/>
        <v>7</v>
      </c>
      <c r="D76" s="88">
        <v>10</v>
      </c>
      <c r="E76" s="89">
        <f t="shared" si="58"/>
        <v>7</v>
      </c>
      <c r="F76" s="88">
        <v>6</v>
      </c>
      <c r="G76" s="89">
        <f t="shared" si="59"/>
        <v>4.1999999999999993</v>
      </c>
      <c r="H76" s="88">
        <v>4</v>
      </c>
      <c r="I76" s="89">
        <f t="shared" si="60"/>
        <v>2.8</v>
      </c>
      <c r="J76" s="88">
        <v>21</v>
      </c>
      <c r="K76" s="89">
        <f t="shared" si="61"/>
        <v>30</v>
      </c>
      <c r="L76" s="90">
        <f t="shared" si="62"/>
        <v>21</v>
      </c>
      <c r="M76" s="88">
        <v>15</v>
      </c>
      <c r="N76" s="89">
        <f t="shared" si="63"/>
        <v>10.5</v>
      </c>
      <c r="O76" s="88">
        <v>0</v>
      </c>
      <c r="P76" s="89">
        <f t="shared" si="64"/>
        <v>0</v>
      </c>
      <c r="Q76" s="88">
        <v>10</v>
      </c>
      <c r="R76" s="89">
        <f t="shared" si="65"/>
        <v>7</v>
      </c>
      <c r="S76" s="88">
        <v>10</v>
      </c>
      <c r="T76" s="89">
        <f t="shared" si="66"/>
        <v>7</v>
      </c>
      <c r="U76" s="88">
        <v>25</v>
      </c>
      <c r="V76" s="89">
        <f t="shared" si="67"/>
        <v>35</v>
      </c>
      <c r="W76" s="90">
        <f t="shared" si="68"/>
        <v>24.5</v>
      </c>
      <c r="X76" s="88">
        <v>15</v>
      </c>
      <c r="Y76" s="89">
        <f t="shared" si="69"/>
        <v>10.5</v>
      </c>
      <c r="Z76" s="88">
        <v>5</v>
      </c>
      <c r="AA76" s="89">
        <f t="shared" si="70"/>
        <v>3.5</v>
      </c>
      <c r="AB76" s="88">
        <v>5</v>
      </c>
      <c r="AC76" s="89">
        <f t="shared" si="71"/>
        <v>3.5</v>
      </c>
      <c r="AD76" s="88">
        <v>10</v>
      </c>
      <c r="AE76" s="89">
        <f t="shared" si="72"/>
        <v>7</v>
      </c>
      <c r="AF76" s="91">
        <f t="shared" si="73"/>
        <v>35</v>
      </c>
      <c r="AG76" s="90">
        <f t="shared" si="74"/>
        <v>24.5</v>
      </c>
      <c r="AH76" s="92">
        <f t="shared" si="75"/>
        <v>100</v>
      </c>
      <c r="AI76" s="89">
        <f t="shared" si="76"/>
        <v>70</v>
      </c>
      <c r="AJ76" s="11"/>
      <c r="AK76" s="2"/>
      <c r="AL76" s="2"/>
      <c r="AM76" s="2"/>
      <c r="AN76" s="2"/>
      <c r="AO76" s="2"/>
      <c r="AP76" s="2"/>
      <c r="AQ76" s="2"/>
      <c r="AR76" s="2"/>
    </row>
    <row r="77" spans="1:44">
      <c r="A77" s="15" t="s">
        <v>49</v>
      </c>
      <c r="B77" s="88">
        <v>10</v>
      </c>
      <c r="C77" s="89">
        <f t="shared" si="57"/>
        <v>7</v>
      </c>
      <c r="D77" s="88">
        <v>10</v>
      </c>
      <c r="E77" s="89">
        <f t="shared" si="58"/>
        <v>7</v>
      </c>
      <c r="F77" s="88">
        <v>6</v>
      </c>
      <c r="G77" s="89">
        <f t="shared" si="59"/>
        <v>4.1999999999999993</v>
      </c>
      <c r="H77" s="88">
        <v>4</v>
      </c>
      <c r="I77" s="89">
        <f t="shared" si="60"/>
        <v>2.8</v>
      </c>
      <c r="J77" s="88">
        <v>21</v>
      </c>
      <c r="K77" s="89">
        <f t="shared" si="61"/>
        <v>30</v>
      </c>
      <c r="L77" s="90">
        <f t="shared" si="62"/>
        <v>21</v>
      </c>
      <c r="M77" s="88">
        <v>15</v>
      </c>
      <c r="N77" s="89">
        <f t="shared" si="63"/>
        <v>10.5</v>
      </c>
      <c r="O77" s="88">
        <v>0</v>
      </c>
      <c r="P77" s="89">
        <f t="shared" si="64"/>
        <v>0</v>
      </c>
      <c r="Q77" s="88">
        <v>10</v>
      </c>
      <c r="R77" s="89">
        <f t="shared" si="65"/>
        <v>7</v>
      </c>
      <c r="S77" s="88">
        <v>10</v>
      </c>
      <c r="T77" s="89">
        <f t="shared" si="66"/>
        <v>7</v>
      </c>
      <c r="U77" s="88">
        <v>25</v>
      </c>
      <c r="V77" s="89">
        <f t="shared" si="67"/>
        <v>35</v>
      </c>
      <c r="W77" s="90">
        <f t="shared" si="68"/>
        <v>24.5</v>
      </c>
      <c r="X77" s="88">
        <v>15</v>
      </c>
      <c r="Y77" s="89">
        <f t="shared" si="69"/>
        <v>10.5</v>
      </c>
      <c r="Z77" s="88">
        <v>6</v>
      </c>
      <c r="AA77" s="89">
        <f t="shared" si="70"/>
        <v>4.1999999999999993</v>
      </c>
      <c r="AB77" s="88">
        <v>4</v>
      </c>
      <c r="AC77" s="89">
        <f t="shared" si="71"/>
        <v>2.8</v>
      </c>
      <c r="AD77" s="88">
        <v>10</v>
      </c>
      <c r="AE77" s="89">
        <f t="shared" si="72"/>
        <v>7</v>
      </c>
      <c r="AF77" s="91">
        <f t="shared" si="73"/>
        <v>35</v>
      </c>
      <c r="AG77" s="90">
        <f t="shared" si="74"/>
        <v>24.5</v>
      </c>
      <c r="AH77" s="92">
        <f t="shared" si="75"/>
        <v>100</v>
      </c>
      <c r="AI77" s="89">
        <f t="shared" si="76"/>
        <v>70</v>
      </c>
      <c r="AJ77" s="11"/>
      <c r="AK77" s="2"/>
      <c r="AL77" s="2"/>
      <c r="AM77" s="2"/>
      <c r="AN77" s="2"/>
      <c r="AO77" s="2"/>
      <c r="AP77" s="2"/>
      <c r="AQ77" s="2"/>
      <c r="AR77" s="2"/>
    </row>
    <row r="78" spans="1:44">
      <c r="A78" s="15" t="s">
        <v>51</v>
      </c>
      <c r="B78" s="88">
        <v>14</v>
      </c>
      <c r="C78" s="89">
        <f t="shared" si="57"/>
        <v>9.7999999999999989</v>
      </c>
      <c r="D78" s="88">
        <v>12</v>
      </c>
      <c r="E78" s="89">
        <f t="shared" si="58"/>
        <v>8.3999999999999986</v>
      </c>
      <c r="F78" s="88">
        <v>0</v>
      </c>
      <c r="G78" s="89">
        <f t="shared" si="59"/>
        <v>0</v>
      </c>
      <c r="H78" s="88">
        <v>4</v>
      </c>
      <c r="I78" s="89">
        <f t="shared" si="60"/>
        <v>2.8</v>
      </c>
      <c r="J78" s="88">
        <v>21</v>
      </c>
      <c r="K78" s="89">
        <f t="shared" si="61"/>
        <v>30</v>
      </c>
      <c r="L78" s="90">
        <f t="shared" si="62"/>
        <v>21</v>
      </c>
      <c r="M78" s="88">
        <v>15</v>
      </c>
      <c r="N78" s="89">
        <f t="shared" si="63"/>
        <v>10.5</v>
      </c>
      <c r="O78" s="88">
        <v>0</v>
      </c>
      <c r="P78" s="89">
        <f t="shared" si="64"/>
        <v>0</v>
      </c>
      <c r="Q78" s="88">
        <v>10</v>
      </c>
      <c r="R78" s="89">
        <f t="shared" si="65"/>
        <v>7</v>
      </c>
      <c r="S78" s="88">
        <v>10</v>
      </c>
      <c r="T78" s="89">
        <f t="shared" si="66"/>
        <v>7</v>
      </c>
      <c r="U78" s="88">
        <v>25</v>
      </c>
      <c r="V78" s="89">
        <f t="shared" si="67"/>
        <v>35</v>
      </c>
      <c r="W78" s="90">
        <f t="shared" si="68"/>
        <v>24.5</v>
      </c>
      <c r="X78" s="88">
        <v>15</v>
      </c>
      <c r="Y78" s="89">
        <f t="shared" si="69"/>
        <v>10.5</v>
      </c>
      <c r="Z78" s="88">
        <v>5</v>
      </c>
      <c r="AA78" s="89">
        <f t="shared" si="70"/>
        <v>3.5</v>
      </c>
      <c r="AB78" s="88">
        <v>5</v>
      </c>
      <c r="AC78" s="89">
        <f t="shared" si="71"/>
        <v>3.5</v>
      </c>
      <c r="AD78" s="88">
        <v>10</v>
      </c>
      <c r="AE78" s="89">
        <f t="shared" si="72"/>
        <v>7</v>
      </c>
      <c r="AF78" s="91">
        <f t="shared" si="73"/>
        <v>35</v>
      </c>
      <c r="AG78" s="90">
        <f t="shared" si="74"/>
        <v>24.5</v>
      </c>
      <c r="AH78" s="92">
        <f t="shared" si="75"/>
        <v>100</v>
      </c>
      <c r="AI78" s="89">
        <f t="shared" si="76"/>
        <v>70</v>
      </c>
      <c r="AJ78" s="11"/>
      <c r="AK78" s="2"/>
      <c r="AL78" s="2"/>
      <c r="AM78" s="2"/>
      <c r="AN78" s="2"/>
      <c r="AO78" s="2"/>
      <c r="AP78" s="2"/>
      <c r="AQ78" s="2"/>
      <c r="AR78" s="2"/>
    </row>
    <row r="79" spans="1:44">
      <c r="A79" s="15" t="s">
        <v>53</v>
      </c>
      <c r="B79" s="88">
        <v>10</v>
      </c>
      <c r="C79" s="89">
        <f t="shared" si="57"/>
        <v>7</v>
      </c>
      <c r="D79" s="88">
        <v>10</v>
      </c>
      <c r="E79" s="89">
        <f t="shared" si="58"/>
        <v>7</v>
      </c>
      <c r="F79" s="88">
        <v>6</v>
      </c>
      <c r="G79" s="89">
        <f t="shared" si="59"/>
        <v>4.1999999999999993</v>
      </c>
      <c r="H79" s="88">
        <v>4</v>
      </c>
      <c r="I79" s="89">
        <f t="shared" si="60"/>
        <v>2.8</v>
      </c>
      <c r="J79" s="88">
        <v>21</v>
      </c>
      <c r="K79" s="89">
        <f t="shared" si="61"/>
        <v>30</v>
      </c>
      <c r="L79" s="90">
        <f t="shared" si="62"/>
        <v>21</v>
      </c>
      <c r="M79" s="88">
        <v>15</v>
      </c>
      <c r="N79" s="89">
        <f t="shared" si="63"/>
        <v>10.5</v>
      </c>
      <c r="O79" s="88">
        <v>0</v>
      </c>
      <c r="P79" s="89">
        <f t="shared" si="64"/>
        <v>0</v>
      </c>
      <c r="Q79" s="88">
        <v>10</v>
      </c>
      <c r="R79" s="89">
        <f t="shared" si="65"/>
        <v>7</v>
      </c>
      <c r="S79" s="88">
        <v>10</v>
      </c>
      <c r="T79" s="89">
        <f t="shared" si="66"/>
        <v>7</v>
      </c>
      <c r="U79" s="88">
        <v>25</v>
      </c>
      <c r="V79" s="89">
        <f t="shared" si="67"/>
        <v>35</v>
      </c>
      <c r="W79" s="90">
        <f t="shared" si="68"/>
        <v>24.5</v>
      </c>
      <c r="X79" s="88">
        <v>15</v>
      </c>
      <c r="Y79" s="89">
        <f t="shared" si="69"/>
        <v>10.5</v>
      </c>
      <c r="Z79" s="88">
        <v>6</v>
      </c>
      <c r="AA79" s="89">
        <f t="shared" si="70"/>
        <v>4.1999999999999993</v>
      </c>
      <c r="AB79" s="88">
        <v>4</v>
      </c>
      <c r="AC79" s="89">
        <f t="shared" si="71"/>
        <v>2.8</v>
      </c>
      <c r="AD79" s="88">
        <v>10</v>
      </c>
      <c r="AE79" s="89">
        <f t="shared" si="72"/>
        <v>7</v>
      </c>
      <c r="AF79" s="91">
        <f t="shared" si="73"/>
        <v>35</v>
      </c>
      <c r="AG79" s="90">
        <f t="shared" si="74"/>
        <v>24.5</v>
      </c>
      <c r="AH79" s="92">
        <f t="shared" si="75"/>
        <v>100</v>
      </c>
      <c r="AI79" s="89">
        <f t="shared" si="76"/>
        <v>70</v>
      </c>
      <c r="AJ79" s="11"/>
      <c r="AK79" s="2"/>
      <c r="AL79" s="2"/>
      <c r="AM79" s="2"/>
      <c r="AN79" s="2"/>
      <c r="AO79" s="2"/>
      <c r="AP79" s="2"/>
      <c r="AQ79" s="2"/>
      <c r="AR79" s="2"/>
    </row>
    <row r="80" spans="1:44">
      <c r="A80" s="14" t="s">
        <v>39</v>
      </c>
      <c r="B80" s="88">
        <v>10</v>
      </c>
      <c r="C80" s="89">
        <f t="shared" si="57"/>
        <v>7</v>
      </c>
      <c r="D80" s="88">
        <v>10</v>
      </c>
      <c r="E80" s="89">
        <f t="shared" si="58"/>
        <v>7</v>
      </c>
      <c r="F80" s="88">
        <v>6</v>
      </c>
      <c r="G80" s="89">
        <f t="shared" si="59"/>
        <v>4.1999999999999993</v>
      </c>
      <c r="H80" s="88">
        <v>4</v>
      </c>
      <c r="I80" s="89">
        <f t="shared" si="60"/>
        <v>2.8</v>
      </c>
      <c r="J80" s="88">
        <v>21</v>
      </c>
      <c r="K80" s="89">
        <f t="shared" si="61"/>
        <v>30</v>
      </c>
      <c r="L80" s="90">
        <f t="shared" si="62"/>
        <v>21</v>
      </c>
      <c r="M80" s="88">
        <v>15</v>
      </c>
      <c r="N80" s="89">
        <f t="shared" si="63"/>
        <v>10.5</v>
      </c>
      <c r="O80" s="88">
        <v>0</v>
      </c>
      <c r="P80" s="89">
        <f t="shared" si="64"/>
        <v>0</v>
      </c>
      <c r="Q80" s="88">
        <v>10</v>
      </c>
      <c r="R80" s="89">
        <f t="shared" si="65"/>
        <v>7</v>
      </c>
      <c r="S80" s="88">
        <v>10</v>
      </c>
      <c r="T80" s="89">
        <f t="shared" si="66"/>
        <v>7</v>
      </c>
      <c r="U80" s="88">
        <v>25</v>
      </c>
      <c r="V80" s="89">
        <f t="shared" si="67"/>
        <v>35</v>
      </c>
      <c r="W80" s="90">
        <f t="shared" si="68"/>
        <v>24.5</v>
      </c>
      <c r="X80" s="88">
        <v>15</v>
      </c>
      <c r="Y80" s="89">
        <f t="shared" si="69"/>
        <v>10.5</v>
      </c>
      <c r="Z80" s="88">
        <v>6</v>
      </c>
      <c r="AA80" s="89">
        <f t="shared" si="70"/>
        <v>4.1999999999999993</v>
      </c>
      <c r="AB80" s="88">
        <v>4</v>
      </c>
      <c r="AC80" s="89">
        <f t="shared" si="71"/>
        <v>2.8</v>
      </c>
      <c r="AD80" s="88">
        <v>10</v>
      </c>
      <c r="AE80" s="89">
        <f t="shared" si="72"/>
        <v>7</v>
      </c>
      <c r="AF80" s="91">
        <f t="shared" si="73"/>
        <v>35</v>
      </c>
      <c r="AG80" s="90">
        <f t="shared" si="74"/>
        <v>24.5</v>
      </c>
      <c r="AH80" s="92">
        <f t="shared" si="75"/>
        <v>100</v>
      </c>
      <c r="AI80" s="89">
        <f t="shared" si="76"/>
        <v>70</v>
      </c>
      <c r="AJ80" s="11"/>
      <c r="AK80" s="2"/>
      <c r="AL80" s="2"/>
      <c r="AM80" s="2"/>
      <c r="AN80" s="2"/>
      <c r="AO80" s="2"/>
      <c r="AP80" s="2"/>
      <c r="AQ80" s="2"/>
      <c r="AR80" s="2"/>
    </row>
    <row r="81" spans="1:44">
      <c r="A81" s="207" t="s">
        <v>62</v>
      </c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9"/>
      <c r="AJ81" s="11"/>
      <c r="AK81" s="2"/>
      <c r="AL81" s="2"/>
      <c r="AM81" s="2"/>
      <c r="AN81" s="2"/>
      <c r="AO81" s="2"/>
      <c r="AP81" s="2"/>
      <c r="AQ81" s="2"/>
      <c r="AR81" s="2"/>
    </row>
    <row r="82" spans="1:44">
      <c r="A82" s="15" t="s">
        <v>64</v>
      </c>
      <c r="B82" s="88">
        <v>7</v>
      </c>
      <c r="C82" s="89">
        <f>B82*$E$63</f>
        <v>4.8999999999999995</v>
      </c>
      <c r="D82" s="88">
        <v>0</v>
      </c>
      <c r="E82" s="89">
        <f>D82*$E$63</f>
        <v>0</v>
      </c>
      <c r="F82" s="88">
        <v>2</v>
      </c>
      <c r="G82" s="89">
        <f>F82*$E$63</f>
        <v>1.4</v>
      </c>
      <c r="H82" s="88">
        <v>4</v>
      </c>
      <c r="I82" s="89">
        <f>H82*$E$63</f>
        <v>2.8</v>
      </c>
      <c r="J82" s="88">
        <v>11</v>
      </c>
      <c r="K82" s="89">
        <f>B82+D82+F82+H82</f>
        <v>13</v>
      </c>
      <c r="L82" s="90">
        <f>K82*$E$63</f>
        <v>9.1</v>
      </c>
      <c r="M82" s="88">
        <v>5</v>
      </c>
      <c r="N82" s="89">
        <f>M82*$E$63</f>
        <v>3.5</v>
      </c>
      <c r="O82" s="88">
        <v>0</v>
      </c>
      <c r="P82" s="89">
        <f>O82*$E$63</f>
        <v>0</v>
      </c>
      <c r="Q82" s="88">
        <v>2</v>
      </c>
      <c r="R82" s="89">
        <f>Q82*$E$63</f>
        <v>1.4</v>
      </c>
      <c r="S82" s="88">
        <v>10</v>
      </c>
      <c r="T82" s="89">
        <f>S82*$E$63</f>
        <v>7</v>
      </c>
      <c r="U82" s="88">
        <v>11</v>
      </c>
      <c r="V82" s="89">
        <f>M82+O82+Q82+S82</f>
        <v>17</v>
      </c>
      <c r="W82" s="90">
        <f>V82*$E$63</f>
        <v>11.899999999999999</v>
      </c>
      <c r="X82" s="88">
        <v>5</v>
      </c>
      <c r="Y82" s="89">
        <f>X82*$E$63</f>
        <v>3.5</v>
      </c>
      <c r="Z82" s="88">
        <v>5</v>
      </c>
      <c r="AA82" s="89">
        <f>Z82*$E$63</f>
        <v>3.5</v>
      </c>
      <c r="AB82" s="88">
        <v>0</v>
      </c>
      <c r="AC82" s="89">
        <f>AB82*$E$63</f>
        <v>0</v>
      </c>
      <c r="AD82" s="88">
        <v>10</v>
      </c>
      <c r="AE82" s="89">
        <f>AD82*$E$63</f>
        <v>7</v>
      </c>
      <c r="AF82" s="91">
        <f>X82+Z82+AB82+AD82</f>
        <v>20</v>
      </c>
      <c r="AG82" s="90">
        <f>AF82*$E$63</f>
        <v>14</v>
      </c>
      <c r="AH82" s="92">
        <f>SUM(K82+V82+AF82)</f>
        <v>50</v>
      </c>
      <c r="AI82" s="89">
        <f>AH82*$E$63</f>
        <v>35</v>
      </c>
      <c r="AJ82" s="11"/>
      <c r="AK82" s="2"/>
      <c r="AL82" s="2"/>
      <c r="AM82" s="2"/>
      <c r="AN82" s="2"/>
      <c r="AO82" s="2"/>
      <c r="AP82" s="2"/>
      <c r="AQ82" s="2"/>
      <c r="AR82" s="2"/>
    </row>
    <row r="83" spans="1:44">
      <c r="A83" s="15" t="s">
        <v>66</v>
      </c>
      <c r="B83" s="88">
        <v>7</v>
      </c>
      <c r="C83" s="89">
        <f>B83*$E$63</f>
        <v>4.8999999999999995</v>
      </c>
      <c r="D83" s="88">
        <v>0</v>
      </c>
      <c r="E83" s="89">
        <f>D83*$E$63</f>
        <v>0</v>
      </c>
      <c r="F83" s="88">
        <v>2</v>
      </c>
      <c r="G83" s="89">
        <f>F83*$E$63</f>
        <v>1.4</v>
      </c>
      <c r="H83" s="88">
        <v>0</v>
      </c>
      <c r="I83" s="89">
        <f>H83*$E$63</f>
        <v>0</v>
      </c>
      <c r="J83" s="88">
        <v>7</v>
      </c>
      <c r="K83" s="89">
        <f>B83+D83+F83+H83</f>
        <v>9</v>
      </c>
      <c r="L83" s="90">
        <f>K83*$E$63</f>
        <v>6.3</v>
      </c>
      <c r="M83" s="88">
        <v>5</v>
      </c>
      <c r="N83" s="89">
        <f>M83*$E$63</f>
        <v>3.5</v>
      </c>
      <c r="O83" s="88">
        <v>0</v>
      </c>
      <c r="P83" s="89">
        <f>O83*$E$63</f>
        <v>0</v>
      </c>
      <c r="Q83" s="88">
        <v>2</v>
      </c>
      <c r="R83" s="89">
        <f>Q83*$E$63</f>
        <v>1.4</v>
      </c>
      <c r="S83" s="88">
        <v>0</v>
      </c>
      <c r="T83" s="89">
        <f>S83*$E$63</f>
        <v>0</v>
      </c>
      <c r="U83" s="88">
        <v>7</v>
      </c>
      <c r="V83" s="89">
        <f>M83+O83+Q83+S83</f>
        <v>7</v>
      </c>
      <c r="W83" s="90">
        <f>V83*$E$63</f>
        <v>4.8999999999999995</v>
      </c>
      <c r="X83" s="88">
        <v>5</v>
      </c>
      <c r="Y83" s="89">
        <f>X83*$E$63</f>
        <v>3.5</v>
      </c>
      <c r="Z83" s="88">
        <v>5</v>
      </c>
      <c r="AA83" s="89">
        <f>Z83*$E$63</f>
        <v>3.5</v>
      </c>
      <c r="AB83" s="88">
        <v>0</v>
      </c>
      <c r="AC83" s="89">
        <f>AB83*$E$63</f>
        <v>0</v>
      </c>
      <c r="AD83" s="88">
        <v>0</v>
      </c>
      <c r="AE83" s="89">
        <f>AD83*$E$63</f>
        <v>0</v>
      </c>
      <c r="AF83" s="91">
        <f>X83+Z83+AB83+AD83</f>
        <v>10</v>
      </c>
      <c r="AG83" s="90">
        <f>AF83*$E$63</f>
        <v>7</v>
      </c>
      <c r="AH83" s="92">
        <f>SUM(K83+V83+AF83)</f>
        <v>26</v>
      </c>
      <c r="AI83" s="89">
        <f>AH83*$E$63</f>
        <v>18.2</v>
      </c>
      <c r="AJ83" s="11"/>
      <c r="AK83" s="2"/>
      <c r="AL83" s="2"/>
      <c r="AM83" s="2"/>
      <c r="AN83" s="2"/>
      <c r="AO83" s="2"/>
      <c r="AP83" s="2"/>
      <c r="AQ83" s="2"/>
      <c r="AR83" s="2"/>
    </row>
    <row r="84" spans="1:44">
      <c r="A84" s="15" t="s">
        <v>68</v>
      </c>
      <c r="B84" s="88">
        <v>6</v>
      </c>
      <c r="C84" s="89">
        <f>B84*$E$63</f>
        <v>4.1999999999999993</v>
      </c>
      <c r="D84" s="88">
        <v>0</v>
      </c>
      <c r="E84" s="89">
        <f>D84*$E$63</f>
        <v>0</v>
      </c>
      <c r="F84" s="88">
        <v>2</v>
      </c>
      <c r="G84" s="89">
        <f>F84*$E$63</f>
        <v>1.4</v>
      </c>
      <c r="H84" s="88">
        <v>0</v>
      </c>
      <c r="I84" s="89">
        <f>H84*$E$63</f>
        <v>0</v>
      </c>
      <c r="J84" s="88">
        <v>6</v>
      </c>
      <c r="K84" s="89">
        <f>B84+D84+F84+H84</f>
        <v>8</v>
      </c>
      <c r="L84" s="90">
        <f>K84*$E$63</f>
        <v>5.6</v>
      </c>
      <c r="M84" s="88">
        <v>5</v>
      </c>
      <c r="N84" s="89">
        <f>M84*$E$63</f>
        <v>3.5</v>
      </c>
      <c r="O84" s="88">
        <v>0</v>
      </c>
      <c r="P84" s="89">
        <f>O84*$E$63</f>
        <v>0</v>
      </c>
      <c r="Q84" s="88">
        <v>2</v>
      </c>
      <c r="R84" s="89">
        <f>Q84*$E$63</f>
        <v>1.4</v>
      </c>
      <c r="S84" s="88">
        <v>4</v>
      </c>
      <c r="T84" s="89">
        <f>S84*$E$63</f>
        <v>2.8</v>
      </c>
      <c r="U84" s="88">
        <v>7</v>
      </c>
      <c r="V84" s="89">
        <f>M84+O84+Q84+S84</f>
        <v>11</v>
      </c>
      <c r="W84" s="90">
        <f>V84*$E$63</f>
        <v>7.6999999999999993</v>
      </c>
      <c r="X84" s="88">
        <v>5</v>
      </c>
      <c r="Y84" s="89">
        <f>X84*$E$63</f>
        <v>3.5</v>
      </c>
      <c r="Z84" s="88">
        <v>0</v>
      </c>
      <c r="AA84" s="89">
        <f>Z84*$E$63</f>
        <v>0</v>
      </c>
      <c r="AB84" s="88">
        <v>0</v>
      </c>
      <c r="AC84" s="89">
        <f>AB84*$E$63</f>
        <v>0</v>
      </c>
      <c r="AD84" s="88">
        <v>0</v>
      </c>
      <c r="AE84" s="89">
        <f>AD84*$E$63</f>
        <v>0</v>
      </c>
      <c r="AF84" s="91">
        <f>X84+Z84+AB84+AD84</f>
        <v>5</v>
      </c>
      <c r="AG84" s="90">
        <f>AF84*$E$63</f>
        <v>3.5</v>
      </c>
      <c r="AH84" s="92">
        <f>SUM(K84+V84+AF84)</f>
        <v>24</v>
      </c>
      <c r="AI84" s="89">
        <f>AH84*$E$63</f>
        <v>16.799999999999997</v>
      </c>
      <c r="AJ84" s="11"/>
      <c r="AK84" s="2"/>
      <c r="AL84" s="2"/>
      <c r="AM84" s="2"/>
      <c r="AN84" s="2"/>
      <c r="AO84" s="2"/>
      <c r="AP84" s="2"/>
      <c r="AQ84" s="2"/>
      <c r="AR84" s="2"/>
    </row>
    <row r="85" spans="1:44" ht="16.2" thickBot="1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8"/>
      <c r="AK85" s="2"/>
      <c r="AL85" s="2"/>
      <c r="AM85" s="2"/>
      <c r="AN85" s="2"/>
      <c r="AO85" s="2"/>
      <c r="AP85" s="2"/>
      <c r="AQ85" s="2"/>
      <c r="AR85" s="2"/>
    </row>
    <row r="86" spans="1:4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>
      <c r="A87" s="49"/>
      <c r="B87" s="217"/>
      <c r="C87" s="217"/>
      <c r="D87" s="217"/>
      <c r="E87" s="217"/>
      <c r="F87" s="217"/>
      <c r="G87" s="217"/>
      <c r="H87" s="218" t="s">
        <v>76</v>
      </c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7"/>
      <c r="U87" s="218" t="s">
        <v>77</v>
      </c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6"/>
      <c r="AH87" s="216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>
      <c r="A88" s="55"/>
      <c r="B88" s="218" t="s">
        <v>18</v>
      </c>
      <c r="C88" s="218"/>
      <c r="D88" s="218"/>
      <c r="E88" s="218"/>
      <c r="F88" s="218"/>
      <c r="G88" s="219"/>
      <c r="H88" s="220" t="str">
        <f>B8</f>
        <v>1º Etapa</v>
      </c>
      <c r="I88" s="220"/>
      <c r="J88" s="220"/>
      <c r="K88" s="220"/>
      <c r="L88" s="220" t="str">
        <f>K8</f>
        <v>2º Etapa</v>
      </c>
      <c r="M88" s="220"/>
      <c r="N88" s="220"/>
      <c r="O88" s="220"/>
      <c r="P88" s="220" t="str">
        <f>U8</f>
        <v>3º Etapa</v>
      </c>
      <c r="Q88" s="220"/>
      <c r="R88" s="220"/>
      <c r="S88" s="220"/>
      <c r="T88" s="221"/>
      <c r="U88" s="220" t="s">
        <v>78</v>
      </c>
      <c r="V88" s="220"/>
      <c r="W88" s="220"/>
      <c r="X88" s="220"/>
      <c r="Y88" s="220" t="s">
        <v>79</v>
      </c>
      <c r="Z88" s="220"/>
      <c r="AA88" s="220"/>
      <c r="AB88" s="220"/>
      <c r="AC88" s="220" t="s">
        <v>80</v>
      </c>
      <c r="AD88" s="220"/>
      <c r="AE88" s="220"/>
      <c r="AF88" s="220"/>
      <c r="AG88" s="216"/>
      <c r="AH88" s="216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>
      <c r="A89" s="49"/>
      <c r="B89" s="222" t="s">
        <v>6</v>
      </c>
      <c r="C89" s="222" t="s">
        <v>7</v>
      </c>
      <c r="D89" s="222" t="s">
        <v>9</v>
      </c>
      <c r="E89" s="222" t="s">
        <v>10</v>
      </c>
      <c r="F89" s="217" t="str">
        <f>AE8</f>
        <v>Status do Aluno</v>
      </c>
      <c r="G89" s="217"/>
      <c r="H89" s="223" t="str">
        <f>B9</f>
        <v>Prova 1</v>
      </c>
      <c r="I89" s="223" t="str">
        <f>C9</f>
        <v>Prova 2</v>
      </c>
      <c r="J89" s="223" t="str">
        <f>D9</f>
        <v>Atividade</v>
      </c>
      <c r="K89" s="223" t="str">
        <f>E9</f>
        <v>Simulado</v>
      </c>
      <c r="L89" s="223" t="str">
        <f>K9</f>
        <v>Prova 1</v>
      </c>
      <c r="M89" s="223" t="str">
        <f>L9</f>
        <v>Prova 2</v>
      </c>
      <c r="N89" s="223" t="str">
        <f>M9</f>
        <v>Atividade</v>
      </c>
      <c r="O89" s="223" t="str">
        <f>K89</f>
        <v>Simulado</v>
      </c>
      <c r="P89" s="223" t="str">
        <f>U9</f>
        <v>Prova</v>
      </c>
      <c r="Q89" s="223" t="str">
        <f>V9</f>
        <v>Atividade</v>
      </c>
      <c r="R89" s="223" t="str">
        <f>W9</f>
        <v>Forum</v>
      </c>
      <c r="S89" s="223" t="str">
        <f>O89</f>
        <v>Simulado</v>
      </c>
      <c r="T89" s="221"/>
      <c r="U89" s="223" t="s">
        <v>81</v>
      </c>
      <c r="V89" s="223" t="s">
        <v>82</v>
      </c>
      <c r="W89" s="223" t="s">
        <v>83</v>
      </c>
      <c r="X89" s="223" t="s">
        <v>84</v>
      </c>
      <c r="Y89" s="223" t="s">
        <v>81</v>
      </c>
      <c r="Z89" s="223" t="s">
        <v>82</v>
      </c>
      <c r="AA89" s="223" t="s">
        <v>83</v>
      </c>
      <c r="AB89" s="223" t="s">
        <v>84</v>
      </c>
      <c r="AC89" s="223" t="s">
        <v>81</v>
      </c>
      <c r="AD89" s="223" t="s">
        <v>82</v>
      </c>
      <c r="AE89" s="223" t="s">
        <v>83</v>
      </c>
      <c r="AF89" s="223" t="s">
        <v>84</v>
      </c>
      <c r="AG89" s="216"/>
      <c r="AH89" s="216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>
      <c r="A90" s="49"/>
      <c r="B90" s="224">
        <f>S108</f>
        <v>30</v>
      </c>
      <c r="C90" s="224">
        <f>W108</f>
        <v>35</v>
      </c>
      <c r="D90" s="224">
        <f>AA108</f>
        <v>35</v>
      </c>
      <c r="E90" s="224">
        <f t="shared" ref="E90:E102" si="77">N108</f>
        <v>100</v>
      </c>
      <c r="F90" s="217">
        <f t="shared" ref="F90:F102" si="78">IF(AD10&gt;=AI67,1,0)</f>
        <v>0</v>
      </c>
      <c r="G90" s="225" t="str">
        <f t="shared" ref="G90:G103" si="79">A10</f>
        <v>Artes</v>
      </c>
      <c r="H90" s="226">
        <f>IF(B67=0,$B$80,IF(ISBLANK(B10), "",IF(B10=0,0,$B$80*B10/B67)))</f>
        <v>10</v>
      </c>
      <c r="I90" s="226">
        <f>IF(D67=0,$D$80,IF(ISBLANK(C10), "",IF(C10=0,0,$D$80*C10/D67)))</f>
        <v>10</v>
      </c>
      <c r="J90" s="226" t="str">
        <f>IF(F67=0,$F$80,IF(ISBLANK(D10), "",IF(D10=0,0,$F$80*D10/F67)))</f>
        <v/>
      </c>
      <c r="K90" s="226" t="str">
        <f>IF(H67=0,$H$80,IF(ISBLANK(E10), "",IF(E10=0,0,$H$80*E10/H67)))</f>
        <v/>
      </c>
      <c r="L90" s="226" t="str">
        <f>IF(M67=0,$M$80,IF(ISBLANK(K10), "",IF(K10=0,0,$M$80*K10/M67)))</f>
        <v/>
      </c>
      <c r="M90" s="226">
        <f>IF(O67=0,$O$80,IF(ISBLANK(L10), "",IF(L10=0,0,$O$80*L10/O67)))</f>
        <v>0</v>
      </c>
      <c r="N90" s="226">
        <f>IF(Q67=0,$Q$80,IF(ISBLANK(M10), "",IF(M10=0,0,$Q$80*M10/Q67)))</f>
        <v>10</v>
      </c>
      <c r="O90" s="226" t="str">
        <f>IF(S67=0,$S$80,IF(ISBLANK(N10), "",IF(N10=0,0,$S$80*N10/S67)))</f>
        <v/>
      </c>
      <c r="P90" s="226" t="str">
        <f>IF(X67=0,$X$80,IF(ISBLANK(U10), "",IF(U10=0,0,$X$80*U10/X67)))</f>
        <v/>
      </c>
      <c r="Q90" s="226" t="str">
        <f>IF(Z67=0,$Z$80,IF(ISBLANK(V10), "",IF(V10=0,0,$Z$80*V10/Z67)))</f>
        <v/>
      </c>
      <c r="R90" s="226" t="str">
        <f>IF(AB67=0,$AB$80,IF(ISBLANK(W10), "",IF(W10=0,0,$AB$80*W10/AB67)))</f>
        <v/>
      </c>
      <c r="S90" s="226" t="str">
        <f>IF(AD67=0,$AD$80,IF(ISBLANK(X10), "",IF(X10=0,0,$AD$80*X10/AD67)))</f>
        <v/>
      </c>
      <c r="T90" s="227" t="str">
        <f t="shared" ref="T90:T102" si="80">A67</f>
        <v>Artes</v>
      </c>
      <c r="U90" s="226">
        <f t="shared" ref="U90:U102" si="81">SUM(B10:E10)</f>
        <v>0</v>
      </c>
      <c r="V90" s="226">
        <f t="shared" ref="V90:V102" si="82">U90-INT(U90)</f>
        <v>0</v>
      </c>
      <c r="W90" s="226">
        <f t="shared" ref="W90:W102" si="83">INT(U90)</f>
        <v>0</v>
      </c>
      <c r="X90" s="226">
        <f>IF(V90&gt;0,IF(V90&gt;0.5,W90+1,IF(V90&lt;0.6,W90+0.5,W90)),W90)</f>
        <v>0</v>
      </c>
      <c r="Y90" s="228">
        <f t="shared" ref="Y90:Y102" si="84">SUM(K10:N10)</f>
        <v>0</v>
      </c>
      <c r="Z90" s="226">
        <f t="shared" ref="Z90:Z102" si="85">Y90-INT(Y90)</f>
        <v>0</v>
      </c>
      <c r="AA90" s="226">
        <f t="shared" ref="AA90:AA102" si="86">INT(Y90)</f>
        <v>0</v>
      </c>
      <c r="AB90" s="226">
        <f>IF(Z90&gt;0,IF(Z90&gt;0.5,AA90+1,IF(Z90&lt;0.6,AA90+0.5,AA90)),AA90)</f>
        <v>0</v>
      </c>
      <c r="AC90" s="228">
        <f t="shared" ref="AC90:AC102" si="87">SUM(U10:X10)</f>
        <v>0</v>
      </c>
      <c r="AD90" s="226">
        <f t="shared" ref="AD90:AD102" si="88">AC90-INT(AC90)</f>
        <v>0</v>
      </c>
      <c r="AE90" s="226">
        <f t="shared" ref="AE90:AE102" si="89">INT(AC90)</f>
        <v>0</v>
      </c>
      <c r="AF90" s="226">
        <f>IF(AD90&gt;0,IF(AD90&gt;0.5,AE90+1,IF(AD90&lt;0.6,AE90+0.5,AE90)),AE90)</f>
        <v>0</v>
      </c>
      <c r="AG90" s="216"/>
      <c r="AH90" s="216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>
      <c r="A91" s="49"/>
      <c r="B91" s="224">
        <f t="shared" ref="B91:B102" si="90">S109</f>
        <v>30</v>
      </c>
      <c r="C91" s="224">
        <f t="shared" ref="C91:C102" si="91">W109</f>
        <v>35</v>
      </c>
      <c r="D91" s="224">
        <f t="shared" ref="D91:D102" si="92">AA109</f>
        <v>35</v>
      </c>
      <c r="E91" s="224">
        <f t="shared" si="77"/>
        <v>100</v>
      </c>
      <c r="F91" s="217">
        <f t="shared" si="78"/>
        <v>0</v>
      </c>
      <c r="G91" s="225" t="str">
        <f t="shared" si="79"/>
        <v>Biologia</v>
      </c>
      <c r="H91" s="226" t="str">
        <f t="shared" ref="H91:H102" si="93">IF(B68=0,$B$80,IF(ISBLANK(B11), "",IF(B11=0,0,$B$80*B11/B68)))</f>
        <v/>
      </c>
      <c r="I91" s="226" t="str">
        <f t="shared" ref="I91:I102" si="94">IF(D68=0,$D$80,IF(ISBLANK(C11), "",IF(C11=0,0,$D$80*C11/D68)))</f>
        <v/>
      </c>
      <c r="J91" s="226" t="str">
        <f t="shared" ref="J91:J97" si="95">IF(F68=0,$F$80,IF(ISBLANK(D11), "",IF(D11=0,0,$F$80*D11/F68)))</f>
        <v/>
      </c>
      <c r="K91" s="226" t="str">
        <f t="shared" ref="K91:K97" si="96">IF(H68=0,$H$80,IF(ISBLANK(E11), "",IF(E11=0,0,$H$80*E11/H68)))</f>
        <v/>
      </c>
      <c r="L91" s="226" t="str">
        <f t="shared" ref="L91:L97" si="97">IF(M68=0,$M$80,IF(ISBLANK(K11), "",IF(K11=0,0,$M$80*K11/M68)))</f>
        <v/>
      </c>
      <c r="M91" s="226">
        <f t="shared" ref="M91:M97" si="98">IF(O68=0,$O$80,IF(ISBLANK(L11), "",IF(L11=0,0,$O$80*L11/O68)))</f>
        <v>0</v>
      </c>
      <c r="N91" s="226" t="str">
        <f t="shared" ref="N91:N102" si="99">IF(Q68=0,$Q$80,IF(ISBLANK(M11), "",IF(M11=0,0,$Q$80*M11/Q68)))</f>
        <v/>
      </c>
      <c r="O91" s="226" t="str">
        <f t="shared" ref="O91:O102" si="100">IF(S68=0,$S$80,IF(ISBLANK(N11), "",IF(N11=0,0,$S$80*N11/S68)))</f>
        <v/>
      </c>
      <c r="P91" s="226" t="str">
        <f t="shared" ref="P91:P97" si="101">IF(X68=0,$X$80,IF(ISBLANK(U11), "",IF(U11=0,0,$X$80*U11/X68)))</f>
        <v/>
      </c>
      <c r="Q91" s="226" t="str">
        <f t="shared" ref="Q91:Q97" si="102">IF(Z68=0,$Z$80,IF(ISBLANK(V11), "",IF(V11=0,0,$Z$80*V11/Z68)))</f>
        <v/>
      </c>
      <c r="R91" s="226" t="str">
        <f t="shared" ref="R91:R102" si="103">IF(AB68=0,$AB$80,IF(ISBLANK(W11), "",IF(W11=0,0,$AB$80*W11/AB68)))</f>
        <v/>
      </c>
      <c r="S91" s="226" t="str">
        <f t="shared" ref="S91:S102" si="104">IF(AD68=0,$AD$80,IF(ISBLANK(X11), "",IF(X11=0,0,$AD$80*X11/AD68)))</f>
        <v/>
      </c>
      <c r="T91" s="227" t="str">
        <f t="shared" si="80"/>
        <v>Biologia</v>
      </c>
      <c r="U91" s="226">
        <f t="shared" si="81"/>
        <v>0</v>
      </c>
      <c r="V91" s="226">
        <f t="shared" si="82"/>
        <v>0</v>
      </c>
      <c r="W91" s="226">
        <f t="shared" si="83"/>
        <v>0</v>
      </c>
      <c r="X91" s="226">
        <f t="shared" ref="X91:X102" si="105">IF(V91&gt;0,IF(V91&gt;0.5,W91+1,IF(V91&lt;0.6,W91+0.5,W91)),W91)</f>
        <v>0</v>
      </c>
      <c r="Y91" s="228">
        <f t="shared" si="84"/>
        <v>0</v>
      </c>
      <c r="Z91" s="226">
        <f t="shared" si="85"/>
        <v>0</v>
      </c>
      <c r="AA91" s="226">
        <f t="shared" si="86"/>
        <v>0</v>
      </c>
      <c r="AB91" s="226">
        <f t="shared" ref="AB91:AB102" si="106">IF(Z91&gt;0,IF(Z91&gt;0.5,AA91+1,IF(Z91&lt;0.6,AA91+0.5,AA91)),AA91)</f>
        <v>0</v>
      </c>
      <c r="AC91" s="228">
        <f t="shared" si="87"/>
        <v>0</v>
      </c>
      <c r="AD91" s="226">
        <f t="shared" si="88"/>
        <v>0</v>
      </c>
      <c r="AE91" s="226">
        <f t="shared" si="89"/>
        <v>0</v>
      </c>
      <c r="AF91" s="226">
        <f t="shared" ref="AF91:AF102" si="107">IF(AD91&gt;0,IF(AD91&gt;0.5,AE91+1,IF(AD91&lt;0.6,AE91+0.5,AE91)),AE91)</f>
        <v>0</v>
      </c>
      <c r="AG91" s="216"/>
      <c r="AH91" s="216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>
      <c r="A92" s="49"/>
      <c r="B92" s="224">
        <f t="shared" si="90"/>
        <v>30</v>
      </c>
      <c r="C92" s="224">
        <f t="shared" si="91"/>
        <v>35</v>
      </c>
      <c r="D92" s="224">
        <f t="shared" si="92"/>
        <v>35</v>
      </c>
      <c r="E92" s="224">
        <f t="shared" si="77"/>
        <v>100</v>
      </c>
      <c r="F92" s="217">
        <f t="shared" si="78"/>
        <v>0</v>
      </c>
      <c r="G92" s="225" t="str">
        <f t="shared" si="79"/>
        <v>Educação Física</v>
      </c>
      <c r="H92" s="226">
        <f t="shared" si="93"/>
        <v>10</v>
      </c>
      <c r="I92" s="226">
        <f t="shared" si="94"/>
        <v>10</v>
      </c>
      <c r="J92" s="226" t="str">
        <f t="shared" si="95"/>
        <v/>
      </c>
      <c r="K92" s="226" t="str">
        <f t="shared" si="96"/>
        <v/>
      </c>
      <c r="L92" s="226" t="str">
        <f t="shared" si="97"/>
        <v/>
      </c>
      <c r="M92" s="226">
        <f t="shared" si="98"/>
        <v>0</v>
      </c>
      <c r="N92" s="226">
        <f t="shared" si="99"/>
        <v>10</v>
      </c>
      <c r="O92" s="226" t="str">
        <f t="shared" si="100"/>
        <v/>
      </c>
      <c r="P92" s="226" t="str">
        <f t="shared" si="101"/>
        <v/>
      </c>
      <c r="Q92" s="226" t="str">
        <f t="shared" si="102"/>
        <v/>
      </c>
      <c r="R92" s="226" t="str">
        <f t="shared" si="103"/>
        <v/>
      </c>
      <c r="S92" s="226" t="str">
        <f t="shared" si="104"/>
        <v/>
      </c>
      <c r="T92" s="227" t="str">
        <f t="shared" si="80"/>
        <v>Educação Física</v>
      </c>
      <c r="U92" s="226">
        <f t="shared" si="81"/>
        <v>0</v>
      </c>
      <c r="V92" s="226">
        <f t="shared" si="82"/>
        <v>0</v>
      </c>
      <c r="W92" s="226">
        <f t="shared" si="83"/>
        <v>0</v>
      </c>
      <c r="X92" s="226">
        <f t="shared" si="105"/>
        <v>0</v>
      </c>
      <c r="Y92" s="228">
        <f t="shared" si="84"/>
        <v>0</v>
      </c>
      <c r="Z92" s="226">
        <f t="shared" si="85"/>
        <v>0</v>
      </c>
      <c r="AA92" s="226">
        <f t="shared" si="86"/>
        <v>0</v>
      </c>
      <c r="AB92" s="226">
        <f t="shared" si="106"/>
        <v>0</v>
      </c>
      <c r="AC92" s="228">
        <f t="shared" si="87"/>
        <v>0</v>
      </c>
      <c r="AD92" s="226">
        <f t="shared" si="88"/>
        <v>0</v>
      </c>
      <c r="AE92" s="226">
        <f t="shared" si="89"/>
        <v>0</v>
      </c>
      <c r="AF92" s="226">
        <f t="shared" si="107"/>
        <v>0</v>
      </c>
      <c r="AG92" s="216"/>
      <c r="AH92" s="216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>
      <c r="A93" s="49"/>
      <c r="B93" s="224">
        <f t="shared" si="90"/>
        <v>30</v>
      </c>
      <c r="C93" s="224">
        <f t="shared" si="91"/>
        <v>35</v>
      </c>
      <c r="D93" s="224">
        <f t="shared" si="92"/>
        <v>35</v>
      </c>
      <c r="E93" s="224">
        <f t="shared" si="77"/>
        <v>100</v>
      </c>
      <c r="F93" s="217">
        <f t="shared" si="78"/>
        <v>0</v>
      </c>
      <c r="G93" s="225" t="str">
        <f t="shared" si="79"/>
        <v>Filosofia</v>
      </c>
      <c r="H93" s="226" t="str">
        <f t="shared" si="93"/>
        <v/>
      </c>
      <c r="I93" s="226" t="str">
        <f t="shared" si="94"/>
        <v/>
      </c>
      <c r="J93" s="226" t="str">
        <f t="shared" si="95"/>
        <v/>
      </c>
      <c r="K93" s="226" t="str">
        <f t="shared" si="96"/>
        <v/>
      </c>
      <c r="L93" s="226" t="str">
        <f t="shared" si="97"/>
        <v/>
      </c>
      <c r="M93" s="226">
        <f t="shared" si="98"/>
        <v>0</v>
      </c>
      <c r="N93" s="226" t="str">
        <f t="shared" si="99"/>
        <v/>
      </c>
      <c r="O93" s="226" t="str">
        <f t="shared" si="100"/>
        <v/>
      </c>
      <c r="P93" s="226" t="str">
        <f t="shared" si="101"/>
        <v/>
      </c>
      <c r="Q93" s="226" t="str">
        <f t="shared" si="102"/>
        <v/>
      </c>
      <c r="R93" s="226" t="str">
        <f t="shared" si="103"/>
        <v/>
      </c>
      <c r="S93" s="226" t="str">
        <f t="shared" si="104"/>
        <v/>
      </c>
      <c r="T93" s="227" t="str">
        <f t="shared" si="80"/>
        <v>Filosofia</v>
      </c>
      <c r="U93" s="226">
        <f t="shared" si="81"/>
        <v>0</v>
      </c>
      <c r="V93" s="226">
        <f t="shared" si="82"/>
        <v>0</v>
      </c>
      <c r="W93" s="226">
        <f t="shared" si="83"/>
        <v>0</v>
      </c>
      <c r="X93" s="226">
        <f t="shared" si="105"/>
        <v>0</v>
      </c>
      <c r="Y93" s="228">
        <f t="shared" si="84"/>
        <v>0</v>
      </c>
      <c r="Z93" s="226">
        <f t="shared" si="85"/>
        <v>0</v>
      </c>
      <c r="AA93" s="226">
        <f t="shared" si="86"/>
        <v>0</v>
      </c>
      <c r="AB93" s="226">
        <f t="shared" si="106"/>
        <v>0</v>
      </c>
      <c r="AC93" s="228">
        <f t="shared" si="87"/>
        <v>0</v>
      </c>
      <c r="AD93" s="226">
        <f t="shared" si="88"/>
        <v>0</v>
      </c>
      <c r="AE93" s="226">
        <f t="shared" si="89"/>
        <v>0</v>
      </c>
      <c r="AF93" s="226">
        <f t="shared" si="107"/>
        <v>0</v>
      </c>
      <c r="AG93" s="216"/>
      <c r="AH93" s="216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>
      <c r="A94" s="49"/>
      <c r="B94" s="224">
        <f t="shared" si="90"/>
        <v>30</v>
      </c>
      <c r="C94" s="224">
        <f>W112</f>
        <v>35</v>
      </c>
      <c r="D94" s="224">
        <f t="shared" si="92"/>
        <v>35</v>
      </c>
      <c r="E94" s="224">
        <f t="shared" si="77"/>
        <v>100</v>
      </c>
      <c r="F94" s="217">
        <f t="shared" si="78"/>
        <v>0</v>
      </c>
      <c r="G94" s="225" t="str">
        <f t="shared" si="79"/>
        <v>Física</v>
      </c>
      <c r="H94" s="226" t="str">
        <f t="shared" si="93"/>
        <v/>
      </c>
      <c r="I94" s="226" t="str">
        <f t="shared" si="94"/>
        <v/>
      </c>
      <c r="J94" s="226" t="str">
        <f t="shared" si="95"/>
        <v/>
      </c>
      <c r="K94" s="226" t="str">
        <f t="shared" si="96"/>
        <v/>
      </c>
      <c r="L94" s="226" t="str">
        <f t="shared" si="97"/>
        <v/>
      </c>
      <c r="M94" s="226">
        <f t="shared" si="98"/>
        <v>0</v>
      </c>
      <c r="N94" s="226" t="str">
        <f t="shared" si="99"/>
        <v/>
      </c>
      <c r="O94" s="226" t="str">
        <f t="shared" si="100"/>
        <v/>
      </c>
      <c r="P94" s="226" t="str">
        <f t="shared" si="101"/>
        <v/>
      </c>
      <c r="Q94" s="226" t="str">
        <f t="shared" si="102"/>
        <v/>
      </c>
      <c r="R94" s="226" t="str">
        <f t="shared" si="103"/>
        <v/>
      </c>
      <c r="S94" s="226" t="str">
        <f t="shared" si="104"/>
        <v/>
      </c>
      <c r="T94" s="227" t="str">
        <f t="shared" si="80"/>
        <v>Física</v>
      </c>
      <c r="U94" s="226">
        <f t="shared" si="81"/>
        <v>0</v>
      </c>
      <c r="V94" s="226">
        <f t="shared" si="82"/>
        <v>0</v>
      </c>
      <c r="W94" s="226">
        <f t="shared" si="83"/>
        <v>0</v>
      </c>
      <c r="X94" s="226">
        <f t="shared" si="105"/>
        <v>0</v>
      </c>
      <c r="Y94" s="228">
        <f t="shared" si="84"/>
        <v>0</v>
      </c>
      <c r="Z94" s="226">
        <f t="shared" si="85"/>
        <v>0</v>
      </c>
      <c r="AA94" s="226">
        <f t="shared" si="86"/>
        <v>0</v>
      </c>
      <c r="AB94" s="226">
        <f t="shared" si="106"/>
        <v>0</v>
      </c>
      <c r="AC94" s="228">
        <f t="shared" si="87"/>
        <v>0</v>
      </c>
      <c r="AD94" s="226">
        <f t="shared" si="88"/>
        <v>0</v>
      </c>
      <c r="AE94" s="226">
        <f t="shared" si="89"/>
        <v>0</v>
      </c>
      <c r="AF94" s="226">
        <f t="shared" si="107"/>
        <v>0</v>
      </c>
      <c r="AG94" s="216"/>
      <c r="AH94" s="216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>
      <c r="A95" s="49"/>
      <c r="B95" s="224">
        <f t="shared" si="90"/>
        <v>30</v>
      </c>
      <c r="C95" s="224">
        <f t="shared" si="91"/>
        <v>35</v>
      </c>
      <c r="D95" s="224">
        <f t="shared" si="92"/>
        <v>35</v>
      </c>
      <c r="E95" s="224">
        <f t="shared" si="77"/>
        <v>100</v>
      </c>
      <c r="F95" s="217">
        <f t="shared" si="78"/>
        <v>0</v>
      </c>
      <c r="G95" s="225" t="str">
        <f t="shared" si="79"/>
        <v>Geografia</v>
      </c>
      <c r="H95" s="226" t="str">
        <f t="shared" si="93"/>
        <v/>
      </c>
      <c r="I95" s="226" t="str">
        <f t="shared" si="94"/>
        <v/>
      </c>
      <c r="J95" s="226" t="str">
        <f t="shared" si="95"/>
        <v/>
      </c>
      <c r="K95" s="226" t="str">
        <f t="shared" si="96"/>
        <v/>
      </c>
      <c r="L95" s="226" t="str">
        <f t="shared" si="97"/>
        <v/>
      </c>
      <c r="M95" s="226">
        <f t="shared" si="98"/>
        <v>0</v>
      </c>
      <c r="N95" s="226" t="str">
        <f t="shared" si="99"/>
        <v/>
      </c>
      <c r="O95" s="226" t="str">
        <f t="shared" si="100"/>
        <v/>
      </c>
      <c r="P95" s="226" t="str">
        <f t="shared" si="101"/>
        <v/>
      </c>
      <c r="Q95" s="226" t="str">
        <f t="shared" si="102"/>
        <v/>
      </c>
      <c r="R95" s="226" t="str">
        <f t="shared" si="103"/>
        <v/>
      </c>
      <c r="S95" s="226" t="str">
        <f t="shared" si="104"/>
        <v/>
      </c>
      <c r="T95" s="227" t="str">
        <f t="shared" si="80"/>
        <v>Geografia</v>
      </c>
      <c r="U95" s="226">
        <f t="shared" si="81"/>
        <v>0</v>
      </c>
      <c r="V95" s="226">
        <f t="shared" si="82"/>
        <v>0</v>
      </c>
      <c r="W95" s="226">
        <f t="shared" si="83"/>
        <v>0</v>
      </c>
      <c r="X95" s="226">
        <f t="shared" si="105"/>
        <v>0</v>
      </c>
      <c r="Y95" s="228">
        <f t="shared" si="84"/>
        <v>0</v>
      </c>
      <c r="Z95" s="226">
        <f t="shared" si="85"/>
        <v>0</v>
      </c>
      <c r="AA95" s="226">
        <f t="shared" si="86"/>
        <v>0</v>
      </c>
      <c r="AB95" s="226">
        <f t="shared" si="106"/>
        <v>0</v>
      </c>
      <c r="AC95" s="228">
        <f t="shared" si="87"/>
        <v>0</v>
      </c>
      <c r="AD95" s="226">
        <f t="shared" si="88"/>
        <v>0</v>
      </c>
      <c r="AE95" s="226">
        <f t="shared" si="89"/>
        <v>0</v>
      </c>
      <c r="AF95" s="226">
        <f t="shared" si="107"/>
        <v>0</v>
      </c>
      <c r="AG95" s="216"/>
      <c r="AH95" s="216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>
      <c r="A96" s="49"/>
      <c r="B96" s="224">
        <f t="shared" si="90"/>
        <v>30</v>
      </c>
      <c r="C96" s="224">
        <f t="shared" si="91"/>
        <v>35</v>
      </c>
      <c r="D96" s="224">
        <f t="shared" si="92"/>
        <v>35</v>
      </c>
      <c r="E96" s="224">
        <f t="shared" si="77"/>
        <v>100</v>
      </c>
      <c r="F96" s="217">
        <f t="shared" si="78"/>
        <v>0</v>
      </c>
      <c r="G96" s="225" t="str">
        <f t="shared" si="79"/>
        <v>História</v>
      </c>
      <c r="H96" s="226" t="str">
        <f t="shared" si="93"/>
        <v/>
      </c>
      <c r="I96" s="226" t="str">
        <f t="shared" si="94"/>
        <v/>
      </c>
      <c r="J96" s="226" t="str">
        <f t="shared" si="95"/>
        <v/>
      </c>
      <c r="K96" s="226" t="str">
        <f t="shared" si="96"/>
        <v/>
      </c>
      <c r="L96" s="226" t="str">
        <f t="shared" si="97"/>
        <v/>
      </c>
      <c r="M96" s="226">
        <f t="shared" si="98"/>
        <v>0</v>
      </c>
      <c r="N96" s="226" t="str">
        <f t="shared" si="99"/>
        <v/>
      </c>
      <c r="O96" s="226" t="str">
        <f t="shared" si="100"/>
        <v/>
      </c>
      <c r="P96" s="226" t="str">
        <f t="shared" si="101"/>
        <v/>
      </c>
      <c r="Q96" s="226" t="str">
        <f t="shared" si="102"/>
        <v/>
      </c>
      <c r="R96" s="226" t="str">
        <f t="shared" si="103"/>
        <v/>
      </c>
      <c r="S96" s="226" t="str">
        <f t="shared" si="104"/>
        <v/>
      </c>
      <c r="T96" s="227" t="str">
        <f t="shared" si="80"/>
        <v>História</v>
      </c>
      <c r="U96" s="226">
        <f t="shared" si="81"/>
        <v>0</v>
      </c>
      <c r="V96" s="226">
        <f t="shared" si="82"/>
        <v>0</v>
      </c>
      <c r="W96" s="226">
        <f t="shared" si="83"/>
        <v>0</v>
      </c>
      <c r="X96" s="226">
        <f t="shared" si="105"/>
        <v>0</v>
      </c>
      <c r="Y96" s="228">
        <f t="shared" si="84"/>
        <v>0</v>
      </c>
      <c r="Z96" s="226">
        <f t="shared" si="85"/>
        <v>0</v>
      </c>
      <c r="AA96" s="226">
        <f t="shared" si="86"/>
        <v>0</v>
      </c>
      <c r="AB96" s="226">
        <f t="shared" si="106"/>
        <v>0</v>
      </c>
      <c r="AC96" s="228">
        <f t="shared" si="87"/>
        <v>0</v>
      </c>
      <c r="AD96" s="226">
        <f t="shared" si="88"/>
        <v>0</v>
      </c>
      <c r="AE96" s="226">
        <f t="shared" si="89"/>
        <v>0</v>
      </c>
      <c r="AF96" s="226">
        <f t="shared" si="107"/>
        <v>0</v>
      </c>
      <c r="AG96" s="216"/>
      <c r="AH96" s="216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>
      <c r="A97" s="49"/>
      <c r="B97" s="224">
        <f t="shared" si="90"/>
        <v>30</v>
      </c>
      <c r="C97" s="224">
        <f t="shared" si="91"/>
        <v>35</v>
      </c>
      <c r="D97" s="224">
        <f t="shared" si="92"/>
        <v>35</v>
      </c>
      <c r="E97" s="224">
        <f t="shared" si="77"/>
        <v>100</v>
      </c>
      <c r="F97" s="217">
        <f t="shared" si="78"/>
        <v>0</v>
      </c>
      <c r="G97" s="225" t="str">
        <f t="shared" si="79"/>
        <v>Inglês</v>
      </c>
      <c r="H97" s="226" t="str">
        <f t="shared" si="93"/>
        <v/>
      </c>
      <c r="I97" s="226">
        <f t="shared" si="94"/>
        <v>10</v>
      </c>
      <c r="J97" s="226" t="str">
        <f t="shared" si="95"/>
        <v/>
      </c>
      <c r="K97" s="226" t="str">
        <f t="shared" si="96"/>
        <v/>
      </c>
      <c r="L97" s="226" t="str">
        <f t="shared" si="97"/>
        <v/>
      </c>
      <c r="M97" s="226">
        <f t="shared" si="98"/>
        <v>0</v>
      </c>
      <c r="N97" s="226" t="str">
        <f t="shared" si="99"/>
        <v/>
      </c>
      <c r="O97" s="226" t="str">
        <f t="shared" si="100"/>
        <v/>
      </c>
      <c r="P97" s="226" t="str">
        <f t="shared" si="101"/>
        <v/>
      </c>
      <c r="Q97" s="226" t="str">
        <f t="shared" si="102"/>
        <v/>
      </c>
      <c r="R97" s="226" t="str">
        <f t="shared" si="103"/>
        <v/>
      </c>
      <c r="S97" s="226" t="str">
        <f t="shared" si="104"/>
        <v/>
      </c>
      <c r="T97" s="227" t="str">
        <f t="shared" si="80"/>
        <v>Inglês</v>
      </c>
      <c r="U97" s="226">
        <f t="shared" si="81"/>
        <v>0</v>
      </c>
      <c r="V97" s="226">
        <f t="shared" si="82"/>
        <v>0</v>
      </c>
      <c r="W97" s="226">
        <f t="shared" si="83"/>
        <v>0</v>
      </c>
      <c r="X97" s="226">
        <f t="shared" si="105"/>
        <v>0</v>
      </c>
      <c r="Y97" s="228">
        <f t="shared" si="84"/>
        <v>0</v>
      </c>
      <c r="Z97" s="226">
        <f t="shared" si="85"/>
        <v>0</v>
      </c>
      <c r="AA97" s="226">
        <f t="shared" si="86"/>
        <v>0</v>
      </c>
      <c r="AB97" s="226">
        <f t="shared" si="106"/>
        <v>0</v>
      </c>
      <c r="AC97" s="228">
        <f t="shared" si="87"/>
        <v>0</v>
      </c>
      <c r="AD97" s="226">
        <f t="shared" si="88"/>
        <v>0</v>
      </c>
      <c r="AE97" s="226">
        <f t="shared" si="89"/>
        <v>0</v>
      </c>
      <c r="AF97" s="226">
        <f t="shared" si="107"/>
        <v>0</v>
      </c>
      <c r="AG97" s="216"/>
      <c r="AH97" s="216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>
      <c r="A98" s="49"/>
      <c r="B98" s="224">
        <f t="shared" si="90"/>
        <v>30</v>
      </c>
      <c r="C98" s="224">
        <f t="shared" si="91"/>
        <v>35</v>
      </c>
      <c r="D98" s="224">
        <f t="shared" si="92"/>
        <v>35</v>
      </c>
      <c r="E98" s="224">
        <f t="shared" si="77"/>
        <v>100</v>
      </c>
      <c r="F98" s="217">
        <f t="shared" si="78"/>
        <v>0</v>
      </c>
      <c r="G98" s="225" t="str">
        <f t="shared" si="79"/>
        <v xml:space="preserve">Português </v>
      </c>
      <c r="H98" s="226" t="str">
        <f>IF(B75=0,$B$80,IF(""=B18, "",IF(B18=0,0,$B$80*B18/B75)))</f>
        <v/>
      </c>
      <c r="I98" s="226">
        <f>IF(D75=0,D80,IF(""=C18, "",IF(C18=0,0,$D$80*C18/D75)))</f>
        <v>10</v>
      </c>
      <c r="J98" s="226" t="str">
        <f>IF(F75=0,$F$80,IF(""=D18, "",IF(D18=0,0,$F$80*D18/F75)))</f>
        <v/>
      </c>
      <c r="K98" s="226" t="str">
        <f>IF(H75=0,H80,IF(""=E18, "",IF(E18=0,0,$H$80*E18/H75)))</f>
        <v/>
      </c>
      <c r="L98" s="226" t="str">
        <f>IF(M75=0,M80,IF(""=K18, "",IF(K18=0,0,$M$80*K18/M75)))</f>
        <v/>
      </c>
      <c r="M98" s="226">
        <f>IF(O75=0,$O$80,IF(ISBLANK(L18), "",IF(L18=0,0,$O$80*L18/O75)))</f>
        <v>0</v>
      </c>
      <c r="N98" s="226" t="str">
        <f>IF(Q75=0,Q80,IF(""=M18, "",IF(M18=0,0,$Q$80*M18/Q75)))</f>
        <v/>
      </c>
      <c r="O98" s="226" t="str">
        <f>IF(S75=0,S80,IF(""=N18, "",IF(N18=0,0,$S$80*N18/S75)))</f>
        <v/>
      </c>
      <c r="P98" s="226" t="str">
        <f>IF(X75=0,X80,IF(""=U18, "",IF(U18=0,0,$X$80*U18/X75)))</f>
        <v/>
      </c>
      <c r="Q98" s="226" t="str">
        <f>IF(Z75=0,Z80,IF(""=V18, "",IF(V18=0,0,$Z$80*V18/Z75)))</f>
        <v/>
      </c>
      <c r="R98" s="226">
        <f>IF(AB75=0,AB80,IF(""=W18, "",IF(W18=0,0,$AB$80*W18/AB75)))</f>
        <v>4</v>
      </c>
      <c r="S98" s="226" t="str">
        <f>IF(AD75=0,AD80,IF(""=X18, "",IF(X18=0,0,$AD$80*X18/AD75)))</f>
        <v/>
      </c>
      <c r="T98" s="227" t="str">
        <f t="shared" si="80"/>
        <v xml:space="preserve">Português </v>
      </c>
      <c r="U98" s="226">
        <f t="shared" si="81"/>
        <v>0</v>
      </c>
      <c r="V98" s="226">
        <f t="shared" si="82"/>
        <v>0</v>
      </c>
      <c r="W98" s="226">
        <f t="shared" si="83"/>
        <v>0</v>
      </c>
      <c r="X98" s="226">
        <f t="shared" si="105"/>
        <v>0</v>
      </c>
      <c r="Y98" s="228">
        <f t="shared" si="84"/>
        <v>0</v>
      </c>
      <c r="Z98" s="226">
        <f t="shared" si="85"/>
        <v>0</v>
      </c>
      <c r="AA98" s="226">
        <f t="shared" si="86"/>
        <v>0</v>
      </c>
      <c r="AB98" s="226">
        <f t="shared" si="106"/>
        <v>0</v>
      </c>
      <c r="AC98" s="228">
        <f t="shared" si="87"/>
        <v>0</v>
      </c>
      <c r="AD98" s="226">
        <f t="shared" si="88"/>
        <v>0</v>
      </c>
      <c r="AE98" s="226">
        <f t="shared" si="89"/>
        <v>0</v>
      </c>
      <c r="AF98" s="226">
        <f t="shared" si="107"/>
        <v>0</v>
      </c>
      <c r="AG98" s="216"/>
      <c r="AH98" s="216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>
      <c r="A99" s="49"/>
      <c r="B99" s="224">
        <f t="shared" si="90"/>
        <v>30</v>
      </c>
      <c r="C99" s="224">
        <f t="shared" si="91"/>
        <v>35</v>
      </c>
      <c r="D99" s="224">
        <f t="shared" si="92"/>
        <v>35</v>
      </c>
      <c r="E99" s="224">
        <f t="shared" si="77"/>
        <v>100</v>
      </c>
      <c r="F99" s="217">
        <f t="shared" si="78"/>
        <v>0</v>
      </c>
      <c r="G99" s="225" t="str">
        <f t="shared" si="79"/>
        <v>Matemática</v>
      </c>
      <c r="H99" s="226" t="str">
        <f t="shared" si="93"/>
        <v/>
      </c>
      <c r="I99" s="226" t="str">
        <f t="shared" si="94"/>
        <v/>
      </c>
      <c r="J99" s="226" t="str">
        <f t="shared" ref="J99:J102" si="108">IF(F76=0,$F$80,IF(ISBLANK(D19), "",IF(D19=0,0,$F$80*D19/F76)))</f>
        <v/>
      </c>
      <c r="K99" s="226" t="str">
        <f t="shared" ref="K99:K102" si="109">IF(H76=0,$H$80,IF(ISBLANK(E19), "",IF(E19=0,0,$H$80*E19/H76)))</f>
        <v/>
      </c>
      <c r="L99" s="226" t="str">
        <f t="shared" ref="L99:L102" si="110">IF(M76=0,$M$80,IF(ISBLANK(K19), "",IF(K19=0,0,$M$80*K19/M76)))</f>
        <v/>
      </c>
      <c r="M99" s="226">
        <f t="shared" ref="M99:M102" si="111">IF(O76=0,$O$80,IF(ISBLANK(L19), "",IF(L19=0,0,$O$80*L19/O76)))</f>
        <v>0</v>
      </c>
      <c r="N99" s="226" t="str">
        <f t="shared" si="99"/>
        <v/>
      </c>
      <c r="O99" s="226" t="str">
        <f t="shared" si="100"/>
        <v/>
      </c>
      <c r="P99" s="226" t="str">
        <f t="shared" ref="P99:P102" si="112">IF(X76=0,$X$80,IF(ISBLANK(U19), "",IF(U19=0,0,$X$80*U19/X76)))</f>
        <v/>
      </c>
      <c r="Q99" s="226" t="str">
        <f t="shared" ref="Q99:Q102" si="113">IF(Z76=0,$Z$80,IF(ISBLANK(V19), "",IF(V19=0,0,$Z$80*V19/Z76)))</f>
        <v/>
      </c>
      <c r="R99" s="226" t="str">
        <f t="shared" si="103"/>
        <v/>
      </c>
      <c r="S99" s="226" t="str">
        <f t="shared" si="104"/>
        <v/>
      </c>
      <c r="T99" s="227" t="str">
        <f t="shared" si="80"/>
        <v>Matemática</v>
      </c>
      <c r="U99" s="226">
        <f t="shared" si="81"/>
        <v>0</v>
      </c>
      <c r="V99" s="226">
        <f t="shared" si="82"/>
        <v>0</v>
      </c>
      <c r="W99" s="226">
        <f t="shared" si="83"/>
        <v>0</v>
      </c>
      <c r="X99" s="226">
        <f t="shared" si="105"/>
        <v>0</v>
      </c>
      <c r="Y99" s="228">
        <f t="shared" si="84"/>
        <v>0</v>
      </c>
      <c r="Z99" s="226">
        <f t="shared" si="85"/>
        <v>0</v>
      </c>
      <c r="AA99" s="226">
        <f t="shared" si="86"/>
        <v>0</v>
      </c>
      <c r="AB99" s="226">
        <f t="shared" si="106"/>
        <v>0</v>
      </c>
      <c r="AC99" s="228">
        <f t="shared" si="87"/>
        <v>0</v>
      </c>
      <c r="AD99" s="226">
        <f t="shared" si="88"/>
        <v>0</v>
      </c>
      <c r="AE99" s="226">
        <f t="shared" si="89"/>
        <v>0</v>
      </c>
      <c r="AF99" s="226">
        <f t="shared" si="107"/>
        <v>0</v>
      </c>
      <c r="AG99" s="216"/>
      <c r="AH99" s="216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>
      <c r="A100" s="49"/>
      <c r="B100" s="224">
        <f t="shared" si="90"/>
        <v>30</v>
      </c>
      <c r="C100" s="224">
        <f t="shared" si="91"/>
        <v>35</v>
      </c>
      <c r="D100" s="224">
        <f t="shared" si="92"/>
        <v>35</v>
      </c>
      <c r="E100" s="224">
        <f t="shared" si="77"/>
        <v>100</v>
      </c>
      <c r="F100" s="217">
        <f t="shared" si="78"/>
        <v>0</v>
      </c>
      <c r="G100" s="225" t="str">
        <f t="shared" si="79"/>
        <v>Química</v>
      </c>
      <c r="H100" s="226" t="str">
        <f t="shared" si="93"/>
        <v/>
      </c>
      <c r="I100" s="226" t="str">
        <f t="shared" si="94"/>
        <v/>
      </c>
      <c r="J100" s="226" t="str">
        <f t="shared" si="108"/>
        <v/>
      </c>
      <c r="K100" s="226" t="str">
        <f t="shared" si="109"/>
        <v/>
      </c>
      <c r="L100" s="226" t="str">
        <f t="shared" si="110"/>
        <v/>
      </c>
      <c r="M100" s="226">
        <f t="shared" si="111"/>
        <v>0</v>
      </c>
      <c r="N100" s="226" t="str">
        <f t="shared" si="99"/>
        <v/>
      </c>
      <c r="O100" s="226" t="str">
        <f t="shared" si="100"/>
        <v/>
      </c>
      <c r="P100" s="226" t="str">
        <f t="shared" si="112"/>
        <v/>
      </c>
      <c r="Q100" s="226" t="str">
        <f t="shared" si="113"/>
        <v/>
      </c>
      <c r="R100" s="226" t="str">
        <f t="shared" si="103"/>
        <v/>
      </c>
      <c r="S100" s="226" t="str">
        <f t="shared" si="104"/>
        <v/>
      </c>
      <c r="T100" s="227" t="str">
        <f t="shared" si="80"/>
        <v>Química</v>
      </c>
      <c r="U100" s="226">
        <f t="shared" si="81"/>
        <v>0</v>
      </c>
      <c r="V100" s="226">
        <f t="shared" si="82"/>
        <v>0</v>
      </c>
      <c r="W100" s="226">
        <f t="shared" si="83"/>
        <v>0</v>
      </c>
      <c r="X100" s="226">
        <f t="shared" si="105"/>
        <v>0</v>
      </c>
      <c r="Y100" s="228">
        <f t="shared" si="84"/>
        <v>0</v>
      </c>
      <c r="Z100" s="226">
        <f t="shared" si="85"/>
        <v>0</v>
      </c>
      <c r="AA100" s="226">
        <f t="shared" si="86"/>
        <v>0</v>
      </c>
      <c r="AB100" s="226">
        <f t="shared" si="106"/>
        <v>0</v>
      </c>
      <c r="AC100" s="228">
        <f t="shared" si="87"/>
        <v>0</v>
      </c>
      <c r="AD100" s="226">
        <f t="shared" si="88"/>
        <v>0</v>
      </c>
      <c r="AE100" s="226">
        <f t="shared" si="89"/>
        <v>0</v>
      </c>
      <c r="AF100" s="226">
        <f t="shared" si="107"/>
        <v>0</v>
      </c>
      <c r="AG100" s="216"/>
      <c r="AH100" s="216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>
      <c r="A101" s="49"/>
      <c r="B101" s="224">
        <f t="shared" si="90"/>
        <v>30</v>
      </c>
      <c r="C101" s="224">
        <f t="shared" si="91"/>
        <v>35</v>
      </c>
      <c r="D101" s="224">
        <f t="shared" si="92"/>
        <v>35</v>
      </c>
      <c r="E101" s="224">
        <f t="shared" si="77"/>
        <v>100</v>
      </c>
      <c r="F101" s="217">
        <f t="shared" si="78"/>
        <v>0</v>
      </c>
      <c r="G101" s="225" t="str">
        <f t="shared" si="79"/>
        <v>Sociologia</v>
      </c>
      <c r="H101" s="226" t="str">
        <f t="shared" si="93"/>
        <v/>
      </c>
      <c r="I101" s="226" t="str">
        <f t="shared" si="94"/>
        <v/>
      </c>
      <c r="J101" s="226">
        <f t="shared" si="108"/>
        <v>6</v>
      </c>
      <c r="K101" s="226" t="str">
        <f t="shared" si="109"/>
        <v/>
      </c>
      <c r="L101" s="226" t="str">
        <f t="shared" si="110"/>
        <v/>
      </c>
      <c r="M101" s="226">
        <f t="shared" si="111"/>
        <v>0</v>
      </c>
      <c r="N101" s="226" t="str">
        <f t="shared" si="99"/>
        <v/>
      </c>
      <c r="O101" s="226" t="str">
        <f t="shared" si="100"/>
        <v/>
      </c>
      <c r="P101" s="226" t="str">
        <f t="shared" si="112"/>
        <v/>
      </c>
      <c r="Q101" s="226" t="str">
        <f t="shared" si="113"/>
        <v/>
      </c>
      <c r="R101" s="226" t="str">
        <f t="shared" si="103"/>
        <v/>
      </c>
      <c r="S101" s="226" t="str">
        <f t="shared" si="104"/>
        <v/>
      </c>
      <c r="T101" s="227" t="str">
        <f t="shared" si="80"/>
        <v>Sociologia</v>
      </c>
      <c r="U101" s="226">
        <f t="shared" si="81"/>
        <v>0</v>
      </c>
      <c r="V101" s="226">
        <f t="shared" si="82"/>
        <v>0</v>
      </c>
      <c r="W101" s="226">
        <f t="shared" si="83"/>
        <v>0</v>
      </c>
      <c r="X101" s="226">
        <f t="shared" si="105"/>
        <v>0</v>
      </c>
      <c r="Y101" s="228">
        <f t="shared" si="84"/>
        <v>0</v>
      </c>
      <c r="Z101" s="226">
        <f t="shared" si="85"/>
        <v>0</v>
      </c>
      <c r="AA101" s="226">
        <f t="shared" si="86"/>
        <v>0</v>
      </c>
      <c r="AB101" s="226">
        <f t="shared" si="106"/>
        <v>0</v>
      </c>
      <c r="AC101" s="228">
        <f t="shared" si="87"/>
        <v>0</v>
      </c>
      <c r="AD101" s="226">
        <f t="shared" si="88"/>
        <v>0</v>
      </c>
      <c r="AE101" s="226">
        <f t="shared" si="89"/>
        <v>0</v>
      </c>
      <c r="AF101" s="226">
        <f t="shared" si="107"/>
        <v>0</v>
      </c>
      <c r="AG101" s="216"/>
      <c r="AH101" s="216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>
      <c r="A102" s="49"/>
      <c r="B102" s="224">
        <f t="shared" si="90"/>
        <v>30</v>
      </c>
      <c r="C102" s="224">
        <f t="shared" si="91"/>
        <v>35</v>
      </c>
      <c r="D102" s="224">
        <f t="shared" si="92"/>
        <v>35</v>
      </c>
      <c r="E102" s="224">
        <f t="shared" si="77"/>
        <v>100</v>
      </c>
      <c r="F102" s="217">
        <f t="shared" si="78"/>
        <v>0</v>
      </c>
      <c r="G102" s="225" t="str">
        <f t="shared" si="79"/>
        <v>Cultura Religiosa</v>
      </c>
      <c r="H102" s="226" t="str">
        <f t="shared" si="93"/>
        <v/>
      </c>
      <c r="I102" s="226" t="str">
        <f t="shared" si="94"/>
        <v/>
      </c>
      <c r="J102" s="226" t="str">
        <f t="shared" si="108"/>
        <v/>
      </c>
      <c r="K102" s="226" t="str">
        <f t="shared" si="109"/>
        <v/>
      </c>
      <c r="L102" s="226" t="str">
        <f t="shared" si="110"/>
        <v/>
      </c>
      <c r="M102" s="226">
        <f t="shared" si="111"/>
        <v>0</v>
      </c>
      <c r="N102" s="226" t="str">
        <f t="shared" si="99"/>
        <v/>
      </c>
      <c r="O102" s="226" t="str">
        <f t="shared" si="100"/>
        <v/>
      </c>
      <c r="P102" s="226" t="str">
        <f t="shared" si="112"/>
        <v/>
      </c>
      <c r="Q102" s="226" t="str">
        <f t="shared" si="113"/>
        <v/>
      </c>
      <c r="R102" s="226" t="str">
        <f t="shared" si="103"/>
        <v/>
      </c>
      <c r="S102" s="226" t="str">
        <f t="shared" si="104"/>
        <v/>
      </c>
      <c r="T102" s="227" t="str">
        <f t="shared" si="80"/>
        <v>Cultura Religiosa</v>
      </c>
      <c r="U102" s="226">
        <f t="shared" si="81"/>
        <v>0</v>
      </c>
      <c r="V102" s="226">
        <f t="shared" si="82"/>
        <v>0</v>
      </c>
      <c r="W102" s="226">
        <f t="shared" si="83"/>
        <v>0</v>
      </c>
      <c r="X102" s="226">
        <f t="shared" si="105"/>
        <v>0</v>
      </c>
      <c r="Y102" s="228">
        <f t="shared" si="84"/>
        <v>0</v>
      </c>
      <c r="Z102" s="226">
        <f t="shared" si="85"/>
        <v>0</v>
      </c>
      <c r="AA102" s="226">
        <f t="shared" si="86"/>
        <v>0</v>
      </c>
      <c r="AB102" s="226">
        <f t="shared" si="106"/>
        <v>0</v>
      </c>
      <c r="AC102" s="228">
        <f t="shared" si="87"/>
        <v>0</v>
      </c>
      <c r="AD102" s="226">
        <f t="shared" si="88"/>
        <v>0</v>
      </c>
      <c r="AE102" s="226">
        <f t="shared" si="89"/>
        <v>0</v>
      </c>
      <c r="AF102" s="226">
        <f t="shared" si="107"/>
        <v>0</v>
      </c>
      <c r="AG102" s="216"/>
      <c r="AH102" s="216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>
      <c r="A103" s="49"/>
      <c r="B103" s="224">
        <f>AVERAGE(B90:B102)</f>
        <v>30</v>
      </c>
      <c r="C103" s="224">
        <f t="shared" ref="C103:E103" si="114">AVERAGE(C90:C102)</f>
        <v>35</v>
      </c>
      <c r="D103" s="224">
        <f t="shared" si="114"/>
        <v>35</v>
      </c>
      <c r="E103" s="224">
        <f t="shared" si="114"/>
        <v>100</v>
      </c>
      <c r="F103" s="217"/>
      <c r="G103" s="225" t="str">
        <f t="shared" si="79"/>
        <v>Sua Média</v>
      </c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  <c r="AA103" s="217"/>
      <c r="AB103" s="217"/>
      <c r="AC103" s="217"/>
      <c r="AD103" s="217"/>
      <c r="AE103" s="217"/>
      <c r="AF103" s="217"/>
      <c r="AG103" s="216"/>
      <c r="AH103" s="216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>
      <c r="A104" s="49"/>
      <c r="B104" s="217"/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  <c r="AA104" s="217"/>
      <c r="AB104" s="217"/>
      <c r="AC104" s="217"/>
      <c r="AD104" s="217"/>
      <c r="AE104" s="217"/>
      <c r="AF104" s="217"/>
      <c r="AG104" s="216"/>
      <c r="AH104" s="216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>
      <c r="A105" s="55"/>
      <c r="B105" s="218" t="s">
        <v>85</v>
      </c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9"/>
      <c r="P105" s="218" t="s">
        <v>86</v>
      </c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7"/>
      <c r="AC105" s="217"/>
      <c r="AD105" s="217"/>
      <c r="AE105" s="217"/>
      <c r="AF105" s="217"/>
      <c r="AG105" s="216"/>
      <c r="AH105" s="216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>
      <c r="A106" s="55"/>
      <c r="B106" s="218" t="str">
        <f>$B$8</f>
        <v>1º Etapa</v>
      </c>
      <c r="C106" s="218"/>
      <c r="D106" s="218"/>
      <c r="E106" s="218"/>
      <c r="F106" s="218" t="str">
        <f>$K$8</f>
        <v>2º Etapa</v>
      </c>
      <c r="G106" s="218"/>
      <c r="H106" s="218"/>
      <c r="I106" s="218"/>
      <c r="J106" s="218" t="str">
        <f>$U$8</f>
        <v>3º Etapa</v>
      </c>
      <c r="K106" s="218"/>
      <c r="L106" s="218"/>
      <c r="M106" s="218"/>
      <c r="N106" s="223" t="str">
        <f>$AB$8</f>
        <v>Anual</v>
      </c>
      <c r="O106" s="217"/>
      <c r="P106" s="218" t="str">
        <f>B106</f>
        <v>1º Etapa</v>
      </c>
      <c r="Q106" s="218"/>
      <c r="R106" s="218"/>
      <c r="S106" s="218"/>
      <c r="T106" s="218" t="str">
        <f>F106</f>
        <v>2º Etapa</v>
      </c>
      <c r="U106" s="218"/>
      <c r="V106" s="218"/>
      <c r="W106" s="218"/>
      <c r="X106" s="218" t="str">
        <f>J106</f>
        <v>3º Etapa</v>
      </c>
      <c r="Y106" s="218"/>
      <c r="Z106" s="218"/>
      <c r="AA106" s="218"/>
      <c r="AB106" s="217"/>
      <c r="AC106" s="217"/>
      <c r="AD106" s="217"/>
      <c r="AE106" s="217"/>
      <c r="AF106" s="217"/>
      <c r="AG106" s="216"/>
      <c r="AH106" s="216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>
      <c r="A107" s="55"/>
      <c r="B107" s="222" t="str">
        <f>B9</f>
        <v>Prova 1</v>
      </c>
      <c r="C107" s="222" t="str">
        <f>C9</f>
        <v>Prova 2</v>
      </c>
      <c r="D107" s="222" t="str">
        <f>D9</f>
        <v>Atividade</v>
      </c>
      <c r="E107" s="222" t="str">
        <f>E9</f>
        <v>Simulado</v>
      </c>
      <c r="F107" s="222" t="str">
        <f>K9</f>
        <v>Prova 1</v>
      </c>
      <c r="G107" s="222" t="str">
        <f>L9</f>
        <v>Prova 2</v>
      </c>
      <c r="H107" s="222" t="str">
        <f>M9</f>
        <v>Atividade</v>
      </c>
      <c r="I107" s="222" t="str">
        <f>N9</f>
        <v>Simulado</v>
      </c>
      <c r="J107" s="222" t="str">
        <f>U9</f>
        <v>Prova</v>
      </c>
      <c r="K107" s="222" t="str">
        <f>V9</f>
        <v>Atividade</v>
      </c>
      <c r="L107" s="222" t="str">
        <f>W9</f>
        <v>Forum</v>
      </c>
      <c r="M107" s="222" t="str">
        <f>X9</f>
        <v>Simulado</v>
      </c>
      <c r="N107" s="223"/>
      <c r="O107" s="217"/>
      <c r="P107" s="222" t="str">
        <f>$B$9</f>
        <v>Prova 1</v>
      </c>
      <c r="Q107" s="222" t="str">
        <f>C9</f>
        <v>Prova 2</v>
      </c>
      <c r="R107" s="222" t="str">
        <f>$D$9</f>
        <v>Atividade</v>
      </c>
      <c r="S107" s="222" t="str">
        <f>$E$9</f>
        <v>Simulado</v>
      </c>
      <c r="T107" s="222" t="str">
        <f>$B$9</f>
        <v>Prova 1</v>
      </c>
      <c r="U107" s="222" t="str">
        <f>$C$9</f>
        <v>Prova 2</v>
      </c>
      <c r="V107" s="222" t="str">
        <f>$D$9</f>
        <v>Atividade</v>
      </c>
      <c r="W107" s="222" t="str">
        <f>$E$9</f>
        <v>Simulado</v>
      </c>
      <c r="X107" s="222" t="str">
        <f>$B$9</f>
        <v>Prova 1</v>
      </c>
      <c r="Y107" s="222" t="str">
        <f>$C$9</f>
        <v>Prova 2</v>
      </c>
      <c r="Z107" s="222" t="str">
        <f>$D$9</f>
        <v>Atividade</v>
      </c>
      <c r="AA107" s="222" t="str">
        <f>$E$9</f>
        <v>Simulado</v>
      </c>
      <c r="AB107" s="217"/>
      <c r="AC107" s="217"/>
      <c r="AD107" s="217"/>
      <c r="AE107" s="217"/>
      <c r="AF107" s="217"/>
      <c r="AG107" s="216"/>
      <c r="AH107" s="216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>
      <c r="A108" s="55"/>
      <c r="B108" s="217">
        <f>IF(ISBLANK(B10),0,B67)</f>
        <v>0</v>
      </c>
      <c r="C108" s="217">
        <f>IF(ISBLANK(C10),B108,B108+D67)</f>
        <v>0</v>
      </c>
      <c r="D108" s="217">
        <f>IF(ISBLANK(D10),C108,F67+C108)</f>
        <v>0</v>
      </c>
      <c r="E108" s="217">
        <f>IF(ISBLANK(E10),D108,H67+D108)</f>
        <v>0</v>
      </c>
      <c r="F108" s="217">
        <f>IF(ISBLANK(K10),E108,M67+E108)</f>
        <v>0</v>
      </c>
      <c r="G108" s="217">
        <f>IF(ISBLANK(L10),F108,O67+F108)</f>
        <v>0</v>
      </c>
      <c r="H108" s="217">
        <f>IF(ISBLANK(M10),G108,G108+Q67)</f>
        <v>0</v>
      </c>
      <c r="I108" s="217">
        <f>IF(ISBLANK(N10),H108,S67+H108)</f>
        <v>0</v>
      </c>
      <c r="J108" s="217">
        <f>IF(ISBLANK(U10),I108,I108+X67)</f>
        <v>0</v>
      </c>
      <c r="K108" s="217">
        <f>IF(ISBLANK(V10),J108,J108+Z67)</f>
        <v>0</v>
      </c>
      <c r="L108" s="217">
        <f>IF(ISBLANK(W10),K108,K108+AB67)</f>
        <v>0</v>
      </c>
      <c r="M108" s="217">
        <f>IF(ISBLANK(X10),L108,AD67+L108)</f>
        <v>0</v>
      </c>
      <c r="N108" s="224">
        <f t="shared" ref="N108:N120" si="115">$AD$25-M108</f>
        <v>100</v>
      </c>
      <c r="O108" s="225" t="str">
        <f t="shared" ref="O108:O120" si="116">A10</f>
        <v>Artes</v>
      </c>
      <c r="P108" s="217">
        <f>IF(ISBLANK(B10),K67,K67-B67)</f>
        <v>30</v>
      </c>
      <c r="Q108" s="217">
        <f>IF(ISBLANK(C10),P108,P108-D67)</f>
        <v>30</v>
      </c>
      <c r="R108" s="217">
        <f>IF(ISBLANK(D10),Q108,Q108-F67)</f>
        <v>30</v>
      </c>
      <c r="S108" s="217">
        <f>IF(ISBLANK(E10),R108,R108-H67)</f>
        <v>30</v>
      </c>
      <c r="T108" s="217">
        <f>IF(ISBLANK(K10),V67,V67-M67)</f>
        <v>35</v>
      </c>
      <c r="U108" s="217">
        <f>IF(ISBLANK(L10),T108,T108-O67)</f>
        <v>35</v>
      </c>
      <c r="V108" s="217">
        <f>IF(ISBLANK(M10),U108,U108-Q67)</f>
        <v>35</v>
      </c>
      <c r="W108" s="217">
        <f>IF(ISBLANK(N10),V108,V108-S67)</f>
        <v>35</v>
      </c>
      <c r="X108" s="217">
        <f>IF(ISBLANK(U10),AF67,AF67-X67)</f>
        <v>35</v>
      </c>
      <c r="Y108" s="217">
        <f>IF(ISBLANK(V10),X108,X108-Z67)</f>
        <v>35</v>
      </c>
      <c r="Z108" s="217">
        <f>IF(ISBLANK(W10),Y108,Y108-AB67)</f>
        <v>35</v>
      </c>
      <c r="AA108" s="217">
        <f>IF(ISBLANK(X10),Z108,Z108-AD67)</f>
        <v>35</v>
      </c>
      <c r="AB108" s="217"/>
      <c r="AC108" s="217"/>
      <c r="AD108" s="217"/>
      <c r="AE108" s="217"/>
      <c r="AF108" s="217"/>
      <c r="AG108" s="216"/>
      <c r="AH108" s="216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>
      <c r="A109" s="55"/>
      <c r="B109" s="217">
        <f t="shared" ref="B109:B120" si="117">IF(ISBLANK(B11),0,B68)</f>
        <v>0</v>
      </c>
      <c r="C109" s="217">
        <f t="shared" ref="C109:C120" si="118">IF(ISBLANK(C11),B109,B109+D68)</f>
        <v>0</v>
      </c>
      <c r="D109" s="217">
        <f t="shared" ref="D109:D115" si="119">IF(ISBLANK(D11),C109,F68+C109)</f>
        <v>0</v>
      </c>
      <c r="E109" s="217">
        <f t="shared" ref="E109:E115" si="120">IF(ISBLANK(E11),D109,H68+D109)</f>
        <v>0</v>
      </c>
      <c r="F109" s="217">
        <f t="shared" ref="F109:F115" si="121">IF(ISBLANK(K11),E109,M68+E109)</f>
        <v>0</v>
      </c>
      <c r="G109" s="217">
        <f t="shared" ref="G109:G115" si="122">IF(ISBLANK(L11),F109,O68+F109)</f>
        <v>0</v>
      </c>
      <c r="H109" s="217">
        <f t="shared" ref="H109:H115" si="123">IF(ISBLANK(M11),G109,G109+Q68)</f>
        <v>0</v>
      </c>
      <c r="I109" s="217">
        <f t="shared" ref="I109:I115" si="124">IF(ISBLANK(N11),H109,S68+H109)</f>
        <v>0</v>
      </c>
      <c r="J109" s="217">
        <f t="shared" ref="J109:J115" si="125">IF(ISBLANK(U11),I109,I109+X68)</f>
        <v>0</v>
      </c>
      <c r="K109" s="217">
        <f t="shared" ref="K109:K115" si="126">IF(ISBLANK(V11),J109,J109+Z68)</f>
        <v>0</v>
      </c>
      <c r="L109" s="217">
        <f t="shared" ref="L109:L115" si="127">IF(ISBLANK(W11),K109,K109+AB68)</f>
        <v>0</v>
      </c>
      <c r="M109" s="217">
        <f t="shared" ref="M109:M115" si="128">IF(ISBLANK(X11),L109,AD68+L109)</f>
        <v>0</v>
      </c>
      <c r="N109" s="224">
        <f t="shared" si="115"/>
        <v>100</v>
      </c>
      <c r="O109" s="225" t="str">
        <f t="shared" si="116"/>
        <v>Biologia</v>
      </c>
      <c r="P109" s="217">
        <f t="shared" ref="P109:P115" si="129">IF(ISBLANK(B11),K68,K68-B68)</f>
        <v>30</v>
      </c>
      <c r="Q109" s="217">
        <f t="shared" ref="Q109:Q115" si="130">IF(ISBLANK(C11),P109,P109-D68)</f>
        <v>30</v>
      </c>
      <c r="R109" s="217">
        <f t="shared" ref="R109:R115" si="131">IF(ISBLANK(D11),Q109,Q109-F68)</f>
        <v>30</v>
      </c>
      <c r="S109" s="217">
        <f t="shared" ref="S109:S115" si="132">IF(ISBLANK(E11),R109,R109-H68)</f>
        <v>30</v>
      </c>
      <c r="T109" s="217">
        <f t="shared" ref="T109:T115" si="133">IF(ISBLANK(K11),V68,V68-M68)</f>
        <v>35</v>
      </c>
      <c r="U109" s="217">
        <f t="shared" ref="U109:U115" si="134">IF(ISBLANK(L11),T109,T109-O68)</f>
        <v>35</v>
      </c>
      <c r="V109" s="217">
        <f t="shared" ref="V109:V115" si="135">IF(ISBLANK(M11),U109,U109-Q68)</f>
        <v>35</v>
      </c>
      <c r="W109" s="217">
        <f t="shared" ref="W109:W115" si="136">IF(ISBLANK(N11),V109,V109-S68)</f>
        <v>35</v>
      </c>
      <c r="X109" s="217">
        <f t="shared" ref="X109:X115" si="137">IF(ISBLANK(U11),AF68,AF68-X68)</f>
        <v>35</v>
      </c>
      <c r="Y109" s="217">
        <f t="shared" ref="Y109:Y115" si="138">IF(ISBLANK(V11),X109,X109-Z68)</f>
        <v>35</v>
      </c>
      <c r="Z109" s="217">
        <f t="shared" ref="Z109:Z115" si="139">IF(ISBLANK(W11),Y109,Y109-AB68)</f>
        <v>35</v>
      </c>
      <c r="AA109" s="217">
        <f t="shared" ref="AA109:AA115" si="140">IF(ISBLANK(X11),Z109,Z109-AD68)</f>
        <v>35</v>
      </c>
      <c r="AB109" s="217"/>
      <c r="AC109" s="217"/>
      <c r="AD109" s="217"/>
      <c r="AE109" s="217"/>
      <c r="AF109" s="217"/>
      <c r="AG109" s="216"/>
      <c r="AH109" s="216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>
      <c r="A110" s="55"/>
      <c r="B110" s="217">
        <f t="shared" si="117"/>
        <v>0</v>
      </c>
      <c r="C110" s="217">
        <f t="shared" si="118"/>
        <v>0</v>
      </c>
      <c r="D110" s="217">
        <f t="shared" si="119"/>
        <v>0</v>
      </c>
      <c r="E110" s="217">
        <f t="shared" si="120"/>
        <v>0</v>
      </c>
      <c r="F110" s="217">
        <f t="shared" si="121"/>
        <v>0</v>
      </c>
      <c r="G110" s="217">
        <f t="shared" si="122"/>
        <v>0</v>
      </c>
      <c r="H110" s="217">
        <f t="shared" si="123"/>
        <v>0</v>
      </c>
      <c r="I110" s="217">
        <f t="shared" si="124"/>
        <v>0</v>
      </c>
      <c r="J110" s="217">
        <f t="shared" si="125"/>
        <v>0</v>
      </c>
      <c r="K110" s="217">
        <f t="shared" si="126"/>
        <v>0</v>
      </c>
      <c r="L110" s="217">
        <f t="shared" si="127"/>
        <v>0</v>
      </c>
      <c r="M110" s="217">
        <f t="shared" si="128"/>
        <v>0</v>
      </c>
      <c r="N110" s="224">
        <f t="shared" si="115"/>
        <v>100</v>
      </c>
      <c r="O110" s="225" t="str">
        <f t="shared" si="116"/>
        <v>Educação Física</v>
      </c>
      <c r="P110" s="217">
        <f t="shared" si="129"/>
        <v>30</v>
      </c>
      <c r="Q110" s="217">
        <f t="shared" si="130"/>
        <v>30</v>
      </c>
      <c r="R110" s="217">
        <f t="shared" si="131"/>
        <v>30</v>
      </c>
      <c r="S110" s="217">
        <f t="shared" si="132"/>
        <v>30</v>
      </c>
      <c r="T110" s="217">
        <f t="shared" si="133"/>
        <v>35</v>
      </c>
      <c r="U110" s="217">
        <f t="shared" si="134"/>
        <v>35</v>
      </c>
      <c r="V110" s="217">
        <f t="shared" si="135"/>
        <v>35</v>
      </c>
      <c r="W110" s="217">
        <f t="shared" si="136"/>
        <v>35</v>
      </c>
      <c r="X110" s="217">
        <f t="shared" si="137"/>
        <v>35</v>
      </c>
      <c r="Y110" s="217">
        <f t="shared" si="138"/>
        <v>35</v>
      </c>
      <c r="Z110" s="217">
        <f t="shared" si="139"/>
        <v>35</v>
      </c>
      <c r="AA110" s="217">
        <f t="shared" si="140"/>
        <v>35</v>
      </c>
      <c r="AB110" s="217"/>
      <c r="AC110" s="217"/>
      <c r="AD110" s="217"/>
      <c r="AE110" s="217"/>
      <c r="AF110" s="217"/>
      <c r="AG110" s="216"/>
      <c r="AH110" s="216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>
      <c r="A111" s="55"/>
      <c r="B111" s="217">
        <f t="shared" si="117"/>
        <v>0</v>
      </c>
      <c r="C111" s="217">
        <f t="shared" si="118"/>
        <v>0</v>
      </c>
      <c r="D111" s="217">
        <f t="shared" si="119"/>
        <v>0</v>
      </c>
      <c r="E111" s="217">
        <f t="shared" si="120"/>
        <v>0</v>
      </c>
      <c r="F111" s="217">
        <f t="shared" si="121"/>
        <v>0</v>
      </c>
      <c r="G111" s="217">
        <f t="shared" si="122"/>
        <v>0</v>
      </c>
      <c r="H111" s="217">
        <f t="shared" si="123"/>
        <v>0</v>
      </c>
      <c r="I111" s="217">
        <f t="shared" si="124"/>
        <v>0</v>
      </c>
      <c r="J111" s="217">
        <f t="shared" si="125"/>
        <v>0</v>
      </c>
      <c r="K111" s="217">
        <f t="shared" si="126"/>
        <v>0</v>
      </c>
      <c r="L111" s="217">
        <f t="shared" si="127"/>
        <v>0</v>
      </c>
      <c r="M111" s="217">
        <f t="shared" si="128"/>
        <v>0</v>
      </c>
      <c r="N111" s="224">
        <f t="shared" si="115"/>
        <v>100</v>
      </c>
      <c r="O111" s="225" t="str">
        <f t="shared" si="116"/>
        <v>Filosofia</v>
      </c>
      <c r="P111" s="217">
        <f t="shared" si="129"/>
        <v>30</v>
      </c>
      <c r="Q111" s="217">
        <f t="shared" si="130"/>
        <v>30</v>
      </c>
      <c r="R111" s="217">
        <f t="shared" si="131"/>
        <v>30</v>
      </c>
      <c r="S111" s="217">
        <f t="shared" si="132"/>
        <v>30</v>
      </c>
      <c r="T111" s="217">
        <f t="shared" si="133"/>
        <v>35</v>
      </c>
      <c r="U111" s="217">
        <f t="shared" si="134"/>
        <v>35</v>
      </c>
      <c r="V111" s="217">
        <f t="shared" si="135"/>
        <v>35</v>
      </c>
      <c r="W111" s="217">
        <f t="shared" si="136"/>
        <v>35</v>
      </c>
      <c r="X111" s="217">
        <f t="shared" si="137"/>
        <v>35</v>
      </c>
      <c r="Y111" s="217">
        <f t="shared" si="138"/>
        <v>35</v>
      </c>
      <c r="Z111" s="217">
        <f t="shared" si="139"/>
        <v>35</v>
      </c>
      <c r="AA111" s="217">
        <f t="shared" si="140"/>
        <v>35</v>
      </c>
      <c r="AB111" s="217"/>
      <c r="AC111" s="217"/>
      <c r="AD111" s="217"/>
      <c r="AE111" s="217"/>
      <c r="AF111" s="217"/>
      <c r="AG111" s="216"/>
      <c r="AH111" s="216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>
      <c r="A112" s="55"/>
      <c r="B112" s="217">
        <f t="shared" si="117"/>
        <v>0</v>
      </c>
      <c r="C112" s="217">
        <f t="shared" si="118"/>
        <v>0</v>
      </c>
      <c r="D112" s="217">
        <f t="shared" si="119"/>
        <v>0</v>
      </c>
      <c r="E112" s="217">
        <f t="shared" si="120"/>
        <v>0</v>
      </c>
      <c r="F112" s="217">
        <f t="shared" si="121"/>
        <v>0</v>
      </c>
      <c r="G112" s="217">
        <f t="shared" si="122"/>
        <v>0</v>
      </c>
      <c r="H112" s="217">
        <f t="shared" si="123"/>
        <v>0</v>
      </c>
      <c r="I112" s="217">
        <f t="shared" si="124"/>
        <v>0</v>
      </c>
      <c r="J112" s="217">
        <f t="shared" si="125"/>
        <v>0</v>
      </c>
      <c r="K112" s="217">
        <f t="shared" si="126"/>
        <v>0</v>
      </c>
      <c r="L112" s="217">
        <f t="shared" si="127"/>
        <v>0</v>
      </c>
      <c r="M112" s="217">
        <f t="shared" si="128"/>
        <v>0</v>
      </c>
      <c r="N112" s="224">
        <f t="shared" si="115"/>
        <v>100</v>
      </c>
      <c r="O112" s="225" t="str">
        <f t="shared" si="116"/>
        <v>Física</v>
      </c>
      <c r="P112" s="217">
        <f t="shared" si="129"/>
        <v>30</v>
      </c>
      <c r="Q112" s="217">
        <f t="shared" si="130"/>
        <v>30</v>
      </c>
      <c r="R112" s="217">
        <f t="shared" si="131"/>
        <v>30</v>
      </c>
      <c r="S112" s="217">
        <f t="shared" si="132"/>
        <v>30</v>
      </c>
      <c r="T112" s="217">
        <f t="shared" si="133"/>
        <v>35</v>
      </c>
      <c r="U112" s="217">
        <f t="shared" si="134"/>
        <v>35</v>
      </c>
      <c r="V112" s="217">
        <f t="shared" si="135"/>
        <v>35</v>
      </c>
      <c r="W112" s="217">
        <f t="shared" si="136"/>
        <v>35</v>
      </c>
      <c r="X112" s="217">
        <f t="shared" si="137"/>
        <v>35</v>
      </c>
      <c r="Y112" s="217">
        <f t="shared" si="138"/>
        <v>35</v>
      </c>
      <c r="Z112" s="217">
        <f t="shared" si="139"/>
        <v>35</v>
      </c>
      <c r="AA112" s="217">
        <f t="shared" si="140"/>
        <v>35</v>
      </c>
      <c r="AB112" s="217"/>
      <c r="AC112" s="217"/>
      <c r="AD112" s="217"/>
      <c r="AE112" s="217"/>
      <c r="AF112" s="217"/>
      <c r="AG112" s="216"/>
      <c r="AH112" s="216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>
      <c r="A113" s="55"/>
      <c r="B113" s="217">
        <f t="shared" si="117"/>
        <v>0</v>
      </c>
      <c r="C113" s="217">
        <f t="shared" si="118"/>
        <v>0</v>
      </c>
      <c r="D113" s="217">
        <f t="shared" si="119"/>
        <v>0</v>
      </c>
      <c r="E113" s="217">
        <f t="shared" si="120"/>
        <v>0</v>
      </c>
      <c r="F113" s="217">
        <f t="shared" si="121"/>
        <v>0</v>
      </c>
      <c r="G113" s="217">
        <f t="shared" si="122"/>
        <v>0</v>
      </c>
      <c r="H113" s="217">
        <f t="shared" si="123"/>
        <v>0</v>
      </c>
      <c r="I113" s="217">
        <f t="shared" si="124"/>
        <v>0</v>
      </c>
      <c r="J113" s="217">
        <f t="shared" si="125"/>
        <v>0</v>
      </c>
      <c r="K113" s="217">
        <f t="shared" si="126"/>
        <v>0</v>
      </c>
      <c r="L113" s="217">
        <f t="shared" si="127"/>
        <v>0</v>
      </c>
      <c r="M113" s="217">
        <f t="shared" si="128"/>
        <v>0</v>
      </c>
      <c r="N113" s="224">
        <f t="shared" si="115"/>
        <v>100</v>
      </c>
      <c r="O113" s="225" t="str">
        <f t="shared" si="116"/>
        <v>Geografia</v>
      </c>
      <c r="P113" s="217">
        <f t="shared" si="129"/>
        <v>30</v>
      </c>
      <c r="Q113" s="217">
        <f t="shared" si="130"/>
        <v>30</v>
      </c>
      <c r="R113" s="217">
        <f t="shared" si="131"/>
        <v>30</v>
      </c>
      <c r="S113" s="217">
        <f t="shared" si="132"/>
        <v>30</v>
      </c>
      <c r="T113" s="217">
        <f t="shared" si="133"/>
        <v>35</v>
      </c>
      <c r="U113" s="217">
        <f t="shared" si="134"/>
        <v>35</v>
      </c>
      <c r="V113" s="217">
        <f t="shared" si="135"/>
        <v>35</v>
      </c>
      <c r="W113" s="217">
        <f t="shared" si="136"/>
        <v>35</v>
      </c>
      <c r="X113" s="217">
        <f t="shared" si="137"/>
        <v>35</v>
      </c>
      <c r="Y113" s="217">
        <f t="shared" si="138"/>
        <v>35</v>
      </c>
      <c r="Z113" s="217">
        <f t="shared" si="139"/>
        <v>35</v>
      </c>
      <c r="AA113" s="217">
        <f t="shared" si="140"/>
        <v>35</v>
      </c>
      <c r="AB113" s="217"/>
      <c r="AC113" s="217"/>
      <c r="AD113" s="217"/>
      <c r="AE113" s="217"/>
      <c r="AF113" s="217"/>
      <c r="AG113" s="216"/>
      <c r="AH113" s="216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>
      <c r="A114" s="55"/>
      <c r="B114" s="217">
        <f t="shared" si="117"/>
        <v>0</v>
      </c>
      <c r="C114" s="217">
        <f t="shared" si="118"/>
        <v>0</v>
      </c>
      <c r="D114" s="217">
        <f t="shared" si="119"/>
        <v>0</v>
      </c>
      <c r="E114" s="217">
        <f t="shared" si="120"/>
        <v>0</v>
      </c>
      <c r="F114" s="217">
        <f t="shared" si="121"/>
        <v>0</v>
      </c>
      <c r="G114" s="217">
        <f t="shared" si="122"/>
        <v>0</v>
      </c>
      <c r="H114" s="217">
        <f t="shared" si="123"/>
        <v>0</v>
      </c>
      <c r="I114" s="217">
        <f t="shared" si="124"/>
        <v>0</v>
      </c>
      <c r="J114" s="217">
        <f t="shared" si="125"/>
        <v>0</v>
      </c>
      <c r="K114" s="217">
        <f t="shared" si="126"/>
        <v>0</v>
      </c>
      <c r="L114" s="217">
        <f t="shared" si="127"/>
        <v>0</v>
      </c>
      <c r="M114" s="217">
        <f t="shared" si="128"/>
        <v>0</v>
      </c>
      <c r="N114" s="224">
        <f t="shared" si="115"/>
        <v>100</v>
      </c>
      <c r="O114" s="225" t="str">
        <f t="shared" si="116"/>
        <v>História</v>
      </c>
      <c r="P114" s="217">
        <f t="shared" si="129"/>
        <v>30</v>
      </c>
      <c r="Q114" s="217">
        <f t="shared" si="130"/>
        <v>30</v>
      </c>
      <c r="R114" s="217">
        <f t="shared" si="131"/>
        <v>30</v>
      </c>
      <c r="S114" s="217">
        <f t="shared" si="132"/>
        <v>30</v>
      </c>
      <c r="T114" s="217">
        <f t="shared" si="133"/>
        <v>35</v>
      </c>
      <c r="U114" s="217">
        <f t="shared" si="134"/>
        <v>35</v>
      </c>
      <c r="V114" s="217">
        <f t="shared" si="135"/>
        <v>35</v>
      </c>
      <c r="W114" s="217">
        <f t="shared" si="136"/>
        <v>35</v>
      </c>
      <c r="X114" s="217">
        <f t="shared" si="137"/>
        <v>35</v>
      </c>
      <c r="Y114" s="217">
        <f t="shared" si="138"/>
        <v>35</v>
      </c>
      <c r="Z114" s="217">
        <f t="shared" si="139"/>
        <v>35</v>
      </c>
      <c r="AA114" s="217">
        <f t="shared" si="140"/>
        <v>35</v>
      </c>
      <c r="AB114" s="217"/>
      <c r="AC114" s="217"/>
      <c r="AD114" s="217"/>
      <c r="AE114" s="217"/>
      <c r="AF114" s="217"/>
      <c r="AG114" s="216"/>
      <c r="AH114" s="216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>
      <c r="A115" s="55"/>
      <c r="B115" s="217">
        <f t="shared" si="117"/>
        <v>0</v>
      </c>
      <c r="C115" s="217">
        <f t="shared" si="118"/>
        <v>0</v>
      </c>
      <c r="D115" s="217">
        <f t="shared" si="119"/>
        <v>0</v>
      </c>
      <c r="E115" s="217">
        <f t="shared" si="120"/>
        <v>0</v>
      </c>
      <c r="F115" s="217">
        <f t="shared" si="121"/>
        <v>0</v>
      </c>
      <c r="G115" s="217">
        <f t="shared" si="122"/>
        <v>0</v>
      </c>
      <c r="H115" s="217">
        <f t="shared" si="123"/>
        <v>0</v>
      </c>
      <c r="I115" s="217">
        <f t="shared" si="124"/>
        <v>0</v>
      </c>
      <c r="J115" s="217">
        <f t="shared" si="125"/>
        <v>0</v>
      </c>
      <c r="K115" s="217">
        <f t="shared" si="126"/>
        <v>0</v>
      </c>
      <c r="L115" s="217">
        <f t="shared" si="127"/>
        <v>0</v>
      </c>
      <c r="M115" s="217">
        <f t="shared" si="128"/>
        <v>0</v>
      </c>
      <c r="N115" s="224">
        <f t="shared" si="115"/>
        <v>100</v>
      </c>
      <c r="O115" s="225" t="str">
        <f t="shared" si="116"/>
        <v>Inglês</v>
      </c>
      <c r="P115" s="217">
        <f t="shared" si="129"/>
        <v>30</v>
      </c>
      <c r="Q115" s="217">
        <f t="shared" si="130"/>
        <v>30</v>
      </c>
      <c r="R115" s="217">
        <f t="shared" si="131"/>
        <v>30</v>
      </c>
      <c r="S115" s="217">
        <f t="shared" si="132"/>
        <v>30</v>
      </c>
      <c r="T115" s="217">
        <f t="shared" si="133"/>
        <v>35</v>
      </c>
      <c r="U115" s="217">
        <f t="shared" si="134"/>
        <v>35</v>
      </c>
      <c r="V115" s="217">
        <f t="shared" si="135"/>
        <v>35</v>
      </c>
      <c r="W115" s="217">
        <f t="shared" si="136"/>
        <v>35</v>
      </c>
      <c r="X115" s="217">
        <f t="shared" si="137"/>
        <v>35</v>
      </c>
      <c r="Y115" s="217">
        <f t="shared" si="138"/>
        <v>35</v>
      </c>
      <c r="Z115" s="217">
        <f t="shared" si="139"/>
        <v>35</v>
      </c>
      <c r="AA115" s="217">
        <f t="shared" si="140"/>
        <v>35</v>
      </c>
      <c r="AB115" s="217"/>
      <c r="AC115" s="217"/>
      <c r="AD115" s="217"/>
      <c r="AE115" s="217"/>
      <c r="AF115" s="217"/>
      <c r="AG115" s="216"/>
      <c r="AH115" s="216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>
      <c r="A116" s="55"/>
      <c r="B116" s="217">
        <f>IF(B18="",0,B75)</f>
        <v>0</v>
      </c>
      <c r="C116" s="217">
        <f>IF(C18="",B116,B116+D75)</f>
        <v>0</v>
      </c>
      <c r="D116" s="217">
        <f>IF(D18="",C116,F75+C116)</f>
        <v>0</v>
      </c>
      <c r="E116" s="217">
        <f>IF(E18="",D116,H75+D116)</f>
        <v>0</v>
      </c>
      <c r="F116" s="217">
        <f>IF(""=K18,E116,M75+E116)</f>
        <v>0</v>
      </c>
      <c r="G116" s="217">
        <f>IF(L18="",F116,O75+F116)</f>
        <v>0</v>
      </c>
      <c r="H116" s="217">
        <f>IF(M18="",G116,G116+Q75)</f>
        <v>0</v>
      </c>
      <c r="I116" s="217">
        <f>IF(N18="",H116,S75+H116)</f>
        <v>0</v>
      </c>
      <c r="J116" s="217">
        <f>IF(U18="",I116,I116+X75)</f>
        <v>0</v>
      </c>
      <c r="K116" s="217">
        <f>IF(V18="",J116,J116+Z75)</f>
        <v>0</v>
      </c>
      <c r="L116" s="217">
        <f>IF(W18="",K116,K116+AB75)</f>
        <v>0</v>
      </c>
      <c r="M116" s="217">
        <f>IF(X18="",L116,AD75+L116)</f>
        <v>0</v>
      </c>
      <c r="N116" s="224">
        <f t="shared" si="115"/>
        <v>100</v>
      </c>
      <c r="O116" s="225" t="str">
        <f t="shared" si="116"/>
        <v xml:space="preserve">Português </v>
      </c>
      <c r="P116" s="217">
        <f>IF(B18="",K75,K75-B75)</f>
        <v>30</v>
      </c>
      <c r="Q116" s="217">
        <f>IF(""=C18,P116,P116-D75)</f>
        <v>30</v>
      </c>
      <c r="R116" s="217">
        <f>IF(""=D18,Q116,Q116-F75)</f>
        <v>30</v>
      </c>
      <c r="S116" s="217">
        <f>IF(""=E28,R116,R116-H75)</f>
        <v>30</v>
      </c>
      <c r="T116" s="217">
        <f>IF(""=K18,V75,V75-M75)</f>
        <v>35</v>
      </c>
      <c r="U116" s="217">
        <f>IF(""=L18,T116,T116-O75)</f>
        <v>35</v>
      </c>
      <c r="V116" s="217">
        <f>IF(""=M18,U116,U116-Q75)</f>
        <v>35</v>
      </c>
      <c r="W116" s="217">
        <f>IF(""=N18,V116,V116-S75)</f>
        <v>35</v>
      </c>
      <c r="X116" s="217">
        <f>IF(""=U18,AF75,AF75-X75)</f>
        <v>35</v>
      </c>
      <c r="Y116" s="217">
        <f>IF(""=V18,X116,X116-Z75)</f>
        <v>35</v>
      </c>
      <c r="Z116" s="217">
        <f>IF(""=W18,Y116,Y116-AB75)</f>
        <v>35</v>
      </c>
      <c r="AA116" s="217">
        <f>IF(""=X18,Z116,Z116-AD75)</f>
        <v>35</v>
      </c>
      <c r="AB116" s="217"/>
      <c r="AC116" s="217"/>
      <c r="AD116" s="217"/>
      <c r="AE116" s="217"/>
      <c r="AF116" s="217"/>
      <c r="AG116" s="216"/>
      <c r="AH116" s="216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>
      <c r="A117" s="55"/>
      <c r="B117" s="217">
        <f t="shared" si="117"/>
        <v>0</v>
      </c>
      <c r="C117" s="217">
        <f t="shared" si="118"/>
        <v>0</v>
      </c>
      <c r="D117" s="217">
        <f t="shared" ref="D117:D120" si="141">IF(ISBLANK(D19),C117,F76+C117)</f>
        <v>0</v>
      </c>
      <c r="E117" s="217">
        <f t="shared" ref="E117:E120" si="142">IF(ISBLANK(E19),D117,H76+D117)</f>
        <v>0</v>
      </c>
      <c r="F117" s="217">
        <f t="shared" ref="F117:F120" si="143">IF(ISBLANK(K19),E117,M76+E117)</f>
        <v>0</v>
      </c>
      <c r="G117" s="217">
        <f t="shared" ref="G117:G120" si="144">IF(ISBLANK(L19),F117,O76+F117)</f>
        <v>0</v>
      </c>
      <c r="H117" s="217">
        <f t="shared" ref="H117:H120" si="145">IF(ISBLANK(M19),G117,G117+Q76)</f>
        <v>0</v>
      </c>
      <c r="I117" s="217">
        <f t="shared" ref="I117:I120" si="146">IF(ISBLANK(N19),H117,S76+H117)</f>
        <v>0</v>
      </c>
      <c r="J117" s="217">
        <f t="shared" ref="J117:J120" si="147">IF(ISBLANK(U19),I117,I117+X76)</f>
        <v>0</v>
      </c>
      <c r="K117" s="217">
        <f t="shared" ref="K117:K120" si="148">IF(ISBLANK(V19),J117,J117+Z76)</f>
        <v>0</v>
      </c>
      <c r="L117" s="217">
        <f t="shared" ref="L117:L120" si="149">IF(ISBLANK(W19),K117,K117+AB76)</f>
        <v>0</v>
      </c>
      <c r="M117" s="217">
        <f t="shared" ref="M117:M120" si="150">IF(ISBLANK(X19),L117,AD76+L117)</f>
        <v>0</v>
      </c>
      <c r="N117" s="224">
        <f t="shared" si="115"/>
        <v>100</v>
      </c>
      <c r="O117" s="225" t="str">
        <f t="shared" si="116"/>
        <v>Matemática</v>
      </c>
      <c r="P117" s="217">
        <f t="shared" ref="P117:P120" si="151">IF(ISBLANK(B19),K76,K76-B76)</f>
        <v>30</v>
      </c>
      <c r="Q117" s="217">
        <f t="shared" ref="Q117:Q120" si="152">IF(ISBLANK(C19),P117,P117-D76)</f>
        <v>30</v>
      </c>
      <c r="R117" s="217">
        <f t="shared" ref="R117:R120" si="153">IF(ISBLANK(D19),Q117,Q117-F76)</f>
        <v>30</v>
      </c>
      <c r="S117" s="217">
        <f t="shared" ref="S117:S120" si="154">IF(ISBLANK(E19),R117,R117-H76)</f>
        <v>30</v>
      </c>
      <c r="T117" s="217">
        <f t="shared" ref="T117:T120" si="155">IF(ISBLANK(K19),V76,V76-M76)</f>
        <v>35</v>
      </c>
      <c r="U117" s="217">
        <f t="shared" ref="U117:U120" si="156">IF(ISBLANK(L19),T117,T117-O76)</f>
        <v>35</v>
      </c>
      <c r="V117" s="217">
        <f t="shared" ref="V117:V120" si="157">IF(ISBLANK(M19),U117,U117-Q76)</f>
        <v>35</v>
      </c>
      <c r="W117" s="217">
        <f t="shared" ref="W117:W120" si="158">IF(ISBLANK(N19),V117,V117-S76)</f>
        <v>35</v>
      </c>
      <c r="X117" s="217">
        <f t="shared" ref="X117:X120" si="159">IF(ISBLANK(U19),AF76,AF76-X76)</f>
        <v>35</v>
      </c>
      <c r="Y117" s="217">
        <f t="shared" ref="Y117:Y120" si="160">IF(ISBLANK(V19),X117,X117-Z76)</f>
        <v>35</v>
      </c>
      <c r="Z117" s="217">
        <f t="shared" ref="Z117:Z120" si="161">IF(ISBLANK(W19),Y117,Y117-AB76)</f>
        <v>35</v>
      </c>
      <c r="AA117" s="217">
        <f t="shared" ref="AA117:AA120" si="162">IF(ISBLANK(X19),Z117,Z117-AD76)</f>
        <v>35</v>
      </c>
      <c r="AB117" s="217"/>
      <c r="AC117" s="217"/>
      <c r="AD117" s="217"/>
      <c r="AE117" s="217"/>
      <c r="AF117" s="217"/>
      <c r="AG117" s="216"/>
      <c r="AH117" s="216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>
      <c r="A118" s="55"/>
      <c r="B118" s="217">
        <f t="shared" si="117"/>
        <v>0</v>
      </c>
      <c r="C118" s="217">
        <f t="shared" si="118"/>
        <v>0</v>
      </c>
      <c r="D118" s="217">
        <f t="shared" si="141"/>
        <v>0</v>
      </c>
      <c r="E118" s="217">
        <f t="shared" si="142"/>
        <v>0</v>
      </c>
      <c r="F118" s="217">
        <f t="shared" si="143"/>
        <v>0</v>
      </c>
      <c r="G118" s="217">
        <f t="shared" si="144"/>
        <v>0</v>
      </c>
      <c r="H118" s="217">
        <f t="shared" si="145"/>
        <v>0</v>
      </c>
      <c r="I118" s="217">
        <f t="shared" si="146"/>
        <v>0</v>
      </c>
      <c r="J118" s="217">
        <f t="shared" si="147"/>
        <v>0</v>
      </c>
      <c r="K118" s="217">
        <f t="shared" si="148"/>
        <v>0</v>
      </c>
      <c r="L118" s="217">
        <f t="shared" si="149"/>
        <v>0</v>
      </c>
      <c r="M118" s="217">
        <f t="shared" si="150"/>
        <v>0</v>
      </c>
      <c r="N118" s="224">
        <f t="shared" si="115"/>
        <v>100</v>
      </c>
      <c r="O118" s="225" t="str">
        <f t="shared" si="116"/>
        <v>Química</v>
      </c>
      <c r="P118" s="217">
        <f t="shared" si="151"/>
        <v>30</v>
      </c>
      <c r="Q118" s="217">
        <f t="shared" si="152"/>
        <v>30</v>
      </c>
      <c r="R118" s="217">
        <f t="shared" si="153"/>
        <v>30</v>
      </c>
      <c r="S118" s="217">
        <f t="shared" si="154"/>
        <v>30</v>
      </c>
      <c r="T118" s="217">
        <f t="shared" si="155"/>
        <v>35</v>
      </c>
      <c r="U118" s="217">
        <f t="shared" si="156"/>
        <v>35</v>
      </c>
      <c r="V118" s="217">
        <f t="shared" si="157"/>
        <v>35</v>
      </c>
      <c r="W118" s="217">
        <f t="shared" si="158"/>
        <v>35</v>
      </c>
      <c r="X118" s="217">
        <f t="shared" si="159"/>
        <v>35</v>
      </c>
      <c r="Y118" s="217">
        <f t="shared" si="160"/>
        <v>35</v>
      </c>
      <c r="Z118" s="217">
        <f t="shared" si="161"/>
        <v>35</v>
      </c>
      <c r="AA118" s="217">
        <f t="shared" si="162"/>
        <v>35</v>
      </c>
      <c r="AB118" s="217"/>
      <c r="AC118" s="217"/>
      <c r="AD118" s="217"/>
      <c r="AE118" s="217"/>
      <c r="AF118" s="217"/>
      <c r="AG118" s="216"/>
      <c r="AH118" s="216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>
      <c r="A119" s="55"/>
      <c r="B119" s="217">
        <f t="shared" si="117"/>
        <v>0</v>
      </c>
      <c r="C119" s="217">
        <f t="shared" si="118"/>
        <v>0</v>
      </c>
      <c r="D119" s="217">
        <f t="shared" si="141"/>
        <v>0</v>
      </c>
      <c r="E119" s="217">
        <f t="shared" si="142"/>
        <v>0</v>
      </c>
      <c r="F119" s="217">
        <f t="shared" si="143"/>
        <v>0</v>
      </c>
      <c r="G119" s="217">
        <f t="shared" si="144"/>
        <v>0</v>
      </c>
      <c r="H119" s="217">
        <f t="shared" si="145"/>
        <v>0</v>
      </c>
      <c r="I119" s="217">
        <f t="shared" si="146"/>
        <v>0</v>
      </c>
      <c r="J119" s="217">
        <f t="shared" si="147"/>
        <v>0</v>
      </c>
      <c r="K119" s="217">
        <f t="shared" si="148"/>
        <v>0</v>
      </c>
      <c r="L119" s="217">
        <f t="shared" si="149"/>
        <v>0</v>
      </c>
      <c r="M119" s="217">
        <f t="shared" si="150"/>
        <v>0</v>
      </c>
      <c r="N119" s="224">
        <f t="shared" si="115"/>
        <v>100</v>
      </c>
      <c r="O119" s="225" t="str">
        <f t="shared" si="116"/>
        <v>Sociologia</v>
      </c>
      <c r="P119" s="217">
        <f t="shared" si="151"/>
        <v>30</v>
      </c>
      <c r="Q119" s="217">
        <f t="shared" si="152"/>
        <v>30</v>
      </c>
      <c r="R119" s="217">
        <f t="shared" si="153"/>
        <v>30</v>
      </c>
      <c r="S119" s="217">
        <f t="shared" si="154"/>
        <v>30</v>
      </c>
      <c r="T119" s="217">
        <f t="shared" si="155"/>
        <v>35</v>
      </c>
      <c r="U119" s="217">
        <f t="shared" si="156"/>
        <v>35</v>
      </c>
      <c r="V119" s="217">
        <f t="shared" si="157"/>
        <v>35</v>
      </c>
      <c r="W119" s="217">
        <f t="shared" si="158"/>
        <v>35</v>
      </c>
      <c r="X119" s="217">
        <f t="shared" si="159"/>
        <v>35</v>
      </c>
      <c r="Y119" s="217">
        <f t="shared" si="160"/>
        <v>35</v>
      </c>
      <c r="Z119" s="217">
        <f t="shared" si="161"/>
        <v>35</v>
      </c>
      <c r="AA119" s="217">
        <f t="shared" si="162"/>
        <v>35</v>
      </c>
      <c r="AB119" s="217"/>
      <c r="AC119" s="217"/>
      <c r="AD119" s="217"/>
      <c r="AE119" s="217"/>
      <c r="AF119" s="217"/>
      <c r="AG119" s="216"/>
      <c r="AH119" s="216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>
      <c r="A120" s="55"/>
      <c r="B120" s="217">
        <f t="shared" si="117"/>
        <v>0</v>
      </c>
      <c r="C120" s="217">
        <f t="shared" si="118"/>
        <v>0</v>
      </c>
      <c r="D120" s="217">
        <f t="shared" si="141"/>
        <v>0</v>
      </c>
      <c r="E120" s="217">
        <f t="shared" si="142"/>
        <v>0</v>
      </c>
      <c r="F120" s="217">
        <f t="shared" si="143"/>
        <v>0</v>
      </c>
      <c r="G120" s="217">
        <f t="shared" si="144"/>
        <v>0</v>
      </c>
      <c r="H120" s="217">
        <f t="shared" si="145"/>
        <v>0</v>
      </c>
      <c r="I120" s="217">
        <f t="shared" si="146"/>
        <v>0</v>
      </c>
      <c r="J120" s="217">
        <f t="shared" si="147"/>
        <v>0</v>
      </c>
      <c r="K120" s="217">
        <f t="shared" si="148"/>
        <v>0</v>
      </c>
      <c r="L120" s="217">
        <f t="shared" si="149"/>
        <v>0</v>
      </c>
      <c r="M120" s="217">
        <f t="shared" si="150"/>
        <v>0</v>
      </c>
      <c r="N120" s="224">
        <f t="shared" si="115"/>
        <v>100</v>
      </c>
      <c r="O120" s="225" t="str">
        <f t="shared" si="116"/>
        <v>Cultura Religiosa</v>
      </c>
      <c r="P120" s="217">
        <f t="shared" si="151"/>
        <v>30</v>
      </c>
      <c r="Q120" s="217">
        <f t="shared" si="152"/>
        <v>30</v>
      </c>
      <c r="R120" s="217">
        <f t="shared" si="153"/>
        <v>30</v>
      </c>
      <c r="S120" s="217">
        <f t="shared" si="154"/>
        <v>30</v>
      </c>
      <c r="T120" s="217">
        <f t="shared" si="155"/>
        <v>35</v>
      </c>
      <c r="U120" s="217">
        <f t="shared" si="156"/>
        <v>35</v>
      </c>
      <c r="V120" s="217">
        <f t="shared" si="157"/>
        <v>35</v>
      </c>
      <c r="W120" s="217">
        <f t="shared" si="158"/>
        <v>35</v>
      </c>
      <c r="X120" s="217">
        <f t="shared" si="159"/>
        <v>35</v>
      </c>
      <c r="Y120" s="217">
        <f t="shared" si="160"/>
        <v>35</v>
      </c>
      <c r="Z120" s="217">
        <f t="shared" si="161"/>
        <v>35</v>
      </c>
      <c r="AA120" s="217">
        <f t="shared" si="162"/>
        <v>35</v>
      </c>
      <c r="AB120" s="217"/>
      <c r="AC120" s="217"/>
      <c r="AD120" s="217"/>
      <c r="AE120" s="217"/>
      <c r="AF120" s="217"/>
      <c r="AG120" s="216"/>
      <c r="AH120" s="216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>
      <c r="A121" s="2"/>
      <c r="B121" s="216"/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</sheetData>
  <sheetProtection algorithmName="SHA-512" hashValue="/OBGjKkqKMhQWJGcdRDXsBf0RSfZeGgoiMgwd3/Mn5eWCMqHGs2SuG1HOA2xefNCkTBVUQBb61c0VhAOJXjuWQ==" saltValue="kCuZs+kLP6Puj8/FpFI2rw==" spinCount="100000" sheet="1" objects="1" scenarios="1"/>
  <mergeCells count="225">
    <mergeCell ref="B106:E106"/>
    <mergeCell ref="P105:AA105"/>
    <mergeCell ref="B105:N105"/>
    <mergeCell ref="B88:F88"/>
    <mergeCell ref="AC88:AF88"/>
    <mergeCell ref="Y88:AB88"/>
    <mergeCell ref="U88:X88"/>
    <mergeCell ref="P88:S88"/>
    <mergeCell ref="L88:O88"/>
    <mergeCell ref="H88:K88"/>
    <mergeCell ref="X106:AA106"/>
    <mergeCell ref="T106:W106"/>
    <mergeCell ref="P106:S106"/>
    <mergeCell ref="J106:M106"/>
    <mergeCell ref="F106:I106"/>
    <mergeCell ref="C63:D63"/>
    <mergeCell ref="I60:K60"/>
    <mergeCell ref="C60:G60"/>
    <mergeCell ref="R56:S56"/>
    <mergeCell ref="I56:J56"/>
    <mergeCell ref="R55:S55"/>
    <mergeCell ref="I55:J55"/>
    <mergeCell ref="U87:AF87"/>
    <mergeCell ref="H87:S87"/>
    <mergeCell ref="A81:AI81"/>
    <mergeCell ref="AH65:AI65"/>
    <mergeCell ref="X65:AG65"/>
    <mergeCell ref="M65:W65"/>
    <mergeCell ref="B65:L65"/>
    <mergeCell ref="A53:AD53"/>
    <mergeCell ref="AB51:AC51"/>
    <mergeCell ref="Y51:Z51"/>
    <mergeCell ref="R51:S51"/>
    <mergeCell ref="O51:P51"/>
    <mergeCell ref="I51:J51"/>
    <mergeCell ref="F51:G51"/>
    <mergeCell ref="AB54:AC56"/>
    <mergeCell ref="Y54:Z56"/>
    <mergeCell ref="R54:S54"/>
    <mergeCell ref="O54:P56"/>
    <mergeCell ref="I54:J54"/>
    <mergeCell ref="F54:G56"/>
    <mergeCell ref="AB49:AC49"/>
    <mergeCell ref="Y49:Z49"/>
    <mergeCell ref="R49:S49"/>
    <mergeCell ref="O49:P49"/>
    <mergeCell ref="I49:J49"/>
    <mergeCell ref="F49:G49"/>
    <mergeCell ref="AB50:AC50"/>
    <mergeCell ref="Y50:Z50"/>
    <mergeCell ref="R50:S50"/>
    <mergeCell ref="O50:P50"/>
    <mergeCell ref="I50:J50"/>
    <mergeCell ref="F50:G50"/>
    <mergeCell ref="AB47:AC47"/>
    <mergeCell ref="Y47:Z47"/>
    <mergeCell ref="R47:S47"/>
    <mergeCell ref="O47:P47"/>
    <mergeCell ref="I47:J47"/>
    <mergeCell ref="F47:G47"/>
    <mergeCell ref="AB48:AC48"/>
    <mergeCell ref="Y48:Z48"/>
    <mergeCell ref="R48:S48"/>
    <mergeCell ref="O48:P48"/>
    <mergeCell ref="I48:J48"/>
    <mergeCell ref="F48:G48"/>
    <mergeCell ref="AB45:AC45"/>
    <mergeCell ref="Y45:Z45"/>
    <mergeCell ref="R45:S45"/>
    <mergeCell ref="O45:P45"/>
    <mergeCell ref="I45:J45"/>
    <mergeCell ref="F45:G45"/>
    <mergeCell ref="AB46:AC46"/>
    <mergeCell ref="Y46:Z46"/>
    <mergeCell ref="R46:S46"/>
    <mergeCell ref="O46:P46"/>
    <mergeCell ref="I46:J46"/>
    <mergeCell ref="F46:G46"/>
    <mergeCell ref="AB43:AC43"/>
    <mergeCell ref="Y43:Z43"/>
    <mergeCell ref="R43:S43"/>
    <mergeCell ref="O43:P43"/>
    <mergeCell ref="I43:J43"/>
    <mergeCell ref="F43:G43"/>
    <mergeCell ref="AB44:AC44"/>
    <mergeCell ref="Y44:Z44"/>
    <mergeCell ref="R44:S44"/>
    <mergeCell ref="O44:P44"/>
    <mergeCell ref="I44:J44"/>
    <mergeCell ref="F44:G44"/>
    <mergeCell ref="AB41:AC41"/>
    <mergeCell ref="Y41:Z41"/>
    <mergeCell ref="R41:S41"/>
    <mergeCell ref="O41:P41"/>
    <mergeCell ref="I41:J41"/>
    <mergeCell ref="F41:G41"/>
    <mergeCell ref="AB42:AC42"/>
    <mergeCell ref="Y42:Z42"/>
    <mergeCell ref="R42:S42"/>
    <mergeCell ref="O42:P42"/>
    <mergeCell ref="I42:J42"/>
    <mergeCell ref="F42:G42"/>
    <mergeCell ref="AB39:AC39"/>
    <mergeCell ref="Y39:Z39"/>
    <mergeCell ref="R39:S39"/>
    <mergeCell ref="O39:P39"/>
    <mergeCell ref="I39:J39"/>
    <mergeCell ref="F39:G39"/>
    <mergeCell ref="AB40:AC40"/>
    <mergeCell ref="Y40:Z40"/>
    <mergeCell ref="R40:S40"/>
    <mergeCell ref="O40:P40"/>
    <mergeCell ref="I40:J40"/>
    <mergeCell ref="F40:G40"/>
    <mergeCell ref="R37:S37"/>
    <mergeCell ref="O37:P37"/>
    <mergeCell ref="I37:J37"/>
    <mergeCell ref="F37:G37"/>
    <mergeCell ref="AB38:AC38"/>
    <mergeCell ref="Y38:Z38"/>
    <mergeCell ref="R38:S38"/>
    <mergeCell ref="O38:P38"/>
    <mergeCell ref="I38:J38"/>
    <mergeCell ref="F38:G38"/>
    <mergeCell ref="AK31:AQ31"/>
    <mergeCell ref="AH31:AJ31"/>
    <mergeCell ref="AK30:AQ30"/>
    <mergeCell ref="AH30:AJ30"/>
    <mergeCell ref="AK29:AQ29"/>
    <mergeCell ref="AH29:AJ29"/>
    <mergeCell ref="AB34:AD34"/>
    <mergeCell ref="U34:AA34"/>
    <mergeCell ref="K34:S34"/>
    <mergeCell ref="A33:AE33"/>
    <mergeCell ref="AK32:AQ32"/>
    <mergeCell ref="AH32:AJ32"/>
    <mergeCell ref="AK25:AQ25"/>
    <mergeCell ref="AH25:AJ25"/>
    <mergeCell ref="AK24:AQ24"/>
    <mergeCell ref="AH24:AJ24"/>
    <mergeCell ref="AK23:AQ23"/>
    <mergeCell ref="AH23:AJ23"/>
    <mergeCell ref="AK28:AQ28"/>
    <mergeCell ref="AH28:AJ28"/>
    <mergeCell ref="AK27:AQ27"/>
    <mergeCell ref="AH27:AJ27"/>
    <mergeCell ref="AK26:AQ26"/>
    <mergeCell ref="AH26:AJ26"/>
    <mergeCell ref="AK19:AQ19"/>
    <mergeCell ref="AH19:AJ19"/>
    <mergeCell ref="AK18:AQ18"/>
    <mergeCell ref="AH18:AJ18"/>
    <mergeCell ref="AK17:AQ17"/>
    <mergeCell ref="AH17:AJ17"/>
    <mergeCell ref="AK22:AQ22"/>
    <mergeCell ref="AH22:AJ22"/>
    <mergeCell ref="AK21:AQ21"/>
    <mergeCell ref="AH21:AJ21"/>
    <mergeCell ref="AK20:AQ20"/>
    <mergeCell ref="AH20:AJ20"/>
    <mergeCell ref="AK13:AQ13"/>
    <mergeCell ref="AH13:AJ13"/>
    <mergeCell ref="AK12:AQ12"/>
    <mergeCell ref="AH12:AJ12"/>
    <mergeCell ref="AK11:AQ11"/>
    <mergeCell ref="AH11:AJ11"/>
    <mergeCell ref="AK16:AQ16"/>
    <mergeCell ref="AH16:AJ16"/>
    <mergeCell ref="AK15:AQ15"/>
    <mergeCell ref="AH15:AJ15"/>
    <mergeCell ref="AK14:AQ14"/>
    <mergeCell ref="AH14:AJ14"/>
    <mergeCell ref="C5:G5"/>
    <mergeCell ref="C4:G4"/>
    <mergeCell ref="H3:J5"/>
    <mergeCell ref="C3:G3"/>
    <mergeCell ref="L2:O3"/>
    <mergeCell ref="AK10:AQ10"/>
    <mergeCell ref="AH10:AJ10"/>
    <mergeCell ref="AK9:AQ9"/>
    <mergeCell ref="AH9:AJ9"/>
    <mergeCell ref="AH8:AQ8"/>
    <mergeCell ref="AB8:AD8"/>
    <mergeCell ref="C2:J2"/>
    <mergeCell ref="A8:A9"/>
    <mergeCell ref="T8:T9"/>
    <mergeCell ref="AE8:AE9"/>
    <mergeCell ref="AE10:AE25"/>
    <mergeCell ref="F28:F30"/>
    <mergeCell ref="G28:G30"/>
    <mergeCell ref="J28:J30"/>
    <mergeCell ref="O28:O30"/>
    <mergeCell ref="P28:P30"/>
    <mergeCell ref="S28:S30"/>
    <mergeCell ref="U8:AA8"/>
    <mergeCell ref="K8:S8"/>
    <mergeCell ref="B8:J8"/>
    <mergeCell ref="A27:AD27"/>
    <mergeCell ref="T28:T30"/>
    <mergeCell ref="Y28:Y30"/>
    <mergeCell ref="Z28:Z30"/>
    <mergeCell ref="AE36:AE51"/>
    <mergeCell ref="T54:T56"/>
    <mergeCell ref="AD54:AD56"/>
    <mergeCell ref="AB28:AB30"/>
    <mergeCell ref="AC28:AC30"/>
    <mergeCell ref="AD28:AD30"/>
    <mergeCell ref="A34:A35"/>
    <mergeCell ref="T34:T35"/>
    <mergeCell ref="AE34:AE35"/>
    <mergeCell ref="B34:J34"/>
    <mergeCell ref="AB35:AC35"/>
    <mergeCell ref="Y35:Z35"/>
    <mergeCell ref="R35:S35"/>
    <mergeCell ref="O35:P35"/>
    <mergeCell ref="I35:J35"/>
    <mergeCell ref="F35:G35"/>
    <mergeCell ref="AB36:AC36"/>
    <mergeCell ref="Y36:Z36"/>
    <mergeCell ref="R36:S36"/>
    <mergeCell ref="O36:P36"/>
    <mergeCell ref="I36:J36"/>
    <mergeCell ref="F36:G36"/>
    <mergeCell ref="AB37:AC37"/>
    <mergeCell ref="Y37:Z37"/>
  </mergeCells>
  <conditionalFormatting sqref="G10">
    <cfRule type="containsText" dxfId="2271" priority="1849" operator="containsText" text="Aprovado">
      <formula>NOT(ISERROR(SEARCH("Aprovado",G10)))</formula>
    </cfRule>
    <cfRule type="containsErrors" dxfId="2270" priority="2532">
      <formula>ISERROR(G10)</formula>
    </cfRule>
    <cfRule type="containsText" dxfId="2269" priority="2594" operator="containsText" text="Recuperação">
      <formula>NOT(ISERROR(SEARCH("Recuperação",G10)))</formula>
    </cfRule>
  </conditionalFormatting>
  <conditionalFormatting sqref="Z28">
    <cfRule type="containsText" dxfId="2268" priority="2590" operator="containsText" text="Recuperação">
      <formula>NOT(ISERROR(SEARCH("Recuperação",Z28)))</formula>
    </cfRule>
    <cfRule type="containsText" dxfId="2267" priority="2591" operator="containsText" text="Aprovado">
      <formula>NOT(ISERROR(SEARCH("Aprovado",Z28)))</formula>
    </cfRule>
    <cfRule type="containsErrors" dxfId="2266" priority="2595">
      <formula>ISERROR(Z28)</formula>
    </cfRule>
  </conditionalFormatting>
  <conditionalFormatting sqref="AE10">
    <cfRule type="containsText" dxfId="2265" priority="2588" operator="containsText" text="Aprovado">
      <formula>NOT(ISERROR(SEARCH("Aprovado",AE10)))</formula>
    </cfRule>
    <cfRule type="containsText" dxfId="2264" priority="2589" operator="containsText" text="Recuperação">
      <formula>NOT(ISERROR(SEARCH("Recuperação",AE10)))</formula>
    </cfRule>
  </conditionalFormatting>
  <conditionalFormatting sqref="T36">
    <cfRule type="containsErrors" dxfId="2263" priority="2585">
      <formula>ISERROR(T36)</formula>
    </cfRule>
    <cfRule type="cellIs" dxfId="2262" priority="2586" operator="lessThan">
      <formula>0.7</formula>
    </cfRule>
    <cfRule type="cellIs" dxfId="2261" priority="2587" operator="greaterThanOrEqual">
      <formula>0.7</formula>
    </cfRule>
  </conditionalFormatting>
  <conditionalFormatting sqref="T37">
    <cfRule type="containsErrors" dxfId="2260" priority="2582">
      <formula>ISERROR(T37)</formula>
    </cfRule>
    <cfRule type="cellIs" dxfId="2259" priority="2583" operator="lessThan">
      <formula>0.7</formula>
    </cfRule>
    <cfRule type="cellIs" dxfId="2258" priority="2584" operator="greaterThanOrEqual">
      <formula>0.7</formula>
    </cfRule>
  </conditionalFormatting>
  <conditionalFormatting sqref="T38">
    <cfRule type="containsErrors" dxfId="2257" priority="2579">
      <formula>ISERROR(T38)</formula>
    </cfRule>
    <cfRule type="cellIs" dxfId="2256" priority="2580" operator="lessThan">
      <formula>0.7</formula>
    </cfRule>
    <cfRule type="cellIs" dxfId="2255" priority="2581" operator="greaterThanOrEqual">
      <formula>0.7</formula>
    </cfRule>
  </conditionalFormatting>
  <conditionalFormatting sqref="T39">
    <cfRule type="containsErrors" dxfId="2254" priority="2576">
      <formula>ISERROR(T39)</formula>
    </cfRule>
    <cfRule type="cellIs" dxfId="2253" priority="2577" operator="lessThan">
      <formula>0.7</formula>
    </cfRule>
    <cfRule type="cellIs" dxfId="2252" priority="2578" operator="greaterThanOrEqual">
      <formula>0.7</formula>
    </cfRule>
  </conditionalFormatting>
  <conditionalFormatting sqref="T40">
    <cfRule type="containsErrors" dxfId="2251" priority="2573">
      <formula>ISERROR(T40)</formula>
    </cfRule>
    <cfRule type="cellIs" dxfId="2250" priority="2574" operator="lessThan">
      <formula>0.7</formula>
    </cfRule>
    <cfRule type="cellIs" dxfId="2249" priority="2575" operator="greaterThanOrEqual">
      <formula>0.7</formula>
    </cfRule>
  </conditionalFormatting>
  <conditionalFormatting sqref="T41">
    <cfRule type="containsErrors" dxfId="2248" priority="2570">
      <formula>ISERROR(T41)</formula>
    </cfRule>
    <cfRule type="cellIs" dxfId="2247" priority="2571" operator="lessThan">
      <formula>0.7</formula>
    </cfRule>
    <cfRule type="cellIs" dxfId="2246" priority="2572" operator="greaterThanOrEqual">
      <formula>0.7</formula>
    </cfRule>
  </conditionalFormatting>
  <conditionalFormatting sqref="T42">
    <cfRule type="containsErrors" dxfId="2245" priority="2567">
      <formula>ISERROR(T42)</formula>
    </cfRule>
    <cfRule type="cellIs" dxfId="2244" priority="2568" operator="lessThan">
      <formula>0.7</formula>
    </cfRule>
    <cfRule type="cellIs" dxfId="2243" priority="2569" operator="greaterThanOrEqual">
      <formula>0.7</formula>
    </cfRule>
  </conditionalFormatting>
  <conditionalFormatting sqref="T43:T44">
    <cfRule type="containsErrors" dxfId="2242" priority="2564">
      <formula>ISERROR(T43)</formula>
    </cfRule>
    <cfRule type="cellIs" dxfId="2241" priority="2565" operator="lessThan">
      <formula>0.7</formula>
    </cfRule>
    <cfRule type="cellIs" dxfId="2240" priority="2566" operator="greaterThanOrEqual">
      <formula>0.7</formula>
    </cfRule>
  </conditionalFormatting>
  <conditionalFormatting sqref="T45">
    <cfRule type="containsErrors" dxfId="2239" priority="2561">
      <formula>ISERROR(T45)</formula>
    </cfRule>
    <cfRule type="cellIs" dxfId="2238" priority="2562" operator="lessThan">
      <formula>0.7</formula>
    </cfRule>
    <cfRule type="cellIs" dxfId="2237" priority="2563" operator="greaterThanOrEqual">
      <formula>0.7</formula>
    </cfRule>
  </conditionalFormatting>
  <conditionalFormatting sqref="T46">
    <cfRule type="containsErrors" dxfId="2236" priority="2558">
      <formula>ISERROR(T46)</formula>
    </cfRule>
    <cfRule type="cellIs" dxfId="2235" priority="2559" operator="lessThan">
      <formula>0.7</formula>
    </cfRule>
    <cfRule type="cellIs" dxfId="2234" priority="2560" operator="greaterThanOrEqual">
      <formula>0.7</formula>
    </cfRule>
  </conditionalFormatting>
  <conditionalFormatting sqref="T47">
    <cfRule type="containsErrors" dxfId="2233" priority="2555">
      <formula>ISERROR(T47)</formula>
    </cfRule>
    <cfRule type="cellIs" dxfId="2232" priority="2556" operator="lessThan">
      <formula>0.7</formula>
    </cfRule>
    <cfRule type="cellIs" dxfId="2231" priority="2557" operator="greaterThanOrEqual">
      <formula>0.7</formula>
    </cfRule>
  </conditionalFormatting>
  <conditionalFormatting sqref="T48">
    <cfRule type="containsErrors" dxfId="2230" priority="2552">
      <formula>ISERROR(T48)</formula>
    </cfRule>
    <cfRule type="cellIs" dxfId="2229" priority="2553" operator="lessThan">
      <formula>0.7</formula>
    </cfRule>
    <cfRule type="cellIs" dxfId="2228" priority="2554" operator="greaterThanOrEqual">
      <formula>0.7</formula>
    </cfRule>
  </conditionalFormatting>
  <conditionalFormatting sqref="T49">
    <cfRule type="containsErrors" dxfId="2227" priority="2549">
      <formula>ISERROR(T49)</formula>
    </cfRule>
    <cfRule type="cellIs" dxfId="2226" priority="2550" operator="lessThan">
      <formula>0.7</formula>
    </cfRule>
    <cfRule type="cellIs" dxfId="2225" priority="2551" operator="greaterThanOrEqual">
      <formula>0.7</formula>
    </cfRule>
  </conditionalFormatting>
  <conditionalFormatting sqref="AD54">
    <cfRule type="containsErrors" dxfId="2224" priority="2546">
      <formula>ISERROR(AD54)</formula>
    </cfRule>
    <cfRule type="cellIs" dxfId="2223" priority="2547" operator="lessThan">
      <formula>$E$63</formula>
    </cfRule>
    <cfRule type="cellIs" dxfId="2222" priority="2548" operator="greaterThanOrEqual">
      <formula>$E$63</formula>
    </cfRule>
  </conditionalFormatting>
  <conditionalFormatting sqref="AE36">
    <cfRule type="containsText" dxfId="2221" priority="2544" operator="containsText" text="Aprovado">
      <formula>NOT(ISERROR(SEARCH("Aprovado",AE36)))</formula>
    </cfRule>
    <cfRule type="containsText" dxfId="2220" priority="2545" operator="containsText" text="Recuperação">
      <formula>NOT(ISERROR(SEARCH("Recuperação",AE36)))</formula>
    </cfRule>
  </conditionalFormatting>
  <conditionalFormatting sqref="I36">
    <cfRule type="containsErrors" dxfId="2219" priority="2541">
      <formula>ISERROR(I36)</formula>
    </cfRule>
    <cfRule type="cellIs" dxfId="2218" priority="2542" operator="lessThan">
      <formula>$E$63</formula>
    </cfRule>
    <cfRule type="cellIs" dxfId="2217" priority="2543" operator="greaterThanOrEqual">
      <formula>$E$63</formula>
    </cfRule>
  </conditionalFormatting>
  <conditionalFormatting sqref="F36">
    <cfRule type="containsText" dxfId="2216" priority="2538" operator="containsText" text="Recuperação">
      <formula>NOT(ISERROR(SEARCH("Recuperação",F36)))</formula>
    </cfRule>
    <cfRule type="containsText" dxfId="2215" priority="2539" operator="containsText" text="Aprovado">
      <formula>NOT(ISERROR(SEARCH("Aprovado",F36)))</formula>
    </cfRule>
    <cfRule type="containsErrors" dxfId="2214" priority="2540">
      <formula>ISERROR(F36)</formula>
    </cfRule>
  </conditionalFormatting>
  <conditionalFormatting sqref="I54">
    <cfRule type="containsErrors" dxfId="2213" priority="2536">
      <formula>ISERROR(I54)</formula>
    </cfRule>
    <cfRule type="cellIs" dxfId="2212" priority="2537" operator="lessThan">
      <formula>$F$50</formula>
    </cfRule>
    <cfRule type="cellIs" dxfId="2211" priority="2617" operator="greaterThanOrEqual">
      <formula>$E$63</formula>
    </cfRule>
  </conditionalFormatting>
  <conditionalFormatting sqref="AB54">
    <cfRule type="containsText" dxfId="2210" priority="2533" operator="containsText" text="Recuperação">
      <formula>NOT(ISERROR(SEARCH("Recuperação",AB54)))</formula>
    </cfRule>
    <cfRule type="containsText" dxfId="2209" priority="2534" operator="containsText" text="Aprovado">
      <formula>NOT(ISERROR(SEARCH("Aprovado",AB54)))</formula>
    </cfRule>
    <cfRule type="containsErrors" dxfId="2208" priority="2535">
      <formula>ISERROR(AB54)</formula>
    </cfRule>
  </conditionalFormatting>
  <conditionalFormatting sqref="AD10">
    <cfRule type="cellIs" dxfId="2207" priority="2313" operator="lessThan">
      <formula>AI67</formula>
    </cfRule>
    <cfRule type="cellIs" dxfId="2206" priority="2314" operator="greaterThanOrEqual">
      <formula>AI67</formula>
    </cfRule>
    <cfRule type="containsErrors" dxfId="2205" priority="2596">
      <formula>ISERROR(AD10)</formula>
    </cfRule>
  </conditionalFormatting>
  <conditionalFormatting sqref="Y28">
    <cfRule type="cellIs" dxfId="2204" priority="2522" operator="lessThanOrEqual">
      <formula>0</formula>
    </cfRule>
    <cfRule type="cellIs" dxfId="2203" priority="2523" operator="greaterThan">
      <formula>$Y$18</formula>
    </cfRule>
    <cfRule type="cellIs" dxfId="2202" priority="2524" operator="lessThanOrEqual">
      <formula>$Y$18</formula>
    </cfRule>
    <cfRule type="containsErrors" dxfId="2201" priority="2525">
      <formula>ISERROR(Y28)</formula>
    </cfRule>
  </conditionalFormatting>
  <conditionalFormatting sqref="AA10:AA22">
    <cfRule type="containsErrors" dxfId="2200" priority="2521">
      <formula>ISERROR(AA10)</formula>
    </cfRule>
  </conditionalFormatting>
  <conditionalFormatting sqref="F37">
    <cfRule type="containsText" dxfId="2199" priority="2513" operator="containsText" text="Recuperação">
      <formula>NOT(ISERROR(SEARCH("Recuperação",F37)))</formula>
    </cfRule>
    <cfRule type="containsText" dxfId="2198" priority="2514" operator="containsText" text="Aprovado">
      <formula>NOT(ISERROR(SEARCH("Aprovado",F37)))</formula>
    </cfRule>
    <cfRule type="containsErrors" dxfId="2197" priority="2515">
      <formula>ISERROR(F37)</formula>
    </cfRule>
  </conditionalFormatting>
  <conditionalFormatting sqref="F54">
    <cfRule type="containsText" dxfId="2196" priority="2510" operator="containsText" text="Recuperação">
      <formula>NOT(ISERROR(SEARCH("Recuperação",F54)))</formula>
    </cfRule>
    <cfRule type="containsText" dxfId="2195" priority="2511" operator="containsText" text="Aprovado">
      <formula>NOT(ISERROR(SEARCH("Aprovado",F54)))</formula>
    </cfRule>
  </conditionalFormatting>
  <conditionalFormatting sqref="F54">
    <cfRule type="containsErrors" dxfId="2194" priority="2512">
      <formula>ISERROR(F54)</formula>
    </cfRule>
  </conditionalFormatting>
  <conditionalFormatting sqref="Q11">
    <cfRule type="containsErrors" dxfId="2193" priority="2509">
      <formula>ISERROR(Q11)</formula>
    </cfRule>
  </conditionalFormatting>
  <conditionalFormatting sqref="Q12">
    <cfRule type="containsErrors" dxfId="2192" priority="2508">
      <formula>ISERROR(Q12)</formula>
    </cfRule>
  </conditionalFormatting>
  <conditionalFormatting sqref="Q15">
    <cfRule type="containsErrors" dxfId="2191" priority="2507">
      <formula>ISERROR(Q15)</formula>
    </cfRule>
  </conditionalFormatting>
  <conditionalFormatting sqref="Q16">
    <cfRule type="containsErrors" dxfId="2190" priority="2506">
      <formula>ISERROR(Q16)</formula>
    </cfRule>
  </conditionalFormatting>
  <conditionalFormatting sqref="Q17">
    <cfRule type="containsErrors" dxfId="2189" priority="2505">
      <formula>ISERROR(Q17)</formula>
    </cfRule>
  </conditionalFormatting>
  <conditionalFormatting sqref="Q18">
    <cfRule type="containsErrors" dxfId="2188" priority="2504">
      <formula>ISERROR(Q18)</formula>
    </cfRule>
  </conditionalFormatting>
  <conditionalFormatting sqref="Q19">
    <cfRule type="containsErrors" dxfId="2187" priority="2503">
      <formula>ISERROR(Q19)</formula>
    </cfRule>
  </conditionalFormatting>
  <conditionalFormatting sqref="Q20">
    <cfRule type="containsErrors" dxfId="2186" priority="2502">
      <formula>ISERROR(Q20)</formula>
    </cfRule>
  </conditionalFormatting>
  <conditionalFormatting sqref="Q21">
    <cfRule type="containsErrors" dxfId="2185" priority="2501">
      <formula>ISERROR(Q21)</formula>
    </cfRule>
  </conditionalFormatting>
  <conditionalFormatting sqref="Q22">
    <cfRule type="containsErrors" dxfId="2184" priority="2500">
      <formula>ISERROR(Q22)</formula>
    </cfRule>
  </conditionalFormatting>
  <conditionalFormatting sqref="AA28">
    <cfRule type="containsBlanks" dxfId="2183" priority="1358">
      <formula>LEN(TRIM(AA28))=0</formula>
    </cfRule>
    <cfRule type="containsErrors" dxfId="2182" priority="2498">
      <formula>ISERROR(AA28)</formula>
    </cfRule>
  </conditionalFormatting>
  <conditionalFormatting sqref="AB28">
    <cfRule type="cellIs" dxfId="2181" priority="2496" operator="lessThanOrEqual">
      <formula>0</formula>
    </cfRule>
    <cfRule type="containsErrors" dxfId="2180" priority="2497">
      <formula>ISERROR(AB28)</formula>
    </cfRule>
  </conditionalFormatting>
  <conditionalFormatting sqref="AD28">
    <cfRule type="containsErrors" dxfId="2179" priority="2495">
      <formula>ISERROR(AD28)</formula>
    </cfRule>
  </conditionalFormatting>
  <conditionalFormatting sqref="T10">
    <cfRule type="containsErrors" dxfId="2178" priority="2494">
      <formula>ISERROR(T10)</formula>
    </cfRule>
    <cfRule type="cellIs" dxfId="2177" priority="2622" operator="lessThan">
      <formula>L67+W67</formula>
    </cfRule>
    <cfRule type="cellIs" dxfId="2176" priority="2623" operator="greaterThanOrEqual">
      <formula>L67+W67</formula>
    </cfRule>
  </conditionalFormatting>
  <conditionalFormatting sqref="T28">
    <cfRule type="containsErrors" dxfId="2175" priority="2493">
      <formula>ISERROR(T28)</formula>
    </cfRule>
  </conditionalFormatting>
  <conditionalFormatting sqref="J10">
    <cfRule type="expression" dxfId="2174" priority="2492">
      <formula>G10="Aprovado"</formula>
    </cfRule>
  </conditionalFormatting>
  <conditionalFormatting sqref="S10">
    <cfRule type="expression" dxfId="2173" priority="2491">
      <formula>P10="Aprovado"</formula>
    </cfRule>
  </conditionalFormatting>
  <conditionalFormatting sqref="I28">
    <cfRule type="containsBlanks" dxfId="2172" priority="2490">
      <formula>LEN(TRIM(I28))=0</formula>
    </cfRule>
  </conditionalFormatting>
  <conditionalFormatting sqref="J28">
    <cfRule type="expression" dxfId="2171" priority="2489">
      <formula>G18="Aprovado"</formula>
    </cfRule>
  </conditionalFormatting>
  <conditionalFormatting sqref="J11">
    <cfRule type="expression" dxfId="2170" priority="2488">
      <formula>G11="Aprovado"</formula>
    </cfRule>
  </conditionalFormatting>
  <conditionalFormatting sqref="J12">
    <cfRule type="expression" dxfId="2169" priority="2487">
      <formula>G12="Aprovado"</formula>
    </cfRule>
  </conditionalFormatting>
  <conditionalFormatting sqref="J13">
    <cfRule type="expression" dxfId="2168" priority="2486">
      <formula>G13="Aprovado"</formula>
    </cfRule>
  </conditionalFormatting>
  <conditionalFormatting sqref="J14">
    <cfRule type="expression" dxfId="2167" priority="2485">
      <formula>G14="Aprovado"</formula>
    </cfRule>
  </conditionalFormatting>
  <conditionalFormatting sqref="J15">
    <cfRule type="expression" dxfId="2166" priority="2484">
      <formula>G15="Aprovado"</formula>
    </cfRule>
  </conditionalFormatting>
  <conditionalFormatting sqref="J16">
    <cfRule type="expression" dxfId="2165" priority="2483">
      <formula>G16="Aprovado"</formula>
    </cfRule>
  </conditionalFormatting>
  <conditionalFormatting sqref="J17">
    <cfRule type="expression" dxfId="2164" priority="2482">
      <formula>G17="Aprovado"</formula>
    </cfRule>
  </conditionalFormatting>
  <conditionalFormatting sqref="J19">
    <cfRule type="expression" dxfId="2163" priority="2481">
      <formula>G19="Aprovado"</formula>
    </cfRule>
  </conditionalFormatting>
  <conditionalFormatting sqref="J20">
    <cfRule type="expression" dxfId="2162" priority="2480">
      <formula>G20="Aprovado"</formula>
    </cfRule>
  </conditionalFormatting>
  <conditionalFormatting sqref="J21">
    <cfRule type="expression" dxfId="2161" priority="2479">
      <formula>G21="Aprovado"</formula>
    </cfRule>
  </conditionalFormatting>
  <conditionalFormatting sqref="J22">
    <cfRule type="expression" dxfId="2160" priority="2478">
      <formula>G22="Aprovado"</formula>
    </cfRule>
  </conditionalFormatting>
  <conditionalFormatting sqref="J23">
    <cfRule type="expression" dxfId="2159" priority="2477">
      <formula>G23="Aprovado"</formula>
    </cfRule>
  </conditionalFormatting>
  <conditionalFormatting sqref="S11">
    <cfRule type="expression" dxfId="2158" priority="2476">
      <formula>P11="Aprovado"</formula>
    </cfRule>
  </conditionalFormatting>
  <conditionalFormatting sqref="S12">
    <cfRule type="expression" dxfId="2157" priority="2475">
      <formula>P12="Aprovado"</formula>
    </cfRule>
  </conditionalFormatting>
  <conditionalFormatting sqref="S13">
    <cfRule type="expression" dxfId="2156" priority="2474">
      <formula>P13="Aprovado"</formula>
    </cfRule>
  </conditionalFormatting>
  <conditionalFormatting sqref="S14">
    <cfRule type="expression" dxfId="2155" priority="2473">
      <formula>P14="Aprovado"</formula>
    </cfRule>
  </conditionalFormatting>
  <conditionalFormatting sqref="S15">
    <cfRule type="expression" dxfId="2154" priority="2472">
      <formula>P15="Aprovado"</formula>
    </cfRule>
  </conditionalFormatting>
  <conditionalFormatting sqref="S16">
    <cfRule type="expression" dxfId="2153" priority="2471">
      <formula>P16="Aprovado"</formula>
    </cfRule>
  </conditionalFormatting>
  <conditionalFormatting sqref="S17">
    <cfRule type="expression" dxfId="2152" priority="2470">
      <formula>P17="Aprovado"</formula>
    </cfRule>
  </conditionalFormatting>
  <conditionalFormatting sqref="S19">
    <cfRule type="expression" dxfId="2151" priority="2469">
      <formula>P19="Aprovado"</formula>
    </cfRule>
  </conditionalFormatting>
  <conditionalFormatting sqref="S20">
    <cfRule type="expression" dxfId="2150" priority="2468">
      <formula>P20="Aprovado"</formula>
    </cfRule>
  </conditionalFormatting>
  <conditionalFormatting sqref="S21">
    <cfRule type="expression" dxfId="2149" priority="2467">
      <formula>P21="Aprovado"</formula>
    </cfRule>
  </conditionalFormatting>
  <conditionalFormatting sqref="S22">
    <cfRule type="expression" dxfId="2148" priority="2466">
      <formula>P22="Aprovado"</formula>
    </cfRule>
  </conditionalFormatting>
  <conditionalFormatting sqref="S23">
    <cfRule type="expression" dxfId="2147" priority="2465">
      <formula>P23="Aprovado"</formula>
    </cfRule>
  </conditionalFormatting>
  <conditionalFormatting sqref="F38">
    <cfRule type="containsText" dxfId="2146" priority="2462" operator="containsText" text="Recuperação">
      <formula>NOT(ISERROR(SEARCH("Recuperação",F38)))</formula>
    </cfRule>
    <cfRule type="containsText" dxfId="2145" priority="2463" operator="containsText" text="Aprovado">
      <formula>NOT(ISERROR(SEARCH("Aprovado",F38)))</formula>
    </cfRule>
    <cfRule type="containsErrors" dxfId="2144" priority="2464">
      <formula>ISERROR(F38)</formula>
    </cfRule>
  </conditionalFormatting>
  <conditionalFormatting sqref="F39">
    <cfRule type="containsText" dxfId="2143" priority="2459" operator="containsText" text="Recuperação">
      <formula>NOT(ISERROR(SEARCH("Recuperação",F39)))</formula>
    </cfRule>
    <cfRule type="containsText" dxfId="2142" priority="2460" operator="containsText" text="Aprovado">
      <formula>NOT(ISERROR(SEARCH("Aprovado",F39)))</formula>
    </cfRule>
    <cfRule type="containsErrors" dxfId="2141" priority="2461">
      <formula>ISERROR(F39)</formula>
    </cfRule>
  </conditionalFormatting>
  <conditionalFormatting sqref="F40">
    <cfRule type="containsText" dxfId="2140" priority="2456" operator="containsText" text="Recuperação">
      <formula>NOT(ISERROR(SEARCH("Recuperação",F40)))</formula>
    </cfRule>
    <cfRule type="containsText" dxfId="2139" priority="2457" operator="containsText" text="Aprovado">
      <formula>NOT(ISERROR(SEARCH("Aprovado",F40)))</formula>
    </cfRule>
    <cfRule type="containsErrors" dxfId="2138" priority="2458">
      <formula>ISERROR(F40)</formula>
    </cfRule>
  </conditionalFormatting>
  <conditionalFormatting sqref="F41">
    <cfRule type="containsText" dxfId="2137" priority="2453" operator="containsText" text="Recuperação">
      <formula>NOT(ISERROR(SEARCH("Recuperação",F41)))</formula>
    </cfRule>
    <cfRule type="containsText" dxfId="2136" priority="2454" operator="containsText" text="Aprovado">
      <formula>NOT(ISERROR(SEARCH("Aprovado",F41)))</formula>
    </cfRule>
    <cfRule type="containsErrors" dxfId="2135" priority="2455">
      <formula>ISERROR(F41)</formula>
    </cfRule>
  </conditionalFormatting>
  <conditionalFormatting sqref="F42">
    <cfRule type="containsText" dxfId="2134" priority="2450" operator="containsText" text="Recuperação">
      <formula>NOT(ISERROR(SEARCH("Recuperação",F42)))</formula>
    </cfRule>
    <cfRule type="containsText" dxfId="2133" priority="2451" operator="containsText" text="Aprovado">
      <formula>NOT(ISERROR(SEARCH("Aprovado",F42)))</formula>
    </cfRule>
    <cfRule type="containsErrors" dxfId="2132" priority="2452">
      <formula>ISERROR(F42)</formula>
    </cfRule>
  </conditionalFormatting>
  <conditionalFormatting sqref="F43">
    <cfRule type="containsText" dxfId="2131" priority="2447" operator="containsText" text="Recuperação">
      <formula>NOT(ISERROR(SEARCH("Recuperação",F43)))</formula>
    </cfRule>
    <cfRule type="containsText" dxfId="2130" priority="2448" operator="containsText" text="Aprovado">
      <formula>NOT(ISERROR(SEARCH("Aprovado",F43)))</formula>
    </cfRule>
    <cfRule type="containsErrors" dxfId="2129" priority="2449">
      <formula>ISERROR(F43)</formula>
    </cfRule>
  </conditionalFormatting>
  <conditionalFormatting sqref="F44">
    <cfRule type="containsText" dxfId="2128" priority="2444" operator="containsText" text="Recuperação">
      <formula>NOT(ISERROR(SEARCH("Recuperação",F44)))</formula>
    </cfRule>
    <cfRule type="containsText" dxfId="2127" priority="2445" operator="containsText" text="Aprovado">
      <formula>NOT(ISERROR(SEARCH("Aprovado",F44)))</formula>
    </cfRule>
    <cfRule type="containsErrors" dxfId="2126" priority="2446">
      <formula>ISERROR(F44)</formula>
    </cfRule>
  </conditionalFormatting>
  <conditionalFormatting sqref="F45">
    <cfRule type="containsText" dxfId="2125" priority="2441" operator="containsText" text="Recuperação">
      <formula>NOT(ISERROR(SEARCH("Recuperação",F45)))</formula>
    </cfRule>
    <cfRule type="containsText" dxfId="2124" priority="2442" operator="containsText" text="Aprovado">
      <formula>NOT(ISERROR(SEARCH("Aprovado",F45)))</formula>
    </cfRule>
    <cfRule type="containsErrors" dxfId="2123" priority="2443">
      <formula>ISERROR(F45)</formula>
    </cfRule>
  </conditionalFormatting>
  <conditionalFormatting sqref="F46">
    <cfRule type="containsText" dxfId="2122" priority="2438" operator="containsText" text="Recuperação">
      <formula>NOT(ISERROR(SEARCH("Recuperação",F46)))</formula>
    </cfRule>
    <cfRule type="containsText" dxfId="2121" priority="2439" operator="containsText" text="Aprovado">
      <formula>NOT(ISERROR(SEARCH("Aprovado",F46)))</formula>
    </cfRule>
    <cfRule type="containsErrors" dxfId="2120" priority="2440">
      <formula>ISERROR(F46)</formula>
    </cfRule>
  </conditionalFormatting>
  <conditionalFormatting sqref="F47">
    <cfRule type="containsText" dxfId="2119" priority="2435" operator="containsText" text="Recuperação">
      <formula>NOT(ISERROR(SEARCH("Recuperação",F47)))</formula>
    </cfRule>
    <cfRule type="containsText" dxfId="2118" priority="2436" operator="containsText" text="Aprovado">
      <formula>NOT(ISERROR(SEARCH("Aprovado",F47)))</formula>
    </cfRule>
    <cfRule type="containsErrors" dxfId="2117" priority="2437">
      <formula>ISERROR(F47)</formula>
    </cfRule>
  </conditionalFormatting>
  <conditionalFormatting sqref="F48">
    <cfRule type="containsText" dxfId="2116" priority="2432" operator="containsText" text="Recuperação">
      <formula>NOT(ISERROR(SEARCH("Recuperação",F48)))</formula>
    </cfRule>
    <cfRule type="containsText" dxfId="2115" priority="2433" operator="containsText" text="Aprovado">
      <formula>NOT(ISERROR(SEARCH("Aprovado",F48)))</formula>
    </cfRule>
    <cfRule type="containsErrors" dxfId="2114" priority="2434">
      <formula>ISERROR(F48)</formula>
    </cfRule>
  </conditionalFormatting>
  <conditionalFormatting sqref="F49">
    <cfRule type="containsText" dxfId="2113" priority="2429" operator="containsText" text="Recuperação">
      <formula>NOT(ISERROR(SEARCH("Recuperação",F49)))</formula>
    </cfRule>
    <cfRule type="containsText" dxfId="2112" priority="2430" operator="containsText" text="Aprovado">
      <formula>NOT(ISERROR(SEARCH("Aprovado",F49)))</formula>
    </cfRule>
    <cfRule type="containsErrors" dxfId="2111" priority="2431">
      <formula>ISERROR(F49)</formula>
    </cfRule>
  </conditionalFormatting>
  <conditionalFormatting sqref="Y37">
    <cfRule type="containsText" dxfId="2110" priority="2426" operator="containsText" text="Recuperação">
      <formula>NOT(ISERROR(SEARCH("Recuperação",Y37)))</formula>
    </cfRule>
    <cfRule type="containsText" dxfId="2109" priority="2427" operator="containsText" text="Aprovado">
      <formula>NOT(ISERROR(SEARCH("Aprovado",Y37)))</formula>
    </cfRule>
    <cfRule type="containsErrors" dxfId="2108" priority="2428">
      <formula>ISERROR(Y37)</formula>
    </cfRule>
  </conditionalFormatting>
  <conditionalFormatting sqref="Y38">
    <cfRule type="containsText" dxfId="2107" priority="2423" operator="containsText" text="Recuperação">
      <formula>NOT(ISERROR(SEARCH("Recuperação",Y38)))</formula>
    </cfRule>
    <cfRule type="containsText" dxfId="2106" priority="2424" operator="containsText" text="Aprovado">
      <formula>NOT(ISERROR(SEARCH("Aprovado",Y38)))</formula>
    </cfRule>
    <cfRule type="containsErrors" dxfId="2105" priority="2425">
      <formula>ISERROR(Y38)</formula>
    </cfRule>
  </conditionalFormatting>
  <conditionalFormatting sqref="Y39">
    <cfRule type="containsText" dxfId="2104" priority="2420" operator="containsText" text="Recuperação">
      <formula>NOT(ISERROR(SEARCH("Recuperação",Y39)))</formula>
    </cfRule>
    <cfRule type="containsText" dxfId="2103" priority="2421" operator="containsText" text="Aprovado">
      <formula>NOT(ISERROR(SEARCH("Aprovado",Y39)))</formula>
    </cfRule>
    <cfRule type="containsErrors" dxfId="2102" priority="2422">
      <formula>ISERROR(Y39)</formula>
    </cfRule>
  </conditionalFormatting>
  <conditionalFormatting sqref="Y40">
    <cfRule type="containsText" dxfId="2101" priority="2417" operator="containsText" text="Recuperação">
      <formula>NOT(ISERROR(SEARCH("Recuperação",Y40)))</formula>
    </cfRule>
    <cfRule type="containsText" dxfId="2100" priority="2418" operator="containsText" text="Aprovado">
      <formula>NOT(ISERROR(SEARCH("Aprovado",Y40)))</formula>
    </cfRule>
    <cfRule type="containsErrors" dxfId="2099" priority="2419">
      <formula>ISERROR(Y40)</formula>
    </cfRule>
  </conditionalFormatting>
  <conditionalFormatting sqref="Y41">
    <cfRule type="containsText" dxfId="2098" priority="2414" operator="containsText" text="Recuperação">
      <formula>NOT(ISERROR(SEARCH("Recuperação",Y41)))</formula>
    </cfRule>
    <cfRule type="containsText" dxfId="2097" priority="2415" operator="containsText" text="Aprovado">
      <formula>NOT(ISERROR(SEARCH("Aprovado",Y41)))</formula>
    </cfRule>
    <cfRule type="containsErrors" dxfId="2096" priority="2416">
      <formula>ISERROR(Y41)</formula>
    </cfRule>
  </conditionalFormatting>
  <conditionalFormatting sqref="Y42">
    <cfRule type="containsText" dxfId="2095" priority="2411" operator="containsText" text="Recuperação">
      <formula>NOT(ISERROR(SEARCH("Recuperação",Y42)))</formula>
    </cfRule>
    <cfRule type="containsText" dxfId="2094" priority="2412" operator="containsText" text="Aprovado">
      <formula>NOT(ISERROR(SEARCH("Aprovado",Y42)))</formula>
    </cfRule>
    <cfRule type="containsErrors" dxfId="2093" priority="2413">
      <formula>ISERROR(Y42)</formula>
    </cfRule>
  </conditionalFormatting>
  <conditionalFormatting sqref="Y43">
    <cfRule type="containsText" dxfId="2092" priority="2408" operator="containsText" text="Recuperação">
      <formula>NOT(ISERROR(SEARCH("Recuperação",Y43)))</formula>
    </cfRule>
    <cfRule type="containsText" dxfId="2091" priority="2409" operator="containsText" text="Aprovado">
      <formula>NOT(ISERROR(SEARCH("Aprovado",Y43)))</formula>
    </cfRule>
    <cfRule type="containsErrors" dxfId="2090" priority="2410">
      <formula>ISERROR(Y43)</formula>
    </cfRule>
  </conditionalFormatting>
  <conditionalFormatting sqref="Y44">
    <cfRule type="containsText" dxfId="2089" priority="2405" operator="containsText" text="Recuperação">
      <formula>NOT(ISERROR(SEARCH("Recuperação",Y44)))</formula>
    </cfRule>
    <cfRule type="containsText" dxfId="2088" priority="2406" operator="containsText" text="Aprovado">
      <formula>NOT(ISERROR(SEARCH("Aprovado",Y44)))</formula>
    </cfRule>
    <cfRule type="containsErrors" dxfId="2087" priority="2407">
      <formula>ISERROR(Y44)</formula>
    </cfRule>
  </conditionalFormatting>
  <conditionalFormatting sqref="Y45">
    <cfRule type="containsText" dxfId="2086" priority="2402" operator="containsText" text="Recuperação">
      <formula>NOT(ISERROR(SEARCH("Recuperação",Y45)))</formula>
    </cfRule>
    <cfRule type="containsText" dxfId="2085" priority="2403" operator="containsText" text="Aprovado">
      <formula>NOT(ISERROR(SEARCH("Aprovado",Y45)))</formula>
    </cfRule>
    <cfRule type="containsErrors" dxfId="2084" priority="2404">
      <formula>ISERROR(Y45)</formula>
    </cfRule>
  </conditionalFormatting>
  <conditionalFormatting sqref="Y46">
    <cfRule type="containsText" dxfId="2083" priority="2399" operator="containsText" text="Recuperação">
      <formula>NOT(ISERROR(SEARCH("Recuperação",Y46)))</formula>
    </cfRule>
    <cfRule type="containsText" dxfId="2082" priority="2400" operator="containsText" text="Aprovado">
      <formula>NOT(ISERROR(SEARCH("Aprovado",Y46)))</formula>
    </cfRule>
    <cfRule type="containsErrors" dxfId="2081" priority="2401">
      <formula>ISERROR(Y46)</formula>
    </cfRule>
  </conditionalFormatting>
  <conditionalFormatting sqref="Y47">
    <cfRule type="containsText" dxfId="2080" priority="2396" operator="containsText" text="Recuperação">
      <formula>NOT(ISERROR(SEARCH("Recuperação",Y47)))</formula>
    </cfRule>
    <cfRule type="containsText" dxfId="2079" priority="2397" operator="containsText" text="Aprovado">
      <formula>NOT(ISERROR(SEARCH("Aprovado",Y47)))</formula>
    </cfRule>
    <cfRule type="containsErrors" dxfId="2078" priority="2398">
      <formula>ISERROR(Y47)</formula>
    </cfRule>
  </conditionalFormatting>
  <conditionalFormatting sqref="Y48">
    <cfRule type="containsText" dxfId="2077" priority="2393" operator="containsText" text="Recuperação">
      <formula>NOT(ISERROR(SEARCH("Recuperação",Y48)))</formula>
    </cfRule>
    <cfRule type="containsText" dxfId="2076" priority="2394" operator="containsText" text="Aprovado">
      <formula>NOT(ISERROR(SEARCH("Aprovado",Y48)))</formula>
    </cfRule>
    <cfRule type="containsErrors" dxfId="2075" priority="2395">
      <formula>ISERROR(Y48)</formula>
    </cfRule>
  </conditionalFormatting>
  <conditionalFormatting sqref="Y49">
    <cfRule type="containsText" dxfId="2074" priority="2390" operator="containsText" text="Recuperação">
      <formula>NOT(ISERROR(SEARCH("Recuperação",Y49)))</formula>
    </cfRule>
    <cfRule type="containsText" dxfId="2073" priority="2391" operator="containsText" text="Aprovado">
      <formula>NOT(ISERROR(SEARCH("Aprovado",Y49)))</formula>
    </cfRule>
    <cfRule type="containsErrors" dxfId="2072" priority="2392">
      <formula>ISERROR(Y49)</formula>
    </cfRule>
  </conditionalFormatting>
  <conditionalFormatting sqref="AB37">
    <cfRule type="containsText" dxfId="2071" priority="2387" operator="containsText" text="Recuperação">
      <formula>NOT(ISERROR(SEARCH("Recuperação",AB37)))</formula>
    </cfRule>
    <cfRule type="containsText" dxfId="2070" priority="2388" operator="containsText" text="Aprovado">
      <formula>NOT(ISERROR(SEARCH("Aprovado",AB37)))</formula>
    </cfRule>
    <cfRule type="containsErrors" dxfId="2069" priority="2389">
      <formula>ISERROR(AB37)</formula>
    </cfRule>
  </conditionalFormatting>
  <conditionalFormatting sqref="AB38">
    <cfRule type="containsText" dxfId="2068" priority="2384" operator="containsText" text="Recuperação">
      <formula>NOT(ISERROR(SEARCH("Recuperação",AB38)))</formula>
    </cfRule>
    <cfRule type="containsText" dxfId="2067" priority="2385" operator="containsText" text="Aprovado">
      <formula>NOT(ISERROR(SEARCH("Aprovado",AB38)))</formula>
    </cfRule>
    <cfRule type="containsErrors" dxfId="2066" priority="2386">
      <formula>ISERROR(AB38)</formula>
    </cfRule>
  </conditionalFormatting>
  <conditionalFormatting sqref="AB39">
    <cfRule type="containsText" dxfId="2065" priority="2381" operator="containsText" text="Recuperação">
      <formula>NOT(ISERROR(SEARCH("Recuperação",AB39)))</formula>
    </cfRule>
    <cfRule type="containsText" dxfId="2064" priority="2382" operator="containsText" text="Aprovado">
      <formula>NOT(ISERROR(SEARCH("Aprovado",AB39)))</formula>
    </cfRule>
    <cfRule type="containsErrors" dxfId="2063" priority="2383">
      <formula>ISERROR(AB39)</formula>
    </cfRule>
  </conditionalFormatting>
  <conditionalFormatting sqref="AB40">
    <cfRule type="containsText" dxfId="2062" priority="2378" operator="containsText" text="Recuperação">
      <formula>NOT(ISERROR(SEARCH("Recuperação",AB40)))</formula>
    </cfRule>
    <cfRule type="containsText" dxfId="2061" priority="2379" operator="containsText" text="Aprovado">
      <formula>NOT(ISERROR(SEARCH("Aprovado",AB40)))</formula>
    </cfRule>
    <cfRule type="containsErrors" dxfId="2060" priority="2380">
      <formula>ISERROR(AB40)</formula>
    </cfRule>
  </conditionalFormatting>
  <conditionalFormatting sqref="AB41">
    <cfRule type="containsText" dxfId="2059" priority="2375" operator="containsText" text="Recuperação">
      <formula>NOT(ISERROR(SEARCH("Recuperação",AB41)))</formula>
    </cfRule>
    <cfRule type="containsText" dxfId="2058" priority="2376" operator="containsText" text="Aprovado">
      <formula>NOT(ISERROR(SEARCH("Aprovado",AB41)))</formula>
    </cfRule>
    <cfRule type="containsErrors" dxfId="2057" priority="2377">
      <formula>ISERROR(AB41)</formula>
    </cfRule>
  </conditionalFormatting>
  <conditionalFormatting sqref="AB42">
    <cfRule type="containsText" dxfId="2056" priority="2372" operator="containsText" text="Recuperação">
      <formula>NOT(ISERROR(SEARCH("Recuperação",AB42)))</formula>
    </cfRule>
    <cfRule type="containsText" dxfId="2055" priority="2373" operator="containsText" text="Aprovado">
      <formula>NOT(ISERROR(SEARCH("Aprovado",AB42)))</formula>
    </cfRule>
    <cfRule type="containsErrors" dxfId="2054" priority="2374">
      <formula>ISERROR(AB42)</formula>
    </cfRule>
  </conditionalFormatting>
  <conditionalFormatting sqref="AB43">
    <cfRule type="containsText" dxfId="2053" priority="2369" operator="containsText" text="Recuperação">
      <formula>NOT(ISERROR(SEARCH("Recuperação",AB43)))</formula>
    </cfRule>
    <cfRule type="containsText" dxfId="2052" priority="2370" operator="containsText" text="Aprovado">
      <formula>NOT(ISERROR(SEARCH("Aprovado",AB43)))</formula>
    </cfRule>
    <cfRule type="containsErrors" dxfId="2051" priority="2371">
      <formula>ISERROR(AB43)</formula>
    </cfRule>
  </conditionalFormatting>
  <conditionalFormatting sqref="AB44">
    <cfRule type="containsText" dxfId="2050" priority="2366" operator="containsText" text="Recuperação">
      <formula>NOT(ISERROR(SEARCH("Recuperação",AB44)))</formula>
    </cfRule>
    <cfRule type="containsText" dxfId="2049" priority="2367" operator="containsText" text="Aprovado">
      <formula>NOT(ISERROR(SEARCH("Aprovado",AB44)))</formula>
    </cfRule>
    <cfRule type="containsErrors" dxfId="2048" priority="2368">
      <formula>ISERROR(AB44)</formula>
    </cfRule>
  </conditionalFormatting>
  <conditionalFormatting sqref="AB45">
    <cfRule type="containsText" dxfId="2047" priority="2363" operator="containsText" text="Recuperação">
      <formula>NOT(ISERROR(SEARCH("Recuperação",AB45)))</formula>
    </cfRule>
    <cfRule type="containsText" dxfId="2046" priority="2364" operator="containsText" text="Aprovado">
      <formula>NOT(ISERROR(SEARCH("Aprovado",AB45)))</formula>
    </cfRule>
    <cfRule type="containsErrors" dxfId="2045" priority="2365">
      <formula>ISERROR(AB45)</formula>
    </cfRule>
  </conditionalFormatting>
  <conditionalFormatting sqref="AB46">
    <cfRule type="containsText" dxfId="2044" priority="2360" operator="containsText" text="Recuperação">
      <formula>NOT(ISERROR(SEARCH("Recuperação",AB46)))</formula>
    </cfRule>
    <cfRule type="containsText" dxfId="2043" priority="2361" operator="containsText" text="Aprovado">
      <formula>NOT(ISERROR(SEARCH("Aprovado",AB46)))</formula>
    </cfRule>
    <cfRule type="containsErrors" dxfId="2042" priority="2362">
      <formula>ISERROR(AB46)</formula>
    </cfRule>
  </conditionalFormatting>
  <conditionalFormatting sqref="AB47">
    <cfRule type="containsText" dxfId="2041" priority="2357" operator="containsText" text="Recuperação">
      <formula>NOT(ISERROR(SEARCH("Recuperação",AB47)))</formula>
    </cfRule>
    <cfRule type="containsText" dxfId="2040" priority="2358" operator="containsText" text="Aprovado">
      <formula>NOT(ISERROR(SEARCH("Aprovado",AB47)))</formula>
    </cfRule>
    <cfRule type="containsErrors" dxfId="2039" priority="2359">
      <formula>ISERROR(AB47)</formula>
    </cfRule>
  </conditionalFormatting>
  <conditionalFormatting sqref="AB48">
    <cfRule type="containsText" dxfId="2038" priority="2354" operator="containsText" text="Recuperação">
      <formula>NOT(ISERROR(SEARCH("Recuperação",AB48)))</formula>
    </cfRule>
    <cfRule type="containsText" dxfId="2037" priority="2355" operator="containsText" text="Aprovado">
      <formula>NOT(ISERROR(SEARCH("Aprovado",AB48)))</formula>
    </cfRule>
    <cfRule type="containsErrors" dxfId="2036" priority="2356">
      <formula>ISERROR(AB48)</formula>
    </cfRule>
  </conditionalFormatting>
  <conditionalFormatting sqref="AB49">
    <cfRule type="containsText" dxfId="2035" priority="2351" operator="containsText" text="Recuperação">
      <formula>NOT(ISERROR(SEARCH("Recuperação",AB49)))</formula>
    </cfRule>
    <cfRule type="containsText" dxfId="2034" priority="2352" operator="containsText" text="Aprovado">
      <formula>NOT(ISERROR(SEARCH("Aprovado",AB49)))</formula>
    </cfRule>
    <cfRule type="containsErrors" dxfId="2033" priority="2353">
      <formula>ISERROR(AB49)</formula>
    </cfRule>
  </conditionalFormatting>
  <conditionalFormatting sqref="AD28">
    <cfRule type="cellIs" dxfId="2032" priority="2603" operator="lessThan">
      <formula>$AI$75</formula>
    </cfRule>
    <cfRule type="cellIs" dxfId="2031" priority="2604" operator="greaterThanOrEqual">
      <formula>$AI$75</formula>
    </cfRule>
  </conditionalFormatting>
  <conditionalFormatting sqref="AA28">
    <cfRule type="cellIs" dxfId="2030" priority="2613" operator="lessThan">
      <formula>AG82</formula>
    </cfRule>
    <cfRule type="cellIs" dxfId="2029" priority="2614" operator="greaterThanOrEqual">
      <formula>AG82</formula>
    </cfRule>
  </conditionalFormatting>
  <conditionalFormatting sqref="I28">
    <cfRule type="cellIs" dxfId="2028" priority="2615" operator="lessThan">
      <formula>J82*$E$63</formula>
    </cfRule>
    <cfRule type="cellIs" dxfId="2027" priority="2616" operator="greaterThanOrEqual">
      <formula>L82*$E$63</formula>
    </cfRule>
  </conditionalFormatting>
  <conditionalFormatting sqref="K54">
    <cfRule type="containsErrors" dxfId="2026" priority="2348">
      <formula>ISERROR(K54)</formula>
    </cfRule>
  </conditionalFormatting>
  <conditionalFormatting sqref="K54">
    <cfRule type="cellIs" dxfId="2025" priority="2349" operator="lessThan">
      <formula>$E$63</formula>
    </cfRule>
    <cfRule type="cellIs" dxfId="2024" priority="2350" operator="greaterThanOrEqual">
      <formula>$E$63</formula>
    </cfRule>
  </conditionalFormatting>
  <conditionalFormatting sqref="C54">
    <cfRule type="containsErrors" dxfId="2023" priority="2345">
      <formula>ISERROR(C54)</formula>
    </cfRule>
  </conditionalFormatting>
  <conditionalFormatting sqref="C54">
    <cfRule type="cellIs" dxfId="2022" priority="2346" operator="lessThan">
      <formula>$E$63</formula>
    </cfRule>
    <cfRule type="cellIs" dxfId="2021" priority="2347" operator="greaterThanOrEqual">
      <formula>$E$63</formula>
    </cfRule>
  </conditionalFormatting>
  <conditionalFormatting sqref="B54">
    <cfRule type="containsErrors" dxfId="2020" priority="2342">
      <formula>ISERROR(B54)</formula>
    </cfRule>
  </conditionalFormatting>
  <conditionalFormatting sqref="B54">
    <cfRule type="cellIs" dxfId="2019" priority="2343" operator="lessThan">
      <formula>$E$63</formula>
    </cfRule>
    <cfRule type="cellIs" dxfId="2018" priority="2344" operator="greaterThanOrEqual">
      <formula>$E$63</formula>
    </cfRule>
  </conditionalFormatting>
  <conditionalFormatting sqref="E54">
    <cfRule type="containsErrors" dxfId="2017" priority="2339">
      <formula>ISERROR(E54)</formula>
    </cfRule>
  </conditionalFormatting>
  <conditionalFormatting sqref="E54">
    <cfRule type="cellIs" dxfId="2016" priority="2340" operator="lessThan">
      <formula>$E$63</formula>
    </cfRule>
    <cfRule type="cellIs" dxfId="2015" priority="2341" operator="greaterThanOrEqual">
      <formula>$E$63</formula>
    </cfRule>
  </conditionalFormatting>
  <conditionalFormatting sqref="D54:D56">
    <cfRule type="containsErrors" dxfId="2014" priority="2336">
      <formula>ISERROR(D54)</formula>
    </cfRule>
  </conditionalFormatting>
  <conditionalFormatting sqref="D54:D56">
    <cfRule type="cellIs" dxfId="2013" priority="2337" operator="lessThan">
      <formula>$E$63</formula>
    </cfRule>
    <cfRule type="cellIs" dxfId="2012" priority="2338" operator="greaterThanOrEqual">
      <formula>$E$63</formula>
    </cfRule>
  </conditionalFormatting>
  <conditionalFormatting sqref="C55:C56">
    <cfRule type="containsErrors" dxfId="2011" priority="2333">
      <formula>ISERROR(C55)</formula>
    </cfRule>
  </conditionalFormatting>
  <conditionalFormatting sqref="C55:C56">
    <cfRule type="cellIs" dxfId="2010" priority="2334" operator="lessThan">
      <formula>$E$63</formula>
    </cfRule>
    <cfRule type="cellIs" dxfId="2009" priority="2335" operator="greaterThanOrEqual">
      <formula>$E$63</formula>
    </cfRule>
  </conditionalFormatting>
  <conditionalFormatting sqref="B55:B56">
    <cfRule type="containsErrors" dxfId="2008" priority="2330">
      <formula>ISERROR(B55)</formula>
    </cfRule>
  </conditionalFormatting>
  <conditionalFormatting sqref="B55:B56">
    <cfRule type="cellIs" dxfId="2007" priority="2331" operator="lessThan">
      <formula>$E$63</formula>
    </cfRule>
    <cfRule type="cellIs" dxfId="2006" priority="2332" operator="greaterThanOrEqual">
      <formula>$E$63</formula>
    </cfRule>
  </conditionalFormatting>
  <conditionalFormatting sqref="E55:E56">
    <cfRule type="containsErrors" dxfId="2005" priority="2327">
      <formula>ISERROR(E55)</formula>
    </cfRule>
  </conditionalFormatting>
  <conditionalFormatting sqref="E55:E56">
    <cfRule type="cellIs" dxfId="2004" priority="2328" operator="lessThan">
      <formula>$E$63</formula>
    </cfRule>
    <cfRule type="cellIs" dxfId="2003" priority="2329" operator="greaterThanOrEqual">
      <formula>$E$63</formula>
    </cfRule>
  </conditionalFormatting>
  <conditionalFormatting sqref="X28">
    <cfRule type="containsBlanks" dxfId="2002" priority="2323">
      <formula>LEN(TRIM(X28))=0</formula>
    </cfRule>
    <cfRule type="containsErrors" dxfId="2001" priority="2324">
      <formula>ISERROR(X28)</formula>
    </cfRule>
  </conditionalFormatting>
  <conditionalFormatting sqref="X28">
    <cfRule type="cellIs" dxfId="2000" priority="2325" operator="lessThan">
      <formula>AE82</formula>
    </cfRule>
    <cfRule type="cellIs" dxfId="1999" priority="2326" operator="greaterThanOrEqual">
      <formula>AE82</formula>
    </cfRule>
  </conditionalFormatting>
  <conditionalFormatting sqref="X29">
    <cfRule type="containsBlanks" dxfId="1998" priority="2319">
      <formula>LEN(TRIM(X29))=0</formula>
    </cfRule>
    <cfRule type="containsErrors" dxfId="1997" priority="2320">
      <formula>ISERROR(X29)</formula>
    </cfRule>
  </conditionalFormatting>
  <conditionalFormatting sqref="X29">
    <cfRule type="cellIs" dxfId="1996" priority="2321" operator="lessThan">
      <formula>AE83</formula>
    </cfRule>
    <cfRule type="cellIs" dxfId="1995" priority="2322" operator="greaterThanOrEqual">
      <formula>AE83</formula>
    </cfRule>
  </conditionalFormatting>
  <conditionalFormatting sqref="X30">
    <cfRule type="containsBlanks" dxfId="1994" priority="2315">
      <formula>LEN(TRIM(X30))=0</formula>
    </cfRule>
    <cfRule type="containsErrors" dxfId="1993" priority="2316">
      <formula>ISERROR(X30)</formula>
    </cfRule>
  </conditionalFormatting>
  <conditionalFormatting sqref="X30">
    <cfRule type="cellIs" dxfId="1992" priority="2317" operator="lessThan">
      <formula>AE84</formula>
    </cfRule>
    <cfRule type="cellIs" dxfId="1991" priority="2318" operator="greaterThanOrEqual">
      <formula>AE84</formula>
    </cfRule>
  </conditionalFormatting>
  <conditionalFormatting sqref="V18">
    <cfRule type="containsBlanks" dxfId="1990" priority="2307">
      <formula>LEN(TRIM(V18))=0</formula>
    </cfRule>
    <cfRule type="containsErrors" dxfId="1989" priority="2308">
      <formula>ISERROR(V18)</formula>
    </cfRule>
  </conditionalFormatting>
  <conditionalFormatting sqref="W18">
    <cfRule type="containsBlanks" dxfId="1988" priority="2305">
      <formula>LEN(TRIM(W18))=0</formula>
    </cfRule>
    <cfRule type="containsErrors" dxfId="1987" priority="2306">
      <formula>ISERROR(W18)</formula>
    </cfRule>
  </conditionalFormatting>
  <conditionalFormatting sqref="W18">
    <cfRule type="cellIs" dxfId="1986" priority="2309" operator="lessThan">
      <formula>AC75</formula>
    </cfRule>
    <cfRule type="cellIs" dxfId="1985" priority="2310" operator="greaterThanOrEqual">
      <formula>AC75</formula>
    </cfRule>
  </conditionalFormatting>
  <conditionalFormatting sqref="V18">
    <cfRule type="cellIs" dxfId="1984" priority="2311" operator="lessThan">
      <formula>AA75</formula>
    </cfRule>
    <cfRule type="cellIs" dxfId="1983" priority="2312" operator="greaterThanOrEqual">
      <formula>AA75</formula>
    </cfRule>
  </conditionalFormatting>
  <conditionalFormatting sqref="I29">
    <cfRule type="containsBlanks" dxfId="1982" priority="2302">
      <formula>LEN(TRIM(I29))=0</formula>
    </cfRule>
  </conditionalFormatting>
  <conditionalFormatting sqref="I29">
    <cfRule type="cellIs" dxfId="1981" priority="2303" operator="lessThan">
      <formula>L76</formula>
    </cfRule>
    <cfRule type="cellIs" dxfId="1980" priority="2304" operator="greaterThanOrEqual">
      <formula>L76</formula>
    </cfRule>
  </conditionalFormatting>
  <conditionalFormatting sqref="I30">
    <cfRule type="containsBlanks" dxfId="1979" priority="2299">
      <formula>LEN(TRIM(I30))=0</formula>
    </cfRule>
  </conditionalFormatting>
  <conditionalFormatting sqref="I30">
    <cfRule type="cellIs" dxfId="1978" priority="2300" operator="lessThan">
      <formula>L77</formula>
    </cfRule>
    <cfRule type="cellIs" dxfId="1977" priority="2301" operator="greaterThanOrEqual">
      <formula>L77</formula>
    </cfRule>
  </conditionalFormatting>
  <conditionalFormatting sqref="T28">
    <cfRule type="cellIs" dxfId="1976" priority="2624" operator="lessThan">
      <formula>L75+W75</formula>
    </cfRule>
    <cfRule type="cellIs" dxfId="1975" priority="2625" operator="greaterThanOrEqual">
      <formula>L75+W75</formula>
    </cfRule>
  </conditionalFormatting>
  <conditionalFormatting sqref="H54">
    <cfRule type="containsErrors" dxfId="1974" priority="2296">
      <formula>ISERROR(H54)</formula>
    </cfRule>
    <cfRule type="cellIs" dxfId="1973" priority="2297" operator="lessThan">
      <formula>$E$63</formula>
    </cfRule>
    <cfRule type="cellIs" dxfId="1972" priority="2298" operator="greaterThanOrEqual">
      <formula>$E$63</formula>
    </cfRule>
  </conditionalFormatting>
  <conditionalFormatting sqref="I55:I56">
    <cfRule type="containsErrors" dxfId="1971" priority="2293">
      <formula>ISERROR(I55)</formula>
    </cfRule>
    <cfRule type="cellIs" dxfId="1970" priority="2294" operator="lessThan">
      <formula>$F$50</formula>
    </cfRule>
  </conditionalFormatting>
  <conditionalFormatting sqref="I55:I56">
    <cfRule type="cellIs" dxfId="1969" priority="2295" operator="greaterThanOrEqual">
      <formula>$E$63</formula>
    </cfRule>
  </conditionalFormatting>
  <conditionalFormatting sqref="M18">
    <cfRule type="containsBlanks" dxfId="1968" priority="2289">
      <formula>LEN(TRIM(M18))=0</formula>
    </cfRule>
    <cfRule type="containsErrors" dxfId="1967" priority="2290">
      <formula>ISERROR(M18)</formula>
    </cfRule>
  </conditionalFormatting>
  <conditionalFormatting sqref="M18">
    <cfRule type="cellIs" dxfId="1966" priority="2291" operator="lessThan">
      <formula>R75</formula>
    </cfRule>
    <cfRule type="cellIs" dxfId="1965" priority="2292" operator="greaterThanOrEqual">
      <formula>R75</formula>
    </cfRule>
  </conditionalFormatting>
  <conditionalFormatting sqref="B10">
    <cfRule type="containsBlanks" dxfId="1964" priority="427">
      <formula>LEN(TRIM(B10))=0</formula>
    </cfRule>
    <cfRule type="cellIs" dxfId="1963" priority="2286" operator="lessThan">
      <formula>C67</formula>
    </cfRule>
    <cfRule type="cellIs" dxfId="1962" priority="2287" operator="greaterThanOrEqual">
      <formula>C67</formula>
    </cfRule>
    <cfRule type="containsErrors" dxfId="1961" priority="2288">
      <formula>ISERROR(B10)</formula>
    </cfRule>
  </conditionalFormatting>
  <conditionalFormatting sqref="C10">
    <cfRule type="containsBlanks" dxfId="1960" priority="426">
      <formula>LEN(TRIM(C10))=0</formula>
    </cfRule>
    <cfRule type="cellIs" dxfId="1959" priority="2283" operator="lessThan">
      <formula>E67</formula>
    </cfRule>
    <cfRule type="cellIs" dxfId="1958" priority="2284" operator="greaterThanOrEqual">
      <formula>E67</formula>
    </cfRule>
    <cfRule type="containsErrors" dxfId="1957" priority="2285">
      <formula>ISERROR(C10)</formula>
    </cfRule>
  </conditionalFormatting>
  <conditionalFormatting sqref="D10">
    <cfRule type="containsBlanks" dxfId="1956" priority="425">
      <formula>LEN(TRIM(D10))=0</formula>
    </cfRule>
    <cfRule type="cellIs" dxfId="1955" priority="2280" operator="lessThan">
      <formula>G67</formula>
    </cfRule>
    <cfRule type="cellIs" dxfId="1954" priority="2281" operator="greaterThanOrEqual">
      <formula>G67</formula>
    </cfRule>
    <cfRule type="containsErrors" dxfId="1953" priority="2282">
      <formula>ISERROR(D10)</formula>
    </cfRule>
  </conditionalFormatting>
  <conditionalFormatting sqref="E10">
    <cfRule type="containsBlanks" dxfId="1952" priority="424">
      <formula>LEN(TRIM(E10))=0</formula>
    </cfRule>
    <cfRule type="cellIs" dxfId="1951" priority="2277" operator="lessThan">
      <formula>I67</formula>
    </cfRule>
    <cfRule type="cellIs" dxfId="1950" priority="2278" operator="greaterThanOrEqual">
      <formula>I67</formula>
    </cfRule>
    <cfRule type="containsErrors" dxfId="1949" priority="2279">
      <formula>ISERROR(E10)</formula>
    </cfRule>
  </conditionalFormatting>
  <conditionalFormatting sqref="H10:H22">
    <cfRule type="containsErrors" dxfId="1948" priority="2276">
      <formula>ISERROR(H10)</formula>
    </cfRule>
  </conditionalFormatting>
  <conditionalFormatting sqref="L18">
    <cfRule type="containsBlanks" dxfId="1947" priority="2270">
      <formula>LEN(TRIM(L18))=0</formula>
    </cfRule>
    <cfRule type="containsErrors" dxfId="1946" priority="2271">
      <formula>ISERROR(L18)</formula>
    </cfRule>
  </conditionalFormatting>
  <conditionalFormatting sqref="L18">
    <cfRule type="cellIs" dxfId="1945" priority="2272" operator="lessThan">
      <formula>P75</formula>
    </cfRule>
    <cfRule type="cellIs" dxfId="1944" priority="2273" operator="greaterThanOrEqual">
      <formula>P75</formula>
    </cfRule>
  </conditionalFormatting>
  <conditionalFormatting sqref="K18">
    <cfRule type="containsBlanks" dxfId="1943" priority="2266">
      <formula>LEN(TRIM(K18))=0</formula>
    </cfRule>
    <cfRule type="containsErrors" dxfId="1942" priority="2267">
      <formula>ISERROR(K18)</formula>
    </cfRule>
  </conditionalFormatting>
  <conditionalFormatting sqref="K18">
    <cfRule type="cellIs" dxfId="1941" priority="2268" operator="lessThan">
      <formula>N75</formula>
    </cfRule>
    <cfRule type="cellIs" dxfId="1940" priority="2269" operator="greaterThanOrEqual">
      <formula>N75</formula>
    </cfRule>
  </conditionalFormatting>
  <conditionalFormatting sqref="K17">
    <cfRule type="containsBlanks" dxfId="1939" priority="2262">
      <formula>LEN(TRIM(K17))=0</formula>
    </cfRule>
    <cfRule type="containsErrors" dxfId="1938" priority="2263">
      <formula>ISERROR(K17)</formula>
    </cfRule>
  </conditionalFormatting>
  <conditionalFormatting sqref="K17">
    <cfRule type="cellIs" dxfId="1937" priority="2264" operator="lessThan">
      <formula>N74</formula>
    </cfRule>
    <cfRule type="cellIs" dxfId="1936" priority="2265" operator="greaterThanOrEqual">
      <formula>N74</formula>
    </cfRule>
  </conditionalFormatting>
  <conditionalFormatting sqref="K16">
    <cfRule type="containsBlanks" dxfId="1935" priority="2258">
      <formula>LEN(TRIM(K16))=0</formula>
    </cfRule>
    <cfRule type="containsErrors" dxfId="1934" priority="2259">
      <formula>ISERROR(K16)</formula>
    </cfRule>
  </conditionalFormatting>
  <conditionalFormatting sqref="K16">
    <cfRule type="cellIs" dxfId="1933" priority="2260" operator="lessThan">
      <formula>N73</formula>
    </cfRule>
    <cfRule type="cellIs" dxfId="1932" priority="2261" operator="greaterThanOrEqual">
      <formula>N73</formula>
    </cfRule>
  </conditionalFormatting>
  <conditionalFormatting sqref="K15">
    <cfRule type="containsBlanks" dxfId="1931" priority="2254">
      <formula>LEN(TRIM(K15))=0</formula>
    </cfRule>
    <cfRule type="containsErrors" dxfId="1930" priority="2255">
      <formula>ISERROR(K15)</formula>
    </cfRule>
  </conditionalFormatting>
  <conditionalFormatting sqref="K15">
    <cfRule type="cellIs" dxfId="1929" priority="2256" operator="lessThan">
      <formula>N72</formula>
    </cfRule>
    <cfRule type="cellIs" dxfId="1928" priority="2257" operator="greaterThanOrEqual">
      <formula>N72</formula>
    </cfRule>
  </conditionalFormatting>
  <conditionalFormatting sqref="K14">
    <cfRule type="containsBlanks" dxfId="1927" priority="2250">
      <formula>LEN(TRIM(K14))=0</formula>
    </cfRule>
    <cfRule type="containsErrors" dxfId="1926" priority="2251">
      <formula>ISERROR(K14)</formula>
    </cfRule>
  </conditionalFormatting>
  <conditionalFormatting sqref="K14">
    <cfRule type="cellIs" dxfId="1925" priority="2252" operator="lessThan">
      <formula>N71</formula>
    </cfRule>
    <cfRule type="cellIs" dxfId="1924" priority="2253" operator="greaterThanOrEqual">
      <formula>N71</formula>
    </cfRule>
  </conditionalFormatting>
  <conditionalFormatting sqref="K13">
    <cfRule type="containsBlanks" dxfId="1923" priority="2246">
      <formula>LEN(TRIM(K13))=0</formula>
    </cfRule>
    <cfRule type="containsErrors" dxfId="1922" priority="2247">
      <formula>ISERROR(K13)</formula>
    </cfRule>
  </conditionalFormatting>
  <conditionalFormatting sqref="K13">
    <cfRule type="cellIs" dxfId="1921" priority="2248" operator="lessThan">
      <formula>N70</formula>
    </cfRule>
    <cfRule type="cellIs" dxfId="1920" priority="2249" operator="greaterThanOrEqual">
      <formula>N70</formula>
    </cfRule>
  </conditionalFormatting>
  <conditionalFormatting sqref="K12">
    <cfRule type="containsBlanks" dxfId="1919" priority="2242">
      <formula>LEN(TRIM(K12))=0</formula>
    </cfRule>
    <cfRule type="containsErrors" dxfId="1918" priority="2243">
      <formula>ISERROR(K12)</formula>
    </cfRule>
  </conditionalFormatting>
  <conditionalFormatting sqref="K12">
    <cfRule type="cellIs" dxfId="1917" priority="2244" operator="lessThan">
      <formula>N69</formula>
    </cfRule>
    <cfRule type="cellIs" dxfId="1916" priority="2245" operator="greaterThanOrEqual">
      <formula>N69</formula>
    </cfRule>
  </conditionalFormatting>
  <conditionalFormatting sqref="K11">
    <cfRule type="containsBlanks" dxfId="1915" priority="2238">
      <formula>LEN(TRIM(K11))=0</formula>
    </cfRule>
    <cfRule type="containsErrors" dxfId="1914" priority="2239">
      <formula>ISERROR(K11)</formula>
    </cfRule>
  </conditionalFormatting>
  <conditionalFormatting sqref="K11">
    <cfRule type="cellIs" dxfId="1913" priority="2240" operator="lessThan">
      <formula>N68</formula>
    </cfRule>
    <cfRule type="cellIs" dxfId="1912" priority="2241" operator="greaterThanOrEqual">
      <formula>N68</formula>
    </cfRule>
  </conditionalFormatting>
  <conditionalFormatting sqref="K10">
    <cfRule type="containsBlanks" dxfId="1911" priority="2234">
      <formula>LEN(TRIM(K10))=0</formula>
    </cfRule>
    <cfRule type="containsErrors" dxfId="1910" priority="2235">
      <formula>ISERROR(K10)</formula>
    </cfRule>
  </conditionalFormatting>
  <conditionalFormatting sqref="K10">
    <cfRule type="cellIs" dxfId="1909" priority="2236" operator="lessThan">
      <formula>N67</formula>
    </cfRule>
    <cfRule type="cellIs" dxfId="1908" priority="2237" operator="greaterThanOrEqual">
      <formula>N67</formula>
    </cfRule>
  </conditionalFormatting>
  <conditionalFormatting sqref="K19">
    <cfRule type="containsBlanks" dxfId="1907" priority="2230">
      <formula>LEN(TRIM(K19))=0</formula>
    </cfRule>
    <cfRule type="containsErrors" dxfId="1906" priority="2231">
      <formula>ISERROR(K19)</formula>
    </cfRule>
  </conditionalFormatting>
  <conditionalFormatting sqref="K19">
    <cfRule type="cellIs" dxfId="1905" priority="2232" operator="lessThan">
      <formula>N76</formula>
    </cfRule>
    <cfRule type="cellIs" dxfId="1904" priority="2233" operator="greaterThanOrEqual">
      <formula>N76</formula>
    </cfRule>
  </conditionalFormatting>
  <conditionalFormatting sqref="K20">
    <cfRule type="containsBlanks" dxfId="1903" priority="2226">
      <formula>LEN(TRIM(K20))=0</formula>
    </cfRule>
    <cfRule type="containsErrors" dxfId="1902" priority="2227">
      <formula>ISERROR(K20)</formula>
    </cfRule>
  </conditionalFormatting>
  <conditionalFormatting sqref="K20">
    <cfRule type="cellIs" dxfId="1901" priority="2228" operator="lessThan">
      <formula>N77</formula>
    </cfRule>
    <cfRule type="cellIs" dxfId="1900" priority="2229" operator="greaterThanOrEqual">
      <formula>N77</formula>
    </cfRule>
  </conditionalFormatting>
  <conditionalFormatting sqref="K21">
    <cfRule type="containsBlanks" dxfId="1899" priority="2222">
      <formula>LEN(TRIM(K21))=0</formula>
    </cfRule>
    <cfRule type="containsErrors" dxfId="1898" priority="2223">
      <formula>ISERROR(K21)</formula>
    </cfRule>
  </conditionalFormatting>
  <conditionalFormatting sqref="K21">
    <cfRule type="cellIs" dxfId="1897" priority="2224" operator="lessThan">
      <formula>N78</formula>
    </cfRule>
    <cfRule type="cellIs" dxfId="1896" priority="2225" operator="greaterThanOrEqual">
      <formula>N78</formula>
    </cfRule>
  </conditionalFormatting>
  <conditionalFormatting sqref="K22">
    <cfRule type="containsBlanks" dxfId="1895" priority="2218">
      <formula>LEN(TRIM(K22))=0</formula>
    </cfRule>
    <cfRule type="containsErrors" dxfId="1894" priority="2219">
      <formula>ISERROR(K22)</formula>
    </cfRule>
  </conditionalFormatting>
  <conditionalFormatting sqref="K22">
    <cfRule type="cellIs" dxfId="1893" priority="2220" operator="lessThan">
      <formula>N79</formula>
    </cfRule>
    <cfRule type="cellIs" dxfId="1892" priority="2221" operator="greaterThanOrEqual">
      <formula>N79</formula>
    </cfRule>
  </conditionalFormatting>
  <conditionalFormatting sqref="K23">
    <cfRule type="containsBlanks" dxfId="1891" priority="2214">
      <formula>LEN(TRIM(K23))=0</formula>
    </cfRule>
    <cfRule type="containsErrors" dxfId="1890" priority="2215">
      <formula>ISERROR(K23)</formula>
    </cfRule>
  </conditionalFormatting>
  <conditionalFormatting sqref="K23">
    <cfRule type="cellIs" dxfId="1889" priority="2216" operator="lessThan">
      <formula>N80</formula>
    </cfRule>
    <cfRule type="cellIs" dxfId="1888" priority="2217" operator="greaterThanOrEqual">
      <formula>N80</formula>
    </cfRule>
  </conditionalFormatting>
  <conditionalFormatting sqref="L10">
    <cfRule type="containsBlanks" dxfId="1887" priority="2210">
      <formula>LEN(TRIM(L10))=0</formula>
    </cfRule>
    <cfRule type="containsErrors" dxfId="1886" priority="2211">
      <formula>ISERROR(L10)</formula>
    </cfRule>
  </conditionalFormatting>
  <conditionalFormatting sqref="L10">
    <cfRule type="cellIs" dxfId="1885" priority="2212" operator="lessThan">
      <formula>P67</formula>
    </cfRule>
    <cfRule type="cellIs" dxfId="1884" priority="2213" operator="greaterThanOrEqual">
      <formula>P67</formula>
    </cfRule>
  </conditionalFormatting>
  <conditionalFormatting sqref="L11">
    <cfRule type="containsBlanks" dxfId="1883" priority="2206">
      <formula>LEN(TRIM(L11))=0</formula>
    </cfRule>
    <cfRule type="containsErrors" dxfId="1882" priority="2207">
      <formula>ISERROR(L11)</formula>
    </cfRule>
  </conditionalFormatting>
  <conditionalFormatting sqref="L11">
    <cfRule type="cellIs" dxfId="1881" priority="2208" operator="lessThan">
      <formula>P68</formula>
    </cfRule>
    <cfRule type="cellIs" dxfId="1880" priority="2209" operator="greaterThanOrEqual">
      <formula>P68</formula>
    </cfRule>
  </conditionalFormatting>
  <conditionalFormatting sqref="L12">
    <cfRule type="containsBlanks" dxfId="1879" priority="2202">
      <formula>LEN(TRIM(L12))=0</formula>
    </cfRule>
    <cfRule type="containsErrors" dxfId="1878" priority="2203">
      <formula>ISERROR(L12)</formula>
    </cfRule>
  </conditionalFormatting>
  <conditionalFormatting sqref="L12">
    <cfRule type="cellIs" dxfId="1877" priority="2204" operator="lessThan">
      <formula>P69</formula>
    </cfRule>
    <cfRule type="cellIs" dxfId="1876" priority="2205" operator="greaterThanOrEqual">
      <formula>P69</formula>
    </cfRule>
  </conditionalFormatting>
  <conditionalFormatting sqref="L13">
    <cfRule type="containsBlanks" dxfId="1875" priority="2198">
      <formula>LEN(TRIM(L13))=0</formula>
    </cfRule>
    <cfRule type="containsErrors" dxfId="1874" priority="2199">
      <formula>ISERROR(L13)</formula>
    </cfRule>
  </conditionalFormatting>
  <conditionalFormatting sqref="L13">
    <cfRule type="cellIs" dxfId="1873" priority="2200" operator="lessThan">
      <formula>P70</formula>
    </cfRule>
    <cfRule type="cellIs" dxfId="1872" priority="2201" operator="greaterThanOrEqual">
      <formula>P70</formula>
    </cfRule>
  </conditionalFormatting>
  <conditionalFormatting sqref="L14">
    <cfRule type="containsBlanks" dxfId="1871" priority="2194">
      <formula>LEN(TRIM(L14))=0</formula>
    </cfRule>
    <cfRule type="containsErrors" dxfId="1870" priority="2195">
      <formula>ISERROR(L14)</formula>
    </cfRule>
  </conditionalFormatting>
  <conditionalFormatting sqref="L14">
    <cfRule type="cellIs" dxfId="1869" priority="2196" operator="lessThan">
      <formula>P71</formula>
    </cfRule>
    <cfRule type="cellIs" dxfId="1868" priority="2197" operator="greaterThanOrEqual">
      <formula>P71</formula>
    </cfRule>
  </conditionalFormatting>
  <conditionalFormatting sqref="L15">
    <cfRule type="containsBlanks" dxfId="1867" priority="2190">
      <formula>LEN(TRIM(L15))=0</formula>
    </cfRule>
    <cfRule type="containsErrors" dxfId="1866" priority="2191">
      <formula>ISERROR(L15)</formula>
    </cfRule>
  </conditionalFormatting>
  <conditionalFormatting sqref="L15">
    <cfRule type="cellIs" dxfId="1865" priority="2192" operator="lessThan">
      <formula>P72</formula>
    </cfRule>
    <cfRule type="cellIs" dxfId="1864" priority="2193" operator="greaterThanOrEqual">
      <formula>P72</formula>
    </cfRule>
  </conditionalFormatting>
  <conditionalFormatting sqref="L16">
    <cfRule type="containsBlanks" dxfId="1863" priority="2186">
      <formula>LEN(TRIM(L16))=0</formula>
    </cfRule>
    <cfRule type="containsErrors" dxfId="1862" priority="2187">
      <formula>ISERROR(L16)</formula>
    </cfRule>
  </conditionalFormatting>
  <conditionalFormatting sqref="L16">
    <cfRule type="cellIs" dxfId="1861" priority="2188" operator="lessThan">
      <formula>P73</formula>
    </cfRule>
    <cfRule type="cellIs" dxfId="1860" priority="2189" operator="greaterThanOrEqual">
      <formula>P73</formula>
    </cfRule>
  </conditionalFormatting>
  <conditionalFormatting sqref="L17">
    <cfRule type="containsBlanks" dxfId="1859" priority="2182">
      <formula>LEN(TRIM(L17))=0</formula>
    </cfRule>
    <cfRule type="containsErrors" dxfId="1858" priority="2183">
      <formula>ISERROR(L17)</formula>
    </cfRule>
  </conditionalFormatting>
  <conditionalFormatting sqref="L17">
    <cfRule type="cellIs" dxfId="1857" priority="2184" operator="lessThan">
      <formula>P74</formula>
    </cfRule>
    <cfRule type="cellIs" dxfId="1856" priority="2185" operator="greaterThanOrEqual">
      <formula>P74</formula>
    </cfRule>
  </conditionalFormatting>
  <conditionalFormatting sqref="L19">
    <cfRule type="containsBlanks" dxfId="1855" priority="2178">
      <formula>LEN(TRIM(L19))=0</formula>
    </cfRule>
    <cfRule type="containsErrors" dxfId="1854" priority="2179">
      <formula>ISERROR(L19)</formula>
    </cfRule>
  </conditionalFormatting>
  <conditionalFormatting sqref="L19">
    <cfRule type="cellIs" dxfId="1853" priority="2180" operator="lessThan">
      <formula>P76</formula>
    </cfRule>
    <cfRule type="cellIs" dxfId="1852" priority="2181" operator="greaterThanOrEqual">
      <formula>P76</formula>
    </cfRule>
  </conditionalFormatting>
  <conditionalFormatting sqref="L20">
    <cfRule type="containsBlanks" dxfId="1851" priority="2174">
      <formula>LEN(TRIM(L20))=0</formula>
    </cfRule>
    <cfRule type="containsErrors" dxfId="1850" priority="2175">
      <formula>ISERROR(L20)</formula>
    </cfRule>
  </conditionalFormatting>
  <conditionalFormatting sqref="L20">
    <cfRule type="cellIs" dxfId="1849" priority="2176" operator="lessThan">
      <formula>P77</formula>
    </cfRule>
    <cfRule type="cellIs" dxfId="1848" priority="2177" operator="greaterThanOrEqual">
      <formula>P77</formula>
    </cfRule>
  </conditionalFormatting>
  <conditionalFormatting sqref="L21">
    <cfRule type="containsBlanks" dxfId="1847" priority="2170">
      <formula>LEN(TRIM(L21))=0</formula>
    </cfRule>
    <cfRule type="containsErrors" dxfId="1846" priority="2171">
      <formula>ISERROR(L21)</formula>
    </cfRule>
  </conditionalFormatting>
  <conditionalFormatting sqref="L21">
    <cfRule type="cellIs" dxfId="1845" priority="2172" operator="lessThan">
      <formula>P78</formula>
    </cfRule>
    <cfRule type="cellIs" dxfId="1844" priority="2173" operator="greaterThanOrEqual">
      <formula>P78</formula>
    </cfRule>
  </conditionalFormatting>
  <conditionalFormatting sqref="L22">
    <cfRule type="containsBlanks" dxfId="1843" priority="2166">
      <formula>LEN(TRIM(L22))=0</formula>
    </cfRule>
    <cfRule type="containsErrors" dxfId="1842" priority="2167">
      <formula>ISERROR(L22)</formula>
    </cfRule>
  </conditionalFormatting>
  <conditionalFormatting sqref="L22">
    <cfRule type="cellIs" dxfId="1841" priority="2168" operator="lessThan">
      <formula>P79</formula>
    </cfRule>
    <cfRule type="cellIs" dxfId="1840" priority="2169" operator="greaterThanOrEqual">
      <formula>P79</formula>
    </cfRule>
  </conditionalFormatting>
  <conditionalFormatting sqref="L23">
    <cfRule type="containsBlanks" dxfId="1839" priority="2162">
      <formula>LEN(TRIM(L23))=0</formula>
    </cfRule>
    <cfRule type="containsErrors" dxfId="1838" priority="2163">
      <formula>ISERROR(L23)</formula>
    </cfRule>
  </conditionalFormatting>
  <conditionalFormatting sqref="L23">
    <cfRule type="cellIs" dxfId="1837" priority="2164" operator="lessThan">
      <formula>P80</formula>
    </cfRule>
    <cfRule type="cellIs" dxfId="1836" priority="2165" operator="greaterThanOrEqual">
      <formula>P80</formula>
    </cfRule>
  </conditionalFormatting>
  <conditionalFormatting sqref="M10">
    <cfRule type="containsBlanks" dxfId="1835" priority="2158">
      <formula>LEN(TRIM(M10))=0</formula>
    </cfRule>
    <cfRule type="containsErrors" dxfId="1834" priority="2159">
      <formula>ISERROR(M10)</formula>
    </cfRule>
  </conditionalFormatting>
  <conditionalFormatting sqref="M10">
    <cfRule type="cellIs" dxfId="1833" priority="2160" operator="lessThan">
      <formula>R67</formula>
    </cfRule>
    <cfRule type="cellIs" dxfId="1832" priority="2161" operator="greaterThanOrEqual">
      <formula>R67</formula>
    </cfRule>
  </conditionalFormatting>
  <conditionalFormatting sqref="M11">
    <cfRule type="containsBlanks" dxfId="1831" priority="2154">
      <formula>LEN(TRIM(M11))=0</formula>
    </cfRule>
    <cfRule type="containsErrors" dxfId="1830" priority="2155">
      <formula>ISERROR(M11)</formula>
    </cfRule>
  </conditionalFormatting>
  <conditionalFormatting sqref="M11">
    <cfRule type="cellIs" dxfId="1829" priority="2156" operator="lessThan">
      <formula>R68</formula>
    </cfRule>
    <cfRule type="cellIs" dxfId="1828" priority="2157" operator="greaterThanOrEqual">
      <formula>R68</formula>
    </cfRule>
  </conditionalFormatting>
  <conditionalFormatting sqref="M12">
    <cfRule type="containsBlanks" dxfId="1827" priority="2150">
      <formula>LEN(TRIM(M12))=0</formula>
    </cfRule>
    <cfRule type="containsErrors" dxfId="1826" priority="2151">
      <formula>ISERROR(M12)</formula>
    </cfRule>
  </conditionalFormatting>
  <conditionalFormatting sqref="M12">
    <cfRule type="cellIs" dxfId="1825" priority="2152" operator="lessThan">
      <formula>R69</formula>
    </cfRule>
    <cfRule type="cellIs" dxfId="1824" priority="2153" operator="greaterThanOrEqual">
      <formula>R69</formula>
    </cfRule>
  </conditionalFormatting>
  <conditionalFormatting sqref="M13">
    <cfRule type="containsBlanks" dxfId="1823" priority="2146">
      <formula>LEN(TRIM(M13))=0</formula>
    </cfRule>
    <cfRule type="containsErrors" dxfId="1822" priority="2147">
      <formula>ISERROR(M13)</formula>
    </cfRule>
  </conditionalFormatting>
  <conditionalFormatting sqref="M13">
    <cfRule type="cellIs" dxfId="1821" priority="2148" operator="lessThan">
      <formula>R70</formula>
    </cfRule>
    <cfRule type="cellIs" dxfId="1820" priority="2149" operator="greaterThanOrEqual">
      <formula>R70</formula>
    </cfRule>
  </conditionalFormatting>
  <conditionalFormatting sqref="M14">
    <cfRule type="containsBlanks" dxfId="1819" priority="2142">
      <formula>LEN(TRIM(M14))=0</formula>
    </cfRule>
    <cfRule type="containsErrors" dxfId="1818" priority="2143">
      <formula>ISERROR(M14)</formula>
    </cfRule>
  </conditionalFormatting>
  <conditionalFormatting sqref="M14">
    <cfRule type="cellIs" dxfId="1817" priority="2144" operator="lessThan">
      <formula>R71</formula>
    </cfRule>
    <cfRule type="cellIs" dxfId="1816" priority="2145" operator="greaterThanOrEqual">
      <formula>R71</formula>
    </cfRule>
  </conditionalFormatting>
  <conditionalFormatting sqref="M15">
    <cfRule type="containsBlanks" dxfId="1815" priority="2138">
      <formula>LEN(TRIM(M15))=0</formula>
    </cfRule>
    <cfRule type="containsErrors" dxfId="1814" priority="2139">
      <formula>ISERROR(M15)</formula>
    </cfRule>
  </conditionalFormatting>
  <conditionalFormatting sqref="M15">
    <cfRule type="cellIs" dxfId="1813" priority="2140" operator="lessThan">
      <formula>R72</formula>
    </cfRule>
    <cfRule type="cellIs" dxfId="1812" priority="2141" operator="greaterThanOrEqual">
      <formula>R72</formula>
    </cfRule>
  </conditionalFormatting>
  <conditionalFormatting sqref="M16">
    <cfRule type="containsBlanks" dxfId="1811" priority="2134">
      <formula>LEN(TRIM(M16))=0</formula>
    </cfRule>
    <cfRule type="containsErrors" dxfId="1810" priority="2135">
      <formula>ISERROR(M16)</formula>
    </cfRule>
  </conditionalFormatting>
  <conditionalFormatting sqref="M16">
    <cfRule type="cellIs" dxfId="1809" priority="2136" operator="lessThan">
      <formula>R73</formula>
    </cfRule>
    <cfRule type="cellIs" dxfId="1808" priority="2137" operator="greaterThanOrEqual">
      <formula>R73</formula>
    </cfRule>
  </conditionalFormatting>
  <conditionalFormatting sqref="M17">
    <cfRule type="containsBlanks" dxfId="1807" priority="2130">
      <formula>LEN(TRIM(M17))=0</formula>
    </cfRule>
    <cfRule type="containsErrors" dxfId="1806" priority="2131">
      <formula>ISERROR(M17)</formula>
    </cfRule>
  </conditionalFormatting>
  <conditionalFormatting sqref="M17">
    <cfRule type="cellIs" dxfId="1805" priority="2132" operator="lessThan">
      <formula>R74</formula>
    </cfRule>
    <cfRule type="cellIs" dxfId="1804" priority="2133" operator="greaterThanOrEqual">
      <formula>R74</formula>
    </cfRule>
  </conditionalFormatting>
  <conditionalFormatting sqref="M19">
    <cfRule type="containsBlanks" dxfId="1803" priority="2126">
      <formula>LEN(TRIM(M19))=0</formula>
    </cfRule>
    <cfRule type="containsErrors" dxfId="1802" priority="2127">
      <formula>ISERROR(M19)</formula>
    </cfRule>
  </conditionalFormatting>
  <conditionalFormatting sqref="M19">
    <cfRule type="cellIs" dxfId="1801" priority="2128" operator="lessThan">
      <formula>R76</formula>
    </cfRule>
    <cfRule type="cellIs" dxfId="1800" priority="2129" operator="greaterThanOrEqual">
      <formula>R76</formula>
    </cfRule>
  </conditionalFormatting>
  <conditionalFormatting sqref="M20">
    <cfRule type="containsBlanks" dxfId="1799" priority="2122">
      <formula>LEN(TRIM(M20))=0</formula>
    </cfRule>
    <cfRule type="containsErrors" dxfId="1798" priority="2123">
      <formula>ISERROR(M20)</formula>
    </cfRule>
  </conditionalFormatting>
  <conditionalFormatting sqref="M20">
    <cfRule type="cellIs" dxfId="1797" priority="2124" operator="lessThan">
      <formula>R77</formula>
    </cfRule>
    <cfRule type="cellIs" dxfId="1796" priority="2125" operator="greaterThanOrEqual">
      <formula>R77</formula>
    </cfRule>
  </conditionalFormatting>
  <conditionalFormatting sqref="M21">
    <cfRule type="containsBlanks" dxfId="1795" priority="2118">
      <formula>LEN(TRIM(M21))=0</formula>
    </cfRule>
    <cfRule type="containsErrors" dxfId="1794" priority="2119">
      <formula>ISERROR(M21)</formula>
    </cfRule>
  </conditionalFormatting>
  <conditionalFormatting sqref="M21">
    <cfRule type="cellIs" dxfId="1793" priority="2120" operator="lessThan">
      <formula>R78</formula>
    </cfRule>
    <cfRule type="cellIs" dxfId="1792" priority="2121" operator="greaterThanOrEqual">
      <formula>R78</formula>
    </cfRule>
  </conditionalFormatting>
  <conditionalFormatting sqref="M22">
    <cfRule type="containsBlanks" dxfId="1791" priority="2114">
      <formula>LEN(TRIM(M22))=0</formula>
    </cfRule>
    <cfRule type="containsErrors" dxfId="1790" priority="2115">
      <formula>ISERROR(M22)</formula>
    </cfRule>
  </conditionalFormatting>
  <conditionalFormatting sqref="M22">
    <cfRule type="cellIs" dxfId="1789" priority="2116" operator="lessThan">
      <formula>R79</formula>
    </cfRule>
    <cfRule type="cellIs" dxfId="1788" priority="2117" operator="greaterThanOrEqual">
      <formula>R79</formula>
    </cfRule>
  </conditionalFormatting>
  <conditionalFormatting sqref="M23">
    <cfRule type="containsBlanks" dxfId="1787" priority="2110">
      <formula>LEN(TRIM(M23))=0</formula>
    </cfRule>
    <cfRule type="containsErrors" dxfId="1786" priority="2111">
      <formula>ISERROR(M23)</formula>
    </cfRule>
  </conditionalFormatting>
  <conditionalFormatting sqref="M23">
    <cfRule type="cellIs" dxfId="1785" priority="2112" operator="lessThan">
      <formula>R80</formula>
    </cfRule>
    <cfRule type="cellIs" dxfId="1784" priority="2113" operator="greaterThanOrEqual">
      <formula>R80</formula>
    </cfRule>
  </conditionalFormatting>
  <conditionalFormatting sqref="N10">
    <cfRule type="containsBlanks" dxfId="1783" priority="2106">
      <formula>LEN(TRIM(N10))=0</formula>
    </cfRule>
    <cfRule type="containsErrors" dxfId="1782" priority="2107">
      <formula>ISERROR(N10)</formula>
    </cfRule>
  </conditionalFormatting>
  <conditionalFormatting sqref="N10">
    <cfRule type="cellIs" dxfId="1781" priority="2108" operator="lessThan">
      <formula>T67</formula>
    </cfRule>
    <cfRule type="cellIs" dxfId="1780" priority="2109" operator="greaterThanOrEqual">
      <formula>T67</formula>
    </cfRule>
  </conditionalFormatting>
  <conditionalFormatting sqref="N11">
    <cfRule type="containsBlanks" dxfId="1779" priority="2102">
      <formula>LEN(TRIM(N11))=0</formula>
    </cfRule>
    <cfRule type="containsErrors" dxfId="1778" priority="2103">
      <formula>ISERROR(N11)</formula>
    </cfRule>
  </conditionalFormatting>
  <conditionalFormatting sqref="N11">
    <cfRule type="cellIs" dxfId="1777" priority="2104" operator="lessThan">
      <formula>T68</formula>
    </cfRule>
    <cfRule type="cellIs" dxfId="1776" priority="2105" operator="greaterThanOrEqual">
      <formula>T68</formula>
    </cfRule>
  </conditionalFormatting>
  <conditionalFormatting sqref="N12">
    <cfRule type="containsBlanks" dxfId="1775" priority="2098">
      <formula>LEN(TRIM(N12))=0</formula>
    </cfRule>
    <cfRule type="containsErrors" dxfId="1774" priority="2099">
      <formula>ISERROR(N12)</formula>
    </cfRule>
  </conditionalFormatting>
  <conditionalFormatting sqref="N12">
    <cfRule type="cellIs" dxfId="1773" priority="2100" operator="lessThan">
      <formula>T69</formula>
    </cfRule>
    <cfRule type="cellIs" dxfId="1772" priority="2101" operator="greaterThanOrEqual">
      <formula>T69</formula>
    </cfRule>
  </conditionalFormatting>
  <conditionalFormatting sqref="N13">
    <cfRule type="containsBlanks" dxfId="1771" priority="2094">
      <formula>LEN(TRIM(N13))=0</formula>
    </cfRule>
    <cfRule type="containsErrors" dxfId="1770" priority="2095">
      <formula>ISERROR(N13)</formula>
    </cfRule>
  </conditionalFormatting>
  <conditionalFormatting sqref="N13">
    <cfRule type="cellIs" dxfId="1769" priority="2096" operator="lessThan">
      <formula>T70</formula>
    </cfRule>
    <cfRule type="cellIs" dxfId="1768" priority="2097" operator="greaterThanOrEqual">
      <formula>T70</formula>
    </cfRule>
  </conditionalFormatting>
  <conditionalFormatting sqref="N14">
    <cfRule type="containsBlanks" dxfId="1767" priority="2090">
      <formula>LEN(TRIM(N14))=0</formula>
    </cfRule>
    <cfRule type="containsErrors" dxfId="1766" priority="2091">
      <formula>ISERROR(N14)</formula>
    </cfRule>
  </conditionalFormatting>
  <conditionalFormatting sqref="N14">
    <cfRule type="cellIs" dxfId="1765" priority="2092" operator="lessThan">
      <formula>T71</formula>
    </cfRule>
    <cfRule type="cellIs" dxfId="1764" priority="2093" operator="greaterThanOrEqual">
      <formula>T71</formula>
    </cfRule>
  </conditionalFormatting>
  <conditionalFormatting sqref="N15">
    <cfRule type="containsBlanks" dxfId="1763" priority="2086">
      <formula>LEN(TRIM(N15))=0</formula>
    </cfRule>
    <cfRule type="containsErrors" dxfId="1762" priority="2087">
      <formula>ISERROR(N15)</formula>
    </cfRule>
  </conditionalFormatting>
  <conditionalFormatting sqref="N15">
    <cfRule type="cellIs" dxfId="1761" priority="2088" operator="lessThan">
      <formula>T72</formula>
    </cfRule>
    <cfRule type="cellIs" dxfId="1760" priority="2089" operator="greaterThanOrEqual">
      <formula>T72</formula>
    </cfRule>
  </conditionalFormatting>
  <conditionalFormatting sqref="N16">
    <cfRule type="containsBlanks" dxfId="1759" priority="2082">
      <formula>LEN(TRIM(N16))=0</formula>
    </cfRule>
    <cfRule type="containsErrors" dxfId="1758" priority="2083">
      <formula>ISERROR(N16)</formula>
    </cfRule>
  </conditionalFormatting>
  <conditionalFormatting sqref="N16">
    <cfRule type="cellIs" dxfId="1757" priority="2084" operator="lessThan">
      <formula>T73</formula>
    </cfRule>
    <cfRule type="cellIs" dxfId="1756" priority="2085" operator="greaterThanOrEqual">
      <formula>T73</formula>
    </cfRule>
  </conditionalFormatting>
  <conditionalFormatting sqref="N17">
    <cfRule type="containsBlanks" dxfId="1755" priority="2078">
      <formula>LEN(TRIM(N17))=0</formula>
    </cfRule>
    <cfRule type="containsErrors" dxfId="1754" priority="2079">
      <formula>ISERROR(N17)</formula>
    </cfRule>
  </conditionalFormatting>
  <conditionalFormatting sqref="N17">
    <cfRule type="cellIs" dxfId="1753" priority="2080" operator="lessThan">
      <formula>T74</formula>
    </cfRule>
    <cfRule type="cellIs" dxfId="1752" priority="2081" operator="greaterThanOrEqual">
      <formula>T74</formula>
    </cfRule>
  </conditionalFormatting>
  <conditionalFormatting sqref="N19">
    <cfRule type="containsBlanks" dxfId="1751" priority="2074">
      <formula>LEN(TRIM(N19))=0</formula>
    </cfRule>
    <cfRule type="containsErrors" dxfId="1750" priority="2075">
      <formula>ISERROR(N19)</formula>
    </cfRule>
  </conditionalFormatting>
  <conditionalFormatting sqref="N19">
    <cfRule type="cellIs" dxfId="1749" priority="2076" operator="lessThan">
      <formula>T76</formula>
    </cfRule>
    <cfRule type="cellIs" dxfId="1748" priority="2077" operator="greaterThanOrEqual">
      <formula>T76</formula>
    </cfRule>
  </conditionalFormatting>
  <conditionalFormatting sqref="N20">
    <cfRule type="containsBlanks" dxfId="1747" priority="2070">
      <formula>LEN(TRIM(N20))=0</formula>
    </cfRule>
    <cfRule type="containsErrors" dxfId="1746" priority="2071">
      <formula>ISERROR(N20)</formula>
    </cfRule>
  </conditionalFormatting>
  <conditionalFormatting sqref="N20">
    <cfRule type="cellIs" dxfId="1745" priority="2072" operator="lessThan">
      <formula>T77</formula>
    </cfRule>
    <cfRule type="cellIs" dxfId="1744" priority="2073" operator="greaterThanOrEqual">
      <formula>T77</formula>
    </cfRule>
  </conditionalFormatting>
  <conditionalFormatting sqref="N21">
    <cfRule type="containsBlanks" dxfId="1743" priority="2066">
      <formula>LEN(TRIM(N21))=0</formula>
    </cfRule>
    <cfRule type="containsErrors" dxfId="1742" priority="2067">
      <formula>ISERROR(N21)</formula>
    </cfRule>
  </conditionalFormatting>
  <conditionalFormatting sqref="N21">
    <cfRule type="cellIs" dxfId="1741" priority="2068" operator="lessThan">
      <formula>T78</formula>
    </cfRule>
    <cfRule type="cellIs" dxfId="1740" priority="2069" operator="greaterThanOrEqual">
      <formula>T78</formula>
    </cfRule>
  </conditionalFormatting>
  <conditionalFormatting sqref="N22">
    <cfRule type="containsBlanks" dxfId="1739" priority="2062">
      <formula>LEN(TRIM(N22))=0</formula>
    </cfRule>
    <cfRule type="containsErrors" dxfId="1738" priority="2063">
      <formula>ISERROR(N22)</formula>
    </cfRule>
  </conditionalFormatting>
  <conditionalFormatting sqref="N22">
    <cfRule type="cellIs" dxfId="1737" priority="2064" operator="lessThan">
      <formula>T79</formula>
    </cfRule>
    <cfRule type="cellIs" dxfId="1736" priority="2065" operator="greaterThanOrEqual">
      <formula>T79</formula>
    </cfRule>
  </conditionalFormatting>
  <conditionalFormatting sqref="N23">
    <cfRule type="containsBlanks" dxfId="1735" priority="2058">
      <formula>LEN(TRIM(N23))=0</formula>
    </cfRule>
    <cfRule type="containsErrors" dxfId="1734" priority="2059">
      <formula>ISERROR(N23)</formula>
    </cfRule>
  </conditionalFormatting>
  <conditionalFormatting sqref="N23">
    <cfRule type="cellIs" dxfId="1733" priority="2060" operator="lessThan">
      <formula>T80</formula>
    </cfRule>
    <cfRule type="cellIs" dxfId="1732" priority="2061" operator="greaterThanOrEqual">
      <formula>T80</formula>
    </cfRule>
  </conditionalFormatting>
  <conditionalFormatting sqref="U18">
    <cfRule type="containsBlanks" dxfId="1731" priority="2054">
      <formula>LEN(TRIM(U18))=0</formula>
    </cfRule>
    <cfRule type="containsErrors" dxfId="1730" priority="2055">
      <formula>ISERROR(U18)</formula>
    </cfRule>
  </conditionalFormatting>
  <conditionalFormatting sqref="U18">
    <cfRule type="cellIs" dxfId="1729" priority="2056" operator="lessThan">
      <formula>Y75</formula>
    </cfRule>
    <cfRule type="cellIs" dxfId="1728" priority="2057" operator="greaterThanOrEqual">
      <formula>Y75</formula>
    </cfRule>
  </conditionalFormatting>
  <conditionalFormatting sqref="U10">
    <cfRule type="containsBlanks" dxfId="1727" priority="2050">
      <formula>LEN(TRIM(U10))=0</formula>
    </cfRule>
    <cfRule type="containsErrors" dxfId="1726" priority="2051">
      <formula>ISERROR(U10)</formula>
    </cfRule>
  </conditionalFormatting>
  <conditionalFormatting sqref="U10">
    <cfRule type="cellIs" dxfId="1725" priority="2052" operator="lessThan">
      <formula>Y67</formula>
    </cfRule>
    <cfRule type="cellIs" dxfId="1724" priority="2053" operator="greaterThanOrEqual">
      <formula>Y67</formula>
    </cfRule>
  </conditionalFormatting>
  <conditionalFormatting sqref="U11">
    <cfRule type="containsBlanks" dxfId="1723" priority="2046">
      <formula>LEN(TRIM(U11))=0</formula>
    </cfRule>
    <cfRule type="containsErrors" dxfId="1722" priority="2047">
      <formula>ISERROR(U11)</formula>
    </cfRule>
  </conditionalFormatting>
  <conditionalFormatting sqref="U11">
    <cfRule type="cellIs" dxfId="1721" priority="2048" operator="lessThan">
      <formula>Y68</formula>
    </cfRule>
    <cfRule type="cellIs" dxfId="1720" priority="2049" operator="greaterThanOrEqual">
      <formula>Y68</formula>
    </cfRule>
  </conditionalFormatting>
  <conditionalFormatting sqref="U12">
    <cfRule type="containsBlanks" dxfId="1719" priority="2042">
      <formula>LEN(TRIM(U12))=0</formula>
    </cfRule>
    <cfRule type="containsErrors" dxfId="1718" priority="2043">
      <formula>ISERROR(U12)</formula>
    </cfRule>
  </conditionalFormatting>
  <conditionalFormatting sqref="U12">
    <cfRule type="cellIs" dxfId="1717" priority="2044" operator="lessThan">
      <formula>Y69</formula>
    </cfRule>
    <cfRule type="cellIs" dxfId="1716" priority="2045" operator="greaterThanOrEqual">
      <formula>Y69</formula>
    </cfRule>
  </conditionalFormatting>
  <conditionalFormatting sqref="U13">
    <cfRule type="containsBlanks" dxfId="1715" priority="2038">
      <formula>LEN(TRIM(U13))=0</formula>
    </cfRule>
    <cfRule type="containsErrors" dxfId="1714" priority="2039">
      <formula>ISERROR(U13)</formula>
    </cfRule>
  </conditionalFormatting>
  <conditionalFormatting sqref="U13">
    <cfRule type="cellIs" dxfId="1713" priority="2040" operator="lessThan">
      <formula>Y70</formula>
    </cfRule>
    <cfRule type="cellIs" dxfId="1712" priority="2041" operator="greaterThanOrEqual">
      <formula>Y70</formula>
    </cfRule>
  </conditionalFormatting>
  <conditionalFormatting sqref="U14">
    <cfRule type="containsBlanks" dxfId="1711" priority="2034">
      <formula>LEN(TRIM(U14))=0</formula>
    </cfRule>
    <cfRule type="containsErrors" dxfId="1710" priority="2035">
      <formula>ISERROR(U14)</formula>
    </cfRule>
  </conditionalFormatting>
  <conditionalFormatting sqref="U14">
    <cfRule type="cellIs" dxfId="1709" priority="2036" operator="lessThan">
      <formula>Y71</formula>
    </cfRule>
    <cfRule type="cellIs" dxfId="1708" priority="2037" operator="greaterThanOrEqual">
      <formula>Y71</formula>
    </cfRule>
  </conditionalFormatting>
  <conditionalFormatting sqref="U15">
    <cfRule type="containsBlanks" dxfId="1707" priority="2030">
      <formula>LEN(TRIM(U15))=0</formula>
    </cfRule>
    <cfRule type="containsErrors" dxfId="1706" priority="2031">
      <formula>ISERROR(U15)</formula>
    </cfRule>
  </conditionalFormatting>
  <conditionalFormatting sqref="U15">
    <cfRule type="cellIs" dxfId="1705" priority="2032" operator="lessThan">
      <formula>Y72</formula>
    </cfRule>
    <cfRule type="cellIs" dxfId="1704" priority="2033" operator="greaterThanOrEqual">
      <formula>Y72</formula>
    </cfRule>
  </conditionalFormatting>
  <conditionalFormatting sqref="U16">
    <cfRule type="containsBlanks" dxfId="1703" priority="2026">
      <formula>LEN(TRIM(U16))=0</formula>
    </cfRule>
    <cfRule type="containsErrors" dxfId="1702" priority="2027">
      <formula>ISERROR(U16)</formula>
    </cfRule>
  </conditionalFormatting>
  <conditionalFormatting sqref="U16">
    <cfRule type="cellIs" dxfId="1701" priority="2028" operator="lessThan">
      <formula>Y73</formula>
    </cfRule>
    <cfRule type="cellIs" dxfId="1700" priority="2029" operator="greaterThanOrEqual">
      <formula>Y73</formula>
    </cfRule>
  </conditionalFormatting>
  <conditionalFormatting sqref="U17">
    <cfRule type="containsBlanks" dxfId="1699" priority="2022">
      <formula>LEN(TRIM(U17))=0</formula>
    </cfRule>
    <cfRule type="containsErrors" dxfId="1698" priority="2023">
      <formula>ISERROR(U17)</formula>
    </cfRule>
  </conditionalFormatting>
  <conditionalFormatting sqref="U17">
    <cfRule type="cellIs" dxfId="1697" priority="2024" operator="lessThan">
      <formula>Y74</formula>
    </cfRule>
    <cfRule type="cellIs" dxfId="1696" priority="2025" operator="greaterThanOrEqual">
      <formula>Y74</formula>
    </cfRule>
  </conditionalFormatting>
  <conditionalFormatting sqref="U19">
    <cfRule type="containsBlanks" dxfId="1695" priority="2018">
      <formula>LEN(TRIM(U19))=0</formula>
    </cfRule>
    <cfRule type="containsErrors" dxfId="1694" priority="2019">
      <formula>ISERROR(U19)</formula>
    </cfRule>
  </conditionalFormatting>
  <conditionalFormatting sqref="U19">
    <cfRule type="cellIs" dxfId="1693" priority="2020" operator="lessThan">
      <formula>Y76</formula>
    </cfRule>
    <cfRule type="cellIs" dxfId="1692" priority="2021" operator="greaterThanOrEqual">
      <formula>Y76</formula>
    </cfRule>
  </conditionalFormatting>
  <conditionalFormatting sqref="U20">
    <cfRule type="containsBlanks" dxfId="1691" priority="2014">
      <formula>LEN(TRIM(U20))=0</formula>
    </cfRule>
    <cfRule type="containsErrors" dxfId="1690" priority="2015">
      <formula>ISERROR(U20)</formula>
    </cfRule>
  </conditionalFormatting>
  <conditionalFormatting sqref="U20">
    <cfRule type="cellIs" dxfId="1689" priority="2016" operator="lessThan">
      <formula>Y77</formula>
    </cfRule>
    <cfRule type="cellIs" dxfId="1688" priority="2017" operator="greaterThanOrEqual">
      <formula>Y77</formula>
    </cfRule>
  </conditionalFormatting>
  <conditionalFormatting sqref="U21">
    <cfRule type="containsBlanks" dxfId="1687" priority="2010">
      <formula>LEN(TRIM(U21))=0</formula>
    </cfRule>
    <cfRule type="containsErrors" dxfId="1686" priority="2011">
      <formula>ISERROR(U21)</formula>
    </cfRule>
  </conditionalFormatting>
  <conditionalFormatting sqref="U21">
    <cfRule type="cellIs" dxfId="1685" priority="2012" operator="lessThan">
      <formula>Y78</formula>
    </cfRule>
    <cfRule type="cellIs" dxfId="1684" priority="2013" operator="greaterThanOrEqual">
      <formula>Y78</formula>
    </cfRule>
  </conditionalFormatting>
  <conditionalFormatting sqref="U22">
    <cfRule type="containsBlanks" dxfId="1683" priority="2006">
      <formula>LEN(TRIM(U22))=0</formula>
    </cfRule>
    <cfRule type="containsErrors" dxfId="1682" priority="2007">
      <formula>ISERROR(U22)</formula>
    </cfRule>
  </conditionalFormatting>
  <conditionalFormatting sqref="U22">
    <cfRule type="cellIs" dxfId="1681" priority="2008" operator="lessThan">
      <formula>Y79</formula>
    </cfRule>
    <cfRule type="cellIs" dxfId="1680" priority="2009" operator="greaterThanOrEqual">
      <formula>Y79</formula>
    </cfRule>
  </conditionalFormatting>
  <conditionalFormatting sqref="U23">
    <cfRule type="containsBlanks" dxfId="1679" priority="2002">
      <formula>LEN(TRIM(U23))=0</formula>
    </cfRule>
    <cfRule type="containsErrors" dxfId="1678" priority="2003">
      <formula>ISERROR(U23)</formula>
    </cfRule>
  </conditionalFormatting>
  <conditionalFormatting sqref="U23">
    <cfRule type="cellIs" dxfId="1677" priority="2004" operator="lessThan">
      <formula>Y80</formula>
    </cfRule>
    <cfRule type="cellIs" dxfId="1676" priority="2005" operator="greaterThanOrEqual">
      <formula>Y80</formula>
    </cfRule>
  </conditionalFormatting>
  <conditionalFormatting sqref="V10">
    <cfRule type="containsBlanks" dxfId="1675" priority="1998">
      <formula>LEN(TRIM(V10))=0</formula>
    </cfRule>
    <cfRule type="containsErrors" dxfId="1674" priority="1999">
      <formula>ISERROR(V10)</formula>
    </cfRule>
  </conditionalFormatting>
  <conditionalFormatting sqref="V10">
    <cfRule type="cellIs" dxfId="1673" priority="2000" operator="lessThan">
      <formula>AA67</formula>
    </cfRule>
    <cfRule type="cellIs" dxfId="1672" priority="2001" operator="greaterThanOrEqual">
      <formula>AA67</formula>
    </cfRule>
  </conditionalFormatting>
  <conditionalFormatting sqref="V11">
    <cfRule type="containsBlanks" dxfId="1671" priority="1994">
      <formula>LEN(TRIM(V11))=0</formula>
    </cfRule>
    <cfRule type="containsErrors" dxfId="1670" priority="1995">
      <formula>ISERROR(V11)</formula>
    </cfRule>
  </conditionalFormatting>
  <conditionalFormatting sqref="V11">
    <cfRule type="cellIs" dxfId="1669" priority="1996" operator="lessThan">
      <formula>AA68</formula>
    </cfRule>
    <cfRule type="cellIs" dxfId="1668" priority="1997" operator="greaterThanOrEqual">
      <formula>AA68</formula>
    </cfRule>
  </conditionalFormatting>
  <conditionalFormatting sqref="V12">
    <cfRule type="containsBlanks" dxfId="1667" priority="1990">
      <formula>LEN(TRIM(V12))=0</formula>
    </cfRule>
    <cfRule type="containsErrors" dxfId="1666" priority="1991">
      <formula>ISERROR(V12)</formula>
    </cfRule>
  </conditionalFormatting>
  <conditionalFormatting sqref="V12">
    <cfRule type="cellIs" dxfId="1665" priority="1992" operator="lessThan">
      <formula>AA69</formula>
    </cfRule>
    <cfRule type="cellIs" dxfId="1664" priority="1993" operator="greaterThanOrEqual">
      <formula>AA69</formula>
    </cfRule>
  </conditionalFormatting>
  <conditionalFormatting sqref="V13">
    <cfRule type="containsBlanks" dxfId="1663" priority="1986">
      <formula>LEN(TRIM(V13))=0</formula>
    </cfRule>
    <cfRule type="containsErrors" dxfId="1662" priority="1987">
      <formula>ISERROR(V13)</formula>
    </cfRule>
  </conditionalFormatting>
  <conditionalFormatting sqref="V13">
    <cfRule type="cellIs" dxfId="1661" priority="1988" operator="lessThan">
      <formula>AA70</formula>
    </cfRule>
    <cfRule type="cellIs" dxfId="1660" priority="1989" operator="greaterThanOrEqual">
      <formula>AA70</formula>
    </cfRule>
  </conditionalFormatting>
  <conditionalFormatting sqref="V14">
    <cfRule type="containsBlanks" dxfId="1659" priority="1982">
      <formula>LEN(TRIM(V14))=0</formula>
    </cfRule>
    <cfRule type="containsErrors" dxfId="1658" priority="1983">
      <formula>ISERROR(V14)</formula>
    </cfRule>
  </conditionalFormatting>
  <conditionalFormatting sqref="V14">
    <cfRule type="cellIs" dxfId="1657" priority="1984" operator="lessThan">
      <formula>AA71</formula>
    </cfRule>
    <cfRule type="cellIs" dxfId="1656" priority="1985" operator="greaterThanOrEqual">
      <formula>AA71</formula>
    </cfRule>
  </conditionalFormatting>
  <conditionalFormatting sqref="V15">
    <cfRule type="containsBlanks" dxfId="1655" priority="1978">
      <formula>LEN(TRIM(V15))=0</formula>
    </cfRule>
    <cfRule type="containsErrors" dxfId="1654" priority="1979">
      <formula>ISERROR(V15)</formula>
    </cfRule>
  </conditionalFormatting>
  <conditionalFormatting sqref="V15">
    <cfRule type="cellIs" dxfId="1653" priority="1980" operator="lessThan">
      <formula>AA72</formula>
    </cfRule>
    <cfRule type="cellIs" dxfId="1652" priority="1981" operator="greaterThanOrEqual">
      <formula>AA72</formula>
    </cfRule>
  </conditionalFormatting>
  <conditionalFormatting sqref="V16">
    <cfRule type="containsBlanks" dxfId="1651" priority="1974">
      <formula>LEN(TRIM(V16))=0</formula>
    </cfRule>
    <cfRule type="containsErrors" dxfId="1650" priority="1975">
      <formula>ISERROR(V16)</formula>
    </cfRule>
  </conditionalFormatting>
  <conditionalFormatting sqref="V16">
    <cfRule type="cellIs" dxfId="1649" priority="1976" operator="lessThan">
      <formula>AA73</formula>
    </cfRule>
    <cfRule type="cellIs" dxfId="1648" priority="1977" operator="greaterThanOrEqual">
      <formula>AA73</formula>
    </cfRule>
  </conditionalFormatting>
  <conditionalFormatting sqref="V17">
    <cfRule type="containsBlanks" dxfId="1647" priority="1970">
      <formula>LEN(TRIM(V17))=0</formula>
    </cfRule>
    <cfRule type="containsErrors" dxfId="1646" priority="1971">
      <formula>ISERROR(V17)</formula>
    </cfRule>
  </conditionalFormatting>
  <conditionalFormatting sqref="V17">
    <cfRule type="cellIs" dxfId="1645" priority="1972" operator="lessThan">
      <formula>AA74</formula>
    </cfRule>
    <cfRule type="cellIs" dxfId="1644" priority="1973" operator="greaterThanOrEqual">
      <formula>AA74</formula>
    </cfRule>
  </conditionalFormatting>
  <conditionalFormatting sqref="V19">
    <cfRule type="containsBlanks" dxfId="1643" priority="1966">
      <formula>LEN(TRIM(V19))=0</formula>
    </cfRule>
    <cfRule type="containsErrors" dxfId="1642" priority="1967">
      <formula>ISERROR(V19)</formula>
    </cfRule>
  </conditionalFormatting>
  <conditionalFormatting sqref="V19">
    <cfRule type="cellIs" dxfId="1641" priority="1968" operator="lessThan">
      <formula>AA76</formula>
    </cfRule>
    <cfRule type="cellIs" dxfId="1640" priority="1969" operator="greaterThanOrEqual">
      <formula>AA76</formula>
    </cfRule>
  </conditionalFormatting>
  <conditionalFormatting sqref="V20">
    <cfRule type="containsBlanks" dxfId="1639" priority="1962">
      <formula>LEN(TRIM(V20))=0</formula>
    </cfRule>
    <cfRule type="containsErrors" dxfId="1638" priority="1963">
      <formula>ISERROR(V20)</formula>
    </cfRule>
  </conditionalFormatting>
  <conditionalFormatting sqref="V20">
    <cfRule type="cellIs" dxfId="1637" priority="1964" operator="lessThan">
      <formula>AA77</formula>
    </cfRule>
    <cfRule type="cellIs" dxfId="1636" priority="1965" operator="greaterThanOrEqual">
      <formula>AA77</formula>
    </cfRule>
  </conditionalFormatting>
  <conditionalFormatting sqref="V21">
    <cfRule type="containsBlanks" dxfId="1635" priority="1958">
      <formula>LEN(TRIM(V21))=0</formula>
    </cfRule>
    <cfRule type="containsErrors" dxfId="1634" priority="1959">
      <formula>ISERROR(V21)</formula>
    </cfRule>
  </conditionalFormatting>
  <conditionalFormatting sqref="V21">
    <cfRule type="cellIs" dxfId="1633" priority="1960" operator="lessThan">
      <formula>AA78</formula>
    </cfRule>
    <cfRule type="cellIs" dxfId="1632" priority="1961" operator="greaterThanOrEqual">
      <formula>AA78</formula>
    </cfRule>
  </conditionalFormatting>
  <conditionalFormatting sqref="V22">
    <cfRule type="containsBlanks" dxfId="1631" priority="1954">
      <formula>LEN(TRIM(V22))=0</formula>
    </cfRule>
    <cfRule type="containsErrors" dxfId="1630" priority="1955">
      <formula>ISERROR(V22)</formula>
    </cfRule>
  </conditionalFormatting>
  <conditionalFormatting sqref="V22">
    <cfRule type="cellIs" dxfId="1629" priority="1956" operator="lessThan">
      <formula>AA79</formula>
    </cfRule>
    <cfRule type="cellIs" dxfId="1628" priority="1957" operator="greaterThanOrEqual">
      <formula>AA79</formula>
    </cfRule>
  </conditionalFormatting>
  <conditionalFormatting sqref="W10">
    <cfRule type="containsBlanks" dxfId="1627" priority="1950">
      <formula>LEN(TRIM(W10))=0</formula>
    </cfRule>
    <cfRule type="containsErrors" dxfId="1626" priority="1951">
      <formula>ISERROR(W10)</formula>
    </cfRule>
  </conditionalFormatting>
  <conditionalFormatting sqref="W10">
    <cfRule type="cellIs" dxfId="1625" priority="1952" operator="lessThan">
      <formula>AC67</formula>
    </cfRule>
    <cfRule type="cellIs" dxfId="1624" priority="1953" operator="greaterThanOrEqual">
      <formula>AC67</formula>
    </cfRule>
  </conditionalFormatting>
  <conditionalFormatting sqref="W11">
    <cfRule type="containsBlanks" dxfId="1623" priority="1946">
      <formula>LEN(TRIM(W11))=0</formula>
    </cfRule>
    <cfRule type="containsErrors" dxfId="1622" priority="1947">
      <formula>ISERROR(W11)</formula>
    </cfRule>
  </conditionalFormatting>
  <conditionalFormatting sqref="W11">
    <cfRule type="cellIs" dxfId="1621" priority="1948" operator="lessThan">
      <formula>AC68</formula>
    </cfRule>
    <cfRule type="cellIs" dxfId="1620" priority="1949" operator="greaterThanOrEqual">
      <formula>AC68</formula>
    </cfRule>
  </conditionalFormatting>
  <conditionalFormatting sqref="W12">
    <cfRule type="containsBlanks" dxfId="1619" priority="1942">
      <formula>LEN(TRIM(W12))=0</formula>
    </cfRule>
    <cfRule type="containsErrors" dxfId="1618" priority="1943">
      <formula>ISERROR(W12)</formula>
    </cfRule>
  </conditionalFormatting>
  <conditionalFormatting sqref="W12">
    <cfRule type="cellIs" dxfId="1617" priority="1944" operator="lessThan">
      <formula>AC69</formula>
    </cfRule>
    <cfRule type="cellIs" dxfId="1616" priority="1945" operator="greaterThanOrEqual">
      <formula>AC69</formula>
    </cfRule>
  </conditionalFormatting>
  <conditionalFormatting sqref="W13">
    <cfRule type="containsBlanks" dxfId="1615" priority="1938">
      <formula>LEN(TRIM(W13))=0</formula>
    </cfRule>
    <cfRule type="containsErrors" dxfId="1614" priority="1939">
      <formula>ISERROR(W13)</formula>
    </cfRule>
  </conditionalFormatting>
  <conditionalFormatting sqref="W13">
    <cfRule type="cellIs" dxfId="1613" priority="1940" operator="lessThan">
      <formula>AC70</formula>
    </cfRule>
    <cfRule type="cellIs" dxfId="1612" priority="1941" operator="greaterThanOrEqual">
      <formula>AC70</formula>
    </cfRule>
  </conditionalFormatting>
  <conditionalFormatting sqref="W14">
    <cfRule type="containsBlanks" dxfId="1611" priority="1934">
      <formula>LEN(TRIM(W14))=0</formula>
    </cfRule>
    <cfRule type="containsErrors" dxfId="1610" priority="1935">
      <formula>ISERROR(W14)</formula>
    </cfRule>
  </conditionalFormatting>
  <conditionalFormatting sqref="W14">
    <cfRule type="cellIs" dxfId="1609" priority="1936" operator="lessThan">
      <formula>AC71</formula>
    </cfRule>
    <cfRule type="cellIs" dxfId="1608" priority="1937" operator="greaterThanOrEqual">
      <formula>AC71</formula>
    </cfRule>
  </conditionalFormatting>
  <conditionalFormatting sqref="W15">
    <cfRule type="containsBlanks" dxfId="1607" priority="1930">
      <formula>LEN(TRIM(W15))=0</formula>
    </cfRule>
    <cfRule type="containsErrors" dxfId="1606" priority="1931">
      <formula>ISERROR(W15)</formula>
    </cfRule>
  </conditionalFormatting>
  <conditionalFormatting sqref="W15">
    <cfRule type="cellIs" dxfId="1605" priority="1932" operator="lessThan">
      <formula>AC72</formula>
    </cfRule>
    <cfRule type="cellIs" dxfId="1604" priority="1933" operator="greaterThanOrEqual">
      <formula>AC72</formula>
    </cfRule>
  </conditionalFormatting>
  <conditionalFormatting sqref="W16">
    <cfRule type="containsBlanks" dxfId="1603" priority="1926">
      <formula>LEN(TRIM(W16))=0</formula>
    </cfRule>
    <cfRule type="containsErrors" dxfId="1602" priority="1927">
      <formula>ISERROR(W16)</formula>
    </cfRule>
  </conditionalFormatting>
  <conditionalFormatting sqref="W16">
    <cfRule type="cellIs" dxfId="1601" priority="1928" operator="lessThan">
      <formula>AC73</formula>
    </cfRule>
    <cfRule type="cellIs" dxfId="1600" priority="1929" operator="greaterThanOrEqual">
      <formula>AC73</formula>
    </cfRule>
  </conditionalFormatting>
  <conditionalFormatting sqref="W17">
    <cfRule type="containsBlanks" dxfId="1599" priority="1922">
      <formula>LEN(TRIM(W17))=0</formula>
    </cfRule>
    <cfRule type="containsErrors" dxfId="1598" priority="1923">
      <formula>ISERROR(W17)</formula>
    </cfRule>
  </conditionalFormatting>
  <conditionalFormatting sqref="W17">
    <cfRule type="cellIs" dxfId="1597" priority="1924" operator="lessThan">
      <formula>AC74</formula>
    </cfRule>
    <cfRule type="cellIs" dxfId="1596" priority="1925" operator="greaterThanOrEqual">
      <formula>AC74</formula>
    </cfRule>
  </conditionalFormatting>
  <conditionalFormatting sqref="W19">
    <cfRule type="containsBlanks" dxfId="1595" priority="1918">
      <formula>LEN(TRIM(W19))=0</formula>
    </cfRule>
    <cfRule type="containsErrors" dxfId="1594" priority="1919">
      <formula>ISERROR(W19)</formula>
    </cfRule>
  </conditionalFormatting>
  <conditionalFormatting sqref="W19">
    <cfRule type="cellIs" dxfId="1593" priority="1920" operator="lessThan">
      <formula>AC76</formula>
    </cfRule>
    <cfRule type="cellIs" dxfId="1592" priority="1921" operator="greaterThanOrEqual">
      <formula>AC76</formula>
    </cfRule>
  </conditionalFormatting>
  <conditionalFormatting sqref="W20">
    <cfRule type="containsBlanks" dxfId="1591" priority="1914">
      <formula>LEN(TRIM(W20))=0</formula>
    </cfRule>
    <cfRule type="containsErrors" dxfId="1590" priority="1915">
      <formula>ISERROR(W20)</formula>
    </cfRule>
  </conditionalFormatting>
  <conditionalFormatting sqref="W20">
    <cfRule type="cellIs" dxfId="1589" priority="1916" operator="lessThan">
      <formula>AC77</formula>
    </cfRule>
    <cfRule type="cellIs" dxfId="1588" priority="1917" operator="greaterThanOrEqual">
      <formula>AC77</formula>
    </cfRule>
  </conditionalFormatting>
  <conditionalFormatting sqref="W21">
    <cfRule type="containsBlanks" dxfId="1587" priority="1910">
      <formula>LEN(TRIM(W21))=0</formula>
    </cfRule>
    <cfRule type="containsErrors" dxfId="1586" priority="1911">
      <formula>ISERROR(W21)</formula>
    </cfRule>
  </conditionalFormatting>
  <conditionalFormatting sqref="W21">
    <cfRule type="cellIs" dxfId="1585" priority="1912" operator="lessThan">
      <formula>AC78</formula>
    </cfRule>
    <cfRule type="cellIs" dxfId="1584" priority="1913" operator="greaterThanOrEqual">
      <formula>AC78</formula>
    </cfRule>
  </conditionalFormatting>
  <conditionalFormatting sqref="W22">
    <cfRule type="containsBlanks" dxfId="1583" priority="1906">
      <formula>LEN(TRIM(W22))=0</formula>
    </cfRule>
    <cfRule type="containsErrors" dxfId="1582" priority="1907">
      <formula>ISERROR(W22)</formula>
    </cfRule>
  </conditionalFormatting>
  <conditionalFormatting sqref="W22">
    <cfRule type="cellIs" dxfId="1581" priority="1908" operator="lessThan">
      <formula>AC79</formula>
    </cfRule>
    <cfRule type="cellIs" dxfId="1580" priority="1909" operator="greaterThanOrEqual">
      <formula>AC79</formula>
    </cfRule>
  </conditionalFormatting>
  <conditionalFormatting sqref="W23">
    <cfRule type="containsBlanks" dxfId="1579" priority="1902">
      <formula>LEN(TRIM(W23))=0</formula>
    </cfRule>
    <cfRule type="containsErrors" dxfId="1578" priority="1903">
      <formula>ISERROR(W23)</formula>
    </cfRule>
  </conditionalFormatting>
  <conditionalFormatting sqref="W23">
    <cfRule type="cellIs" dxfId="1577" priority="1904" operator="lessThan">
      <formula>AC80</formula>
    </cfRule>
    <cfRule type="cellIs" dxfId="1576" priority="1905" operator="greaterThanOrEqual">
      <formula>AC80</formula>
    </cfRule>
  </conditionalFormatting>
  <conditionalFormatting sqref="V23">
    <cfRule type="containsBlanks" dxfId="1575" priority="1898">
      <formula>LEN(TRIM(V23))=0</formula>
    </cfRule>
    <cfRule type="containsErrors" dxfId="1574" priority="1899">
      <formula>ISERROR(V23)</formula>
    </cfRule>
  </conditionalFormatting>
  <conditionalFormatting sqref="V23">
    <cfRule type="cellIs" dxfId="1573" priority="1900" operator="lessThan">
      <formula>AA80</formula>
    </cfRule>
    <cfRule type="cellIs" dxfId="1572" priority="1901" operator="greaterThanOrEqual">
      <formula>AA80</formula>
    </cfRule>
  </conditionalFormatting>
  <conditionalFormatting sqref="H55">
    <cfRule type="containsErrors" dxfId="1571" priority="1895">
      <formula>ISERROR(H55)</formula>
    </cfRule>
    <cfRule type="cellIs" dxfId="1570" priority="1896" operator="lessThan">
      <formula>$E$63</formula>
    </cfRule>
    <cfRule type="cellIs" dxfId="1569" priority="1897" operator="greaterThanOrEqual">
      <formula>$E$63</formula>
    </cfRule>
  </conditionalFormatting>
  <conditionalFormatting sqref="H56">
    <cfRule type="containsErrors" dxfId="1568" priority="1892">
      <formula>ISERROR(H56)</formula>
    </cfRule>
    <cfRule type="cellIs" dxfId="1567" priority="1893" operator="lessThan">
      <formula>$E$63</formula>
    </cfRule>
    <cfRule type="cellIs" dxfId="1566" priority="1894" operator="greaterThanOrEqual">
      <formula>$E$63</formula>
    </cfRule>
  </conditionalFormatting>
  <conditionalFormatting sqref="I29">
    <cfRule type="containsBlanks" dxfId="1565" priority="1889">
      <formula>LEN(TRIM(I29))=0</formula>
    </cfRule>
  </conditionalFormatting>
  <conditionalFormatting sqref="I29">
    <cfRule type="cellIs" dxfId="1564" priority="1890" operator="lessThan">
      <formula>J83*$E$63</formula>
    </cfRule>
    <cfRule type="cellIs" dxfId="1563" priority="1891" operator="greaterThanOrEqual">
      <formula>L83*$E$63</formula>
    </cfRule>
  </conditionalFormatting>
  <conditionalFormatting sqref="I30">
    <cfRule type="containsBlanks" dxfId="1562" priority="1886">
      <formula>LEN(TRIM(I30))=0</formula>
    </cfRule>
  </conditionalFormatting>
  <conditionalFormatting sqref="I30">
    <cfRule type="cellIs" dxfId="1561" priority="1887" operator="lessThan">
      <formula>L77</formula>
    </cfRule>
    <cfRule type="cellIs" dxfId="1560" priority="1888" operator="greaterThanOrEqual">
      <formula>L77</formula>
    </cfRule>
  </conditionalFormatting>
  <conditionalFormatting sqref="I30">
    <cfRule type="containsBlanks" dxfId="1559" priority="1883">
      <formula>LEN(TRIM(I30))=0</formula>
    </cfRule>
  </conditionalFormatting>
  <conditionalFormatting sqref="I30">
    <cfRule type="cellIs" dxfId="1558" priority="1884" operator="lessThan">
      <formula>J84*$E$63</formula>
    </cfRule>
    <cfRule type="cellIs" dxfId="1557" priority="1885" operator="greaterThanOrEqual">
      <formula>L84*$E$63</formula>
    </cfRule>
  </conditionalFormatting>
  <conditionalFormatting sqref="R10">
    <cfRule type="containsBlanks" dxfId="1556" priority="1879">
      <formula>LEN(TRIM(R10))=0</formula>
    </cfRule>
  </conditionalFormatting>
  <conditionalFormatting sqref="R10">
    <cfRule type="cellIs" dxfId="1555" priority="1880" operator="lessThan">
      <formula>U67</formula>
    </cfRule>
    <cfRule type="cellIs" dxfId="1554" priority="1881" operator="greaterThanOrEqual">
      <formula>U67</formula>
    </cfRule>
  </conditionalFormatting>
  <conditionalFormatting sqref="R10">
    <cfRule type="expression" dxfId="1553" priority="1882">
      <formula>Q10&gt;=U72</formula>
    </cfRule>
  </conditionalFormatting>
  <conditionalFormatting sqref="R28">
    <cfRule type="containsBlanks" dxfId="1552" priority="1876">
      <formula>LEN(TRIM(R28))=0</formula>
    </cfRule>
  </conditionalFormatting>
  <conditionalFormatting sqref="R28">
    <cfRule type="cellIs" dxfId="1551" priority="1877" operator="lessThan">
      <formula>U82*$E$63</formula>
    </cfRule>
    <cfRule type="cellIs" dxfId="1550" priority="1878" operator="greaterThanOrEqual">
      <formula>U82*$E$63</formula>
    </cfRule>
  </conditionalFormatting>
  <conditionalFormatting sqref="S18">
    <cfRule type="expression" dxfId="1549" priority="1875">
      <formula>P18="Aprovado"</formula>
    </cfRule>
  </conditionalFormatting>
  <conditionalFormatting sqref="J18">
    <cfRule type="expression" dxfId="1548" priority="1874">
      <formula>G18="Aprovado"</formula>
    </cfRule>
  </conditionalFormatting>
  <conditionalFormatting sqref="I29">
    <cfRule type="containsBlanks" dxfId="1547" priority="1871">
      <formula>LEN(TRIM(I29))=0</formula>
    </cfRule>
  </conditionalFormatting>
  <conditionalFormatting sqref="I29">
    <cfRule type="cellIs" dxfId="1546" priority="1872" operator="lessThan">
      <formula>J83*$E$63</formula>
    </cfRule>
    <cfRule type="cellIs" dxfId="1545" priority="1873" operator="greaterThanOrEqual">
      <formula>L83*$E$63</formula>
    </cfRule>
  </conditionalFormatting>
  <conditionalFormatting sqref="I30">
    <cfRule type="containsBlanks" dxfId="1544" priority="1868">
      <formula>LEN(TRIM(I30))=0</formula>
    </cfRule>
  </conditionalFormatting>
  <conditionalFormatting sqref="I30">
    <cfRule type="cellIs" dxfId="1543" priority="1869" operator="lessThan">
      <formula>J84*$E$63</formula>
    </cfRule>
    <cfRule type="cellIs" dxfId="1542" priority="1870" operator="greaterThanOrEqual">
      <formula>L84*$E$63</formula>
    </cfRule>
  </conditionalFormatting>
  <conditionalFormatting sqref="I29">
    <cfRule type="containsBlanks" dxfId="1541" priority="1865">
      <formula>LEN(TRIM(I29))=0</formula>
    </cfRule>
  </conditionalFormatting>
  <conditionalFormatting sqref="I29">
    <cfRule type="cellIs" dxfId="1540" priority="1866" operator="lessThan">
      <formula>J83*$E$63</formula>
    </cfRule>
    <cfRule type="cellIs" dxfId="1539" priority="1867" operator="greaterThanOrEqual">
      <formula>L83*$E$63</formula>
    </cfRule>
  </conditionalFormatting>
  <conditionalFormatting sqref="I30">
    <cfRule type="containsBlanks" dxfId="1538" priority="1862">
      <formula>LEN(TRIM(I30))=0</formula>
    </cfRule>
  </conditionalFormatting>
  <conditionalFormatting sqref="I30">
    <cfRule type="cellIs" dxfId="1537" priority="1863" operator="lessThan">
      <formula>J84*$E$63</formula>
    </cfRule>
    <cfRule type="cellIs" dxfId="1536" priority="1864" operator="greaterThanOrEqual">
      <formula>L84*$E$63</formula>
    </cfRule>
  </conditionalFormatting>
  <conditionalFormatting sqref="H10:H22">
    <cfRule type="cellIs" dxfId="1535" priority="2274" operator="lessThan">
      <formula>L67</formula>
    </cfRule>
    <cfRule type="cellIs" dxfId="1534" priority="2275" operator="greaterThanOrEqual">
      <formula>L67</formula>
    </cfRule>
  </conditionalFormatting>
  <conditionalFormatting sqref="H28">
    <cfRule type="cellIs" dxfId="1533" priority="1860" operator="greaterThanOrEqual">
      <formula>L82</formula>
    </cfRule>
    <cfRule type="containsErrors" dxfId="1532" priority="1861">
      <formula>ISERROR(H28)</formula>
    </cfRule>
  </conditionalFormatting>
  <conditionalFormatting sqref="H28">
    <cfRule type="cellIs" dxfId="1531" priority="1859" operator="lessThan">
      <formula>L82</formula>
    </cfRule>
  </conditionalFormatting>
  <conditionalFormatting sqref="H29">
    <cfRule type="cellIs" dxfId="1530" priority="1857" operator="greaterThanOrEqual">
      <formula>L83</formula>
    </cfRule>
    <cfRule type="containsErrors" dxfId="1529" priority="1858">
      <formula>ISERROR(H29)</formula>
    </cfRule>
  </conditionalFormatting>
  <conditionalFormatting sqref="H29">
    <cfRule type="cellIs" dxfId="1528" priority="1856" operator="lessThan">
      <formula>L83</formula>
    </cfRule>
  </conditionalFormatting>
  <conditionalFormatting sqref="H30">
    <cfRule type="cellIs" dxfId="1527" priority="1854" operator="greaterThanOrEqual">
      <formula>L84</formula>
    </cfRule>
    <cfRule type="containsErrors" dxfId="1526" priority="1855">
      <formula>ISERROR(H30)</formula>
    </cfRule>
  </conditionalFormatting>
  <conditionalFormatting sqref="H30">
    <cfRule type="cellIs" dxfId="1525" priority="1853" operator="lessThan">
      <formula>L84</formula>
    </cfRule>
  </conditionalFormatting>
  <conditionalFormatting sqref="H23">
    <cfRule type="containsErrors" dxfId="1524" priority="1852">
      <formula>ISERROR(H23)</formula>
    </cfRule>
  </conditionalFormatting>
  <conditionalFormatting sqref="H23">
    <cfRule type="cellIs" dxfId="1523" priority="1850" operator="lessThan">
      <formula>L80</formula>
    </cfRule>
    <cfRule type="cellIs" dxfId="1522" priority="1851" operator="greaterThanOrEqual">
      <formula>L80</formula>
    </cfRule>
  </conditionalFormatting>
  <conditionalFormatting sqref="G11">
    <cfRule type="containsText" dxfId="1521" priority="1846" operator="containsText" text="Aprovado">
      <formula>NOT(ISERROR(SEARCH("Aprovado",G11)))</formula>
    </cfRule>
    <cfRule type="containsErrors" dxfId="1520" priority="1847">
      <formula>ISERROR(G11)</formula>
    </cfRule>
    <cfRule type="containsText" dxfId="1519" priority="1848" operator="containsText" text="Recuperação">
      <formula>NOT(ISERROR(SEARCH("Recuperação",G11)))</formula>
    </cfRule>
  </conditionalFormatting>
  <conditionalFormatting sqref="G12">
    <cfRule type="containsText" dxfId="1518" priority="1843" operator="containsText" text="Aprovado">
      <formula>NOT(ISERROR(SEARCH("Aprovado",G12)))</formula>
    </cfRule>
    <cfRule type="containsErrors" dxfId="1517" priority="1844">
      <formula>ISERROR(G12)</formula>
    </cfRule>
    <cfRule type="containsText" dxfId="1516" priority="1845" operator="containsText" text="Recuperação">
      <formula>NOT(ISERROR(SEARCH("Recuperação",G12)))</formula>
    </cfRule>
  </conditionalFormatting>
  <conditionalFormatting sqref="G13">
    <cfRule type="containsText" dxfId="1515" priority="1840" operator="containsText" text="Aprovado">
      <formula>NOT(ISERROR(SEARCH("Aprovado",G13)))</formula>
    </cfRule>
    <cfRule type="containsErrors" dxfId="1514" priority="1841">
      <formula>ISERROR(G13)</formula>
    </cfRule>
    <cfRule type="containsText" dxfId="1513" priority="1842" operator="containsText" text="Recuperação">
      <formula>NOT(ISERROR(SEARCH("Recuperação",G13)))</formula>
    </cfRule>
  </conditionalFormatting>
  <conditionalFormatting sqref="G14">
    <cfRule type="containsText" dxfId="1512" priority="1837" operator="containsText" text="Aprovado">
      <formula>NOT(ISERROR(SEARCH("Aprovado",G14)))</formula>
    </cfRule>
    <cfRule type="containsErrors" dxfId="1511" priority="1838">
      <formula>ISERROR(G14)</formula>
    </cfRule>
    <cfRule type="containsText" dxfId="1510" priority="1839" operator="containsText" text="Recuperação">
      <formula>NOT(ISERROR(SEARCH("Recuperação",G14)))</formula>
    </cfRule>
  </conditionalFormatting>
  <conditionalFormatting sqref="G15">
    <cfRule type="containsText" dxfId="1509" priority="1834" operator="containsText" text="Aprovado">
      <formula>NOT(ISERROR(SEARCH("Aprovado",G15)))</formula>
    </cfRule>
    <cfRule type="containsErrors" dxfId="1508" priority="1835">
      <formula>ISERROR(G15)</formula>
    </cfRule>
    <cfRule type="containsText" dxfId="1507" priority="1836" operator="containsText" text="Recuperação">
      <formula>NOT(ISERROR(SEARCH("Recuperação",G15)))</formula>
    </cfRule>
  </conditionalFormatting>
  <conditionalFormatting sqref="G16">
    <cfRule type="containsText" dxfId="1506" priority="1831" operator="containsText" text="Aprovado">
      <formula>NOT(ISERROR(SEARCH("Aprovado",G16)))</formula>
    </cfRule>
    <cfRule type="containsErrors" dxfId="1505" priority="1832">
      <formula>ISERROR(G16)</formula>
    </cfRule>
    <cfRule type="containsText" dxfId="1504" priority="1833" operator="containsText" text="Recuperação">
      <formula>NOT(ISERROR(SEARCH("Recuperação",G16)))</formula>
    </cfRule>
  </conditionalFormatting>
  <conditionalFormatting sqref="G17">
    <cfRule type="containsText" dxfId="1503" priority="1828" operator="containsText" text="Aprovado">
      <formula>NOT(ISERROR(SEARCH("Aprovado",G17)))</formula>
    </cfRule>
    <cfRule type="containsErrors" dxfId="1502" priority="1829">
      <formula>ISERROR(G17)</formula>
    </cfRule>
    <cfRule type="containsText" dxfId="1501" priority="1830" operator="containsText" text="Recuperação">
      <formula>NOT(ISERROR(SEARCH("Recuperação",G17)))</formula>
    </cfRule>
  </conditionalFormatting>
  <conditionalFormatting sqref="G18">
    <cfRule type="containsText" dxfId="1500" priority="1825" operator="containsText" text="Aprovado">
      <formula>NOT(ISERROR(SEARCH("Aprovado",G18)))</formula>
    </cfRule>
    <cfRule type="containsErrors" dxfId="1499" priority="1826">
      <formula>ISERROR(G18)</formula>
    </cfRule>
    <cfRule type="containsText" dxfId="1498" priority="1827" operator="containsText" text="Recuperação">
      <formula>NOT(ISERROR(SEARCH("Recuperação",G18)))</formula>
    </cfRule>
  </conditionalFormatting>
  <conditionalFormatting sqref="G19">
    <cfRule type="containsText" dxfId="1497" priority="1822" operator="containsText" text="Aprovado">
      <formula>NOT(ISERROR(SEARCH("Aprovado",G19)))</formula>
    </cfRule>
    <cfRule type="containsErrors" dxfId="1496" priority="1823">
      <formula>ISERROR(G19)</formula>
    </cfRule>
    <cfRule type="containsText" dxfId="1495" priority="1824" operator="containsText" text="Recuperação">
      <formula>NOT(ISERROR(SEARCH("Recuperação",G19)))</formula>
    </cfRule>
  </conditionalFormatting>
  <conditionalFormatting sqref="G20">
    <cfRule type="containsText" dxfId="1494" priority="1819" operator="containsText" text="Aprovado">
      <formula>NOT(ISERROR(SEARCH("Aprovado",G20)))</formula>
    </cfRule>
    <cfRule type="containsErrors" dxfId="1493" priority="1820">
      <formula>ISERROR(G20)</formula>
    </cfRule>
    <cfRule type="containsText" dxfId="1492" priority="1821" operator="containsText" text="Recuperação">
      <formula>NOT(ISERROR(SEARCH("Recuperação",G20)))</formula>
    </cfRule>
  </conditionalFormatting>
  <conditionalFormatting sqref="G21">
    <cfRule type="containsText" dxfId="1491" priority="1816" operator="containsText" text="Aprovado">
      <formula>NOT(ISERROR(SEARCH("Aprovado",G21)))</formula>
    </cfRule>
    <cfRule type="containsErrors" dxfId="1490" priority="1817">
      <formula>ISERROR(G21)</formula>
    </cfRule>
    <cfRule type="containsText" dxfId="1489" priority="1818" operator="containsText" text="Recuperação">
      <formula>NOT(ISERROR(SEARCH("Recuperação",G21)))</formula>
    </cfRule>
  </conditionalFormatting>
  <conditionalFormatting sqref="G22">
    <cfRule type="containsText" dxfId="1488" priority="1813" operator="containsText" text="Aprovado">
      <formula>NOT(ISERROR(SEARCH("Aprovado",G22)))</formula>
    </cfRule>
    <cfRule type="containsErrors" dxfId="1487" priority="1814">
      <formula>ISERROR(G22)</formula>
    </cfRule>
    <cfRule type="containsText" dxfId="1486" priority="1815" operator="containsText" text="Recuperação">
      <formula>NOT(ISERROR(SEARCH("Recuperação",G22)))</formula>
    </cfRule>
  </conditionalFormatting>
  <conditionalFormatting sqref="G23">
    <cfRule type="containsText" dxfId="1485" priority="1810" operator="containsText" text="Aprovado">
      <formula>NOT(ISERROR(SEARCH("Aprovado",G23)))</formula>
    </cfRule>
    <cfRule type="containsErrors" dxfId="1484" priority="1811">
      <formula>ISERROR(G23)</formula>
    </cfRule>
    <cfRule type="containsText" dxfId="1483" priority="1812" operator="containsText" text="Recuperação">
      <formula>NOT(ISERROR(SEARCH("Recuperação",G23)))</formula>
    </cfRule>
  </conditionalFormatting>
  <conditionalFormatting sqref="I10">
    <cfRule type="containsBlanks" dxfId="1482" priority="1806">
      <formula>LEN(TRIM(I10))=0</formula>
    </cfRule>
  </conditionalFormatting>
  <conditionalFormatting sqref="I10">
    <cfRule type="cellIs" dxfId="1481" priority="1807" operator="lessThan">
      <formula>L67</formula>
    </cfRule>
    <cfRule type="cellIs" dxfId="1480" priority="1808" operator="greaterThanOrEqual">
      <formula>L67</formula>
    </cfRule>
  </conditionalFormatting>
  <conditionalFormatting sqref="I10">
    <cfRule type="expression" dxfId="1479" priority="1809">
      <formula>H10&gt;=L72</formula>
    </cfRule>
  </conditionalFormatting>
  <conditionalFormatting sqref="I11">
    <cfRule type="containsBlanks" dxfId="1478" priority="1802">
      <formula>LEN(TRIM(I11))=0</formula>
    </cfRule>
  </conditionalFormatting>
  <conditionalFormatting sqref="I11">
    <cfRule type="cellIs" dxfId="1477" priority="1803" operator="lessThan">
      <formula>L68</formula>
    </cfRule>
    <cfRule type="cellIs" dxfId="1476" priority="1804" operator="greaterThanOrEqual">
      <formula>L68</formula>
    </cfRule>
  </conditionalFormatting>
  <conditionalFormatting sqref="I11">
    <cfRule type="expression" dxfId="1475" priority="1805">
      <formula>H11&gt;=L73</formula>
    </cfRule>
  </conditionalFormatting>
  <conditionalFormatting sqref="I12">
    <cfRule type="containsBlanks" dxfId="1474" priority="1798">
      <formula>LEN(TRIM(I12))=0</formula>
    </cfRule>
  </conditionalFormatting>
  <conditionalFormatting sqref="I12">
    <cfRule type="cellIs" dxfId="1473" priority="1799" operator="lessThan">
      <formula>L69</formula>
    </cfRule>
    <cfRule type="cellIs" dxfId="1472" priority="1800" operator="greaterThanOrEqual">
      <formula>L69</formula>
    </cfRule>
  </conditionalFormatting>
  <conditionalFormatting sqref="I12">
    <cfRule type="expression" dxfId="1471" priority="1801">
      <formula>H12&gt;=L74</formula>
    </cfRule>
  </conditionalFormatting>
  <conditionalFormatting sqref="I13">
    <cfRule type="containsBlanks" dxfId="1470" priority="1794">
      <formula>LEN(TRIM(I13))=0</formula>
    </cfRule>
  </conditionalFormatting>
  <conditionalFormatting sqref="I13">
    <cfRule type="cellIs" dxfId="1469" priority="1795" operator="lessThan">
      <formula>L70</formula>
    </cfRule>
    <cfRule type="cellIs" dxfId="1468" priority="1796" operator="greaterThanOrEqual">
      <formula>L70</formula>
    </cfRule>
  </conditionalFormatting>
  <conditionalFormatting sqref="I13">
    <cfRule type="expression" dxfId="1467" priority="1797">
      <formula>H13&gt;=L75</formula>
    </cfRule>
  </conditionalFormatting>
  <conditionalFormatting sqref="I14">
    <cfRule type="containsBlanks" dxfId="1466" priority="1790">
      <formula>LEN(TRIM(I14))=0</formula>
    </cfRule>
  </conditionalFormatting>
  <conditionalFormatting sqref="I14">
    <cfRule type="cellIs" dxfId="1465" priority="1791" operator="lessThan">
      <formula>L71</formula>
    </cfRule>
    <cfRule type="cellIs" dxfId="1464" priority="1792" operator="greaterThanOrEqual">
      <formula>L71</formula>
    </cfRule>
  </conditionalFormatting>
  <conditionalFormatting sqref="I14">
    <cfRule type="expression" dxfId="1463" priority="1793">
      <formula>H14&gt;=L76</formula>
    </cfRule>
  </conditionalFormatting>
  <conditionalFormatting sqref="I15">
    <cfRule type="containsBlanks" dxfId="1462" priority="1786">
      <formula>LEN(TRIM(I15))=0</formula>
    </cfRule>
  </conditionalFormatting>
  <conditionalFormatting sqref="I15">
    <cfRule type="cellIs" dxfId="1461" priority="1787" operator="lessThan">
      <formula>L72</formula>
    </cfRule>
    <cfRule type="cellIs" dxfId="1460" priority="1788" operator="greaterThanOrEqual">
      <formula>L72</formula>
    </cfRule>
  </conditionalFormatting>
  <conditionalFormatting sqref="I15">
    <cfRule type="expression" dxfId="1459" priority="1789">
      <formula>H15&gt;=L77</formula>
    </cfRule>
  </conditionalFormatting>
  <conditionalFormatting sqref="I16">
    <cfRule type="containsBlanks" dxfId="1458" priority="1782">
      <formula>LEN(TRIM(I16))=0</formula>
    </cfRule>
  </conditionalFormatting>
  <conditionalFormatting sqref="I16">
    <cfRule type="cellIs" dxfId="1457" priority="1783" operator="lessThan">
      <formula>L73</formula>
    </cfRule>
    <cfRule type="cellIs" dxfId="1456" priority="1784" operator="greaterThanOrEqual">
      <formula>L73</formula>
    </cfRule>
  </conditionalFormatting>
  <conditionalFormatting sqref="I16">
    <cfRule type="expression" dxfId="1455" priority="1785">
      <formula>H16&gt;=L78</formula>
    </cfRule>
  </conditionalFormatting>
  <conditionalFormatting sqref="I17">
    <cfRule type="containsBlanks" dxfId="1454" priority="1778">
      <formula>LEN(TRIM(I17))=0</formula>
    </cfRule>
  </conditionalFormatting>
  <conditionalFormatting sqref="I17">
    <cfRule type="cellIs" dxfId="1453" priority="1779" operator="lessThan">
      <formula>L74</formula>
    </cfRule>
    <cfRule type="cellIs" dxfId="1452" priority="1780" operator="greaterThanOrEqual">
      <formula>L74</formula>
    </cfRule>
  </conditionalFormatting>
  <conditionalFormatting sqref="I17">
    <cfRule type="expression" dxfId="1451" priority="1781">
      <formula>H17&gt;=L79</formula>
    </cfRule>
  </conditionalFormatting>
  <conditionalFormatting sqref="I19">
    <cfRule type="containsBlanks" dxfId="1450" priority="1774">
      <formula>LEN(TRIM(I19))=0</formula>
    </cfRule>
  </conditionalFormatting>
  <conditionalFormatting sqref="I19">
    <cfRule type="cellIs" dxfId="1449" priority="1775" operator="lessThan">
      <formula>L76</formula>
    </cfRule>
    <cfRule type="cellIs" dxfId="1448" priority="1776" operator="greaterThanOrEqual">
      <formula>L76</formula>
    </cfRule>
  </conditionalFormatting>
  <conditionalFormatting sqref="I19">
    <cfRule type="expression" dxfId="1447" priority="1777">
      <formula>H19&gt;=L81</formula>
    </cfRule>
  </conditionalFormatting>
  <conditionalFormatting sqref="I20">
    <cfRule type="containsBlanks" dxfId="1446" priority="1770">
      <formula>LEN(TRIM(I20))=0</formula>
    </cfRule>
  </conditionalFormatting>
  <conditionalFormatting sqref="I20">
    <cfRule type="cellIs" dxfId="1445" priority="1771" operator="lessThan">
      <formula>L77</formula>
    </cfRule>
    <cfRule type="cellIs" dxfId="1444" priority="1772" operator="greaterThanOrEqual">
      <formula>L77</formula>
    </cfRule>
  </conditionalFormatting>
  <conditionalFormatting sqref="I20">
    <cfRule type="expression" dxfId="1443" priority="1773">
      <formula>H20&gt;=L82</formula>
    </cfRule>
  </conditionalFormatting>
  <conditionalFormatting sqref="I21">
    <cfRule type="containsBlanks" dxfId="1442" priority="1766">
      <formula>LEN(TRIM(I21))=0</formula>
    </cfRule>
  </conditionalFormatting>
  <conditionalFormatting sqref="I21">
    <cfRule type="cellIs" dxfId="1441" priority="1767" operator="lessThan">
      <formula>L78</formula>
    </cfRule>
    <cfRule type="cellIs" dxfId="1440" priority="1768" operator="greaterThanOrEqual">
      <formula>L78</formula>
    </cfRule>
  </conditionalFormatting>
  <conditionalFormatting sqref="I21">
    <cfRule type="expression" dxfId="1439" priority="1769">
      <formula>H21&gt;=L83</formula>
    </cfRule>
  </conditionalFormatting>
  <conditionalFormatting sqref="I22">
    <cfRule type="containsBlanks" dxfId="1438" priority="1762">
      <formula>LEN(TRIM(I22))=0</formula>
    </cfRule>
  </conditionalFormatting>
  <conditionalFormatting sqref="I22">
    <cfRule type="cellIs" dxfId="1437" priority="1763" operator="lessThan">
      <formula>L79</formula>
    </cfRule>
    <cfRule type="cellIs" dxfId="1436" priority="1764" operator="greaterThanOrEqual">
      <formula>L79</formula>
    </cfRule>
  </conditionalFormatting>
  <conditionalFormatting sqref="I22">
    <cfRule type="expression" dxfId="1435" priority="1765">
      <formula>H22&gt;=L84</formula>
    </cfRule>
  </conditionalFormatting>
  <conditionalFormatting sqref="I23">
    <cfRule type="containsBlanks" dxfId="1434" priority="1759">
      <formula>LEN(TRIM(I23))=0</formula>
    </cfRule>
  </conditionalFormatting>
  <conditionalFormatting sqref="I23">
    <cfRule type="cellIs" dxfId="1433" priority="1760" operator="lessThan">
      <formula>L80</formula>
    </cfRule>
    <cfRule type="cellIs" dxfId="1432" priority="1761" operator="greaterThanOrEqual">
      <formula>L80</formula>
    </cfRule>
  </conditionalFormatting>
  <conditionalFormatting sqref="P10">
    <cfRule type="containsErrors" dxfId="1431" priority="2529">
      <formula>ISERROR(P10)</formula>
    </cfRule>
    <cfRule type="containsText" dxfId="1430" priority="2530" operator="containsText" text="Recuperação">
      <formula>NOT(ISERROR(SEARCH("Recuperação",P10)))</formula>
    </cfRule>
    <cfRule type="containsText" dxfId="1429" priority="2531" operator="containsText" text="Aprovado">
      <formula>NOT(ISERROR(SEARCH("Aprovado",P10)))</formula>
    </cfRule>
  </conditionalFormatting>
  <conditionalFormatting sqref="P11">
    <cfRule type="containsErrors" dxfId="1428" priority="1756">
      <formula>ISERROR(P11)</formula>
    </cfRule>
    <cfRule type="containsText" dxfId="1427" priority="1757" operator="containsText" text="Recuperação">
      <formula>NOT(ISERROR(SEARCH("Recuperação",P11)))</formula>
    </cfRule>
    <cfRule type="containsText" dxfId="1426" priority="1758" operator="containsText" text="Aprovado">
      <formula>NOT(ISERROR(SEARCH("Aprovado",P11)))</formula>
    </cfRule>
  </conditionalFormatting>
  <conditionalFormatting sqref="P12">
    <cfRule type="containsErrors" dxfId="1425" priority="1753">
      <formula>ISERROR(P12)</formula>
    </cfRule>
    <cfRule type="containsText" dxfId="1424" priority="1754" operator="containsText" text="Recuperação">
      <formula>NOT(ISERROR(SEARCH("Recuperação",P12)))</formula>
    </cfRule>
    <cfRule type="containsText" dxfId="1423" priority="1755" operator="containsText" text="Aprovado">
      <formula>NOT(ISERROR(SEARCH("Aprovado",P12)))</formula>
    </cfRule>
  </conditionalFormatting>
  <conditionalFormatting sqref="P13">
    <cfRule type="containsErrors" dxfId="1422" priority="1750">
      <formula>ISERROR(P13)</formula>
    </cfRule>
    <cfRule type="containsText" dxfId="1421" priority="1751" operator="containsText" text="Recuperação">
      <formula>NOT(ISERROR(SEARCH("Recuperação",P13)))</formula>
    </cfRule>
    <cfRule type="containsText" dxfId="1420" priority="1752" operator="containsText" text="Aprovado">
      <formula>NOT(ISERROR(SEARCH("Aprovado",P13)))</formula>
    </cfRule>
  </conditionalFormatting>
  <conditionalFormatting sqref="P14">
    <cfRule type="containsErrors" dxfId="1419" priority="1747">
      <formula>ISERROR(P14)</formula>
    </cfRule>
    <cfRule type="containsText" dxfId="1418" priority="1748" operator="containsText" text="Recuperação">
      <formula>NOT(ISERROR(SEARCH("Recuperação",P14)))</formula>
    </cfRule>
    <cfRule type="containsText" dxfId="1417" priority="1749" operator="containsText" text="Aprovado">
      <formula>NOT(ISERROR(SEARCH("Aprovado",P14)))</formula>
    </cfRule>
  </conditionalFormatting>
  <conditionalFormatting sqref="P15">
    <cfRule type="containsErrors" dxfId="1416" priority="1744">
      <formula>ISERROR(P15)</formula>
    </cfRule>
    <cfRule type="containsText" dxfId="1415" priority="1745" operator="containsText" text="Recuperação">
      <formula>NOT(ISERROR(SEARCH("Recuperação",P15)))</formula>
    </cfRule>
    <cfRule type="containsText" dxfId="1414" priority="1746" operator="containsText" text="Aprovado">
      <formula>NOT(ISERROR(SEARCH("Aprovado",P15)))</formula>
    </cfRule>
  </conditionalFormatting>
  <conditionalFormatting sqref="P16">
    <cfRule type="containsErrors" dxfId="1413" priority="1741">
      <formula>ISERROR(P16)</formula>
    </cfRule>
    <cfRule type="containsText" dxfId="1412" priority="1742" operator="containsText" text="Recuperação">
      <formula>NOT(ISERROR(SEARCH("Recuperação",P16)))</formula>
    </cfRule>
    <cfRule type="containsText" dxfId="1411" priority="1743" operator="containsText" text="Aprovado">
      <formula>NOT(ISERROR(SEARCH("Aprovado",P16)))</formula>
    </cfRule>
  </conditionalFormatting>
  <conditionalFormatting sqref="P17">
    <cfRule type="containsErrors" dxfId="1410" priority="1738">
      <formula>ISERROR(P17)</formula>
    </cfRule>
    <cfRule type="containsText" dxfId="1409" priority="1739" operator="containsText" text="Recuperação">
      <formula>NOT(ISERROR(SEARCH("Recuperação",P17)))</formula>
    </cfRule>
    <cfRule type="containsText" dxfId="1408" priority="1740" operator="containsText" text="Aprovado">
      <formula>NOT(ISERROR(SEARCH("Aprovado",P17)))</formula>
    </cfRule>
  </conditionalFormatting>
  <conditionalFormatting sqref="P18">
    <cfRule type="containsErrors" dxfId="1407" priority="1735">
      <formula>ISERROR(P18)</formula>
    </cfRule>
    <cfRule type="containsText" dxfId="1406" priority="1736" operator="containsText" text="Recuperação">
      <formula>NOT(ISERROR(SEARCH("Recuperação",P18)))</formula>
    </cfRule>
    <cfRule type="containsText" dxfId="1405" priority="1737" operator="containsText" text="Aprovado">
      <formula>NOT(ISERROR(SEARCH("Aprovado",P18)))</formula>
    </cfRule>
  </conditionalFormatting>
  <conditionalFormatting sqref="P19">
    <cfRule type="containsErrors" dxfId="1404" priority="1732">
      <formula>ISERROR(P19)</formula>
    </cfRule>
    <cfRule type="containsText" dxfId="1403" priority="1733" operator="containsText" text="Recuperação">
      <formula>NOT(ISERROR(SEARCH("Recuperação",P19)))</formula>
    </cfRule>
    <cfRule type="containsText" dxfId="1402" priority="1734" operator="containsText" text="Aprovado">
      <formula>NOT(ISERROR(SEARCH("Aprovado",P19)))</formula>
    </cfRule>
  </conditionalFormatting>
  <conditionalFormatting sqref="P20">
    <cfRule type="containsErrors" dxfId="1401" priority="1729">
      <formula>ISERROR(P20)</formula>
    </cfRule>
    <cfRule type="containsText" dxfId="1400" priority="1730" operator="containsText" text="Recuperação">
      <formula>NOT(ISERROR(SEARCH("Recuperação",P20)))</formula>
    </cfRule>
    <cfRule type="containsText" dxfId="1399" priority="1731" operator="containsText" text="Aprovado">
      <formula>NOT(ISERROR(SEARCH("Aprovado",P20)))</formula>
    </cfRule>
  </conditionalFormatting>
  <conditionalFormatting sqref="P21">
    <cfRule type="containsErrors" dxfId="1398" priority="1726">
      <formula>ISERROR(P21)</formula>
    </cfRule>
    <cfRule type="containsText" dxfId="1397" priority="1727" operator="containsText" text="Recuperação">
      <formula>NOT(ISERROR(SEARCH("Recuperação",P21)))</formula>
    </cfRule>
    <cfRule type="containsText" dxfId="1396" priority="1728" operator="containsText" text="Aprovado">
      <formula>NOT(ISERROR(SEARCH("Aprovado",P21)))</formula>
    </cfRule>
  </conditionalFormatting>
  <conditionalFormatting sqref="P22">
    <cfRule type="containsErrors" dxfId="1395" priority="1723">
      <formula>ISERROR(P22)</formula>
    </cfRule>
    <cfRule type="containsText" dxfId="1394" priority="1724" operator="containsText" text="Recuperação">
      <formula>NOT(ISERROR(SEARCH("Recuperação",P22)))</formula>
    </cfRule>
    <cfRule type="containsText" dxfId="1393" priority="1725" operator="containsText" text="Aprovado">
      <formula>NOT(ISERROR(SEARCH("Aprovado",P22)))</formula>
    </cfRule>
  </conditionalFormatting>
  <conditionalFormatting sqref="P23">
    <cfRule type="containsErrors" dxfId="1392" priority="1720">
      <formula>ISERROR(P23)</formula>
    </cfRule>
    <cfRule type="containsText" dxfId="1391" priority="1721" operator="containsText" text="Recuperação">
      <formula>NOT(ISERROR(SEARCH("Recuperação",P23)))</formula>
    </cfRule>
    <cfRule type="containsText" dxfId="1390" priority="1722" operator="containsText" text="Aprovado">
      <formula>NOT(ISERROR(SEARCH("Aprovado",P23)))</formula>
    </cfRule>
  </conditionalFormatting>
  <conditionalFormatting sqref="Q10">
    <cfRule type="cellIs" dxfId="1389" priority="2609" operator="lessThan">
      <formula>W67</formula>
    </cfRule>
    <cfRule type="cellIs" dxfId="1388" priority="2610" operator="lessThanOrEqual">
      <formula>W67</formula>
    </cfRule>
  </conditionalFormatting>
  <conditionalFormatting sqref="Q11">
    <cfRule type="cellIs" dxfId="1387" priority="1718" operator="lessThan">
      <formula>W68</formula>
    </cfRule>
    <cfRule type="cellIs" dxfId="1386" priority="1719" operator="lessThanOrEqual">
      <formula>W68</formula>
    </cfRule>
  </conditionalFormatting>
  <conditionalFormatting sqref="Q12">
    <cfRule type="cellIs" dxfId="1385" priority="1716" operator="lessThan">
      <formula>W69</formula>
    </cfRule>
    <cfRule type="cellIs" dxfId="1384" priority="1717" operator="lessThanOrEqual">
      <formula>W69</formula>
    </cfRule>
  </conditionalFormatting>
  <conditionalFormatting sqref="Q10:Q22">
    <cfRule type="cellIs" dxfId="1383" priority="171" operator="greaterThanOrEqual">
      <formula>W67</formula>
    </cfRule>
    <cfRule type="cellIs" dxfId="1382" priority="1715" operator="lessThan">
      <formula>W67</formula>
    </cfRule>
  </conditionalFormatting>
  <conditionalFormatting sqref="Q15">
    <cfRule type="cellIs" dxfId="1381" priority="1713" operator="lessThan">
      <formula>W72</formula>
    </cfRule>
    <cfRule type="cellIs" dxfId="1380" priority="1714" operator="lessThanOrEqual">
      <formula>W72</formula>
    </cfRule>
  </conditionalFormatting>
  <conditionalFormatting sqref="Q16">
    <cfRule type="cellIs" dxfId="1379" priority="1711" operator="lessThan">
      <formula>W73</formula>
    </cfRule>
    <cfRule type="cellIs" dxfId="1378" priority="1712" operator="lessThanOrEqual">
      <formula>W73</formula>
    </cfRule>
  </conditionalFormatting>
  <conditionalFormatting sqref="Q17">
    <cfRule type="cellIs" dxfId="1377" priority="1709" operator="lessThan">
      <formula>W74</formula>
    </cfRule>
    <cfRule type="cellIs" dxfId="1376" priority="1710" operator="lessThanOrEqual">
      <formula>W74</formula>
    </cfRule>
  </conditionalFormatting>
  <conditionalFormatting sqref="Q18">
    <cfRule type="cellIs" dxfId="1375" priority="1707" operator="lessThan">
      <formula>W75</formula>
    </cfRule>
    <cfRule type="cellIs" dxfId="1374" priority="1708" operator="lessThanOrEqual">
      <formula>W75</formula>
    </cfRule>
  </conditionalFormatting>
  <conditionalFormatting sqref="Q19">
    <cfRule type="cellIs" dxfId="1373" priority="1705" operator="lessThan">
      <formula>W76</formula>
    </cfRule>
    <cfRule type="cellIs" dxfId="1372" priority="1706" operator="lessThanOrEqual">
      <formula>W76</formula>
    </cfRule>
  </conditionalFormatting>
  <conditionalFormatting sqref="Q20">
    <cfRule type="cellIs" dxfId="1371" priority="1703" operator="lessThan">
      <formula>W77</formula>
    </cfRule>
    <cfRule type="cellIs" dxfId="1370" priority="1704" operator="lessThanOrEqual">
      <formula>W77</formula>
    </cfRule>
  </conditionalFormatting>
  <conditionalFormatting sqref="Q21">
    <cfRule type="cellIs" dxfId="1369" priority="1701" operator="lessThan">
      <formula>W78</formula>
    </cfRule>
    <cfRule type="cellIs" dxfId="1368" priority="1702" operator="lessThanOrEqual">
      <formula>W78</formula>
    </cfRule>
  </conditionalFormatting>
  <conditionalFormatting sqref="Q22">
    <cfRule type="cellIs" dxfId="1367" priority="1699" operator="lessThan">
      <formula>W79</formula>
    </cfRule>
    <cfRule type="cellIs" dxfId="1366" priority="1700" operator="lessThanOrEqual">
      <formula>W79</formula>
    </cfRule>
  </conditionalFormatting>
  <conditionalFormatting sqref="R11">
    <cfRule type="containsBlanks" dxfId="1362" priority="1692">
      <formula>LEN(TRIM(R11))=0</formula>
    </cfRule>
  </conditionalFormatting>
  <conditionalFormatting sqref="R11">
    <cfRule type="cellIs" dxfId="1361" priority="1693" operator="lessThan">
      <formula>U68</formula>
    </cfRule>
    <cfRule type="cellIs" dxfId="1360" priority="1694" operator="greaterThanOrEqual">
      <formula>U68</formula>
    </cfRule>
  </conditionalFormatting>
  <conditionalFormatting sqref="R11">
    <cfRule type="expression" dxfId="1359" priority="1695">
      <formula>Q11&gt;=U73</formula>
    </cfRule>
  </conditionalFormatting>
  <conditionalFormatting sqref="R12">
    <cfRule type="containsBlanks" dxfId="1358" priority="1688">
      <formula>LEN(TRIM(R12))=0</formula>
    </cfRule>
  </conditionalFormatting>
  <conditionalFormatting sqref="R12">
    <cfRule type="cellIs" dxfId="1357" priority="1689" operator="lessThan">
      <formula>U69</formula>
    </cfRule>
    <cfRule type="cellIs" dxfId="1356" priority="1690" operator="greaterThanOrEqual">
      <formula>U69</formula>
    </cfRule>
  </conditionalFormatting>
  <conditionalFormatting sqref="R12">
    <cfRule type="expression" dxfId="1355" priority="1691">
      <formula>Q12&gt;=U74</formula>
    </cfRule>
  </conditionalFormatting>
  <conditionalFormatting sqref="R13">
    <cfRule type="containsBlanks" dxfId="1354" priority="1684">
      <formula>LEN(TRIM(R13))=0</formula>
    </cfRule>
  </conditionalFormatting>
  <conditionalFormatting sqref="R13">
    <cfRule type="cellIs" dxfId="1353" priority="1685" operator="lessThan">
      <formula>U70</formula>
    </cfRule>
    <cfRule type="cellIs" dxfId="1352" priority="1686" operator="greaterThanOrEqual">
      <formula>U70</formula>
    </cfRule>
  </conditionalFormatting>
  <conditionalFormatting sqref="R13">
    <cfRule type="expression" dxfId="1351" priority="1687">
      <formula>Q13&gt;=U75</formula>
    </cfRule>
  </conditionalFormatting>
  <conditionalFormatting sqref="R14">
    <cfRule type="containsBlanks" dxfId="1350" priority="1680">
      <formula>LEN(TRIM(R14))=0</formula>
    </cfRule>
  </conditionalFormatting>
  <conditionalFormatting sqref="R14">
    <cfRule type="cellIs" dxfId="1349" priority="1681" operator="lessThan">
      <formula>U71</formula>
    </cfRule>
    <cfRule type="cellIs" dxfId="1348" priority="1682" operator="greaterThanOrEqual">
      <formula>U71</formula>
    </cfRule>
  </conditionalFormatting>
  <conditionalFormatting sqref="R14">
    <cfRule type="expression" dxfId="1347" priority="1683">
      <formula>Q14&gt;=U76</formula>
    </cfRule>
  </conditionalFormatting>
  <conditionalFormatting sqref="R15">
    <cfRule type="containsBlanks" dxfId="1346" priority="1676">
      <formula>LEN(TRIM(R15))=0</formula>
    </cfRule>
  </conditionalFormatting>
  <conditionalFormatting sqref="R15">
    <cfRule type="cellIs" dxfId="1345" priority="1677" operator="lessThan">
      <formula>U72</formula>
    </cfRule>
    <cfRule type="cellIs" dxfId="1344" priority="1678" operator="greaterThanOrEqual">
      <formula>U72</formula>
    </cfRule>
  </conditionalFormatting>
  <conditionalFormatting sqref="R15">
    <cfRule type="expression" dxfId="1343" priority="1679">
      <formula>Q15&gt;=U77</formula>
    </cfRule>
  </conditionalFormatting>
  <conditionalFormatting sqref="R16">
    <cfRule type="containsBlanks" dxfId="1342" priority="1672">
      <formula>LEN(TRIM(R16))=0</formula>
    </cfRule>
  </conditionalFormatting>
  <conditionalFormatting sqref="R16">
    <cfRule type="cellIs" dxfId="1341" priority="1673" operator="lessThan">
      <formula>U73</formula>
    </cfRule>
    <cfRule type="cellIs" dxfId="1340" priority="1674" operator="greaterThanOrEqual">
      <formula>U73</formula>
    </cfRule>
  </conditionalFormatting>
  <conditionalFormatting sqref="R16">
    <cfRule type="expression" dxfId="1339" priority="1675">
      <formula>Q16&gt;=U78</formula>
    </cfRule>
  </conditionalFormatting>
  <conditionalFormatting sqref="R17">
    <cfRule type="containsBlanks" dxfId="1338" priority="1668">
      <formula>LEN(TRIM(R17))=0</formula>
    </cfRule>
  </conditionalFormatting>
  <conditionalFormatting sqref="R17">
    <cfRule type="cellIs" dxfId="1337" priority="1669" operator="lessThan">
      <formula>U74</formula>
    </cfRule>
    <cfRule type="cellIs" dxfId="1336" priority="1670" operator="greaterThanOrEqual">
      <formula>U74</formula>
    </cfRule>
  </conditionalFormatting>
  <conditionalFormatting sqref="R17">
    <cfRule type="expression" dxfId="1335" priority="1671">
      <formula>Q17&gt;=U79</formula>
    </cfRule>
  </conditionalFormatting>
  <conditionalFormatting sqref="R19">
    <cfRule type="containsBlanks" dxfId="1334" priority="1664">
      <formula>LEN(TRIM(R19))=0</formula>
    </cfRule>
  </conditionalFormatting>
  <conditionalFormatting sqref="R19">
    <cfRule type="cellIs" dxfId="1333" priority="1665" operator="lessThan">
      <formula>U76</formula>
    </cfRule>
    <cfRule type="cellIs" dxfId="1332" priority="1666" operator="greaterThanOrEqual">
      <formula>U76</formula>
    </cfRule>
  </conditionalFormatting>
  <conditionalFormatting sqref="R19">
    <cfRule type="expression" dxfId="1331" priority="1667">
      <formula>Q19&gt;=U81</formula>
    </cfRule>
  </conditionalFormatting>
  <conditionalFormatting sqref="R20">
    <cfRule type="containsBlanks" dxfId="1330" priority="1660">
      <formula>LEN(TRIM(R20))=0</formula>
    </cfRule>
  </conditionalFormatting>
  <conditionalFormatting sqref="R20">
    <cfRule type="cellIs" dxfId="1329" priority="1661" operator="lessThan">
      <formula>U77</formula>
    </cfRule>
    <cfRule type="cellIs" dxfId="1328" priority="1662" operator="greaterThanOrEqual">
      <formula>U77</formula>
    </cfRule>
  </conditionalFormatting>
  <conditionalFormatting sqref="R20">
    <cfRule type="expression" dxfId="1327" priority="1663">
      <formula>Q20&gt;=U82</formula>
    </cfRule>
  </conditionalFormatting>
  <conditionalFormatting sqref="R21">
    <cfRule type="containsBlanks" dxfId="1326" priority="1656">
      <formula>LEN(TRIM(R21))=0</formula>
    </cfRule>
  </conditionalFormatting>
  <conditionalFormatting sqref="R21">
    <cfRule type="cellIs" dxfId="1325" priority="1657" operator="lessThan">
      <formula>U78</formula>
    </cfRule>
    <cfRule type="cellIs" dxfId="1324" priority="1658" operator="greaterThanOrEqual">
      <formula>U78</formula>
    </cfRule>
  </conditionalFormatting>
  <conditionalFormatting sqref="R21">
    <cfRule type="expression" dxfId="1323" priority="1659">
      <formula>Q21&gt;=U83</formula>
    </cfRule>
  </conditionalFormatting>
  <conditionalFormatting sqref="R22">
    <cfRule type="containsBlanks" dxfId="1322" priority="1652">
      <formula>LEN(TRIM(R22))=0</formula>
    </cfRule>
  </conditionalFormatting>
  <conditionalFormatting sqref="R22">
    <cfRule type="cellIs" dxfId="1321" priority="1653" operator="lessThan">
      <formula>U79</formula>
    </cfRule>
    <cfRule type="cellIs" dxfId="1320" priority="1654" operator="greaterThanOrEqual">
      <formula>U79</formula>
    </cfRule>
  </conditionalFormatting>
  <conditionalFormatting sqref="R22">
    <cfRule type="expression" dxfId="1319" priority="1655">
      <formula>Q22&gt;=U84</formula>
    </cfRule>
  </conditionalFormatting>
  <conditionalFormatting sqref="R23">
    <cfRule type="containsBlanks" dxfId="1318" priority="1649">
      <formula>LEN(TRIM(R23))=0</formula>
    </cfRule>
  </conditionalFormatting>
  <conditionalFormatting sqref="R23">
    <cfRule type="cellIs" dxfId="1317" priority="1650" operator="lessThan">
      <formula>U80</formula>
    </cfRule>
    <cfRule type="cellIs" dxfId="1316" priority="1651" operator="greaterThanOrEqual">
      <formula>U80</formula>
    </cfRule>
  </conditionalFormatting>
  <conditionalFormatting sqref="T11">
    <cfRule type="containsErrors" dxfId="1315" priority="1646">
      <formula>ISERROR(T11)</formula>
    </cfRule>
    <cfRule type="cellIs" dxfId="1314" priority="1647" operator="lessThan">
      <formula>L68+W68</formula>
    </cfRule>
    <cfRule type="cellIs" dxfId="1313" priority="1648" operator="greaterThanOrEqual">
      <formula>L68+W68</formula>
    </cfRule>
  </conditionalFormatting>
  <conditionalFormatting sqref="T12">
    <cfRule type="containsErrors" dxfId="1312" priority="1643">
      <formula>ISERROR(T12)</formula>
    </cfRule>
    <cfRule type="cellIs" dxfId="1311" priority="1644" operator="lessThan">
      <formula>L69+W69</formula>
    </cfRule>
    <cfRule type="cellIs" dxfId="1310" priority="1645" operator="greaterThanOrEqual">
      <formula>L69+W69</formula>
    </cfRule>
  </conditionalFormatting>
  <conditionalFormatting sqref="T13">
    <cfRule type="containsErrors" dxfId="1309" priority="1640">
      <formula>ISERROR(T13)</formula>
    </cfRule>
    <cfRule type="cellIs" dxfId="1308" priority="1641" operator="lessThan">
      <formula>L70+W70</formula>
    </cfRule>
    <cfRule type="cellIs" dxfId="1307" priority="1642" operator="greaterThanOrEqual">
      <formula>L70+W70</formula>
    </cfRule>
  </conditionalFormatting>
  <conditionalFormatting sqref="T14">
    <cfRule type="containsErrors" dxfId="1306" priority="1637">
      <formula>ISERROR(T14)</formula>
    </cfRule>
    <cfRule type="cellIs" dxfId="1305" priority="1638" operator="lessThan">
      <formula>L71+W71</formula>
    </cfRule>
    <cfRule type="cellIs" dxfId="1304" priority="1639" operator="greaterThanOrEqual">
      <formula>L71+W71</formula>
    </cfRule>
  </conditionalFormatting>
  <conditionalFormatting sqref="T15">
    <cfRule type="containsErrors" dxfId="1303" priority="1634">
      <formula>ISERROR(T15)</formula>
    </cfRule>
    <cfRule type="cellIs" dxfId="1302" priority="1635" operator="lessThan">
      <formula>L72+W72</formula>
    </cfRule>
    <cfRule type="cellIs" dxfId="1301" priority="1636" operator="greaterThanOrEqual">
      <formula>L72+W72</formula>
    </cfRule>
  </conditionalFormatting>
  <conditionalFormatting sqref="T16">
    <cfRule type="containsErrors" dxfId="1300" priority="1631">
      <formula>ISERROR(T16)</formula>
    </cfRule>
    <cfRule type="cellIs" dxfId="1299" priority="1632" operator="lessThan">
      <formula>L73+W73</formula>
    </cfRule>
    <cfRule type="cellIs" dxfId="1298" priority="1633" operator="greaterThanOrEqual">
      <formula>L73+W73</formula>
    </cfRule>
  </conditionalFormatting>
  <conditionalFormatting sqref="T17">
    <cfRule type="containsErrors" dxfId="1297" priority="1628">
      <formula>ISERROR(T17)</formula>
    </cfRule>
    <cfRule type="cellIs" dxfId="1296" priority="1629" operator="lessThan">
      <formula>L74+W74</formula>
    </cfRule>
    <cfRule type="cellIs" dxfId="1295" priority="1630" operator="greaterThanOrEqual">
      <formula>L74+W74</formula>
    </cfRule>
  </conditionalFormatting>
  <conditionalFormatting sqref="T18">
    <cfRule type="containsErrors" dxfId="1294" priority="1625">
      <formula>ISERROR(T18)</formula>
    </cfRule>
    <cfRule type="cellIs" dxfId="1293" priority="1626" operator="lessThan">
      <formula>L75+W75</formula>
    </cfRule>
    <cfRule type="cellIs" dxfId="1292" priority="1627" operator="greaterThanOrEqual">
      <formula>L75+W75</formula>
    </cfRule>
  </conditionalFormatting>
  <conditionalFormatting sqref="T19">
    <cfRule type="containsErrors" dxfId="1291" priority="1622">
      <formula>ISERROR(T19)</formula>
    </cfRule>
    <cfRule type="cellIs" dxfId="1290" priority="1623" operator="lessThan">
      <formula>L76+W76</formula>
    </cfRule>
    <cfRule type="cellIs" dxfId="1289" priority="1624" operator="greaterThanOrEqual">
      <formula>L76+W76</formula>
    </cfRule>
  </conditionalFormatting>
  <conditionalFormatting sqref="T20">
    <cfRule type="containsErrors" dxfId="1288" priority="1619">
      <formula>ISERROR(T20)</formula>
    </cfRule>
    <cfRule type="cellIs" dxfId="1287" priority="1620" operator="lessThan">
      <formula>L77+W77</formula>
    </cfRule>
    <cfRule type="cellIs" dxfId="1286" priority="1621" operator="greaterThanOrEqual">
      <formula>L77+W77</formula>
    </cfRule>
  </conditionalFormatting>
  <conditionalFormatting sqref="T21">
    <cfRule type="containsErrors" dxfId="1285" priority="1616">
      <formula>ISERROR(T21)</formula>
    </cfRule>
    <cfRule type="cellIs" dxfId="1284" priority="1617" operator="lessThan">
      <formula>L78+W78</formula>
    </cfRule>
    <cfRule type="cellIs" dxfId="1283" priority="1618" operator="greaterThanOrEqual">
      <formula>L78+W78</formula>
    </cfRule>
  </conditionalFormatting>
  <conditionalFormatting sqref="T22">
    <cfRule type="containsErrors" dxfId="1282" priority="1613">
      <formula>ISERROR(T22)</formula>
    </cfRule>
    <cfRule type="cellIs" dxfId="1281" priority="1614" operator="lessThan">
      <formula>L79+W79</formula>
    </cfRule>
    <cfRule type="cellIs" dxfId="1280" priority="1615" operator="greaterThanOrEqual">
      <formula>L79+W79</formula>
    </cfRule>
  </conditionalFormatting>
  <conditionalFormatting sqref="T23">
    <cfRule type="containsErrors" dxfId="1279" priority="1610">
      <formula>ISERROR(T23)</formula>
    </cfRule>
    <cfRule type="cellIs" dxfId="1278" priority="1611" operator="lessThan">
      <formula>L80+W80</formula>
    </cfRule>
    <cfRule type="cellIs" dxfId="1277" priority="1612" operator="greaterThanOrEqual">
      <formula>L80+W80</formula>
    </cfRule>
  </conditionalFormatting>
  <conditionalFormatting sqref="X10">
    <cfRule type="containsBlanks" dxfId="1276" priority="1606">
      <formula>LEN(TRIM(X10))=0</formula>
    </cfRule>
    <cfRule type="containsErrors" dxfId="1275" priority="1607">
      <formula>ISERROR(X10)</formula>
    </cfRule>
  </conditionalFormatting>
  <conditionalFormatting sqref="X10">
    <cfRule type="cellIs" dxfId="1274" priority="1608" operator="lessThan">
      <formula>AE67</formula>
    </cfRule>
    <cfRule type="cellIs" dxfId="1273" priority="1609" operator="greaterThanOrEqual">
      <formula>AE67</formula>
    </cfRule>
  </conditionalFormatting>
  <conditionalFormatting sqref="X11">
    <cfRule type="containsBlanks" dxfId="1272" priority="1602">
      <formula>LEN(TRIM(X11))=0</formula>
    </cfRule>
    <cfRule type="containsErrors" dxfId="1271" priority="1603">
      <formula>ISERROR(X11)</formula>
    </cfRule>
  </conditionalFormatting>
  <conditionalFormatting sqref="X11">
    <cfRule type="cellIs" dxfId="1270" priority="1604" operator="lessThan">
      <formula>AE68</formula>
    </cfRule>
    <cfRule type="cellIs" dxfId="1269" priority="1605" operator="greaterThanOrEqual">
      <formula>AE68</formula>
    </cfRule>
  </conditionalFormatting>
  <conditionalFormatting sqref="X12">
    <cfRule type="containsBlanks" dxfId="1268" priority="1598">
      <formula>LEN(TRIM(X12))=0</formula>
    </cfRule>
    <cfRule type="containsErrors" dxfId="1267" priority="1599">
      <formula>ISERROR(X12)</formula>
    </cfRule>
  </conditionalFormatting>
  <conditionalFormatting sqref="X12">
    <cfRule type="cellIs" dxfId="1266" priority="1600" operator="lessThan">
      <formula>AE69</formula>
    </cfRule>
    <cfRule type="cellIs" dxfId="1265" priority="1601" operator="greaterThanOrEqual">
      <formula>AE69</formula>
    </cfRule>
  </conditionalFormatting>
  <conditionalFormatting sqref="X13">
    <cfRule type="containsBlanks" dxfId="1264" priority="1594">
      <formula>LEN(TRIM(X13))=0</formula>
    </cfRule>
    <cfRule type="containsErrors" dxfId="1263" priority="1595">
      <formula>ISERROR(X13)</formula>
    </cfRule>
  </conditionalFormatting>
  <conditionalFormatting sqref="X13">
    <cfRule type="cellIs" dxfId="1262" priority="1596" operator="lessThan">
      <formula>AE70</formula>
    </cfRule>
    <cfRule type="cellIs" dxfId="1261" priority="1597" operator="greaterThanOrEqual">
      <formula>AE70</formula>
    </cfRule>
  </conditionalFormatting>
  <conditionalFormatting sqref="X14">
    <cfRule type="containsBlanks" dxfId="1260" priority="1590">
      <formula>LEN(TRIM(X14))=0</formula>
    </cfRule>
    <cfRule type="containsErrors" dxfId="1259" priority="1591">
      <formula>ISERROR(X14)</formula>
    </cfRule>
  </conditionalFormatting>
  <conditionalFormatting sqref="X14">
    <cfRule type="cellIs" dxfId="1258" priority="1592" operator="lessThan">
      <formula>AE71</formula>
    </cfRule>
    <cfRule type="cellIs" dxfId="1257" priority="1593" operator="greaterThanOrEqual">
      <formula>AE71</formula>
    </cfRule>
  </conditionalFormatting>
  <conditionalFormatting sqref="X15">
    <cfRule type="containsBlanks" dxfId="1256" priority="1586">
      <formula>LEN(TRIM(X15))=0</formula>
    </cfRule>
    <cfRule type="containsErrors" dxfId="1255" priority="1587">
      <formula>ISERROR(X15)</formula>
    </cfRule>
  </conditionalFormatting>
  <conditionalFormatting sqref="X15">
    <cfRule type="cellIs" dxfId="1254" priority="1588" operator="lessThan">
      <formula>AE72</formula>
    </cfRule>
    <cfRule type="cellIs" dxfId="1253" priority="1589" operator="greaterThanOrEqual">
      <formula>AE72</formula>
    </cfRule>
  </conditionalFormatting>
  <conditionalFormatting sqref="X16">
    <cfRule type="containsBlanks" dxfId="1252" priority="1582">
      <formula>LEN(TRIM(X16))=0</formula>
    </cfRule>
    <cfRule type="containsErrors" dxfId="1251" priority="1583">
      <formula>ISERROR(X16)</formula>
    </cfRule>
  </conditionalFormatting>
  <conditionalFormatting sqref="X16">
    <cfRule type="cellIs" dxfId="1250" priority="1584" operator="lessThan">
      <formula>AE73</formula>
    </cfRule>
    <cfRule type="cellIs" dxfId="1249" priority="1585" operator="greaterThanOrEqual">
      <formula>AE73</formula>
    </cfRule>
  </conditionalFormatting>
  <conditionalFormatting sqref="X17">
    <cfRule type="containsBlanks" dxfId="1248" priority="1578">
      <formula>LEN(TRIM(X17))=0</formula>
    </cfRule>
    <cfRule type="containsErrors" dxfId="1247" priority="1579">
      <formula>ISERROR(X17)</formula>
    </cfRule>
  </conditionalFormatting>
  <conditionalFormatting sqref="X17">
    <cfRule type="cellIs" dxfId="1246" priority="1580" operator="lessThan">
      <formula>AE74</formula>
    </cfRule>
    <cfRule type="cellIs" dxfId="1245" priority="1581" operator="greaterThanOrEqual">
      <formula>AE74</formula>
    </cfRule>
  </conditionalFormatting>
  <conditionalFormatting sqref="X18">
    <cfRule type="containsBlanks" dxfId="1244" priority="1574">
      <formula>LEN(TRIM(X18))=0</formula>
    </cfRule>
    <cfRule type="containsErrors" dxfId="1243" priority="1575">
      <formula>ISERROR(X18)</formula>
    </cfRule>
  </conditionalFormatting>
  <conditionalFormatting sqref="X18">
    <cfRule type="cellIs" dxfId="1242" priority="1576" operator="lessThan">
      <formula>AE75</formula>
    </cfRule>
    <cfRule type="cellIs" dxfId="1241" priority="1577" operator="greaterThanOrEqual">
      <formula>AE75</formula>
    </cfRule>
  </conditionalFormatting>
  <conditionalFormatting sqref="X19">
    <cfRule type="containsBlanks" dxfId="1240" priority="1570">
      <formula>LEN(TRIM(X19))=0</formula>
    </cfRule>
    <cfRule type="containsErrors" dxfId="1239" priority="1571">
      <formula>ISERROR(X19)</formula>
    </cfRule>
  </conditionalFormatting>
  <conditionalFormatting sqref="X19">
    <cfRule type="cellIs" dxfId="1238" priority="1572" operator="lessThan">
      <formula>AE76</formula>
    </cfRule>
    <cfRule type="cellIs" dxfId="1237" priority="1573" operator="greaterThanOrEqual">
      <formula>AE76</formula>
    </cfRule>
  </conditionalFormatting>
  <conditionalFormatting sqref="X20">
    <cfRule type="containsBlanks" dxfId="1236" priority="1566">
      <formula>LEN(TRIM(X20))=0</formula>
    </cfRule>
    <cfRule type="containsErrors" dxfId="1235" priority="1567">
      <formula>ISERROR(X20)</formula>
    </cfRule>
  </conditionalFormatting>
  <conditionalFormatting sqref="X20">
    <cfRule type="cellIs" dxfId="1234" priority="1568" operator="lessThan">
      <formula>AE77</formula>
    </cfRule>
    <cfRule type="cellIs" dxfId="1233" priority="1569" operator="greaterThanOrEqual">
      <formula>AE77</formula>
    </cfRule>
  </conditionalFormatting>
  <conditionalFormatting sqref="X21">
    <cfRule type="containsBlanks" dxfId="1232" priority="1562">
      <formula>LEN(TRIM(X21))=0</formula>
    </cfRule>
    <cfRule type="containsErrors" dxfId="1231" priority="1563">
      <formula>ISERROR(X21)</formula>
    </cfRule>
  </conditionalFormatting>
  <conditionalFormatting sqref="X21">
    <cfRule type="cellIs" dxfId="1230" priority="1564" operator="lessThan">
      <formula>AE78</formula>
    </cfRule>
    <cfRule type="cellIs" dxfId="1229" priority="1565" operator="greaterThanOrEqual">
      <formula>AE78</formula>
    </cfRule>
  </conditionalFormatting>
  <conditionalFormatting sqref="X22">
    <cfRule type="containsBlanks" dxfId="1228" priority="1558">
      <formula>LEN(TRIM(X22))=0</formula>
    </cfRule>
    <cfRule type="containsErrors" dxfId="1227" priority="1559">
      <formula>ISERROR(X22)</formula>
    </cfRule>
  </conditionalFormatting>
  <conditionalFormatting sqref="X22">
    <cfRule type="cellIs" dxfId="1226" priority="1560" operator="lessThan">
      <formula>AE79</formula>
    </cfRule>
    <cfRule type="cellIs" dxfId="1225" priority="1561" operator="greaterThanOrEqual">
      <formula>AE79</formula>
    </cfRule>
  </conditionalFormatting>
  <conditionalFormatting sqref="X23">
    <cfRule type="containsBlanks" dxfId="1224" priority="1554">
      <formula>LEN(TRIM(X23))=0</formula>
    </cfRule>
    <cfRule type="containsErrors" dxfId="1223" priority="1555">
      <formula>ISERROR(X23)</formula>
    </cfRule>
  </conditionalFormatting>
  <conditionalFormatting sqref="X23">
    <cfRule type="cellIs" dxfId="1222" priority="1556" operator="lessThan">
      <formula>AE80</formula>
    </cfRule>
    <cfRule type="cellIs" dxfId="1221" priority="1557" operator="greaterThanOrEqual">
      <formula>AE80</formula>
    </cfRule>
  </conditionalFormatting>
  <conditionalFormatting sqref="Z10">
    <cfRule type="containsErrors" dxfId="1220" priority="2526">
      <formula>ISERROR(Z10)</formula>
    </cfRule>
    <cfRule type="containsText" dxfId="1219" priority="2527" operator="containsText" text="Recuperação">
      <formula>NOT(ISERROR(SEARCH("Recuperação",Z10)))</formula>
    </cfRule>
    <cfRule type="containsText" dxfId="1218" priority="2528" operator="containsText" text="Aprovado">
      <formula>NOT(ISERROR(SEARCH("Aprovado",Z10)))</formula>
    </cfRule>
  </conditionalFormatting>
  <conditionalFormatting sqref="Z11">
    <cfRule type="containsErrors" dxfId="1217" priority="1551">
      <formula>ISERROR(Z11)</formula>
    </cfRule>
    <cfRule type="containsText" dxfId="1216" priority="1552" operator="containsText" text="Recuperação">
      <formula>NOT(ISERROR(SEARCH("Recuperação",Z11)))</formula>
    </cfRule>
    <cfRule type="containsText" dxfId="1215" priority="1553" operator="containsText" text="Aprovado">
      <formula>NOT(ISERROR(SEARCH("Aprovado",Z11)))</formula>
    </cfRule>
  </conditionalFormatting>
  <conditionalFormatting sqref="Z12">
    <cfRule type="containsErrors" dxfId="1214" priority="1548">
      <formula>ISERROR(Z12)</formula>
    </cfRule>
    <cfRule type="containsText" dxfId="1213" priority="1549" operator="containsText" text="Recuperação">
      <formula>NOT(ISERROR(SEARCH("Recuperação",Z12)))</formula>
    </cfRule>
    <cfRule type="containsText" dxfId="1212" priority="1550" operator="containsText" text="Aprovado">
      <formula>NOT(ISERROR(SEARCH("Aprovado",Z12)))</formula>
    </cfRule>
  </conditionalFormatting>
  <conditionalFormatting sqref="Z13">
    <cfRule type="containsErrors" dxfId="1211" priority="1545">
      <formula>ISERROR(Z13)</formula>
    </cfRule>
    <cfRule type="containsText" dxfId="1210" priority="1546" operator="containsText" text="Recuperação">
      <formula>NOT(ISERROR(SEARCH("Recuperação",Z13)))</formula>
    </cfRule>
    <cfRule type="containsText" dxfId="1209" priority="1547" operator="containsText" text="Aprovado">
      <formula>NOT(ISERROR(SEARCH("Aprovado",Z13)))</formula>
    </cfRule>
  </conditionalFormatting>
  <conditionalFormatting sqref="Z14">
    <cfRule type="containsErrors" dxfId="1208" priority="1542">
      <formula>ISERROR(Z14)</formula>
    </cfRule>
    <cfRule type="containsText" dxfId="1207" priority="1543" operator="containsText" text="Recuperação">
      <formula>NOT(ISERROR(SEARCH("Recuperação",Z14)))</formula>
    </cfRule>
    <cfRule type="containsText" dxfId="1206" priority="1544" operator="containsText" text="Aprovado">
      <formula>NOT(ISERROR(SEARCH("Aprovado",Z14)))</formula>
    </cfRule>
  </conditionalFormatting>
  <conditionalFormatting sqref="Z15">
    <cfRule type="containsErrors" dxfId="1205" priority="1539">
      <formula>ISERROR(Z15)</formula>
    </cfRule>
    <cfRule type="containsText" dxfId="1204" priority="1540" operator="containsText" text="Recuperação">
      <formula>NOT(ISERROR(SEARCH("Recuperação",Z15)))</formula>
    </cfRule>
    <cfRule type="containsText" dxfId="1203" priority="1541" operator="containsText" text="Aprovado">
      <formula>NOT(ISERROR(SEARCH("Aprovado",Z15)))</formula>
    </cfRule>
  </conditionalFormatting>
  <conditionalFormatting sqref="Z16">
    <cfRule type="containsErrors" dxfId="1202" priority="1536">
      <formula>ISERROR(Z16)</formula>
    </cfRule>
    <cfRule type="containsText" dxfId="1201" priority="1537" operator="containsText" text="Recuperação">
      <formula>NOT(ISERROR(SEARCH("Recuperação",Z16)))</formula>
    </cfRule>
    <cfRule type="containsText" dxfId="1200" priority="1538" operator="containsText" text="Aprovado">
      <formula>NOT(ISERROR(SEARCH("Aprovado",Z16)))</formula>
    </cfRule>
  </conditionalFormatting>
  <conditionalFormatting sqref="Z17">
    <cfRule type="containsErrors" dxfId="1199" priority="1533">
      <formula>ISERROR(Z17)</formula>
    </cfRule>
    <cfRule type="containsText" dxfId="1198" priority="1534" operator="containsText" text="Recuperação">
      <formula>NOT(ISERROR(SEARCH("Recuperação",Z17)))</formula>
    </cfRule>
    <cfRule type="containsText" dxfId="1197" priority="1535" operator="containsText" text="Aprovado">
      <formula>NOT(ISERROR(SEARCH("Aprovado",Z17)))</formula>
    </cfRule>
  </conditionalFormatting>
  <conditionalFormatting sqref="Z18">
    <cfRule type="containsErrors" dxfId="1196" priority="1530">
      <formula>ISERROR(Z18)</formula>
    </cfRule>
    <cfRule type="containsText" dxfId="1195" priority="1531" operator="containsText" text="Recuperação">
      <formula>NOT(ISERROR(SEARCH("Recuperação",Z18)))</formula>
    </cfRule>
    <cfRule type="containsText" dxfId="1194" priority="1532" operator="containsText" text="Aprovado">
      <formula>NOT(ISERROR(SEARCH("Aprovado",Z18)))</formula>
    </cfRule>
  </conditionalFormatting>
  <conditionalFormatting sqref="Z19">
    <cfRule type="containsErrors" dxfId="1193" priority="1527">
      <formula>ISERROR(Z19)</formula>
    </cfRule>
    <cfRule type="containsText" dxfId="1192" priority="1528" operator="containsText" text="Recuperação">
      <formula>NOT(ISERROR(SEARCH("Recuperação",Z19)))</formula>
    </cfRule>
    <cfRule type="containsText" dxfId="1191" priority="1529" operator="containsText" text="Aprovado">
      <formula>NOT(ISERROR(SEARCH("Aprovado",Z19)))</formula>
    </cfRule>
  </conditionalFormatting>
  <conditionalFormatting sqref="Z20">
    <cfRule type="containsErrors" dxfId="1190" priority="1524">
      <formula>ISERROR(Z20)</formula>
    </cfRule>
    <cfRule type="containsText" dxfId="1189" priority="1525" operator="containsText" text="Recuperação">
      <formula>NOT(ISERROR(SEARCH("Recuperação",Z20)))</formula>
    </cfRule>
    <cfRule type="containsText" dxfId="1188" priority="1526" operator="containsText" text="Aprovado">
      <formula>NOT(ISERROR(SEARCH("Aprovado",Z20)))</formula>
    </cfRule>
  </conditionalFormatting>
  <conditionalFormatting sqref="Z21">
    <cfRule type="containsErrors" dxfId="1187" priority="1521">
      <formula>ISERROR(Z21)</formula>
    </cfRule>
    <cfRule type="containsText" dxfId="1186" priority="1522" operator="containsText" text="Recuperação">
      <formula>NOT(ISERROR(SEARCH("Recuperação",Z21)))</formula>
    </cfRule>
    <cfRule type="containsText" dxfId="1185" priority="1523" operator="containsText" text="Aprovado">
      <formula>NOT(ISERROR(SEARCH("Aprovado",Z21)))</formula>
    </cfRule>
  </conditionalFormatting>
  <conditionalFormatting sqref="Z22">
    <cfRule type="containsErrors" dxfId="1184" priority="1518">
      <formula>ISERROR(Z22)</formula>
    </cfRule>
    <cfRule type="containsText" dxfId="1183" priority="1519" operator="containsText" text="Recuperação">
      <formula>NOT(ISERROR(SEARCH("Recuperação",Z22)))</formula>
    </cfRule>
    <cfRule type="containsText" dxfId="1182" priority="1520" operator="containsText" text="Aprovado">
      <formula>NOT(ISERROR(SEARCH("Aprovado",Z22)))</formula>
    </cfRule>
  </conditionalFormatting>
  <conditionalFormatting sqref="Z23">
    <cfRule type="containsErrors" dxfId="1181" priority="1515">
      <formula>ISERROR(Z23)</formula>
    </cfRule>
    <cfRule type="containsText" dxfId="1180" priority="1516" operator="containsText" text="Recuperação">
      <formula>NOT(ISERROR(SEARCH("Recuperação",Z23)))</formula>
    </cfRule>
    <cfRule type="containsText" dxfId="1179" priority="1517" operator="containsText" text="Aprovado">
      <formula>NOT(ISERROR(SEARCH("Aprovado",Z23)))</formula>
    </cfRule>
  </conditionalFormatting>
  <conditionalFormatting sqref="AA10">
    <cfRule type="cellIs" dxfId="1178" priority="2597" operator="lessThan">
      <formula>AG67</formula>
    </cfRule>
    <cfRule type="cellIs" dxfId="1177" priority="2598" operator="greaterThanOrEqual">
      <formula>AG67</formula>
    </cfRule>
  </conditionalFormatting>
  <conditionalFormatting sqref="AA11">
    <cfRule type="cellIs" dxfId="1176" priority="1513" operator="lessThan">
      <formula>AG68</formula>
    </cfRule>
    <cfRule type="cellIs" dxfId="1175" priority="1514" operator="greaterThanOrEqual">
      <formula>AG68</formula>
    </cfRule>
  </conditionalFormatting>
  <conditionalFormatting sqref="AA12">
    <cfRule type="cellIs" dxfId="1174" priority="1511" operator="lessThan">
      <formula>AG69</formula>
    </cfRule>
    <cfRule type="cellIs" dxfId="1173" priority="1512" operator="greaterThanOrEqual">
      <formula>AG69</formula>
    </cfRule>
  </conditionalFormatting>
  <conditionalFormatting sqref="AA13">
    <cfRule type="cellIs" dxfId="1172" priority="1509" operator="lessThan">
      <formula>AG70</formula>
    </cfRule>
    <cfRule type="cellIs" dxfId="1171" priority="1510" operator="greaterThanOrEqual">
      <formula>AG70</formula>
    </cfRule>
  </conditionalFormatting>
  <conditionalFormatting sqref="AA14">
    <cfRule type="cellIs" dxfId="1170" priority="1507" operator="lessThan">
      <formula>AG71</formula>
    </cfRule>
    <cfRule type="cellIs" dxfId="1169" priority="1508" operator="greaterThanOrEqual">
      <formula>AG71</formula>
    </cfRule>
  </conditionalFormatting>
  <conditionalFormatting sqref="AA15">
    <cfRule type="cellIs" dxfId="1168" priority="1505" operator="lessThan">
      <formula>AG72</formula>
    </cfRule>
    <cfRule type="cellIs" dxfId="1167" priority="1506" operator="greaterThanOrEqual">
      <formula>AG72</formula>
    </cfRule>
  </conditionalFormatting>
  <conditionalFormatting sqref="AA16">
    <cfRule type="cellIs" dxfId="1166" priority="1503" operator="lessThan">
      <formula>AG73</formula>
    </cfRule>
    <cfRule type="cellIs" dxfId="1165" priority="1504" operator="greaterThanOrEqual">
      <formula>AG73</formula>
    </cfRule>
  </conditionalFormatting>
  <conditionalFormatting sqref="AA17">
    <cfRule type="cellIs" dxfId="1164" priority="1501" operator="lessThan">
      <formula>AG74</formula>
    </cfRule>
    <cfRule type="cellIs" dxfId="1163" priority="1502" operator="greaterThanOrEqual">
      <formula>AG74</formula>
    </cfRule>
  </conditionalFormatting>
  <conditionalFormatting sqref="AA18">
    <cfRule type="cellIs" dxfId="1162" priority="1499" operator="lessThan">
      <formula>AG75</formula>
    </cfRule>
    <cfRule type="cellIs" dxfId="1161" priority="1500" operator="greaterThanOrEqual">
      <formula>AG75</formula>
    </cfRule>
  </conditionalFormatting>
  <conditionalFormatting sqref="AA19">
    <cfRule type="cellIs" dxfId="1160" priority="1497" operator="lessThan">
      <formula>AG76</formula>
    </cfRule>
    <cfRule type="cellIs" dxfId="1159" priority="1498" operator="greaterThanOrEqual">
      <formula>AG76</formula>
    </cfRule>
  </conditionalFormatting>
  <conditionalFormatting sqref="AA20">
    <cfRule type="cellIs" dxfId="1158" priority="1495" operator="lessThan">
      <formula>AG77</formula>
    </cfRule>
    <cfRule type="cellIs" dxfId="1157" priority="1496" operator="greaterThanOrEqual">
      <formula>AG77</formula>
    </cfRule>
  </conditionalFormatting>
  <conditionalFormatting sqref="AA21">
    <cfRule type="cellIs" dxfId="1156" priority="1493" operator="lessThan">
      <formula>AG78</formula>
    </cfRule>
    <cfRule type="cellIs" dxfId="1155" priority="1494" operator="greaterThanOrEqual">
      <formula>AG78</formula>
    </cfRule>
  </conditionalFormatting>
  <conditionalFormatting sqref="AA22">
    <cfRule type="cellIs" dxfId="1154" priority="1491" operator="lessThan">
      <formula>AG79</formula>
    </cfRule>
    <cfRule type="cellIs" dxfId="1153" priority="1492" operator="greaterThanOrEqual">
      <formula>AG79</formula>
    </cfRule>
  </conditionalFormatting>
  <conditionalFormatting sqref="AA23">
    <cfRule type="containsErrors" dxfId="1152" priority="1488">
      <formula>ISERROR(AA23)</formula>
    </cfRule>
  </conditionalFormatting>
  <conditionalFormatting sqref="AA23">
    <cfRule type="cellIs" dxfId="1151" priority="1489" operator="lessThan">
      <formula>AG80</formula>
    </cfRule>
    <cfRule type="cellIs" dxfId="1150" priority="1490" operator="greaterThanOrEqual">
      <formula>AG80</formula>
    </cfRule>
  </conditionalFormatting>
  <conditionalFormatting sqref="AC10">
    <cfRule type="containsText" dxfId="1149" priority="1487" operator="containsText" text="Aprovado">
      <formula>NOT(ISERROR(SEARCH("Aprovado",AC10)))</formula>
    </cfRule>
    <cfRule type="containsText" dxfId="1148" priority="2592" operator="containsText" text="Recuperação">
      <formula>NOT(ISERROR(SEARCH("Recuperação",AC10)))</formula>
    </cfRule>
  </conditionalFormatting>
  <conditionalFormatting sqref="AD11">
    <cfRule type="cellIs" dxfId="1147" priority="1484" operator="lessThan">
      <formula>AI68</formula>
    </cfRule>
    <cfRule type="cellIs" dxfId="1146" priority="1485" operator="greaterThanOrEqual">
      <formula>AI68</formula>
    </cfRule>
    <cfRule type="containsErrors" dxfId="1145" priority="1486">
      <formula>ISERROR(AD11)</formula>
    </cfRule>
  </conditionalFormatting>
  <conditionalFormatting sqref="AD12">
    <cfRule type="cellIs" dxfId="1144" priority="1481" operator="lessThan">
      <formula>AI69</formula>
    </cfRule>
    <cfRule type="cellIs" dxfId="1143" priority="1482" operator="greaterThanOrEqual">
      <formula>AI69</formula>
    </cfRule>
    <cfRule type="containsErrors" dxfId="1142" priority="1483">
      <formula>ISERROR(AD12)</formula>
    </cfRule>
  </conditionalFormatting>
  <conditionalFormatting sqref="AD13">
    <cfRule type="cellIs" dxfId="1141" priority="1478" operator="lessThan">
      <formula>AI70</formula>
    </cfRule>
    <cfRule type="cellIs" dxfId="1140" priority="1479" operator="greaterThanOrEqual">
      <formula>AI70</formula>
    </cfRule>
    <cfRule type="containsErrors" dxfId="1139" priority="1480">
      <formula>ISERROR(AD13)</formula>
    </cfRule>
  </conditionalFormatting>
  <conditionalFormatting sqref="AD14">
    <cfRule type="cellIs" dxfId="1138" priority="1475" operator="lessThan">
      <formula>AI71</formula>
    </cfRule>
    <cfRule type="cellIs" dxfId="1137" priority="1476" operator="greaterThanOrEqual">
      <formula>AI71</formula>
    </cfRule>
    <cfRule type="containsErrors" dxfId="1136" priority="1477">
      <formula>ISERROR(AD14)</formula>
    </cfRule>
  </conditionalFormatting>
  <conditionalFormatting sqref="AD15">
    <cfRule type="cellIs" dxfId="1135" priority="1472" operator="lessThan">
      <formula>AI72</formula>
    </cfRule>
    <cfRule type="cellIs" dxfId="1134" priority="1473" operator="greaterThanOrEqual">
      <formula>AI72</formula>
    </cfRule>
    <cfRule type="containsErrors" dxfId="1133" priority="1474">
      <formula>ISERROR(AD15)</formula>
    </cfRule>
  </conditionalFormatting>
  <conditionalFormatting sqref="AD16">
    <cfRule type="cellIs" dxfId="1132" priority="1469" operator="lessThan">
      <formula>AI73</formula>
    </cfRule>
    <cfRule type="cellIs" dxfId="1131" priority="1470" operator="greaterThanOrEqual">
      <formula>AI73</formula>
    </cfRule>
    <cfRule type="containsErrors" dxfId="1130" priority="1471">
      <formula>ISERROR(AD16)</formula>
    </cfRule>
  </conditionalFormatting>
  <conditionalFormatting sqref="AD17">
    <cfRule type="cellIs" dxfId="1129" priority="1466" operator="lessThan">
      <formula>AI74</formula>
    </cfRule>
    <cfRule type="cellIs" dxfId="1128" priority="1467" operator="greaterThanOrEqual">
      <formula>AI74</formula>
    </cfRule>
    <cfRule type="containsErrors" dxfId="1127" priority="1468">
      <formula>ISERROR(AD17)</formula>
    </cfRule>
  </conditionalFormatting>
  <conditionalFormatting sqref="AD18">
    <cfRule type="cellIs" dxfId="1126" priority="1463" operator="lessThan">
      <formula>AI75</formula>
    </cfRule>
    <cfRule type="cellIs" dxfId="1125" priority="1464" operator="greaterThanOrEqual">
      <formula>AI75</formula>
    </cfRule>
    <cfRule type="containsErrors" dxfId="1124" priority="1465">
      <formula>ISERROR(AD18)</formula>
    </cfRule>
  </conditionalFormatting>
  <conditionalFormatting sqref="AD19">
    <cfRule type="cellIs" dxfId="1123" priority="1460" operator="lessThan">
      <formula>AI76</formula>
    </cfRule>
    <cfRule type="cellIs" dxfId="1122" priority="1461" operator="greaterThanOrEqual">
      <formula>AI76</formula>
    </cfRule>
    <cfRule type="containsErrors" dxfId="1121" priority="1462">
      <formula>ISERROR(AD19)</formula>
    </cfRule>
  </conditionalFormatting>
  <conditionalFormatting sqref="AD20">
    <cfRule type="cellIs" dxfId="1120" priority="1457" operator="lessThan">
      <formula>AI77</formula>
    </cfRule>
    <cfRule type="cellIs" dxfId="1119" priority="1458" operator="greaterThanOrEqual">
      <formula>AI77</formula>
    </cfRule>
    <cfRule type="containsErrors" dxfId="1118" priority="1459">
      <formula>ISERROR(AD20)</formula>
    </cfRule>
  </conditionalFormatting>
  <conditionalFormatting sqref="AD21">
    <cfRule type="cellIs" dxfId="1117" priority="1454" operator="lessThan">
      <formula>AI78</formula>
    </cfRule>
    <cfRule type="cellIs" dxfId="1116" priority="1455" operator="greaterThanOrEqual">
      <formula>AI78</formula>
    </cfRule>
    <cfRule type="containsErrors" dxfId="1115" priority="1456">
      <formula>ISERROR(AD21)</formula>
    </cfRule>
  </conditionalFormatting>
  <conditionalFormatting sqref="AD22">
    <cfRule type="cellIs" dxfId="1114" priority="1451" operator="lessThan">
      <formula>AI79</formula>
    </cfRule>
    <cfRule type="cellIs" dxfId="1113" priority="1452" operator="greaterThanOrEqual">
      <formula>AI79</formula>
    </cfRule>
    <cfRule type="containsErrors" dxfId="1112" priority="1453">
      <formula>ISERROR(AD22)</formula>
    </cfRule>
  </conditionalFormatting>
  <conditionalFormatting sqref="AD23">
    <cfRule type="cellIs" dxfId="1111" priority="1448" operator="lessThan">
      <formula>AI80</formula>
    </cfRule>
    <cfRule type="cellIs" dxfId="1110" priority="1449" operator="greaterThanOrEqual">
      <formula>AI80</formula>
    </cfRule>
    <cfRule type="containsErrors" dxfId="1109" priority="1450">
      <formula>ISERROR(AD23)</formula>
    </cfRule>
  </conditionalFormatting>
  <conditionalFormatting sqref="B28">
    <cfRule type="containsBlanks" dxfId="1108" priority="178">
      <formula>LEN(TRIM(B28))=0</formula>
    </cfRule>
    <cfRule type="containsErrors" dxfId="1107" priority="2520">
      <formula>ISERROR(B28)</formula>
    </cfRule>
    <cfRule type="cellIs" dxfId="1106" priority="2605" operator="lessThan">
      <formula>C82</formula>
    </cfRule>
    <cfRule type="cellIs" dxfId="1105" priority="2606" operator="greaterThanOrEqual">
      <formula>C82</formula>
    </cfRule>
    <cfRule type="containsBlanks" dxfId="1104" priority="2626">
      <formula>LEN(TRIM(B28))=0</formula>
    </cfRule>
  </conditionalFormatting>
  <conditionalFormatting sqref="C28">
    <cfRule type="containsBlanks" dxfId="1103" priority="217">
      <formula>LEN(TRIM(C28))=0</formula>
    </cfRule>
    <cfRule type="cellIs" dxfId="1102" priority="2607" operator="lessThan">
      <formula>E82</formula>
    </cfRule>
    <cfRule type="cellIs" dxfId="1101" priority="2608" operator="greaterThanOrEqual">
      <formula>E82</formula>
    </cfRule>
  </conditionalFormatting>
  <conditionalFormatting sqref="D28">
    <cfRule type="containsBlanks" dxfId="1100" priority="216">
      <formula>LEN(TRIM(D28))=0</formula>
    </cfRule>
    <cfRule type="cellIs" dxfId="1099" priority="2599" operator="lessThan">
      <formula>G82</formula>
    </cfRule>
    <cfRule type="cellIs" dxfId="1098" priority="2600" operator="greaterThanOrEqual">
      <formula>G82</formula>
    </cfRule>
  </conditionalFormatting>
  <conditionalFormatting sqref="E28">
    <cfRule type="containsBlanks" dxfId="1097" priority="2516">
      <formula>LEN(TRIM(E28))=0</formula>
    </cfRule>
    <cfRule type="containsErrors" dxfId="1096" priority="2517">
      <formula>ISERROR(E28)</formula>
    </cfRule>
    <cfRule type="cellIs" dxfId="1095" priority="2601" operator="lessThan">
      <formula>I82</formula>
    </cfRule>
    <cfRule type="cellIs" dxfId="1094" priority="2602" operator="greaterThanOrEqual">
      <formula>I82</formula>
    </cfRule>
  </conditionalFormatting>
  <conditionalFormatting sqref="G28">
    <cfRule type="containsText" dxfId="1093" priority="1445" operator="containsText" text="Aprovado">
      <formula>NOT(ISERROR(SEARCH("Aprovado",G28)))</formula>
    </cfRule>
    <cfRule type="containsErrors" dxfId="1092" priority="1446">
      <formula>ISERROR(G28)</formula>
    </cfRule>
    <cfRule type="containsText" dxfId="1091" priority="1447" operator="containsText" text="Recuperação">
      <formula>NOT(ISERROR(SEARCH("Recuperação",G28)))</formula>
    </cfRule>
  </conditionalFormatting>
  <conditionalFormatting sqref="K28">
    <cfRule type="containsBlanks" dxfId="1090" priority="1441">
      <formula>LEN(TRIM(K28))=0</formula>
    </cfRule>
    <cfRule type="containsErrors" dxfId="1089" priority="1442">
      <formula>ISERROR(K28)</formula>
    </cfRule>
    <cfRule type="cellIs" dxfId="1088" priority="1443" operator="lessThan">
      <formula>N82</formula>
    </cfRule>
    <cfRule type="cellIs" dxfId="1087" priority="1444" operator="greaterThanOrEqual">
      <formula>N82</formula>
    </cfRule>
  </conditionalFormatting>
  <conditionalFormatting sqref="K29">
    <cfRule type="containsBlanks" dxfId="1086" priority="1437">
      <formula>LEN(TRIM(K29))=0</formula>
    </cfRule>
    <cfRule type="containsErrors" dxfId="1085" priority="1438">
      <formula>ISERROR(K29)</formula>
    </cfRule>
    <cfRule type="cellIs" dxfId="1084" priority="1439" operator="lessThan">
      <formula>N83</formula>
    </cfRule>
    <cfRule type="cellIs" dxfId="1083" priority="1440" operator="greaterThanOrEqual">
      <formula>N83</formula>
    </cfRule>
  </conditionalFormatting>
  <conditionalFormatting sqref="K30">
    <cfRule type="containsBlanks" dxfId="1082" priority="1433">
      <formula>LEN(TRIM(K30))=0</formula>
    </cfRule>
    <cfRule type="containsErrors" dxfId="1081" priority="1434">
      <formula>ISERROR(K30)</formula>
    </cfRule>
    <cfRule type="cellIs" dxfId="1080" priority="1435" operator="lessThan">
      <formula>N84</formula>
    </cfRule>
    <cfRule type="cellIs" dxfId="1079" priority="1436" operator="greaterThanOrEqual">
      <formula>N84</formula>
    </cfRule>
  </conditionalFormatting>
  <conditionalFormatting sqref="L28">
    <cfRule type="containsBlanks" dxfId="1078" priority="1429">
      <formula>LEN(TRIM(L28))=0</formula>
    </cfRule>
    <cfRule type="containsErrors" dxfId="1077" priority="1430">
      <formula>ISERROR(L28)</formula>
    </cfRule>
    <cfRule type="cellIs" dxfId="1076" priority="1431" operator="lessThan">
      <formula>P82</formula>
    </cfRule>
    <cfRule type="cellIs" dxfId="1075" priority="1432" operator="greaterThanOrEqual">
      <formula>P82</formula>
    </cfRule>
  </conditionalFormatting>
  <conditionalFormatting sqref="M28">
    <cfRule type="containsBlanks" dxfId="1074" priority="1425">
      <formula>LEN(TRIM(M28))=0</formula>
    </cfRule>
    <cfRule type="containsErrors" dxfId="1073" priority="1426">
      <formula>ISERROR(M28)</formula>
    </cfRule>
    <cfRule type="cellIs" dxfId="1072" priority="1427" operator="lessThan">
      <formula>R82</formula>
    </cfRule>
    <cfRule type="cellIs" dxfId="1071" priority="1428" operator="greaterThanOrEqual">
      <formula>R82</formula>
    </cfRule>
  </conditionalFormatting>
  <conditionalFormatting sqref="N28">
    <cfRule type="containsBlanks" dxfId="1070" priority="1421">
      <formula>LEN(TRIM(N28))=0</formula>
    </cfRule>
    <cfRule type="containsErrors" dxfId="1069" priority="1422">
      <formula>ISERROR(N28)</formula>
    </cfRule>
    <cfRule type="cellIs" dxfId="1068" priority="1423" operator="lessThan">
      <formula>T82</formula>
    </cfRule>
    <cfRule type="cellIs" dxfId="1067" priority="1424" operator="greaterThanOrEqual">
      <formula>T82</formula>
    </cfRule>
  </conditionalFormatting>
  <conditionalFormatting sqref="M29">
    <cfRule type="containsBlanks" dxfId="1066" priority="1417">
      <formula>LEN(TRIM(M29))=0</formula>
    </cfRule>
    <cfRule type="containsErrors" dxfId="1065" priority="1418">
      <formula>ISERROR(M29)</formula>
    </cfRule>
    <cfRule type="cellIs" dxfId="1064" priority="1419" operator="lessThan">
      <formula>R83</formula>
    </cfRule>
    <cfRule type="cellIs" dxfId="1063" priority="1420" operator="greaterThanOrEqual">
      <formula>R83</formula>
    </cfRule>
  </conditionalFormatting>
  <conditionalFormatting sqref="M30">
    <cfRule type="containsBlanks" dxfId="1062" priority="1413">
      <formula>LEN(TRIM(M30))=0</formula>
    </cfRule>
    <cfRule type="containsErrors" dxfId="1061" priority="1414">
      <formula>ISERROR(M30)</formula>
    </cfRule>
    <cfRule type="cellIs" dxfId="1060" priority="1415" operator="lessThan">
      <formula>R84</formula>
    </cfRule>
    <cfRule type="cellIs" dxfId="1059" priority="1416" operator="greaterThanOrEqual">
      <formula>R84</formula>
    </cfRule>
  </conditionalFormatting>
  <conditionalFormatting sqref="L29">
    <cfRule type="containsBlanks" dxfId="1058" priority="1409">
      <formula>LEN(TRIM(L29))=0</formula>
    </cfRule>
    <cfRule type="containsErrors" dxfId="1057" priority="1410">
      <formula>ISERROR(L29)</formula>
    </cfRule>
    <cfRule type="cellIs" dxfId="1056" priority="1411" operator="lessThan">
      <formula>P83</formula>
    </cfRule>
    <cfRule type="cellIs" dxfId="1055" priority="1412" operator="greaterThanOrEqual">
      <formula>P83</formula>
    </cfRule>
  </conditionalFormatting>
  <conditionalFormatting sqref="L30">
    <cfRule type="containsBlanks" dxfId="1054" priority="1405">
      <formula>LEN(TRIM(L30))=0</formula>
    </cfRule>
    <cfRule type="containsErrors" dxfId="1053" priority="1406">
      <formula>ISERROR(L30)</formula>
    </cfRule>
    <cfRule type="cellIs" dxfId="1052" priority="1407" operator="lessThan">
      <formula>P84</formula>
    </cfRule>
    <cfRule type="cellIs" dxfId="1051" priority="1408" operator="greaterThanOrEqual">
      <formula>P84</formula>
    </cfRule>
  </conditionalFormatting>
  <conditionalFormatting sqref="N29">
    <cfRule type="containsBlanks" dxfId="1050" priority="1401">
      <formula>LEN(TRIM(N29))=0</formula>
    </cfRule>
    <cfRule type="containsErrors" dxfId="1049" priority="1402">
      <formula>ISERROR(N29)</formula>
    </cfRule>
    <cfRule type="cellIs" dxfId="1048" priority="1403" operator="lessThan">
      <formula>T83</formula>
    </cfRule>
    <cfRule type="cellIs" dxfId="1047" priority="1404" operator="greaterThanOrEqual">
      <formula>T83</formula>
    </cfRule>
  </conditionalFormatting>
  <conditionalFormatting sqref="N30">
    <cfRule type="containsBlanks" dxfId="1046" priority="1397">
      <formula>LEN(TRIM(N30))=0</formula>
    </cfRule>
    <cfRule type="containsErrors" dxfId="1045" priority="1398">
      <formula>ISERROR(N30)</formula>
    </cfRule>
    <cfRule type="cellIs" dxfId="1044" priority="1399" operator="lessThan">
      <formula>T84</formula>
    </cfRule>
    <cfRule type="cellIs" dxfId="1043" priority="1400" operator="greaterThanOrEqual">
      <formula>T84</formula>
    </cfRule>
  </conditionalFormatting>
  <conditionalFormatting sqref="Q28">
    <cfRule type="containsErrors" dxfId="1042" priority="2499">
      <formula>ISERROR(Q28)</formula>
    </cfRule>
    <cfRule type="cellIs" dxfId="1041" priority="2611" operator="lessThan">
      <formula>W82</formula>
    </cfRule>
    <cfRule type="cellIs" dxfId="1040" priority="2612" operator="greaterThanOrEqual">
      <formula>W82</formula>
    </cfRule>
  </conditionalFormatting>
  <conditionalFormatting sqref="R29">
    <cfRule type="containsBlanks" dxfId="1039" priority="1394">
      <formula>LEN(TRIM(R29))=0</formula>
    </cfRule>
  </conditionalFormatting>
  <conditionalFormatting sqref="R29">
    <cfRule type="cellIs" dxfId="1038" priority="1395" operator="lessThan">
      <formula>U83*$E$63</formula>
    </cfRule>
    <cfRule type="cellIs" dxfId="1037" priority="1396" operator="greaterThanOrEqual">
      <formula>U83*$E$63</formula>
    </cfRule>
  </conditionalFormatting>
  <conditionalFormatting sqref="R30">
    <cfRule type="containsBlanks" dxfId="1036" priority="1391">
      <formula>LEN(TRIM(R30))=0</formula>
    </cfRule>
  </conditionalFormatting>
  <conditionalFormatting sqref="R30">
    <cfRule type="cellIs" dxfId="1035" priority="1392" operator="lessThan">
      <formula>U84*$E$63</formula>
    </cfRule>
    <cfRule type="cellIs" dxfId="1034" priority="1393" operator="greaterThanOrEqual">
      <formula>U84*$E$63</formula>
    </cfRule>
  </conditionalFormatting>
  <conditionalFormatting sqref="V28">
    <cfRule type="containsBlanks" dxfId="1033" priority="2518">
      <formula>LEN(TRIM(V28))=0</formula>
    </cfRule>
    <cfRule type="containsErrors" dxfId="1032" priority="2519">
      <formula>ISERROR(V28)</formula>
    </cfRule>
    <cfRule type="cellIs" dxfId="1031" priority="2620" operator="lessThan">
      <formula>AA82</formula>
    </cfRule>
    <cfRule type="cellIs" dxfId="1030" priority="2621" operator="greaterThanOrEqual">
      <formula>AA82</formula>
    </cfRule>
  </conditionalFormatting>
  <conditionalFormatting sqref="V29">
    <cfRule type="containsBlanks" dxfId="1029" priority="1387">
      <formula>LEN(TRIM(V29))=0</formula>
    </cfRule>
    <cfRule type="containsErrors" dxfId="1028" priority="1388">
      <formula>ISERROR(V29)</formula>
    </cfRule>
    <cfRule type="cellIs" dxfId="1027" priority="1389" operator="lessThan">
      <formula>AA83</formula>
    </cfRule>
    <cfRule type="cellIs" dxfId="1026" priority="1390" operator="greaterThanOrEqual">
      <formula>AA83</formula>
    </cfRule>
  </conditionalFormatting>
  <conditionalFormatting sqref="V30">
    <cfRule type="containsBlanks" dxfId="1025" priority="1383">
      <formula>LEN(TRIM(V30))=0</formula>
    </cfRule>
    <cfRule type="containsErrors" dxfId="1024" priority="1384">
      <formula>ISERROR(V30)</formula>
    </cfRule>
    <cfRule type="cellIs" dxfId="1023" priority="1385" operator="lessThan">
      <formula>AA84</formula>
    </cfRule>
    <cfRule type="cellIs" dxfId="1022" priority="1386" operator="greaterThanOrEqual">
      <formula>AA84</formula>
    </cfRule>
  </conditionalFormatting>
  <conditionalFormatting sqref="U28">
    <cfRule type="containsBlanks" dxfId="1021" priority="1379">
      <formula>LEN(TRIM(U28))=0</formula>
    </cfRule>
    <cfRule type="containsErrors" dxfId="1020" priority="1380">
      <formula>ISERROR(U28)</formula>
    </cfRule>
    <cfRule type="cellIs" dxfId="1019" priority="1381" operator="lessThan">
      <formula>Y82</formula>
    </cfRule>
    <cfRule type="cellIs" dxfId="1018" priority="1382" operator="greaterThanOrEqual">
      <formula>Y82</formula>
    </cfRule>
  </conditionalFormatting>
  <conditionalFormatting sqref="U29">
    <cfRule type="containsBlanks" dxfId="1017" priority="1375">
      <formula>LEN(TRIM(U29))=0</formula>
    </cfRule>
    <cfRule type="containsErrors" dxfId="1016" priority="1376">
      <formula>ISERROR(U29)</formula>
    </cfRule>
    <cfRule type="cellIs" dxfId="1015" priority="1377" operator="lessThan">
      <formula>Y83</formula>
    </cfRule>
    <cfRule type="cellIs" dxfId="1014" priority="1378" operator="greaterThanOrEqual">
      <formula>Y83</formula>
    </cfRule>
  </conditionalFormatting>
  <conditionalFormatting sqref="U30">
    <cfRule type="containsBlanks" dxfId="1013" priority="1371">
      <formula>LEN(TRIM(U30))=0</formula>
    </cfRule>
    <cfRule type="containsErrors" dxfId="1012" priority="1372">
      <formula>ISERROR(U30)</formula>
    </cfRule>
    <cfRule type="cellIs" dxfId="1011" priority="1373" operator="lessThan">
      <formula>Y84</formula>
    </cfRule>
    <cfRule type="cellIs" dxfId="1010" priority="1374" operator="greaterThanOrEqual">
      <formula>Y84</formula>
    </cfRule>
  </conditionalFormatting>
  <conditionalFormatting sqref="W28">
    <cfRule type="containsBlanks" dxfId="1009" priority="1367">
      <formula>LEN(TRIM(W28))=0</formula>
    </cfRule>
    <cfRule type="containsErrors" dxfId="1008" priority="1368">
      <formula>ISERROR(W28)</formula>
    </cfRule>
    <cfRule type="cellIs" dxfId="1007" priority="1369" operator="lessThan">
      <formula>AC82</formula>
    </cfRule>
    <cfRule type="cellIs" dxfId="1006" priority="1370" operator="greaterThanOrEqual">
      <formula>AC82</formula>
    </cfRule>
  </conditionalFormatting>
  <conditionalFormatting sqref="W29">
    <cfRule type="containsBlanks" dxfId="1005" priority="1363">
      <formula>LEN(TRIM(W29))=0</formula>
    </cfRule>
    <cfRule type="containsErrors" dxfId="1004" priority="1364">
      <formula>ISERROR(W29)</formula>
    </cfRule>
    <cfRule type="cellIs" dxfId="1003" priority="1365" operator="lessThan">
      <formula>AC83</formula>
    </cfRule>
    <cfRule type="cellIs" dxfId="1002" priority="1366" operator="greaterThanOrEqual">
      <formula>AC83</formula>
    </cfRule>
  </conditionalFormatting>
  <conditionalFormatting sqref="W30">
    <cfRule type="containsBlanks" dxfId="1001" priority="1359">
      <formula>LEN(TRIM(W30))=0</formula>
    </cfRule>
    <cfRule type="containsErrors" dxfId="1000" priority="1360">
      <formula>ISERROR(W30)</formula>
    </cfRule>
    <cfRule type="cellIs" dxfId="999" priority="1361" operator="lessThan">
      <formula>AC84</formula>
    </cfRule>
    <cfRule type="cellIs" dxfId="998" priority="1362" operator="greaterThanOrEqual">
      <formula>AC84</formula>
    </cfRule>
  </conditionalFormatting>
  <conditionalFormatting sqref="AC11">
    <cfRule type="containsText" dxfId="997" priority="1348" operator="containsText" text="Aprovado">
      <formula>NOT(ISERROR(SEARCH("Aprovado",AC11)))</formula>
    </cfRule>
    <cfRule type="containsText" dxfId="996" priority="1349" operator="containsText" text="Recuperação">
      <formula>NOT(ISERROR(SEARCH("Recuperação",AC11)))</formula>
    </cfRule>
  </conditionalFormatting>
  <conditionalFormatting sqref="AC12">
    <cfRule type="containsText" dxfId="995" priority="1346" operator="containsText" text="Aprovado">
      <formula>NOT(ISERROR(SEARCH("Aprovado",AC12)))</formula>
    </cfRule>
    <cfRule type="containsText" dxfId="994" priority="1347" operator="containsText" text="Recuperação">
      <formula>NOT(ISERROR(SEARCH("Recuperação",AC12)))</formula>
    </cfRule>
  </conditionalFormatting>
  <conditionalFormatting sqref="AC13">
    <cfRule type="containsText" dxfId="993" priority="1344" operator="containsText" text="Aprovado">
      <formula>NOT(ISERROR(SEARCH("Aprovado",AC13)))</formula>
    </cfRule>
    <cfRule type="containsText" dxfId="992" priority="1345" operator="containsText" text="Recuperação">
      <formula>NOT(ISERROR(SEARCH("Recuperação",AC13)))</formula>
    </cfRule>
  </conditionalFormatting>
  <conditionalFormatting sqref="AC14">
    <cfRule type="containsText" dxfId="991" priority="1342" operator="containsText" text="Aprovado">
      <formula>NOT(ISERROR(SEARCH("Aprovado",AC14)))</formula>
    </cfRule>
    <cfRule type="containsText" dxfId="990" priority="1343" operator="containsText" text="Recuperação">
      <formula>NOT(ISERROR(SEARCH("Recuperação",AC14)))</formula>
    </cfRule>
  </conditionalFormatting>
  <conditionalFormatting sqref="AC15">
    <cfRule type="containsText" dxfId="989" priority="1340" operator="containsText" text="Aprovado">
      <formula>NOT(ISERROR(SEARCH("Aprovado",AC15)))</formula>
    </cfRule>
    <cfRule type="containsText" dxfId="988" priority="1341" operator="containsText" text="Recuperação">
      <formula>NOT(ISERROR(SEARCH("Recuperação",AC15)))</formula>
    </cfRule>
  </conditionalFormatting>
  <conditionalFormatting sqref="AC16">
    <cfRule type="containsText" dxfId="987" priority="1338" operator="containsText" text="Aprovado">
      <formula>NOT(ISERROR(SEARCH("Aprovado",AC16)))</formula>
    </cfRule>
    <cfRule type="containsText" dxfId="986" priority="1339" operator="containsText" text="Recuperação">
      <formula>NOT(ISERROR(SEARCH("Recuperação",AC16)))</formula>
    </cfRule>
  </conditionalFormatting>
  <conditionalFormatting sqref="AC17">
    <cfRule type="containsText" dxfId="985" priority="1336" operator="containsText" text="Aprovado">
      <formula>NOT(ISERROR(SEARCH("Aprovado",AC17)))</formula>
    </cfRule>
    <cfRule type="containsText" dxfId="984" priority="1337" operator="containsText" text="Recuperação">
      <formula>NOT(ISERROR(SEARCH("Recuperação",AC17)))</formula>
    </cfRule>
  </conditionalFormatting>
  <conditionalFormatting sqref="AC18">
    <cfRule type="containsText" dxfId="983" priority="1334" operator="containsText" text="Aprovado">
      <formula>NOT(ISERROR(SEARCH("Aprovado",AC18)))</formula>
    </cfRule>
    <cfRule type="containsText" dxfId="982" priority="1335" operator="containsText" text="Recuperação">
      <formula>NOT(ISERROR(SEARCH("Recuperação",AC18)))</formula>
    </cfRule>
  </conditionalFormatting>
  <conditionalFormatting sqref="AC19">
    <cfRule type="containsText" dxfId="981" priority="1332" operator="containsText" text="Aprovado">
      <formula>NOT(ISERROR(SEARCH("Aprovado",AC19)))</formula>
    </cfRule>
    <cfRule type="containsText" dxfId="980" priority="1333" operator="containsText" text="Recuperação">
      <formula>NOT(ISERROR(SEARCH("Recuperação",AC19)))</formula>
    </cfRule>
  </conditionalFormatting>
  <conditionalFormatting sqref="AC20">
    <cfRule type="containsText" dxfId="979" priority="1330" operator="containsText" text="Aprovado">
      <formula>NOT(ISERROR(SEARCH("Aprovado",AC20)))</formula>
    </cfRule>
    <cfRule type="containsText" dxfId="978" priority="1331" operator="containsText" text="Recuperação">
      <formula>NOT(ISERROR(SEARCH("Recuperação",AC20)))</formula>
    </cfRule>
  </conditionalFormatting>
  <conditionalFormatting sqref="AC21">
    <cfRule type="containsText" dxfId="977" priority="1328" operator="containsText" text="Aprovado">
      <formula>NOT(ISERROR(SEARCH("Aprovado",AC21)))</formula>
    </cfRule>
    <cfRule type="containsText" dxfId="976" priority="1329" operator="containsText" text="Recuperação">
      <formula>NOT(ISERROR(SEARCH("Recuperação",AC21)))</formula>
    </cfRule>
  </conditionalFormatting>
  <conditionalFormatting sqref="AC22">
    <cfRule type="containsText" dxfId="975" priority="1326" operator="containsText" text="Aprovado">
      <formula>NOT(ISERROR(SEARCH("Aprovado",AC22)))</formula>
    </cfRule>
    <cfRule type="containsText" dxfId="974" priority="1327" operator="containsText" text="Recuperação">
      <formula>NOT(ISERROR(SEARCH("Recuperação",AC22)))</formula>
    </cfRule>
  </conditionalFormatting>
  <conditionalFormatting sqref="AC28">
    <cfRule type="containsText" dxfId="973" priority="1322" operator="containsText" text="Aprovado">
      <formula>NOT(ISERROR(SEARCH("Aprovado",AC28)))</formula>
    </cfRule>
    <cfRule type="containsText" dxfId="972" priority="1323" operator="containsText" text="Recuperação">
      <formula>NOT(ISERROR(SEARCH("Recuperação",AC28)))</formula>
    </cfRule>
  </conditionalFormatting>
  <conditionalFormatting sqref="B36:B43">
    <cfRule type="containsErrors" dxfId="971" priority="2593">
      <formula>ISERROR(B36)</formula>
    </cfRule>
    <cfRule type="cellIs" dxfId="970" priority="2618" operator="lessThan">
      <formula>$E$63</formula>
    </cfRule>
    <cfRule type="cellIs" dxfId="969" priority="2619" operator="greaterThanOrEqual">
      <formula>$E$63</formula>
    </cfRule>
  </conditionalFormatting>
  <conditionalFormatting sqref="B38">
    <cfRule type="containsErrors" dxfId="968" priority="1316">
      <formula>ISERROR(B38)</formula>
    </cfRule>
    <cfRule type="cellIs" dxfId="967" priority="1317" operator="lessThan">
      <formula>$E$63</formula>
    </cfRule>
    <cfRule type="cellIs" dxfId="966" priority="1318" operator="greaterThanOrEqual">
      <formula>$E$63</formula>
    </cfRule>
  </conditionalFormatting>
  <conditionalFormatting sqref="B39">
    <cfRule type="containsErrors" dxfId="965" priority="1313">
      <formula>ISERROR(B39)</formula>
    </cfRule>
    <cfRule type="cellIs" dxfId="964" priority="1314" operator="lessThan">
      <formula>$E$63</formula>
    </cfRule>
    <cfRule type="cellIs" dxfId="963" priority="1315" operator="greaterThanOrEqual">
      <formula>$E$63</formula>
    </cfRule>
  </conditionalFormatting>
  <conditionalFormatting sqref="B40">
    <cfRule type="containsErrors" dxfId="962" priority="1310">
      <formula>ISERROR(B40)</formula>
    </cfRule>
    <cfRule type="cellIs" dxfId="961" priority="1311" operator="lessThan">
      <formula>$E$63</formula>
    </cfRule>
    <cfRule type="cellIs" dxfId="960" priority="1312" operator="greaterThanOrEqual">
      <formula>$E$63</formula>
    </cfRule>
  </conditionalFormatting>
  <conditionalFormatting sqref="B41">
    <cfRule type="containsErrors" dxfId="959" priority="1307">
      <formula>ISERROR(B41)</formula>
    </cfRule>
    <cfRule type="cellIs" dxfId="958" priority="1308" operator="lessThan">
      <formula>$E$63</formula>
    </cfRule>
    <cfRule type="cellIs" dxfId="957" priority="1309" operator="greaterThanOrEqual">
      <formula>$E$63</formula>
    </cfRule>
  </conditionalFormatting>
  <conditionalFormatting sqref="B42">
    <cfRule type="containsErrors" dxfId="956" priority="1304">
      <formula>ISERROR(B42)</formula>
    </cfRule>
    <cfRule type="cellIs" dxfId="955" priority="1305" operator="lessThan">
      <formula>$E$63</formula>
    </cfRule>
    <cfRule type="cellIs" dxfId="954" priority="1306" operator="greaterThanOrEqual">
      <formula>$E$63</formula>
    </cfRule>
  </conditionalFormatting>
  <conditionalFormatting sqref="B43">
    <cfRule type="containsErrors" dxfId="953" priority="1301">
      <formula>ISERROR(B43)</formula>
    </cfRule>
    <cfRule type="cellIs" dxfId="952" priority="1302" operator="lessThan">
      <formula>$E$63</formula>
    </cfRule>
    <cfRule type="cellIs" dxfId="951" priority="1303" operator="greaterThanOrEqual">
      <formula>$E$63</formula>
    </cfRule>
  </conditionalFormatting>
  <conditionalFormatting sqref="B44">
    <cfRule type="containsErrors" dxfId="950" priority="1298">
      <formula>ISERROR(B44)</formula>
    </cfRule>
    <cfRule type="cellIs" dxfId="949" priority="1299" operator="lessThan">
      <formula>$E$63</formula>
    </cfRule>
    <cfRule type="cellIs" dxfId="948" priority="1300" operator="greaterThanOrEqual">
      <formula>$E$63</formula>
    </cfRule>
  </conditionalFormatting>
  <conditionalFormatting sqref="B49">
    <cfRule type="containsErrors" dxfId="947" priority="1283">
      <formula>ISERROR(B49)</formula>
    </cfRule>
    <cfRule type="cellIs" dxfId="946" priority="1284" operator="lessThan">
      <formula>$E$63</formula>
    </cfRule>
    <cfRule type="cellIs" dxfId="945" priority="1285" operator="greaterThanOrEqual">
      <formula>$E$63</formula>
    </cfRule>
  </conditionalFormatting>
  <conditionalFormatting sqref="C36:C43">
    <cfRule type="containsErrors" dxfId="944" priority="1280">
      <formula>ISERROR(C36)</formula>
    </cfRule>
    <cfRule type="cellIs" dxfId="943" priority="1281" operator="lessThan">
      <formula>$E$63</formula>
    </cfRule>
    <cfRule type="cellIs" dxfId="942" priority="1282" operator="greaterThanOrEqual">
      <formula>$E$63</formula>
    </cfRule>
  </conditionalFormatting>
  <conditionalFormatting sqref="D36:D43">
    <cfRule type="containsErrors" dxfId="941" priority="1277">
      <formula>ISERROR(D36)</formula>
    </cfRule>
    <cfRule type="cellIs" dxfId="940" priority="1278" operator="lessThan">
      <formula>$E$63</formula>
    </cfRule>
    <cfRule type="cellIs" dxfId="939" priority="1279" operator="greaterThanOrEqual">
      <formula>$E$63</formula>
    </cfRule>
  </conditionalFormatting>
  <conditionalFormatting sqref="E36:E43">
    <cfRule type="containsErrors" dxfId="938" priority="1274">
      <formula>ISERROR(E36)</formula>
    </cfRule>
    <cfRule type="cellIs" dxfId="937" priority="1275" operator="lessThan">
      <formula>$E$63</formula>
    </cfRule>
    <cfRule type="cellIs" dxfId="936" priority="1276" operator="greaterThanOrEqual">
      <formula>$E$63</formula>
    </cfRule>
  </conditionalFormatting>
  <conditionalFormatting sqref="D37">
    <cfRule type="containsErrors" dxfId="935" priority="1271">
      <formula>ISERROR(D37)</formula>
    </cfRule>
    <cfRule type="cellIs" dxfId="934" priority="1272" operator="lessThan">
      <formula>$E$63</formula>
    </cfRule>
    <cfRule type="cellIs" dxfId="933" priority="1273" operator="greaterThanOrEqual">
      <formula>$E$63</formula>
    </cfRule>
  </conditionalFormatting>
  <conditionalFormatting sqref="C37">
    <cfRule type="containsErrors" dxfId="932" priority="1268">
      <formula>ISERROR(C37)</formula>
    </cfRule>
    <cfRule type="cellIs" dxfId="931" priority="1269" operator="lessThan">
      <formula>$E$63</formula>
    </cfRule>
    <cfRule type="cellIs" dxfId="930" priority="1270" operator="greaterThanOrEqual">
      <formula>$E$63</formula>
    </cfRule>
  </conditionalFormatting>
  <conditionalFormatting sqref="C38">
    <cfRule type="containsErrors" dxfId="929" priority="1265">
      <formula>ISERROR(C38)</formula>
    </cfRule>
    <cfRule type="cellIs" dxfId="928" priority="1266" operator="lessThan">
      <formula>$E$63</formula>
    </cfRule>
    <cfRule type="cellIs" dxfId="927" priority="1267" operator="greaterThanOrEqual">
      <formula>$E$63</formula>
    </cfRule>
  </conditionalFormatting>
  <conditionalFormatting sqref="C39">
    <cfRule type="containsErrors" dxfId="926" priority="1262">
      <formula>ISERROR(C39)</formula>
    </cfRule>
    <cfRule type="cellIs" dxfId="925" priority="1263" operator="lessThan">
      <formula>$E$63</formula>
    </cfRule>
    <cfRule type="cellIs" dxfId="924" priority="1264" operator="greaterThanOrEqual">
      <formula>$E$63</formula>
    </cfRule>
  </conditionalFormatting>
  <conditionalFormatting sqref="C40">
    <cfRule type="containsErrors" dxfId="923" priority="1259">
      <formula>ISERROR(C40)</formula>
    </cfRule>
    <cfRule type="cellIs" dxfId="922" priority="1260" operator="lessThan">
      <formula>$E$63</formula>
    </cfRule>
    <cfRule type="cellIs" dxfId="921" priority="1261" operator="greaterThanOrEqual">
      <formula>$E$63</formula>
    </cfRule>
  </conditionalFormatting>
  <conditionalFormatting sqref="C41">
    <cfRule type="containsErrors" dxfId="920" priority="1256">
      <formula>ISERROR(C41)</formula>
    </cfRule>
    <cfRule type="cellIs" dxfId="919" priority="1257" operator="lessThan">
      <formula>$E$63</formula>
    </cfRule>
    <cfRule type="cellIs" dxfId="918" priority="1258" operator="greaterThanOrEqual">
      <formula>$E$63</formula>
    </cfRule>
  </conditionalFormatting>
  <conditionalFormatting sqref="C42">
    <cfRule type="containsErrors" dxfId="917" priority="1253">
      <formula>ISERROR(C42)</formula>
    </cfRule>
    <cfRule type="cellIs" dxfId="916" priority="1254" operator="lessThan">
      <formula>$E$63</formula>
    </cfRule>
    <cfRule type="cellIs" dxfId="915" priority="1255" operator="greaterThanOrEqual">
      <formula>$E$63</formula>
    </cfRule>
  </conditionalFormatting>
  <conditionalFormatting sqref="C43">
    <cfRule type="containsErrors" dxfId="914" priority="1250">
      <formula>ISERROR(C43)</formula>
    </cfRule>
    <cfRule type="cellIs" dxfId="913" priority="1251" operator="lessThan">
      <formula>$E$63</formula>
    </cfRule>
    <cfRule type="cellIs" dxfId="912" priority="1252" operator="greaterThanOrEqual">
      <formula>$E$63</formula>
    </cfRule>
  </conditionalFormatting>
  <conditionalFormatting sqref="C44">
    <cfRule type="containsErrors" dxfId="911" priority="1247">
      <formula>ISERROR(C44)</formula>
    </cfRule>
    <cfRule type="cellIs" dxfId="910" priority="1248" operator="lessThan">
      <formula>$E$63</formula>
    </cfRule>
    <cfRule type="cellIs" dxfId="909" priority="1249" operator="greaterThanOrEqual">
      <formula>$E$63</formula>
    </cfRule>
  </conditionalFormatting>
  <conditionalFormatting sqref="C49">
    <cfRule type="containsErrors" dxfId="908" priority="1232">
      <formula>ISERROR(C49)</formula>
    </cfRule>
    <cfRule type="cellIs" dxfId="907" priority="1233" operator="lessThan">
      <formula>$E$63</formula>
    </cfRule>
    <cfRule type="cellIs" dxfId="906" priority="1234" operator="greaterThanOrEqual">
      <formula>$E$63</formula>
    </cfRule>
  </conditionalFormatting>
  <conditionalFormatting sqref="D49">
    <cfRule type="containsErrors" dxfId="905" priority="1229">
      <formula>ISERROR(D49)</formula>
    </cfRule>
    <cfRule type="cellIs" dxfId="904" priority="1230" operator="lessThan">
      <formula>$E$63</formula>
    </cfRule>
    <cfRule type="cellIs" dxfId="903" priority="1231" operator="greaterThanOrEqual">
      <formula>$E$63</formula>
    </cfRule>
  </conditionalFormatting>
  <conditionalFormatting sqref="E49">
    <cfRule type="containsErrors" dxfId="902" priority="1226">
      <formula>ISERROR(E49)</formula>
    </cfRule>
    <cfRule type="cellIs" dxfId="901" priority="1227" operator="lessThan">
      <formula>$E$63</formula>
    </cfRule>
    <cfRule type="cellIs" dxfId="900" priority="1228" operator="greaterThanOrEqual">
      <formula>$E$63</formula>
    </cfRule>
  </conditionalFormatting>
  <conditionalFormatting sqref="D38">
    <cfRule type="containsErrors" dxfId="899" priority="1223">
      <formula>ISERROR(D38)</formula>
    </cfRule>
    <cfRule type="cellIs" dxfId="898" priority="1224" operator="lessThan">
      <formula>$E$63</formula>
    </cfRule>
    <cfRule type="cellIs" dxfId="897" priority="1225" operator="greaterThanOrEqual">
      <formula>$E$63</formula>
    </cfRule>
  </conditionalFormatting>
  <conditionalFormatting sqref="D39">
    <cfRule type="containsErrors" dxfId="896" priority="1220">
      <formula>ISERROR(D39)</formula>
    </cfRule>
    <cfRule type="cellIs" dxfId="895" priority="1221" operator="lessThan">
      <formula>$E$63</formula>
    </cfRule>
    <cfRule type="cellIs" dxfId="894" priority="1222" operator="greaterThanOrEqual">
      <formula>$E$63</formula>
    </cfRule>
  </conditionalFormatting>
  <conditionalFormatting sqref="D40">
    <cfRule type="containsErrors" dxfId="893" priority="1217">
      <formula>ISERROR(D40)</formula>
    </cfRule>
    <cfRule type="cellIs" dxfId="892" priority="1218" operator="lessThan">
      <formula>$E$63</formula>
    </cfRule>
    <cfRule type="cellIs" dxfId="891" priority="1219" operator="greaterThanOrEqual">
      <formula>$E$63</formula>
    </cfRule>
  </conditionalFormatting>
  <conditionalFormatting sqref="D41">
    <cfRule type="containsErrors" dxfId="890" priority="1214">
      <formula>ISERROR(D41)</formula>
    </cfRule>
    <cfRule type="cellIs" dxfId="889" priority="1215" operator="lessThan">
      <formula>$E$63</formula>
    </cfRule>
    <cfRule type="cellIs" dxfId="888" priority="1216" operator="greaterThanOrEqual">
      <formula>$E$63</formula>
    </cfRule>
  </conditionalFormatting>
  <conditionalFormatting sqref="D42">
    <cfRule type="containsErrors" dxfId="887" priority="1211">
      <formula>ISERROR(D42)</formula>
    </cfRule>
    <cfRule type="cellIs" dxfId="886" priority="1212" operator="lessThan">
      <formula>$E$63</formula>
    </cfRule>
    <cfRule type="cellIs" dxfId="885" priority="1213" operator="greaterThanOrEqual">
      <formula>$E$63</formula>
    </cfRule>
  </conditionalFormatting>
  <conditionalFormatting sqref="D43">
    <cfRule type="containsErrors" dxfId="884" priority="1208">
      <formula>ISERROR(D43)</formula>
    </cfRule>
    <cfRule type="cellIs" dxfId="883" priority="1209" operator="lessThan">
      <formula>$E$63</formula>
    </cfRule>
    <cfRule type="cellIs" dxfId="882" priority="1210" operator="greaterThanOrEqual">
      <formula>$E$63</formula>
    </cfRule>
  </conditionalFormatting>
  <conditionalFormatting sqref="D44">
    <cfRule type="containsErrors" dxfId="881" priority="1205">
      <formula>ISERROR(D44)</formula>
    </cfRule>
    <cfRule type="cellIs" dxfId="880" priority="1206" operator="lessThan">
      <formula>$E$63</formula>
    </cfRule>
    <cfRule type="cellIs" dxfId="879" priority="1207" operator="greaterThanOrEqual">
      <formula>$E$63</formula>
    </cfRule>
  </conditionalFormatting>
  <conditionalFormatting sqref="E44">
    <cfRule type="containsErrors" dxfId="878" priority="1178">
      <formula>ISERROR(E44)</formula>
    </cfRule>
    <cfRule type="cellIs" dxfId="877" priority="1179" operator="lessThan">
      <formula>$E$63</formula>
    </cfRule>
    <cfRule type="cellIs" dxfId="876" priority="1180" operator="greaterThanOrEqual">
      <formula>$E$63</formula>
    </cfRule>
  </conditionalFormatting>
  <conditionalFormatting sqref="E43">
    <cfRule type="containsErrors" dxfId="875" priority="1175">
      <formula>ISERROR(E43)</formula>
    </cfRule>
    <cfRule type="cellIs" dxfId="874" priority="1176" operator="lessThan">
      <formula>$E$63</formula>
    </cfRule>
    <cfRule type="cellIs" dxfId="873" priority="1177" operator="greaterThanOrEqual">
      <formula>$E$63</formula>
    </cfRule>
  </conditionalFormatting>
  <conditionalFormatting sqref="E42">
    <cfRule type="containsErrors" dxfId="872" priority="1172">
      <formula>ISERROR(E42)</formula>
    </cfRule>
    <cfRule type="cellIs" dxfId="871" priority="1173" operator="lessThan">
      <formula>$E$63</formula>
    </cfRule>
    <cfRule type="cellIs" dxfId="870" priority="1174" operator="greaterThanOrEqual">
      <formula>$E$63</formula>
    </cfRule>
  </conditionalFormatting>
  <conditionalFormatting sqref="E41">
    <cfRule type="containsErrors" dxfId="869" priority="1169">
      <formula>ISERROR(E41)</formula>
    </cfRule>
    <cfRule type="cellIs" dxfId="868" priority="1170" operator="lessThan">
      <formula>$E$63</formula>
    </cfRule>
    <cfRule type="cellIs" dxfId="867" priority="1171" operator="greaterThanOrEqual">
      <formula>$E$63</formula>
    </cfRule>
  </conditionalFormatting>
  <conditionalFormatting sqref="E40">
    <cfRule type="containsErrors" dxfId="866" priority="1166">
      <formula>ISERROR(E40)</formula>
    </cfRule>
    <cfRule type="cellIs" dxfId="865" priority="1167" operator="lessThan">
      <formula>$E$63</formula>
    </cfRule>
    <cfRule type="cellIs" dxfId="864" priority="1168" operator="greaterThanOrEqual">
      <formula>$E$63</formula>
    </cfRule>
  </conditionalFormatting>
  <conditionalFormatting sqref="E39">
    <cfRule type="containsErrors" dxfId="863" priority="1163">
      <formula>ISERROR(E39)</formula>
    </cfRule>
    <cfRule type="cellIs" dxfId="862" priority="1164" operator="lessThan">
      <formula>$E$63</formula>
    </cfRule>
    <cfRule type="cellIs" dxfId="861" priority="1165" operator="greaterThanOrEqual">
      <formula>$E$63</formula>
    </cfRule>
  </conditionalFormatting>
  <conditionalFormatting sqref="E38">
    <cfRule type="containsErrors" dxfId="860" priority="1160">
      <formula>ISERROR(E38)</formula>
    </cfRule>
    <cfRule type="cellIs" dxfId="859" priority="1161" operator="lessThan">
      <formula>$E$63</formula>
    </cfRule>
    <cfRule type="cellIs" dxfId="858" priority="1162" operator="greaterThanOrEqual">
      <formula>$E$63</formula>
    </cfRule>
  </conditionalFormatting>
  <conditionalFormatting sqref="E37">
    <cfRule type="containsErrors" dxfId="857" priority="1157">
      <formula>ISERROR(E37)</formula>
    </cfRule>
    <cfRule type="cellIs" dxfId="856" priority="1158" operator="lessThan">
      <formula>$E$63</formula>
    </cfRule>
    <cfRule type="cellIs" dxfId="855" priority="1159" operator="greaterThanOrEqual">
      <formula>$E$63</formula>
    </cfRule>
  </conditionalFormatting>
  <conditionalFormatting sqref="H36">
    <cfRule type="containsErrors" dxfId="854" priority="1154">
      <formula>ISERROR(H36)</formula>
    </cfRule>
    <cfRule type="cellIs" dxfId="853" priority="1155" operator="lessThan">
      <formula>$E$63</formula>
    </cfRule>
    <cfRule type="cellIs" dxfId="852" priority="1156" operator="greaterThanOrEqual">
      <formula>$E$63</formula>
    </cfRule>
  </conditionalFormatting>
  <conditionalFormatting sqref="H37">
    <cfRule type="containsErrors" dxfId="851" priority="1151">
      <formula>ISERROR(H37)</formula>
    </cfRule>
    <cfRule type="cellIs" dxfId="850" priority="1152" operator="lessThan">
      <formula>$E$63</formula>
    </cfRule>
    <cfRule type="cellIs" dxfId="849" priority="1153" operator="greaterThanOrEqual">
      <formula>$E$63</formula>
    </cfRule>
  </conditionalFormatting>
  <conditionalFormatting sqref="H38">
    <cfRule type="containsErrors" dxfId="848" priority="1148">
      <formula>ISERROR(H38)</formula>
    </cfRule>
    <cfRule type="cellIs" dxfId="847" priority="1149" operator="lessThan">
      <formula>$E$63</formula>
    </cfRule>
    <cfRule type="cellIs" dxfId="846" priority="1150" operator="greaterThanOrEqual">
      <formula>$E$63</formula>
    </cfRule>
  </conditionalFormatting>
  <conditionalFormatting sqref="H39">
    <cfRule type="containsErrors" dxfId="845" priority="1145">
      <formula>ISERROR(H39)</formula>
    </cfRule>
    <cfRule type="cellIs" dxfId="844" priority="1146" operator="lessThan">
      <formula>$E$63</formula>
    </cfRule>
    <cfRule type="cellIs" dxfId="843" priority="1147" operator="greaterThanOrEqual">
      <formula>$E$63</formula>
    </cfRule>
  </conditionalFormatting>
  <conditionalFormatting sqref="H40">
    <cfRule type="containsErrors" dxfId="842" priority="1142">
      <formula>ISERROR(H40)</formula>
    </cfRule>
    <cfRule type="cellIs" dxfId="841" priority="1143" operator="lessThan">
      <formula>$E$63</formula>
    </cfRule>
    <cfRule type="cellIs" dxfId="840" priority="1144" operator="greaterThanOrEqual">
      <formula>$E$63</formula>
    </cfRule>
  </conditionalFormatting>
  <conditionalFormatting sqref="H41">
    <cfRule type="containsErrors" dxfId="839" priority="1139">
      <formula>ISERROR(H41)</formula>
    </cfRule>
    <cfRule type="cellIs" dxfId="838" priority="1140" operator="lessThan">
      <formula>$E$63</formula>
    </cfRule>
    <cfRule type="cellIs" dxfId="837" priority="1141" operator="greaterThanOrEqual">
      <formula>$E$63</formula>
    </cfRule>
  </conditionalFormatting>
  <conditionalFormatting sqref="H42">
    <cfRule type="containsErrors" dxfId="836" priority="1136">
      <formula>ISERROR(H42)</formula>
    </cfRule>
    <cfRule type="cellIs" dxfId="835" priority="1137" operator="lessThan">
      <formula>$E$63</formula>
    </cfRule>
    <cfRule type="cellIs" dxfId="834" priority="1138" operator="greaterThanOrEqual">
      <formula>$E$63</formula>
    </cfRule>
  </conditionalFormatting>
  <conditionalFormatting sqref="H43">
    <cfRule type="containsErrors" dxfId="833" priority="1133">
      <formula>ISERROR(H43)</formula>
    </cfRule>
    <cfRule type="cellIs" dxfId="832" priority="1134" operator="lessThan">
      <formula>$E$63</formula>
    </cfRule>
    <cfRule type="cellIs" dxfId="831" priority="1135" operator="greaterThanOrEqual">
      <formula>$E$63</formula>
    </cfRule>
  </conditionalFormatting>
  <conditionalFormatting sqref="H44">
    <cfRule type="containsErrors" dxfId="830" priority="1130">
      <formula>ISERROR(H44)</formula>
    </cfRule>
    <cfRule type="cellIs" dxfId="829" priority="1131" operator="lessThan">
      <formula>$E$63</formula>
    </cfRule>
    <cfRule type="cellIs" dxfId="828" priority="1132" operator="greaterThanOrEqual">
      <formula>$E$63</formula>
    </cfRule>
  </conditionalFormatting>
  <conditionalFormatting sqref="H45">
    <cfRule type="containsErrors" dxfId="827" priority="1127">
      <formula>ISERROR(H45)</formula>
    </cfRule>
    <cfRule type="cellIs" dxfId="826" priority="1128" operator="lessThan">
      <formula>$E$63</formula>
    </cfRule>
    <cfRule type="cellIs" dxfId="825" priority="1129" operator="greaterThanOrEqual">
      <formula>$E$63</formula>
    </cfRule>
  </conditionalFormatting>
  <conditionalFormatting sqref="H46">
    <cfRule type="containsErrors" dxfId="824" priority="1124">
      <formula>ISERROR(H46)</formula>
    </cfRule>
    <cfRule type="cellIs" dxfId="823" priority="1125" operator="lessThan">
      <formula>$E$63</formula>
    </cfRule>
    <cfRule type="cellIs" dxfId="822" priority="1126" operator="greaterThanOrEqual">
      <formula>$E$63</formula>
    </cfRule>
  </conditionalFormatting>
  <conditionalFormatting sqref="H47">
    <cfRule type="containsErrors" dxfId="821" priority="1121">
      <formula>ISERROR(H47)</formula>
    </cfRule>
    <cfRule type="cellIs" dxfId="820" priority="1122" operator="lessThan">
      <formula>$E$63</formula>
    </cfRule>
    <cfRule type="cellIs" dxfId="819" priority="1123" operator="greaterThanOrEqual">
      <formula>$E$63</formula>
    </cfRule>
  </conditionalFormatting>
  <conditionalFormatting sqref="H48">
    <cfRule type="containsErrors" dxfId="818" priority="1118">
      <formula>ISERROR(H48)</formula>
    </cfRule>
    <cfRule type="cellIs" dxfId="817" priority="1119" operator="lessThan">
      <formula>$E$63</formula>
    </cfRule>
    <cfRule type="cellIs" dxfId="816" priority="1120" operator="greaterThanOrEqual">
      <formula>$E$63</formula>
    </cfRule>
  </conditionalFormatting>
  <conditionalFormatting sqref="H49">
    <cfRule type="containsErrors" dxfId="815" priority="1115">
      <formula>ISERROR(H49)</formula>
    </cfRule>
    <cfRule type="cellIs" dxfId="814" priority="1116" operator="lessThan">
      <formula>$E$63</formula>
    </cfRule>
    <cfRule type="cellIs" dxfId="813" priority="1117" operator="greaterThanOrEqual">
      <formula>$E$63</formula>
    </cfRule>
  </conditionalFormatting>
  <conditionalFormatting sqref="I37">
    <cfRule type="containsErrors" dxfId="812" priority="1112">
      <formula>ISERROR(I37)</formula>
    </cfRule>
    <cfRule type="cellIs" dxfId="811" priority="1113" operator="lessThan">
      <formula>$E$63</formula>
    </cfRule>
    <cfRule type="cellIs" dxfId="810" priority="1114" operator="greaterThanOrEqual">
      <formula>$E$63</formula>
    </cfRule>
  </conditionalFormatting>
  <conditionalFormatting sqref="I38">
    <cfRule type="containsErrors" dxfId="809" priority="1109">
      <formula>ISERROR(I38)</formula>
    </cfRule>
    <cfRule type="cellIs" dxfId="808" priority="1110" operator="lessThan">
      <formula>$E$63</formula>
    </cfRule>
    <cfRule type="cellIs" dxfId="807" priority="1111" operator="greaterThanOrEqual">
      <formula>$E$63</formula>
    </cfRule>
  </conditionalFormatting>
  <conditionalFormatting sqref="I39">
    <cfRule type="containsErrors" dxfId="806" priority="1106">
      <formula>ISERROR(I39)</formula>
    </cfRule>
    <cfRule type="cellIs" dxfId="805" priority="1107" operator="lessThan">
      <formula>$E$63</formula>
    </cfRule>
    <cfRule type="cellIs" dxfId="804" priority="1108" operator="greaterThanOrEqual">
      <formula>$E$63</formula>
    </cfRule>
  </conditionalFormatting>
  <conditionalFormatting sqref="I40">
    <cfRule type="containsErrors" dxfId="803" priority="1103">
      <formula>ISERROR(I40)</formula>
    </cfRule>
    <cfRule type="cellIs" dxfId="802" priority="1104" operator="lessThan">
      <formula>$E$63</formula>
    </cfRule>
    <cfRule type="cellIs" dxfId="801" priority="1105" operator="greaterThanOrEqual">
      <formula>$E$63</formula>
    </cfRule>
  </conditionalFormatting>
  <conditionalFormatting sqref="I41">
    <cfRule type="containsErrors" dxfId="800" priority="1100">
      <formula>ISERROR(I41)</formula>
    </cfRule>
    <cfRule type="cellIs" dxfId="799" priority="1101" operator="lessThan">
      <formula>$E$63</formula>
    </cfRule>
    <cfRule type="cellIs" dxfId="798" priority="1102" operator="greaterThanOrEqual">
      <formula>$E$63</formula>
    </cfRule>
  </conditionalFormatting>
  <conditionalFormatting sqref="I42">
    <cfRule type="containsErrors" dxfId="797" priority="1097">
      <formula>ISERROR(I42)</formula>
    </cfRule>
    <cfRule type="cellIs" dxfId="796" priority="1098" operator="lessThan">
      <formula>$E$63</formula>
    </cfRule>
    <cfRule type="cellIs" dxfId="795" priority="1099" operator="greaterThanOrEqual">
      <formula>$E$63</formula>
    </cfRule>
  </conditionalFormatting>
  <conditionalFormatting sqref="I43">
    <cfRule type="containsErrors" dxfId="794" priority="1094">
      <formula>ISERROR(I43)</formula>
    </cfRule>
    <cfRule type="cellIs" dxfId="793" priority="1095" operator="lessThan">
      <formula>$E$63</formula>
    </cfRule>
    <cfRule type="cellIs" dxfId="792" priority="1096" operator="greaterThanOrEqual">
      <formula>$E$63</formula>
    </cfRule>
  </conditionalFormatting>
  <conditionalFormatting sqref="I44">
    <cfRule type="containsErrors" dxfId="791" priority="1091">
      <formula>ISERROR(I44)</formula>
    </cfRule>
    <cfRule type="cellIs" dxfId="790" priority="1092" operator="lessThan">
      <formula>$E$63</formula>
    </cfRule>
    <cfRule type="cellIs" dxfId="789" priority="1093" operator="greaterThanOrEqual">
      <formula>$E$63</formula>
    </cfRule>
  </conditionalFormatting>
  <conditionalFormatting sqref="I45">
    <cfRule type="containsErrors" dxfId="788" priority="1088">
      <formula>ISERROR(I45)</formula>
    </cfRule>
    <cfRule type="cellIs" dxfId="787" priority="1089" operator="lessThan">
      <formula>$E$63</formula>
    </cfRule>
    <cfRule type="cellIs" dxfId="786" priority="1090" operator="greaterThanOrEqual">
      <formula>$E$63</formula>
    </cfRule>
  </conditionalFormatting>
  <conditionalFormatting sqref="I46">
    <cfRule type="containsErrors" dxfId="785" priority="1085">
      <formula>ISERROR(I46)</formula>
    </cfRule>
    <cfRule type="cellIs" dxfId="784" priority="1086" operator="lessThan">
      <formula>$E$63</formula>
    </cfRule>
    <cfRule type="cellIs" dxfId="783" priority="1087" operator="greaterThanOrEqual">
      <formula>$E$63</formula>
    </cfRule>
  </conditionalFormatting>
  <conditionalFormatting sqref="I47">
    <cfRule type="containsErrors" dxfId="782" priority="1082">
      <formula>ISERROR(I47)</formula>
    </cfRule>
    <cfRule type="cellIs" dxfId="781" priority="1083" operator="lessThan">
      <formula>$E$63</formula>
    </cfRule>
    <cfRule type="cellIs" dxfId="780" priority="1084" operator="greaterThanOrEqual">
      <formula>$E$63</formula>
    </cfRule>
  </conditionalFormatting>
  <conditionalFormatting sqref="I48">
    <cfRule type="containsErrors" dxfId="779" priority="1079">
      <formula>ISERROR(I48)</formula>
    </cfRule>
    <cfRule type="cellIs" dxfId="778" priority="1080" operator="lessThan">
      <formula>$E$63</formula>
    </cfRule>
    <cfRule type="cellIs" dxfId="777" priority="1081" operator="greaterThanOrEqual">
      <formula>$E$63</formula>
    </cfRule>
  </conditionalFormatting>
  <conditionalFormatting sqref="I49">
    <cfRule type="containsErrors" dxfId="776" priority="1076">
      <formula>ISERROR(I49)</formula>
    </cfRule>
    <cfRule type="cellIs" dxfId="775" priority="1077" operator="lessThan">
      <formula>$E$63</formula>
    </cfRule>
    <cfRule type="cellIs" dxfId="774" priority="1078" operator="greaterThanOrEqual">
      <formula>$E$63</formula>
    </cfRule>
  </conditionalFormatting>
  <conditionalFormatting sqref="K49:N49">
    <cfRule type="containsErrors" dxfId="773" priority="1073">
      <formula>ISERROR(K49)</formula>
    </cfRule>
    <cfRule type="cellIs" dxfId="772" priority="1074" operator="lessThan">
      <formula>$E$63</formula>
    </cfRule>
    <cfRule type="cellIs" dxfId="771" priority="1075" operator="greaterThanOrEqual">
      <formula>$E$63</formula>
    </cfRule>
  </conditionalFormatting>
  <conditionalFormatting sqref="K36">
    <cfRule type="containsErrors" dxfId="770" priority="1070">
      <formula>ISERROR(K36)</formula>
    </cfRule>
    <cfRule type="cellIs" dxfId="769" priority="1071" operator="lessThan">
      <formula>$E$63</formula>
    </cfRule>
    <cfRule type="cellIs" dxfId="768" priority="1072" operator="greaterThanOrEqual">
      <formula>$E$63</formula>
    </cfRule>
  </conditionalFormatting>
  <conditionalFormatting sqref="L36">
    <cfRule type="containsErrors" dxfId="767" priority="1067">
      <formula>ISERROR(L36)</formula>
    </cfRule>
    <cfRule type="cellIs" dxfId="766" priority="1068" operator="lessThan">
      <formula>$E$63</formula>
    </cfRule>
    <cfRule type="cellIs" dxfId="765" priority="1069" operator="greaterThanOrEqual">
      <formula>$E$63</formula>
    </cfRule>
  </conditionalFormatting>
  <conditionalFormatting sqref="M36">
    <cfRule type="containsErrors" dxfId="764" priority="1064">
      <formula>ISERROR(M36)</formula>
    </cfRule>
    <cfRule type="cellIs" dxfId="763" priority="1065" operator="lessThan">
      <formula>$E$63</formula>
    </cfRule>
    <cfRule type="cellIs" dxfId="762" priority="1066" operator="greaterThanOrEqual">
      <formula>$E$63</formula>
    </cfRule>
  </conditionalFormatting>
  <conditionalFormatting sqref="N36">
    <cfRule type="containsErrors" dxfId="761" priority="1061">
      <formula>ISERROR(N36)</formula>
    </cfRule>
    <cfRule type="cellIs" dxfId="760" priority="1062" operator="lessThan">
      <formula>$E$63</formula>
    </cfRule>
    <cfRule type="cellIs" dxfId="759" priority="1063" operator="greaterThanOrEqual">
      <formula>$E$63</formula>
    </cfRule>
  </conditionalFormatting>
  <conditionalFormatting sqref="K44">
    <cfRule type="containsErrors" dxfId="758" priority="974">
      <formula>ISERROR(K44)</formula>
    </cfRule>
    <cfRule type="cellIs" dxfId="757" priority="975" operator="lessThan">
      <formula>$E$63</formula>
    </cfRule>
    <cfRule type="cellIs" dxfId="756" priority="976" operator="greaterThanOrEqual">
      <formula>$E$63</formula>
    </cfRule>
  </conditionalFormatting>
  <conditionalFormatting sqref="L44">
    <cfRule type="containsErrors" dxfId="755" priority="971">
      <formula>ISERROR(L44)</formula>
    </cfRule>
    <cfRule type="cellIs" dxfId="754" priority="972" operator="lessThan">
      <formula>$E$63</formula>
    </cfRule>
    <cfRule type="cellIs" dxfId="753" priority="973" operator="greaterThanOrEqual">
      <formula>$E$63</formula>
    </cfRule>
  </conditionalFormatting>
  <conditionalFormatting sqref="M44">
    <cfRule type="containsErrors" dxfId="752" priority="968">
      <formula>ISERROR(M44)</formula>
    </cfRule>
    <cfRule type="cellIs" dxfId="751" priority="969" operator="lessThan">
      <formula>$E$63</formula>
    </cfRule>
    <cfRule type="cellIs" dxfId="750" priority="970" operator="greaterThanOrEqual">
      <formula>$E$63</formula>
    </cfRule>
  </conditionalFormatting>
  <conditionalFormatting sqref="N44">
    <cfRule type="containsErrors" dxfId="749" priority="965">
      <formula>ISERROR(N44)</formula>
    </cfRule>
    <cfRule type="cellIs" dxfId="748" priority="966" operator="lessThan">
      <formula>$E$63</formula>
    </cfRule>
    <cfRule type="cellIs" dxfId="747" priority="967" operator="greaterThanOrEqual">
      <formula>$E$63</formula>
    </cfRule>
  </conditionalFormatting>
  <conditionalFormatting sqref="O36">
    <cfRule type="containsText" dxfId="746" priority="914" operator="containsText" text="Recuperação">
      <formula>NOT(ISERROR(SEARCH("Recuperação",O36)))</formula>
    </cfRule>
    <cfRule type="containsText" dxfId="745" priority="915" operator="containsText" text="Aprovado">
      <formula>NOT(ISERROR(SEARCH("Aprovado",O36)))</formula>
    </cfRule>
    <cfRule type="containsErrors" dxfId="744" priority="916">
      <formula>ISERROR(O36)</formula>
    </cfRule>
  </conditionalFormatting>
  <conditionalFormatting sqref="O37">
    <cfRule type="containsText" dxfId="743" priority="911" operator="containsText" text="Recuperação">
      <formula>NOT(ISERROR(SEARCH("Recuperação",O37)))</formula>
    </cfRule>
    <cfRule type="containsText" dxfId="742" priority="912" operator="containsText" text="Aprovado">
      <formula>NOT(ISERROR(SEARCH("Aprovado",O37)))</formula>
    </cfRule>
    <cfRule type="containsErrors" dxfId="741" priority="913">
      <formula>ISERROR(O37)</formula>
    </cfRule>
  </conditionalFormatting>
  <conditionalFormatting sqref="O38">
    <cfRule type="containsText" dxfId="740" priority="908" operator="containsText" text="Recuperação">
      <formula>NOT(ISERROR(SEARCH("Recuperação",O38)))</formula>
    </cfRule>
    <cfRule type="containsText" dxfId="739" priority="909" operator="containsText" text="Aprovado">
      <formula>NOT(ISERROR(SEARCH("Aprovado",O38)))</formula>
    </cfRule>
    <cfRule type="containsErrors" dxfId="738" priority="910">
      <formula>ISERROR(O38)</formula>
    </cfRule>
  </conditionalFormatting>
  <conditionalFormatting sqref="O39">
    <cfRule type="containsText" dxfId="737" priority="905" operator="containsText" text="Recuperação">
      <formula>NOT(ISERROR(SEARCH("Recuperação",O39)))</formula>
    </cfRule>
    <cfRule type="containsText" dxfId="736" priority="906" operator="containsText" text="Aprovado">
      <formula>NOT(ISERROR(SEARCH("Aprovado",O39)))</formula>
    </cfRule>
    <cfRule type="containsErrors" dxfId="735" priority="907">
      <formula>ISERROR(O39)</formula>
    </cfRule>
  </conditionalFormatting>
  <conditionalFormatting sqref="O40">
    <cfRule type="containsText" dxfId="734" priority="902" operator="containsText" text="Recuperação">
      <formula>NOT(ISERROR(SEARCH("Recuperação",O40)))</formula>
    </cfRule>
    <cfRule type="containsText" dxfId="733" priority="903" operator="containsText" text="Aprovado">
      <formula>NOT(ISERROR(SEARCH("Aprovado",O40)))</formula>
    </cfRule>
    <cfRule type="containsErrors" dxfId="732" priority="904">
      <formula>ISERROR(O40)</formula>
    </cfRule>
  </conditionalFormatting>
  <conditionalFormatting sqref="O41">
    <cfRule type="containsText" dxfId="731" priority="899" operator="containsText" text="Recuperação">
      <formula>NOT(ISERROR(SEARCH("Recuperação",O41)))</formula>
    </cfRule>
    <cfRule type="containsText" dxfId="730" priority="900" operator="containsText" text="Aprovado">
      <formula>NOT(ISERROR(SEARCH("Aprovado",O41)))</formula>
    </cfRule>
    <cfRule type="containsErrors" dxfId="729" priority="901">
      <formula>ISERROR(O41)</formula>
    </cfRule>
  </conditionalFormatting>
  <conditionalFormatting sqref="O42">
    <cfRule type="containsText" dxfId="728" priority="896" operator="containsText" text="Recuperação">
      <formula>NOT(ISERROR(SEARCH("Recuperação",O42)))</formula>
    </cfRule>
    <cfRule type="containsText" dxfId="727" priority="897" operator="containsText" text="Aprovado">
      <formula>NOT(ISERROR(SEARCH("Aprovado",O42)))</formula>
    </cfRule>
    <cfRule type="containsErrors" dxfId="726" priority="898">
      <formula>ISERROR(O42)</formula>
    </cfRule>
  </conditionalFormatting>
  <conditionalFormatting sqref="O43">
    <cfRule type="containsText" dxfId="725" priority="893" operator="containsText" text="Recuperação">
      <formula>NOT(ISERROR(SEARCH("Recuperação",O43)))</formula>
    </cfRule>
    <cfRule type="containsText" dxfId="724" priority="894" operator="containsText" text="Aprovado">
      <formula>NOT(ISERROR(SEARCH("Aprovado",O43)))</formula>
    </cfRule>
    <cfRule type="containsErrors" dxfId="723" priority="895">
      <formula>ISERROR(O43)</formula>
    </cfRule>
  </conditionalFormatting>
  <conditionalFormatting sqref="O44">
    <cfRule type="containsText" dxfId="722" priority="890" operator="containsText" text="Recuperação">
      <formula>NOT(ISERROR(SEARCH("Recuperação",O44)))</formula>
    </cfRule>
    <cfRule type="containsText" dxfId="721" priority="891" operator="containsText" text="Aprovado">
      <formula>NOT(ISERROR(SEARCH("Aprovado",O44)))</formula>
    </cfRule>
    <cfRule type="containsErrors" dxfId="720" priority="892">
      <formula>ISERROR(O44)</formula>
    </cfRule>
  </conditionalFormatting>
  <conditionalFormatting sqref="O45">
    <cfRule type="containsText" dxfId="719" priority="887" operator="containsText" text="Recuperação">
      <formula>NOT(ISERROR(SEARCH("Recuperação",O45)))</formula>
    </cfRule>
    <cfRule type="containsText" dxfId="718" priority="888" operator="containsText" text="Aprovado">
      <formula>NOT(ISERROR(SEARCH("Aprovado",O45)))</formula>
    </cfRule>
    <cfRule type="containsErrors" dxfId="717" priority="889">
      <formula>ISERROR(O45)</formula>
    </cfRule>
  </conditionalFormatting>
  <conditionalFormatting sqref="O46">
    <cfRule type="containsText" dxfId="716" priority="884" operator="containsText" text="Recuperação">
      <formula>NOT(ISERROR(SEARCH("Recuperação",O46)))</formula>
    </cfRule>
    <cfRule type="containsText" dxfId="715" priority="885" operator="containsText" text="Aprovado">
      <formula>NOT(ISERROR(SEARCH("Aprovado",O46)))</formula>
    </cfRule>
    <cfRule type="containsErrors" dxfId="714" priority="886">
      <formula>ISERROR(O46)</formula>
    </cfRule>
  </conditionalFormatting>
  <conditionalFormatting sqref="O47">
    <cfRule type="containsText" dxfId="713" priority="881" operator="containsText" text="Recuperação">
      <formula>NOT(ISERROR(SEARCH("Recuperação",O47)))</formula>
    </cfRule>
    <cfRule type="containsText" dxfId="712" priority="882" operator="containsText" text="Aprovado">
      <formula>NOT(ISERROR(SEARCH("Aprovado",O47)))</formula>
    </cfRule>
    <cfRule type="containsErrors" dxfId="711" priority="883">
      <formula>ISERROR(O47)</formula>
    </cfRule>
  </conditionalFormatting>
  <conditionalFormatting sqref="O48">
    <cfRule type="containsText" dxfId="710" priority="878" operator="containsText" text="Recuperação">
      <formula>NOT(ISERROR(SEARCH("Recuperação",O48)))</formula>
    </cfRule>
    <cfRule type="containsText" dxfId="709" priority="879" operator="containsText" text="Aprovado">
      <formula>NOT(ISERROR(SEARCH("Aprovado",O48)))</formula>
    </cfRule>
    <cfRule type="containsErrors" dxfId="708" priority="880">
      <formula>ISERROR(O48)</formula>
    </cfRule>
  </conditionalFormatting>
  <conditionalFormatting sqref="O49">
    <cfRule type="containsText" dxfId="707" priority="875" operator="containsText" text="Recuperação">
      <formula>NOT(ISERROR(SEARCH("Recuperação",O49)))</formula>
    </cfRule>
    <cfRule type="containsText" dxfId="706" priority="876" operator="containsText" text="Aprovado">
      <formula>NOT(ISERROR(SEARCH("Aprovado",O49)))</formula>
    </cfRule>
    <cfRule type="containsErrors" dxfId="705" priority="877">
      <formula>ISERROR(O49)</formula>
    </cfRule>
  </conditionalFormatting>
  <conditionalFormatting sqref="Q36">
    <cfRule type="containsErrors" dxfId="704" priority="872">
      <formula>ISERROR(Q36)</formula>
    </cfRule>
    <cfRule type="cellIs" dxfId="703" priority="873" operator="lessThan">
      <formula>$E$63</formula>
    </cfRule>
    <cfRule type="cellIs" dxfId="702" priority="874" operator="greaterThanOrEqual">
      <formula>$E$63</formula>
    </cfRule>
  </conditionalFormatting>
  <conditionalFormatting sqref="Q37">
    <cfRule type="containsErrors" dxfId="701" priority="869">
      <formula>ISERROR(Q37)</formula>
    </cfRule>
    <cfRule type="cellIs" dxfId="700" priority="870" operator="lessThan">
      <formula>$E$63</formula>
    </cfRule>
    <cfRule type="cellIs" dxfId="699" priority="871" operator="greaterThanOrEqual">
      <formula>$E$63</formula>
    </cfRule>
  </conditionalFormatting>
  <conditionalFormatting sqref="Q38">
    <cfRule type="containsErrors" dxfId="698" priority="866">
      <formula>ISERROR(Q38)</formula>
    </cfRule>
    <cfRule type="cellIs" dxfId="697" priority="867" operator="lessThan">
      <formula>$E$63</formula>
    </cfRule>
    <cfRule type="cellIs" dxfId="696" priority="868" operator="greaterThanOrEqual">
      <formula>$E$63</formula>
    </cfRule>
  </conditionalFormatting>
  <conditionalFormatting sqref="Q39">
    <cfRule type="containsErrors" dxfId="695" priority="863">
      <formula>ISERROR(Q39)</formula>
    </cfRule>
    <cfRule type="cellIs" dxfId="694" priority="864" operator="lessThan">
      <formula>$E$63</formula>
    </cfRule>
    <cfRule type="cellIs" dxfId="693" priority="865" operator="greaterThanOrEqual">
      <formula>$E$63</formula>
    </cfRule>
  </conditionalFormatting>
  <conditionalFormatting sqref="Q40">
    <cfRule type="containsErrors" dxfId="692" priority="860">
      <formula>ISERROR(Q40)</formula>
    </cfRule>
    <cfRule type="cellIs" dxfId="691" priority="861" operator="lessThan">
      <formula>$E$63</formula>
    </cfRule>
    <cfRule type="cellIs" dxfId="690" priority="862" operator="greaterThanOrEqual">
      <formula>$E$63</formula>
    </cfRule>
  </conditionalFormatting>
  <conditionalFormatting sqref="Q41">
    <cfRule type="containsErrors" dxfId="689" priority="857">
      <formula>ISERROR(Q41)</formula>
    </cfRule>
    <cfRule type="cellIs" dxfId="688" priority="858" operator="lessThan">
      <formula>$E$63</formula>
    </cfRule>
    <cfRule type="cellIs" dxfId="687" priority="859" operator="greaterThanOrEqual">
      <formula>$E$63</formula>
    </cfRule>
  </conditionalFormatting>
  <conditionalFormatting sqref="Q42">
    <cfRule type="containsErrors" dxfId="686" priority="854">
      <formula>ISERROR(Q42)</formula>
    </cfRule>
    <cfRule type="cellIs" dxfId="685" priority="855" operator="lessThan">
      <formula>$E$63</formula>
    </cfRule>
    <cfRule type="cellIs" dxfId="684" priority="856" operator="greaterThanOrEqual">
      <formula>$E$63</formula>
    </cfRule>
  </conditionalFormatting>
  <conditionalFormatting sqref="Q43">
    <cfRule type="containsErrors" dxfId="683" priority="851">
      <formula>ISERROR(Q43)</formula>
    </cfRule>
    <cfRule type="cellIs" dxfId="682" priority="852" operator="lessThan">
      <formula>$E$63</formula>
    </cfRule>
    <cfRule type="cellIs" dxfId="681" priority="853" operator="greaterThanOrEqual">
      <formula>$E$63</formula>
    </cfRule>
  </conditionalFormatting>
  <conditionalFormatting sqref="Q44">
    <cfRule type="containsErrors" dxfId="680" priority="848">
      <formula>ISERROR(Q44)</formula>
    </cfRule>
    <cfRule type="cellIs" dxfId="679" priority="849" operator="lessThan">
      <formula>$E$63</formula>
    </cfRule>
    <cfRule type="cellIs" dxfId="678" priority="850" operator="greaterThanOrEqual">
      <formula>$E$63</formula>
    </cfRule>
  </conditionalFormatting>
  <conditionalFormatting sqref="Q45">
    <cfRule type="containsErrors" dxfId="677" priority="845">
      <formula>ISERROR(Q45)</formula>
    </cfRule>
    <cfRule type="cellIs" dxfId="676" priority="846" operator="lessThan">
      <formula>$E$63</formula>
    </cfRule>
    <cfRule type="cellIs" dxfId="675" priority="847" operator="greaterThanOrEqual">
      <formula>$E$63</formula>
    </cfRule>
  </conditionalFormatting>
  <conditionalFormatting sqref="Q46">
    <cfRule type="containsErrors" dxfId="674" priority="842">
      <formula>ISERROR(Q46)</formula>
    </cfRule>
    <cfRule type="cellIs" dxfId="673" priority="843" operator="lessThan">
      <formula>$E$63</formula>
    </cfRule>
    <cfRule type="cellIs" dxfId="672" priority="844" operator="greaterThanOrEqual">
      <formula>$E$63</formula>
    </cfRule>
  </conditionalFormatting>
  <conditionalFormatting sqref="Q47">
    <cfRule type="containsErrors" dxfId="671" priority="839">
      <formula>ISERROR(Q47)</formula>
    </cfRule>
    <cfRule type="cellIs" dxfId="670" priority="840" operator="lessThan">
      <formula>$E$63</formula>
    </cfRule>
    <cfRule type="cellIs" dxfId="669" priority="841" operator="greaterThanOrEqual">
      <formula>$E$63</formula>
    </cfRule>
  </conditionalFormatting>
  <conditionalFormatting sqref="Q48">
    <cfRule type="containsErrors" dxfId="668" priority="836">
      <formula>ISERROR(Q48)</formula>
    </cfRule>
    <cfRule type="cellIs" dxfId="667" priority="837" operator="lessThan">
      <formula>$E$63</formula>
    </cfRule>
    <cfRule type="cellIs" dxfId="666" priority="838" operator="greaterThanOrEqual">
      <formula>$E$63</formula>
    </cfRule>
  </conditionalFormatting>
  <conditionalFormatting sqref="Q49">
    <cfRule type="containsErrors" dxfId="665" priority="833">
      <formula>ISERROR(Q49)</formula>
    </cfRule>
    <cfRule type="cellIs" dxfId="664" priority="834" operator="lessThan">
      <formula>$E$63</formula>
    </cfRule>
    <cfRule type="cellIs" dxfId="663" priority="835" operator="greaterThanOrEqual">
      <formula>$E$63</formula>
    </cfRule>
  </conditionalFormatting>
  <conditionalFormatting sqref="R36">
    <cfRule type="containsErrors" dxfId="662" priority="830">
      <formula>ISERROR(R36)</formula>
    </cfRule>
    <cfRule type="cellIs" dxfId="661" priority="831" operator="lessThan">
      <formula>$E$63</formula>
    </cfRule>
    <cfRule type="cellIs" dxfId="660" priority="832" operator="greaterThanOrEqual">
      <formula>$E$63</formula>
    </cfRule>
  </conditionalFormatting>
  <conditionalFormatting sqref="R37">
    <cfRule type="containsErrors" dxfId="659" priority="827">
      <formula>ISERROR(R37)</formula>
    </cfRule>
    <cfRule type="cellIs" dxfId="658" priority="828" operator="lessThan">
      <formula>$E$63</formula>
    </cfRule>
    <cfRule type="cellIs" dxfId="657" priority="829" operator="greaterThanOrEqual">
      <formula>$E$63</formula>
    </cfRule>
  </conditionalFormatting>
  <conditionalFormatting sqref="R38">
    <cfRule type="containsErrors" dxfId="656" priority="824">
      <formula>ISERROR(R38)</formula>
    </cfRule>
    <cfRule type="cellIs" dxfId="655" priority="825" operator="lessThan">
      <formula>$E$63</formula>
    </cfRule>
    <cfRule type="cellIs" dxfId="654" priority="826" operator="greaterThanOrEqual">
      <formula>$E$63</formula>
    </cfRule>
  </conditionalFormatting>
  <conditionalFormatting sqref="R39">
    <cfRule type="containsErrors" dxfId="653" priority="821">
      <formula>ISERROR(R39)</formula>
    </cfRule>
    <cfRule type="cellIs" dxfId="652" priority="822" operator="lessThan">
      <formula>$E$63</formula>
    </cfRule>
    <cfRule type="cellIs" dxfId="651" priority="823" operator="greaterThanOrEqual">
      <formula>$E$63</formula>
    </cfRule>
  </conditionalFormatting>
  <conditionalFormatting sqref="R40">
    <cfRule type="containsErrors" dxfId="650" priority="818">
      <formula>ISERROR(R40)</formula>
    </cfRule>
    <cfRule type="cellIs" dxfId="649" priority="819" operator="lessThan">
      <formula>$E$63</formula>
    </cfRule>
    <cfRule type="cellIs" dxfId="648" priority="820" operator="greaterThanOrEqual">
      <formula>$E$63</formula>
    </cfRule>
  </conditionalFormatting>
  <conditionalFormatting sqref="R41">
    <cfRule type="containsErrors" dxfId="647" priority="815">
      <formula>ISERROR(R41)</formula>
    </cfRule>
    <cfRule type="cellIs" dxfId="646" priority="816" operator="lessThan">
      <formula>$E$63</formula>
    </cfRule>
    <cfRule type="cellIs" dxfId="645" priority="817" operator="greaterThanOrEqual">
      <formula>$E$63</formula>
    </cfRule>
  </conditionalFormatting>
  <conditionalFormatting sqref="R42">
    <cfRule type="containsErrors" dxfId="644" priority="812">
      <formula>ISERROR(R42)</formula>
    </cfRule>
    <cfRule type="cellIs" dxfId="643" priority="813" operator="lessThan">
      <formula>$E$63</formula>
    </cfRule>
    <cfRule type="cellIs" dxfId="642" priority="814" operator="greaterThanOrEqual">
      <formula>$E$63</formula>
    </cfRule>
  </conditionalFormatting>
  <conditionalFormatting sqref="R43">
    <cfRule type="containsErrors" dxfId="641" priority="809">
      <formula>ISERROR(R43)</formula>
    </cfRule>
    <cfRule type="cellIs" dxfId="640" priority="810" operator="lessThan">
      <formula>$E$63</formula>
    </cfRule>
    <cfRule type="cellIs" dxfId="639" priority="811" operator="greaterThanOrEqual">
      <formula>$E$63</formula>
    </cfRule>
  </conditionalFormatting>
  <conditionalFormatting sqref="R44">
    <cfRule type="containsErrors" dxfId="638" priority="806">
      <formula>ISERROR(R44)</formula>
    </cfRule>
    <cfRule type="cellIs" dxfId="637" priority="807" operator="lessThan">
      <formula>$E$63</formula>
    </cfRule>
    <cfRule type="cellIs" dxfId="636" priority="808" operator="greaterThanOrEqual">
      <formula>$E$63</formula>
    </cfRule>
  </conditionalFormatting>
  <conditionalFormatting sqref="R45">
    <cfRule type="containsErrors" dxfId="635" priority="803">
      <formula>ISERROR(R45)</formula>
    </cfRule>
    <cfRule type="cellIs" dxfId="634" priority="804" operator="lessThan">
      <formula>$E$63</formula>
    </cfRule>
    <cfRule type="cellIs" dxfId="633" priority="805" operator="greaterThanOrEqual">
      <formula>$E$63</formula>
    </cfRule>
  </conditionalFormatting>
  <conditionalFormatting sqref="R46">
    <cfRule type="containsErrors" dxfId="632" priority="800">
      <formula>ISERROR(R46)</formula>
    </cfRule>
    <cfRule type="cellIs" dxfId="631" priority="801" operator="lessThan">
      <formula>$E$63</formula>
    </cfRule>
    <cfRule type="cellIs" dxfId="630" priority="802" operator="greaterThanOrEqual">
      <formula>$E$63</formula>
    </cfRule>
  </conditionalFormatting>
  <conditionalFormatting sqref="R47">
    <cfRule type="containsErrors" dxfId="629" priority="797">
      <formula>ISERROR(R47)</formula>
    </cfRule>
    <cfRule type="cellIs" dxfId="628" priority="798" operator="lessThan">
      <formula>$E$63</formula>
    </cfRule>
    <cfRule type="cellIs" dxfId="627" priority="799" operator="greaterThanOrEqual">
      <formula>$E$63</formula>
    </cfRule>
  </conditionalFormatting>
  <conditionalFormatting sqref="R48">
    <cfRule type="containsErrors" dxfId="626" priority="794">
      <formula>ISERROR(R48)</formula>
    </cfRule>
    <cfRule type="cellIs" dxfId="625" priority="795" operator="lessThan">
      <formula>$E$63</formula>
    </cfRule>
    <cfRule type="cellIs" dxfId="624" priority="796" operator="greaterThanOrEqual">
      <formula>$E$63</formula>
    </cfRule>
  </conditionalFormatting>
  <conditionalFormatting sqref="R49">
    <cfRule type="containsErrors" dxfId="623" priority="791">
      <formula>ISERROR(R49)</formula>
    </cfRule>
    <cfRule type="cellIs" dxfId="622" priority="792" operator="lessThan">
      <formula>$E$63</formula>
    </cfRule>
    <cfRule type="cellIs" dxfId="621" priority="793" operator="greaterThanOrEqual">
      <formula>$E$63</formula>
    </cfRule>
  </conditionalFormatting>
  <conditionalFormatting sqref="T54">
    <cfRule type="containsErrors" dxfId="620" priority="788">
      <formula>ISERROR(T54)</formula>
    </cfRule>
    <cfRule type="cellIs" dxfId="619" priority="789" operator="lessThan">
      <formula>$E$63</formula>
    </cfRule>
    <cfRule type="cellIs" dxfId="618" priority="790" operator="greaterThanOrEqual">
      <formula>$E$63</formula>
    </cfRule>
  </conditionalFormatting>
  <conditionalFormatting sqref="U36">
    <cfRule type="containsErrors" dxfId="617" priority="785">
      <formula>ISERROR(U36)</formula>
    </cfRule>
    <cfRule type="cellIs" dxfId="616" priority="786" operator="lessThan">
      <formula>$E$63</formula>
    </cfRule>
    <cfRule type="cellIs" dxfId="615" priority="787" operator="greaterThanOrEqual">
      <formula>$E$63</formula>
    </cfRule>
  </conditionalFormatting>
  <conditionalFormatting sqref="V36">
    <cfRule type="containsErrors" dxfId="614" priority="782">
      <formula>ISERROR(V36)</formula>
    </cfRule>
    <cfRule type="cellIs" dxfId="613" priority="783" operator="lessThan">
      <formula>$E$63</formula>
    </cfRule>
    <cfRule type="cellIs" dxfId="612" priority="784" operator="greaterThanOrEqual">
      <formula>$E$63</formula>
    </cfRule>
  </conditionalFormatting>
  <conditionalFormatting sqref="W36">
    <cfRule type="containsErrors" dxfId="611" priority="779">
      <formula>ISERROR(W36)</formula>
    </cfRule>
    <cfRule type="cellIs" dxfId="610" priority="780" operator="lessThan">
      <formula>$E$63</formula>
    </cfRule>
    <cfRule type="cellIs" dxfId="609" priority="781" operator="greaterThanOrEqual">
      <formula>$E$63</formula>
    </cfRule>
  </conditionalFormatting>
  <conditionalFormatting sqref="X36">
    <cfRule type="containsErrors" dxfId="608" priority="776">
      <formula>ISERROR(X36)</formula>
    </cfRule>
    <cfRule type="cellIs" dxfId="607" priority="777" operator="lessThan">
      <formula>$E$63</formula>
    </cfRule>
    <cfRule type="cellIs" dxfId="606" priority="778" operator="greaterThanOrEqual">
      <formula>$E$63</formula>
    </cfRule>
  </conditionalFormatting>
  <conditionalFormatting sqref="U44">
    <cfRule type="containsErrors" dxfId="605" priority="689">
      <formula>ISERROR(U44)</formula>
    </cfRule>
    <cfRule type="cellIs" dxfId="604" priority="690" operator="lessThan">
      <formula>$E$63</formula>
    </cfRule>
    <cfRule type="cellIs" dxfId="603" priority="691" operator="greaterThanOrEqual">
      <formula>$E$63</formula>
    </cfRule>
  </conditionalFormatting>
  <conditionalFormatting sqref="V44">
    <cfRule type="containsErrors" dxfId="602" priority="686">
      <formula>ISERROR(V44)</formula>
    </cfRule>
    <cfRule type="cellIs" dxfId="601" priority="687" operator="lessThan">
      <formula>$E$63</formula>
    </cfRule>
    <cfRule type="cellIs" dxfId="600" priority="688" operator="greaterThanOrEqual">
      <formula>$E$63</formula>
    </cfRule>
  </conditionalFormatting>
  <conditionalFormatting sqref="W44">
    <cfRule type="containsErrors" dxfId="599" priority="683">
      <formula>ISERROR(W44)</formula>
    </cfRule>
    <cfRule type="cellIs" dxfId="598" priority="684" operator="lessThan">
      <formula>$E$63</formula>
    </cfRule>
    <cfRule type="cellIs" dxfId="597" priority="685" operator="greaterThanOrEqual">
      <formula>$E$63</formula>
    </cfRule>
  </conditionalFormatting>
  <conditionalFormatting sqref="X44">
    <cfRule type="containsErrors" dxfId="596" priority="680">
      <formula>ISERROR(X44)</formula>
    </cfRule>
    <cfRule type="cellIs" dxfId="595" priority="681" operator="lessThan">
      <formula>$E$63</formula>
    </cfRule>
    <cfRule type="cellIs" dxfId="594" priority="682" operator="greaterThanOrEqual">
      <formula>$E$63</formula>
    </cfRule>
  </conditionalFormatting>
  <conditionalFormatting sqref="X49">
    <cfRule type="containsErrors" dxfId="593" priority="629">
      <formula>ISERROR(X49)</formula>
    </cfRule>
    <cfRule type="cellIs" dxfId="592" priority="630" operator="lessThan">
      <formula>$E$63</formula>
    </cfRule>
    <cfRule type="cellIs" dxfId="591" priority="631" operator="greaterThanOrEqual">
      <formula>$E$63</formula>
    </cfRule>
  </conditionalFormatting>
  <conditionalFormatting sqref="W49">
    <cfRule type="containsErrors" dxfId="590" priority="626">
      <formula>ISERROR(W49)</formula>
    </cfRule>
    <cfRule type="cellIs" dxfId="589" priority="627" operator="lessThan">
      <formula>$E$63</formula>
    </cfRule>
    <cfRule type="cellIs" dxfId="588" priority="628" operator="greaterThanOrEqual">
      <formula>$E$63</formula>
    </cfRule>
  </conditionalFormatting>
  <conditionalFormatting sqref="V49">
    <cfRule type="containsErrors" dxfId="587" priority="623">
      <formula>ISERROR(V49)</formula>
    </cfRule>
    <cfRule type="cellIs" dxfId="586" priority="624" operator="lessThan">
      <formula>$E$63</formula>
    </cfRule>
    <cfRule type="cellIs" dxfId="585" priority="625" operator="greaterThanOrEqual">
      <formula>$E$63</formula>
    </cfRule>
  </conditionalFormatting>
  <conditionalFormatting sqref="U49">
    <cfRule type="containsErrors" dxfId="584" priority="620">
      <formula>ISERROR(U49)</formula>
    </cfRule>
    <cfRule type="cellIs" dxfId="583" priority="621" operator="lessThan">
      <formula>$E$63</formula>
    </cfRule>
    <cfRule type="cellIs" dxfId="582" priority="622" operator="greaterThanOrEqual">
      <formula>$E$63</formula>
    </cfRule>
  </conditionalFormatting>
  <conditionalFormatting sqref="Y36">
    <cfRule type="containsText" dxfId="581" priority="617" operator="containsText" text="Recuperação">
      <formula>NOT(ISERROR(SEARCH("Recuperação",Y36)))</formula>
    </cfRule>
    <cfRule type="containsText" dxfId="580" priority="618" operator="containsText" text="Aprovado">
      <formula>NOT(ISERROR(SEARCH("Aprovado",Y36)))</formula>
    </cfRule>
    <cfRule type="containsErrors" dxfId="579" priority="619">
      <formula>ISERROR(Y36)</formula>
    </cfRule>
  </conditionalFormatting>
  <conditionalFormatting sqref="AA36">
    <cfRule type="containsErrors" dxfId="578" priority="614">
      <formula>ISERROR(AA36)</formula>
    </cfRule>
    <cfRule type="cellIs" dxfId="577" priority="615" operator="lessThan">
      <formula>$E$63</formula>
    </cfRule>
    <cfRule type="cellIs" dxfId="576" priority="616" operator="greaterThanOrEqual">
      <formula>$E$63</formula>
    </cfRule>
  </conditionalFormatting>
  <conditionalFormatting sqref="AA37">
    <cfRule type="containsErrors" dxfId="575" priority="611">
      <formula>ISERROR(AA37)</formula>
    </cfRule>
    <cfRule type="cellIs" dxfId="574" priority="612" operator="lessThan">
      <formula>$E$63</formula>
    </cfRule>
    <cfRule type="cellIs" dxfId="573" priority="613" operator="greaterThanOrEqual">
      <formula>$E$63</formula>
    </cfRule>
  </conditionalFormatting>
  <conditionalFormatting sqref="AA38">
    <cfRule type="containsErrors" dxfId="572" priority="608">
      <formula>ISERROR(AA38)</formula>
    </cfRule>
    <cfRule type="cellIs" dxfId="571" priority="609" operator="lessThan">
      <formula>$E$63</formula>
    </cfRule>
    <cfRule type="cellIs" dxfId="570" priority="610" operator="greaterThanOrEqual">
      <formula>$E$63</formula>
    </cfRule>
  </conditionalFormatting>
  <conditionalFormatting sqref="AA39">
    <cfRule type="containsErrors" dxfId="569" priority="605">
      <formula>ISERROR(AA39)</formula>
    </cfRule>
    <cfRule type="cellIs" dxfId="568" priority="606" operator="lessThan">
      <formula>$E$63</formula>
    </cfRule>
    <cfRule type="cellIs" dxfId="567" priority="607" operator="greaterThanOrEqual">
      <formula>$E$63</formula>
    </cfRule>
  </conditionalFormatting>
  <conditionalFormatting sqref="AA40">
    <cfRule type="containsErrors" dxfId="566" priority="602">
      <formula>ISERROR(AA40)</formula>
    </cfRule>
    <cfRule type="cellIs" dxfId="565" priority="603" operator="lessThan">
      <formula>$E$63</formula>
    </cfRule>
    <cfRule type="cellIs" dxfId="564" priority="604" operator="greaterThanOrEqual">
      <formula>$E$63</formula>
    </cfRule>
  </conditionalFormatting>
  <conditionalFormatting sqref="AA41">
    <cfRule type="containsErrors" dxfId="563" priority="599">
      <formula>ISERROR(AA41)</formula>
    </cfRule>
    <cfRule type="cellIs" dxfId="562" priority="600" operator="lessThan">
      <formula>$E$63</formula>
    </cfRule>
    <cfRule type="cellIs" dxfId="561" priority="601" operator="greaterThanOrEqual">
      <formula>$E$63</formula>
    </cfRule>
  </conditionalFormatting>
  <conditionalFormatting sqref="AA42">
    <cfRule type="containsErrors" dxfId="560" priority="596">
      <formula>ISERROR(AA42)</formula>
    </cfRule>
    <cfRule type="cellIs" dxfId="559" priority="597" operator="lessThan">
      <formula>$E$63</formula>
    </cfRule>
    <cfRule type="cellIs" dxfId="558" priority="598" operator="greaterThanOrEqual">
      <formula>$E$63</formula>
    </cfRule>
  </conditionalFormatting>
  <conditionalFormatting sqref="AA43">
    <cfRule type="containsErrors" dxfId="557" priority="593">
      <formula>ISERROR(AA43)</formula>
    </cfRule>
    <cfRule type="cellIs" dxfId="556" priority="594" operator="lessThan">
      <formula>$E$63</formula>
    </cfRule>
    <cfRule type="cellIs" dxfId="555" priority="595" operator="greaterThanOrEqual">
      <formula>$E$63</formula>
    </cfRule>
  </conditionalFormatting>
  <conditionalFormatting sqref="AA44">
    <cfRule type="containsErrors" dxfId="554" priority="590">
      <formula>ISERROR(AA44)</formula>
    </cfRule>
    <cfRule type="cellIs" dxfId="553" priority="591" operator="lessThan">
      <formula>$E$63</formula>
    </cfRule>
    <cfRule type="cellIs" dxfId="552" priority="592" operator="greaterThanOrEqual">
      <formula>$E$63</formula>
    </cfRule>
  </conditionalFormatting>
  <conditionalFormatting sqref="AA45">
    <cfRule type="containsErrors" dxfId="551" priority="587">
      <formula>ISERROR(AA45)</formula>
    </cfRule>
    <cfRule type="cellIs" dxfId="550" priority="588" operator="lessThan">
      <formula>$E$63</formula>
    </cfRule>
    <cfRule type="cellIs" dxfId="549" priority="589" operator="greaterThanOrEqual">
      <formula>$E$63</formula>
    </cfRule>
  </conditionalFormatting>
  <conditionalFormatting sqref="AA46">
    <cfRule type="containsErrors" dxfId="548" priority="584">
      <formula>ISERROR(AA46)</formula>
    </cfRule>
    <cfRule type="cellIs" dxfId="547" priority="585" operator="lessThan">
      <formula>$E$63</formula>
    </cfRule>
    <cfRule type="cellIs" dxfId="546" priority="586" operator="greaterThanOrEqual">
      <formula>$E$63</formula>
    </cfRule>
  </conditionalFormatting>
  <conditionalFormatting sqref="AA47">
    <cfRule type="containsErrors" dxfId="545" priority="581">
      <formula>ISERROR(AA47)</formula>
    </cfRule>
    <cfRule type="cellIs" dxfId="544" priority="582" operator="lessThan">
      <formula>$E$63</formula>
    </cfRule>
    <cfRule type="cellIs" dxfId="543" priority="583" operator="greaterThanOrEqual">
      <formula>$E$63</formula>
    </cfRule>
  </conditionalFormatting>
  <conditionalFormatting sqref="AA48">
    <cfRule type="containsErrors" dxfId="542" priority="578">
      <formula>ISERROR(AA48)</formula>
    </cfRule>
    <cfRule type="cellIs" dxfId="541" priority="579" operator="lessThan">
      <formula>$E$63</formula>
    </cfRule>
    <cfRule type="cellIs" dxfId="540" priority="580" operator="greaterThanOrEqual">
      <formula>$E$63</formula>
    </cfRule>
  </conditionalFormatting>
  <conditionalFormatting sqref="AA49">
    <cfRule type="containsErrors" dxfId="539" priority="575">
      <formula>ISERROR(AA49)</formula>
    </cfRule>
    <cfRule type="cellIs" dxfId="538" priority="576" operator="lessThan">
      <formula>$E$63</formula>
    </cfRule>
    <cfRule type="cellIs" dxfId="537" priority="577" operator="greaterThanOrEqual">
      <formula>$E$63</formula>
    </cfRule>
  </conditionalFormatting>
  <conditionalFormatting sqref="AB36">
    <cfRule type="containsText" dxfId="536" priority="572" operator="containsText" text="Recuperação">
      <formula>NOT(ISERROR(SEARCH("Recuperação",AB36)))</formula>
    </cfRule>
    <cfRule type="containsText" dxfId="535" priority="573" operator="containsText" text="Aprovado">
      <formula>NOT(ISERROR(SEARCH("Aprovado",AB36)))</formula>
    </cfRule>
    <cfRule type="containsErrors" dxfId="534" priority="574">
      <formula>ISERROR(AB36)</formula>
    </cfRule>
  </conditionalFormatting>
  <conditionalFormatting sqref="AD36">
    <cfRule type="containsErrors" dxfId="533" priority="569">
      <formula>ISERROR(AD36)</formula>
    </cfRule>
    <cfRule type="cellIs" dxfId="532" priority="570" operator="lessThan">
      <formula>$E$63</formula>
    </cfRule>
    <cfRule type="cellIs" dxfId="531" priority="571" operator="greaterThanOrEqual">
      <formula>$E$63</formula>
    </cfRule>
  </conditionalFormatting>
  <conditionalFormatting sqref="AD37">
    <cfRule type="containsErrors" dxfId="530" priority="566">
      <formula>ISERROR(AD37)</formula>
    </cfRule>
    <cfRule type="cellIs" dxfId="529" priority="567" operator="lessThan">
      <formula>$E$63</formula>
    </cfRule>
    <cfRule type="cellIs" dxfId="528" priority="568" operator="greaterThanOrEqual">
      <formula>$E$63</formula>
    </cfRule>
  </conditionalFormatting>
  <conditionalFormatting sqref="AD38">
    <cfRule type="containsErrors" dxfId="527" priority="563">
      <formula>ISERROR(AD38)</formula>
    </cfRule>
    <cfRule type="cellIs" dxfId="526" priority="564" operator="lessThan">
      <formula>$E$63</formula>
    </cfRule>
    <cfRule type="cellIs" dxfId="525" priority="565" operator="greaterThanOrEqual">
      <formula>$E$63</formula>
    </cfRule>
  </conditionalFormatting>
  <conditionalFormatting sqref="AD39">
    <cfRule type="containsErrors" dxfId="524" priority="560">
      <formula>ISERROR(AD39)</formula>
    </cfRule>
    <cfRule type="cellIs" dxfId="523" priority="561" operator="lessThan">
      <formula>$E$63</formula>
    </cfRule>
    <cfRule type="cellIs" dxfId="522" priority="562" operator="greaterThanOrEqual">
      <formula>$E$63</formula>
    </cfRule>
  </conditionalFormatting>
  <conditionalFormatting sqref="AD40">
    <cfRule type="containsErrors" dxfId="521" priority="557">
      <formula>ISERROR(AD40)</formula>
    </cfRule>
    <cfRule type="cellIs" dxfId="520" priority="558" operator="lessThan">
      <formula>$E$63</formula>
    </cfRule>
    <cfRule type="cellIs" dxfId="519" priority="559" operator="greaterThanOrEqual">
      <formula>$E$63</formula>
    </cfRule>
  </conditionalFormatting>
  <conditionalFormatting sqref="AD41">
    <cfRule type="containsErrors" dxfId="518" priority="554">
      <formula>ISERROR(AD41)</formula>
    </cfRule>
    <cfRule type="cellIs" dxfId="517" priority="555" operator="lessThan">
      <formula>$E$63</formula>
    </cfRule>
    <cfRule type="cellIs" dxfId="516" priority="556" operator="greaterThanOrEqual">
      <formula>$E$63</formula>
    </cfRule>
  </conditionalFormatting>
  <conditionalFormatting sqref="AD42">
    <cfRule type="containsErrors" dxfId="515" priority="551">
      <formula>ISERROR(AD42)</formula>
    </cfRule>
    <cfRule type="cellIs" dxfId="514" priority="552" operator="lessThan">
      <formula>$E$63</formula>
    </cfRule>
    <cfRule type="cellIs" dxfId="513" priority="553" operator="greaterThanOrEqual">
      <formula>$E$63</formula>
    </cfRule>
  </conditionalFormatting>
  <conditionalFormatting sqref="AD43">
    <cfRule type="containsErrors" dxfId="512" priority="548">
      <formula>ISERROR(AD43)</formula>
    </cfRule>
    <cfRule type="cellIs" dxfId="511" priority="549" operator="lessThan">
      <formula>$E$63</formula>
    </cfRule>
    <cfRule type="cellIs" dxfId="510" priority="550" operator="greaterThanOrEqual">
      <formula>$E$63</formula>
    </cfRule>
  </conditionalFormatting>
  <conditionalFormatting sqref="AD44">
    <cfRule type="containsErrors" dxfId="509" priority="545">
      <formula>ISERROR(AD44)</formula>
    </cfRule>
    <cfRule type="cellIs" dxfId="508" priority="546" operator="lessThan">
      <formula>$E$63</formula>
    </cfRule>
    <cfRule type="cellIs" dxfId="507" priority="547" operator="greaterThanOrEqual">
      <formula>$E$63</formula>
    </cfRule>
  </conditionalFormatting>
  <conditionalFormatting sqref="AD45">
    <cfRule type="containsErrors" dxfId="506" priority="542">
      <formula>ISERROR(AD45)</formula>
    </cfRule>
    <cfRule type="cellIs" dxfId="505" priority="543" operator="lessThan">
      <formula>$E$63</formula>
    </cfRule>
    <cfRule type="cellIs" dxfId="504" priority="544" operator="greaterThanOrEqual">
      <formula>$E$63</formula>
    </cfRule>
  </conditionalFormatting>
  <conditionalFormatting sqref="AD46">
    <cfRule type="containsErrors" dxfId="503" priority="539">
      <formula>ISERROR(AD46)</formula>
    </cfRule>
    <cfRule type="cellIs" dxfId="502" priority="540" operator="lessThan">
      <formula>$E$63</formula>
    </cfRule>
    <cfRule type="cellIs" dxfId="501" priority="541" operator="greaterThanOrEqual">
      <formula>$E$63</formula>
    </cfRule>
  </conditionalFormatting>
  <conditionalFormatting sqref="AD47">
    <cfRule type="containsErrors" dxfId="500" priority="536">
      <formula>ISERROR(AD47)</formula>
    </cfRule>
    <cfRule type="cellIs" dxfId="499" priority="537" operator="lessThan">
      <formula>$E$63</formula>
    </cfRule>
    <cfRule type="cellIs" dxfId="498" priority="538" operator="greaterThanOrEqual">
      <formula>$E$63</formula>
    </cfRule>
  </conditionalFormatting>
  <conditionalFormatting sqref="AD48">
    <cfRule type="containsErrors" dxfId="497" priority="533">
      <formula>ISERROR(AD48)</formula>
    </cfRule>
    <cfRule type="cellIs" dxfId="496" priority="534" operator="lessThan">
      <formula>$E$63</formula>
    </cfRule>
    <cfRule type="cellIs" dxfId="495" priority="535" operator="greaterThanOrEqual">
      <formula>$E$63</formula>
    </cfRule>
  </conditionalFormatting>
  <conditionalFormatting sqref="AD49">
    <cfRule type="containsErrors" dxfId="494" priority="530">
      <formula>ISERROR(AD49)</formula>
    </cfRule>
    <cfRule type="cellIs" dxfId="493" priority="531" operator="lessThan">
      <formula>$E$63</formula>
    </cfRule>
    <cfRule type="cellIs" dxfId="492" priority="532" operator="greaterThanOrEqual">
      <formula>$E$63</formula>
    </cfRule>
  </conditionalFormatting>
  <conditionalFormatting sqref="L54">
    <cfRule type="containsErrors" dxfId="491" priority="527">
      <formula>ISERROR(L54)</formula>
    </cfRule>
  </conditionalFormatting>
  <conditionalFormatting sqref="L54">
    <cfRule type="cellIs" dxfId="490" priority="528" operator="lessThan">
      <formula>$E$63</formula>
    </cfRule>
    <cfRule type="cellIs" dxfId="489" priority="529" operator="greaterThanOrEqual">
      <formula>$E$63</formula>
    </cfRule>
  </conditionalFormatting>
  <conditionalFormatting sqref="M54">
    <cfRule type="containsErrors" dxfId="488" priority="524">
      <formula>ISERROR(M54)</formula>
    </cfRule>
  </conditionalFormatting>
  <conditionalFormatting sqref="M54">
    <cfRule type="cellIs" dxfId="487" priority="525" operator="lessThan">
      <formula>$E$63</formula>
    </cfRule>
    <cfRule type="cellIs" dxfId="486" priority="526" operator="greaterThanOrEqual">
      <formula>$E$63</formula>
    </cfRule>
  </conditionalFormatting>
  <conditionalFormatting sqref="N54">
    <cfRule type="containsErrors" dxfId="485" priority="521">
      <formula>ISERROR(N54)</formula>
    </cfRule>
  </conditionalFormatting>
  <conditionalFormatting sqref="N54">
    <cfRule type="cellIs" dxfId="484" priority="522" operator="lessThan">
      <formula>$E$63</formula>
    </cfRule>
    <cfRule type="cellIs" dxfId="483" priority="523" operator="greaterThanOrEqual">
      <formula>$E$63</formula>
    </cfRule>
  </conditionalFormatting>
  <conditionalFormatting sqref="N55">
    <cfRule type="containsErrors" dxfId="482" priority="518">
      <formula>ISERROR(N55)</formula>
    </cfRule>
  </conditionalFormatting>
  <conditionalFormatting sqref="N55">
    <cfRule type="cellIs" dxfId="481" priority="519" operator="lessThan">
      <formula>$E$63</formula>
    </cfRule>
    <cfRule type="cellIs" dxfId="480" priority="520" operator="greaterThanOrEqual">
      <formula>$E$63</formula>
    </cfRule>
  </conditionalFormatting>
  <conditionalFormatting sqref="M55">
    <cfRule type="containsErrors" dxfId="479" priority="515">
      <formula>ISERROR(M55)</formula>
    </cfRule>
  </conditionalFormatting>
  <conditionalFormatting sqref="M55">
    <cfRule type="cellIs" dxfId="478" priority="516" operator="lessThan">
      <formula>$E$63</formula>
    </cfRule>
    <cfRule type="cellIs" dxfId="477" priority="517" operator="greaterThanOrEqual">
      <formula>$E$63</formula>
    </cfRule>
  </conditionalFormatting>
  <conditionalFormatting sqref="L55">
    <cfRule type="containsErrors" dxfId="476" priority="512">
      <formula>ISERROR(L55)</formula>
    </cfRule>
  </conditionalFormatting>
  <conditionalFormatting sqref="L55">
    <cfRule type="cellIs" dxfId="475" priority="513" operator="lessThan">
      <formula>$E$63</formula>
    </cfRule>
    <cfRule type="cellIs" dxfId="474" priority="514" operator="greaterThanOrEqual">
      <formula>$E$63</formula>
    </cfRule>
  </conditionalFormatting>
  <conditionalFormatting sqref="K55">
    <cfRule type="containsErrors" dxfId="473" priority="509">
      <formula>ISERROR(K55)</formula>
    </cfRule>
  </conditionalFormatting>
  <conditionalFormatting sqref="K55">
    <cfRule type="cellIs" dxfId="472" priority="510" operator="lessThan">
      <formula>$E$63</formula>
    </cfRule>
    <cfRule type="cellIs" dxfId="471" priority="511" operator="greaterThanOrEqual">
      <formula>$E$63</formula>
    </cfRule>
  </conditionalFormatting>
  <conditionalFormatting sqref="K56">
    <cfRule type="containsErrors" dxfId="470" priority="506">
      <formula>ISERROR(K56)</formula>
    </cfRule>
  </conditionalFormatting>
  <conditionalFormatting sqref="K56">
    <cfRule type="cellIs" dxfId="469" priority="507" operator="lessThan">
      <formula>$E$63</formula>
    </cfRule>
    <cfRule type="cellIs" dxfId="468" priority="508" operator="greaterThanOrEqual">
      <formula>$E$63</formula>
    </cfRule>
  </conditionalFormatting>
  <conditionalFormatting sqref="L56">
    <cfRule type="containsErrors" dxfId="467" priority="503">
      <formula>ISERROR(L56)</formula>
    </cfRule>
  </conditionalFormatting>
  <conditionalFormatting sqref="L56">
    <cfRule type="cellIs" dxfId="466" priority="504" operator="lessThan">
      <formula>$E$63</formula>
    </cfRule>
    <cfRule type="cellIs" dxfId="465" priority="505" operator="greaterThanOrEqual">
      <formula>$E$63</formula>
    </cfRule>
  </conditionalFormatting>
  <conditionalFormatting sqref="M56">
    <cfRule type="containsErrors" dxfId="464" priority="500">
      <formula>ISERROR(M56)</formula>
    </cfRule>
  </conditionalFormatting>
  <conditionalFormatting sqref="M56">
    <cfRule type="cellIs" dxfId="463" priority="501" operator="lessThan">
      <formula>$E$63</formula>
    </cfRule>
    <cfRule type="cellIs" dxfId="462" priority="502" operator="greaterThanOrEqual">
      <formula>$E$63</formula>
    </cfRule>
  </conditionalFormatting>
  <conditionalFormatting sqref="N56">
    <cfRule type="containsErrors" dxfId="461" priority="497">
      <formula>ISERROR(N56)</formula>
    </cfRule>
  </conditionalFormatting>
  <conditionalFormatting sqref="N56">
    <cfRule type="cellIs" dxfId="460" priority="498" operator="lessThan">
      <formula>$E$63</formula>
    </cfRule>
    <cfRule type="cellIs" dxfId="459" priority="499" operator="greaterThanOrEqual">
      <formula>$E$63</formula>
    </cfRule>
  </conditionalFormatting>
  <conditionalFormatting sqref="O54">
    <cfRule type="containsText" dxfId="458" priority="494" operator="containsText" text="Recuperação">
      <formula>NOT(ISERROR(SEARCH("Recuperação",O54)))</formula>
    </cfRule>
    <cfRule type="containsText" dxfId="457" priority="495" operator="containsText" text="Aprovado">
      <formula>NOT(ISERROR(SEARCH("Aprovado",O54)))</formula>
    </cfRule>
    <cfRule type="containsErrors" dxfId="456" priority="496">
      <formula>ISERROR(O54)</formula>
    </cfRule>
  </conditionalFormatting>
  <conditionalFormatting sqref="Q54">
    <cfRule type="containsErrors" dxfId="455" priority="491">
      <formula>ISERROR(Q54)</formula>
    </cfRule>
  </conditionalFormatting>
  <conditionalFormatting sqref="Q54">
    <cfRule type="cellIs" dxfId="454" priority="492" operator="lessThan">
      <formula>$E$63</formula>
    </cfRule>
    <cfRule type="cellIs" dxfId="453" priority="493" operator="greaterThanOrEqual">
      <formula>$E$63</formula>
    </cfRule>
  </conditionalFormatting>
  <conditionalFormatting sqref="Q55">
    <cfRule type="containsErrors" dxfId="452" priority="488">
      <formula>ISERROR(Q55)</formula>
    </cfRule>
  </conditionalFormatting>
  <conditionalFormatting sqref="Q55">
    <cfRule type="cellIs" dxfId="451" priority="489" operator="lessThan">
      <formula>$E$63</formula>
    </cfRule>
    <cfRule type="cellIs" dxfId="450" priority="490" operator="greaterThanOrEqual">
      <formula>$E$63</formula>
    </cfRule>
  </conditionalFormatting>
  <conditionalFormatting sqref="Q56">
    <cfRule type="containsErrors" dxfId="449" priority="485">
      <formula>ISERROR(Q56)</formula>
    </cfRule>
  </conditionalFormatting>
  <conditionalFormatting sqref="Q56">
    <cfRule type="cellIs" dxfId="448" priority="486" operator="lessThan">
      <formula>$E$63</formula>
    </cfRule>
    <cfRule type="cellIs" dxfId="447" priority="487" operator="greaterThanOrEqual">
      <formula>$E$63</formula>
    </cfRule>
  </conditionalFormatting>
  <conditionalFormatting sqref="R54">
    <cfRule type="containsErrors" dxfId="446" priority="482">
      <formula>ISERROR(R54)</formula>
    </cfRule>
  </conditionalFormatting>
  <conditionalFormatting sqref="R54">
    <cfRule type="cellIs" dxfId="445" priority="483" operator="lessThan">
      <formula>$E$63</formula>
    </cfRule>
    <cfRule type="cellIs" dxfId="444" priority="484" operator="greaterThanOrEqual">
      <formula>$E$63</formula>
    </cfRule>
  </conditionalFormatting>
  <conditionalFormatting sqref="R55">
    <cfRule type="containsErrors" dxfId="443" priority="479">
      <formula>ISERROR(R55)</formula>
    </cfRule>
  </conditionalFormatting>
  <conditionalFormatting sqref="R55">
    <cfRule type="cellIs" dxfId="442" priority="480" operator="lessThan">
      <formula>$E$63</formula>
    </cfRule>
    <cfRule type="cellIs" dxfId="441" priority="481" operator="greaterThanOrEqual">
      <formula>$E$63</formula>
    </cfRule>
  </conditionalFormatting>
  <conditionalFormatting sqref="R56">
    <cfRule type="containsErrors" dxfId="440" priority="476">
      <formula>ISERROR(R56)</formula>
    </cfRule>
  </conditionalFormatting>
  <conditionalFormatting sqref="R56">
    <cfRule type="cellIs" dxfId="439" priority="477" operator="lessThan">
      <formula>$E$63</formula>
    </cfRule>
    <cfRule type="cellIs" dxfId="438" priority="478" operator="greaterThanOrEqual">
      <formula>$E$63</formula>
    </cfRule>
  </conditionalFormatting>
  <conditionalFormatting sqref="U54">
    <cfRule type="containsErrors" dxfId="437" priority="473">
      <formula>ISERROR(U54)</formula>
    </cfRule>
  </conditionalFormatting>
  <conditionalFormatting sqref="U54">
    <cfRule type="cellIs" dxfId="436" priority="474" operator="lessThan">
      <formula>$E$63</formula>
    </cfRule>
    <cfRule type="cellIs" dxfId="435" priority="475" operator="greaterThanOrEqual">
      <formula>$E$63</formula>
    </cfRule>
  </conditionalFormatting>
  <conditionalFormatting sqref="V54">
    <cfRule type="containsErrors" dxfId="434" priority="470">
      <formula>ISERROR(V54)</formula>
    </cfRule>
  </conditionalFormatting>
  <conditionalFormatting sqref="V54">
    <cfRule type="cellIs" dxfId="433" priority="471" operator="lessThan">
      <formula>$E$63</formula>
    </cfRule>
    <cfRule type="cellIs" dxfId="432" priority="472" operator="greaterThanOrEqual">
      <formula>$E$63</formula>
    </cfRule>
  </conditionalFormatting>
  <conditionalFormatting sqref="X54">
    <cfRule type="containsErrors" dxfId="431" priority="464">
      <formula>ISERROR(X54)</formula>
    </cfRule>
  </conditionalFormatting>
  <conditionalFormatting sqref="X54">
    <cfRule type="cellIs" dxfId="430" priority="465" operator="lessThan">
      <formula>$E$63</formula>
    </cfRule>
    <cfRule type="cellIs" dxfId="429" priority="466" operator="greaterThanOrEqual">
      <formula>$E$63</formula>
    </cfRule>
  </conditionalFormatting>
  <conditionalFormatting sqref="X55">
    <cfRule type="containsErrors" dxfId="428" priority="461">
      <formula>ISERROR(X55)</formula>
    </cfRule>
  </conditionalFormatting>
  <conditionalFormatting sqref="X55">
    <cfRule type="cellIs" dxfId="427" priority="462" operator="lessThan">
      <formula>$E$63</formula>
    </cfRule>
    <cfRule type="cellIs" dxfId="426" priority="463" operator="greaterThanOrEqual">
      <formula>$E$63</formula>
    </cfRule>
  </conditionalFormatting>
  <conditionalFormatting sqref="W55">
    <cfRule type="containsErrors" dxfId="425" priority="458">
      <formula>ISERROR(W55)</formula>
    </cfRule>
  </conditionalFormatting>
  <conditionalFormatting sqref="W55">
    <cfRule type="cellIs" dxfId="424" priority="459" operator="lessThan">
      <formula>$E$63</formula>
    </cfRule>
    <cfRule type="cellIs" dxfId="423" priority="460" operator="greaterThanOrEqual">
      <formula>$E$63</formula>
    </cfRule>
  </conditionalFormatting>
  <conditionalFormatting sqref="V55">
    <cfRule type="containsErrors" dxfId="422" priority="455">
      <formula>ISERROR(V55)</formula>
    </cfRule>
  </conditionalFormatting>
  <conditionalFormatting sqref="V55">
    <cfRule type="cellIs" dxfId="421" priority="456" operator="lessThan">
      <formula>$E$63</formula>
    </cfRule>
    <cfRule type="cellIs" dxfId="420" priority="457" operator="greaterThanOrEqual">
      <formula>$E$63</formula>
    </cfRule>
  </conditionalFormatting>
  <conditionalFormatting sqref="U55">
    <cfRule type="containsErrors" dxfId="419" priority="452">
      <formula>ISERROR(U55)</formula>
    </cfRule>
  </conditionalFormatting>
  <conditionalFormatting sqref="U55">
    <cfRule type="cellIs" dxfId="418" priority="453" operator="lessThan">
      <formula>$E$63</formula>
    </cfRule>
    <cfRule type="cellIs" dxfId="417" priority="454" operator="greaterThanOrEqual">
      <formula>$E$63</formula>
    </cfRule>
  </conditionalFormatting>
  <conditionalFormatting sqref="U56">
    <cfRule type="containsErrors" dxfId="416" priority="449">
      <formula>ISERROR(U56)</formula>
    </cfRule>
  </conditionalFormatting>
  <conditionalFormatting sqref="U56">
    <cfRule type="cellIs" dxfId="415" priority="450" operator="lessThan">
      <formula>$E$63</formula>
    </cfRule>
    <cfRule type="cellIs" dxfId="414" priority="451" operator="greaterThanOrEqual">
      <formula>$E$63</formula>
    </cfRule>
  </conditionalFormatting>
  <conditionalFormatting sqref="V56">
    <cfRule type="containsErrors" dxfId="413" priority="446">
      <formula>ISERROR(V56)</formula>
    </cfRule>
  </conditionalFormatting>
  <conditionalFormatting sqref="V56">
    <cfRule type="cellIs" dxfId="412" priority="447" operator="lessThan">
      <formula>$E$63</formula>
    </cfRule>
    <cfRule type="cellIs" dxfId="411" priority="448" operator="greaterThanOrEqual">
      <formula>$E$63</formula>
    </cfRule>
  </conditionalFormatting>
  <conditionalFormatting sqref="W56">
    <cfRule type="containsErrors" dxfId="410" priority="443">
      <formula>ISERROR(W56)</formula>
    </cfRule>
  </conditionalFormatting>
  <conditionalFormatting sqref="W56">
    <cfRule type="cellIs" dxfId="409" priority="444" operator="lessThan">
      <formula>$E$63</formula>
    </cfRule>
    <cfRule type="cellIs" dxfId="408" priority="445" operator="greaterThanOrEqual">
      <formula>$E$63</formula>
    </cfRule>
  </conditionalFormatting>
  <conditionalFormatting sqref="X56">
    <cfRule type="containsErrors" dxfId="407" priority="440">
      <formula>ISERROR(X56)</formula>
    </cfRule>
  </conditionalFormatting>
  <conditionalFormatting sqref="X56">
    <cfRule type="cellIs" dxfId="406" priority="441" operator="lessThan">
      <formula>$E$63</formula>
    </cfRule>
    <cfRule type="cellIs" dxfId="405" priority="442" operator="greaterThanOrEqual">
      <formula>$E$63</formula>
    </cfRule>
  </conditionalFormatting>
  <conditionalFormatting sqref="Y54">
    <cfRule type="containsText" dxfId="404" priority="437" operator="containsText" text="Recuperação">
      <formula>NOT(ISERROR(SEARCH("Recuperação",Y54)))</formula>
    </cfRule>
    <cfRule type="containsText" dxfId="403" priority="438" operator="containsText" text="Aprovado">
      <formula>NOT(ISERROR(SEARCH("Aprovado",Y54)))</formula>
    </cfRule>
    <cfRule type="containsErrors" dxfId="402" priority="439">
      <formula>ISERROR(Y54)</formula>
    </cfRule>
  </conditionalFormatting>
  <conditionalFormatting sqref="B11">
    <cfRule type="containsBlanks" dxfId="401" priority="411">
      <formula>LEN(TRIM(B11))=0</formula>
    </cfRule>
    <cfRule type="cellIs" dxfId="400" priority="421" operator="lessThan">
      <formula>C68</formula>
    </cfRule>
    <cfRule type="cellIs" dxfId="399" priority="422" operator="greaterThanOrEqual">
      <formula>C68</formula>
    </cfRule>
    <cfRule type="containsErrors" dxfId="398" priority="423">
      <formula>ISERROR(B11)</formula>
    </cfRule>
  </conditionalFormatting>
  <conditionalFormatting sqref="C11">
    <cfRule type="containsBlanks" dxfId="397" priority="410">
      <formula>LEN(TRIM(C11))=0</formula>
    </cfRule>
    <cfRule type="cellIs" dxfId="396" priority="418" operator="lessThan">
      <formula>E68</formula>
    </cfRule>
    <cfRule type="cellIs" dxfId="395" priority="419" operator="greaterThanOrEqual">
      <formula>E68</formula>
    </cfRule>
    <cfRule type="containsErrors" dxfId="394" priority="420">
      <formula>ISERROR(C11)</formula>
    </cfRule>
  </conditionalFormatting>
  <conditionalFormatting sqref="D11">
    <cfRule type="containsBlanks" dxfId="393" priority="409">
      <formula>LEN(TRIM(D11))=0</formula>
    </cfRule>
    <cfRule type="cellIs" dxfId="392" priority="415" operator="lessThan">
      <formula>G68</formula>
    </cfRule>
    <cfRule type="cellIs" dxfId="391" priority="416" operator="greaterThanOrEqual">
      <formula>G68</formula>
    </cfRule>
    <cfRule type="containsErrors" dxfId="390" priority="417">
      <formula>ISERROR(D11)</formula>
    </cfRule>
  </conditionalFormatting>
  <conditionalFormatting sqref="E11">
    <cfRule type="containsBlanks" dxfId="389" priority="408">
      <formula>LEN(TRIM(E11))=0</formula>
    </cfRule>
    <cfRule type="cellIs" dxfId="388" priority="412" operator="lessThan">
      <formula>I68</formula>
    </cfRule>
    <cfRule type="cellIs" dxfId="387" priority="413" operator="greaterThanOrEqual">
      <formula>I68</formula>
    </cfRule>
    <cfRule type="containsErrors" dxfId="386" priority="414">
      <formula>ISERROR(E11)</formula>
    </cfRule>
  </conditionalFormatting>
  <conditionalFormatting sqref="B12">
    <cfRule type="containsBlanks" dxfId="385" priority="395">
      <formula>LEN(TRIM(B12))=0</formula>
    </cfRule>
    <cfRule type="cellIs" dxfId="384" priority="405" operator="lessThan">
      <formula>C69</formula>
    </cfRule>
    <cfRule type="cellIs" dxfId="383" priority="406" operator="greaterThanOrEqual">
      <formula>C69</formula>
    </cfRule>
    <cfRule type="containsErrors" dxfId="382" priority="407">
      <formula>ISERROR(B12)</formula>
    </cfRule>
  </conditionalFormatting>
  <conditionalFormatting sqref="C12">
    <cfRule type="containsBlanks" dxfId="381" priority="394">
      <formula>LEN(TRIM(C12))=0</formula>
    </cfRule>
    <cfRule type="cellIs" dxfId="380" priority="402" operator="lessThan">
      <formula>E69</formula>
    </cfRule>
    <cfRule type="cellIs" dxfId="379" priority="403" operator="greaterThanOrEqual">
      <formula>E69</formula>
    </cfRule>
    <cfRule type="containsErrors" dxfId="378" priority="404">
      <formula>ISERROR(C12)</formula>
    </cfRule>
  </conditionalFormatting>
  <conditionalFormatting sqref="D12">
    <cfRule type="containsBlanks" dxfId="377" priority="393">
      <formula>LEN(TRIM(D12))=0</formula>
    </cfRule>
    <cfRule type="cellIs" dxfId="376" priority="399" operator="lessThan">
      <formula>G69</formula>
    </cfRule>
    <cfRule type="cellIs" dxfId="375" priority="400" operator="greaterThanOrEqual">
      <formula>G69</formula>
    </cfRule>
    <cfRule type="containsErrors" dxfId="374" priority="401">
      <formula>ISERROR(D12)</formula>
    </cfRule>
  </conditionalFormatting>
  <conditionalFormatting sqref="E12">
    <cfRule type="containsBlanks" dxfId="373" priority="392">
      <formula>LEN(TRIM(E12))=0</formula>
    </cfRule>
    <cfRule type="cellIs" dxfId="372" priority="396" operator="lessThan">
      <formula>I69</formula>
    </cfRule>
    <cfRule type="cellIs" dxfId="371" priority="397" operator="greaterThanOrEqual">
      <formula>I69</formula>
    </cfRule>
    <cfRule type="containsErrors" dxfId="370" priority="398">
      <formula>ISERROR(E12)</formula>
    </cfRule>
  </conditionalFormatting>
  <conditionalFormatting sqref="B13">
    <cfRule type="containsBlanks" dxfId="369" priority="379">
      <formula>LEN(TRIM(B13))=0</formula>
    </cfRule>
    <cfRule type="cellIs" dxfId="368" priority="389" operator="lessThan">
      <formula>C70</formula>
    </cfRule>
    <cfRule type="cellIs" dxfId="367" priority="390" operator="greaterThanOrEqual">
      <formula>C70</formula>
    </cfRule>
    <cfRule type="containsErrors" dxfId="366" priority="391">
      <formula>ISERROR(B13)</formula>
    </cfRule>
  </conditionalFormatting>
  <conditionalFormatting sqref="C13">
    <cfRule type="containsBlanks" dxfId="365" priority="378">
      <formula>LEN(TRIM(C13))=0</formula>
    </cfRule>
    <cfRule type="cellIs" dxfId="364" priority="386" operator="lessThan">
      <formula>E70</formula>
    </cfRule>
    <cfRule type="cellIs" dxfId="363" priority="387" operator="greaterThanOrEqual">
      <formula>E70</formula>
    </cfRule>
    <cfRule type="containsErrors" dxfId="362" priority="388">
      <formula>ISERROR(C13)</formula>
    </cfRule>
  </conditionalFormatting>
  <conditionalFormatting sqref="D13">
    <cfRule type="containsBlanks" dxfId="361" priority="377">
      <formula>LEN(TRIM(D13))=0</formula>
    </cfRule>
    <cfRule type="cellIs" dxfId="360" priority="383" operator="lessThan">
      <formula>G70</formula>
    </cfRule>
    <cfRule type="cellIs" dxfId="359" priority="384" operator="greaterThanOrEqual">
      <formula>G70</formula>
    </cfRule>
    <cfRule type="containsErrors" dxfId="358" priority="385">
      <formula>ISERROR(D13)</formula>
    </cfRule>
  </conditionalFormatting>
  <conditionalFormatting sqref="E13">
    <cfRule type="containsBlanks" dxfId="357" priority="376">
      <formula>LEN(TRIM(E13))=0</formula>
    </cfRule>
    <cfRule type="cellIs" dxfId="356" priority="380" operator="lessThan">
      <formula>I70</formula>
    </cfRule>
    <cfRule type="cellIs" dxfId="355" priority="381" operator="greaterThanOrEqual">
      <formula>I70</formula>
    </cfRule>
    <cfRule type="containsErrors" dxfId="354" priority="382">
      <formula>ISERROR(E13)</formula>
    </cfRule>
  </conditionalFormatting>
  <conditionalFormatting sqref="B14">
    <cfRule type="containsBlanks" dxfId="353" priority="363">
      <formula>LEN(TRIM(B14))=0</formula>
    </cfRule>
    <cfRule type="cellIs" dxfId="352" priority="373" operator="lessThan">
      <formula>C71</formula>
    </cfRule>
    <cfRule type="cellIs" dxfId="351" priority="374" operator="greaterThanOrEqual">
      <formula>C71</formula>
    </cfRule>
    <cfRule type="containsErrors" dxfId="350" priority="375">
      <formula>ISERROR(B14)</formula>
    </cfRule>
  </conditionalFormatting>
  <conditionalFormatting sqref="C14">
    <cfRule type="containsBlanks" dxfId="349" priority="362">
      <formula>LEN(TRIM(C14))=0</formula>
    </cfRule>
    <cfRule type="cellIs" dxfId="348" priority="370" operator="lessThan">
      <formula>E71</formula>
    </cfRule>
    <cfRule type="cellIs" dxfId="347" priority="371" operator="greaterThanOrEqual">
      <formula>E71</formula>
    </cfRule>
    <cfRule type="containsErrors" dxfId="346" priority="372">
      <formula>ISERROR(C14)</formula>
    </cfRule>
  </conditionalFormatting>
  <conditionalFormatting sqref="D14">
    <cfRule type="containsBlanks" dxfId="345" priority="361">
      <formula>LEN(TRIM(D14))=0</formula>
    </cfRule>
    <cfRule type="cellIs" dxfId="344" priority="367" operator="lessThan">
      <formula>G71</formula>
    </cfRule>
    <cfRule type="cellIs" dxfId="343" priority="368" operator="greaterThanOrEqual">
      <formula>G71</formula>
    </cfRule>
    <cfRule type="containsErrors" dxfId="342" priority="369">
      <formula>ISERROR(D14)</formula>
    </cfRule>
  </conditionalFormatting>
  <conditionalFormatting sqref="E14">
    <cfRule type="containsBlanks" dxfId="341" priority="360">
      <formula>LEN(TRIM(E14))=0</formula>
    </cfRule>
    <cfRule type="cellIs" dxfId="340" priority="364" operator="lessThan">
      <formula>I71</formula>
    </cfRule>
    <cfRule type="cellIs" dxfId="339" priority="365" operator="greaterThanOrEqual">
      <formula>I71</formula>
    </cfRule>
    <cfRule type="containsErrors" dxfId="338" priority="366">
      <formula>ISERROR(E14)</formula>
    </cfRule>
  </conditionalFormatting>
  <conditionalFormatting sqref="B15">
    <cfRule type="containsBlanks" dxfId="337" priority="347">
      <formula>LEN(TRIM(B15))=0</formula>
    </cfRule>
    <cfRule type="cellIs" dxfId="336" priority="357" operator="lessThan">
      <formula>C72</formula>
    </cfRule>
    <cfRule type="cellIs" dxfId="335" priority="358" operator="greaterThanOrEqual">
      <formula>C72</formula>
    </cfRule>
    <cfRule type="containsErrors" dxfId="334" priority="359">
      <formula>ISERROR(B15)</formula>
    </cfRule>
  </conditionalFormatting>
  <conditionalFormatting sqref="C15">
    <cfRule type="containsBlanks" dxfId="333" priority="346">
      <formula>LEN(TRIM(C15))=0</formula>
    </cfRule>
    <cfRule type="cellIs" dxfId="332" priority="354" operator="lessThan">
      <formula>E72</formula>
    </cfRule>
    <cfRule type="cellIs" dxfId="331" priority="355" operator="greaterThanOrEqual">
      <formula>E72</formula>
    </cfRule>
    <cfRule type="containsErrors" dxfId="330" priority="356">
      <formula>ISERROR(C15)</formula>
    </cfRule>
  </conditionalFormatting>
  <conditionalFormatting sqref="D15">
    <cfRule type="containsBlanks" dxfId="329" priority="345">
      <formula>LEN(TRIM(D15))=0</formula>
    </cfRule>
    <cfRule type="cellIs" dxfId="328" priority="351" operator="lessThan">
      <formula>G72</formula>
    </cfRule>
    <cfRule type="cellIs" dxfId="327" priority="352" operator="greaterThanOrEqual">
      <formula>G72</formula>
    </cfRule>
    <cfRule type="containsErrors" dxfId="326" priority="353">
      <formula>ISERROR(D15)</formula>
    </cfRule>
  </conditionalFormatting>
  <conditionalFormatting sqref="E15">
    <cfRule type="containsBlanks" dxfId="325" priority="344">
      <formula>LEN(TRIM(E15))=0</formula>
    </cfRule>
    <cfRule type="cellIs" dxfId="324" priority="348" operator="lessThan">
      <formula>I72</formula>
    </cfRule>
    <cfRule type="cellIs" dxfId="323" priority="349" operator="greaterThanOrEqual">
      <formula>I72</formula>
    </cfRule>
    <cfRule type="containsErrors" dxfId="322" priority="350">
      <formula>ISERROR(E15)</formula>
    </cfRule>
  </conditionalFormatting>
  <conditionalFormatting sqref="B16">
    <cfRule type="containsBlanks" dxfId="321" priority="331">
      <formula>LEN(TRIM(B16))=0</formula>
    </cfRule>
    <cfRule type="cellIs" dxfId="320" priority="341" operator="lessThan">
      <formula>C73</formula>
    </cfRule>
    <cfRule type="cellIs" dxfId="319" priority="342" operator="greaterThanOrEqual">
      <formula>C73</formula>
    </cfRule>
    <cfRule type="containsErrors" dxfId="318" priority="343">
      <formula>ISERROR(B16)</formula>
    </cfRule>
  </conditionalFormatting>
  <conditionalFormatting sqref="C16">
    <cfRule type="containsBlanks" dxfId="317" priority="330">
      <formula>LEN(TRIM(C16))=0</formula>
    </cfRule>
    <cfRule type="cellIs" dxfId="316" priority="338" operator="lessThan">
      <formula>E73</formula>
    </cfRule>
    <cfRule type="cellIs" dxfId="315" priority="339" operator="greaterThanOrEqual">
      <formula>E73</formula>
    </cfRule>
    <cfRule type="containsErrors" dxfId="314" priority="340">
      <formula>ISERROR(C16)</formula>
    </cfRule>
  </conditionalFormatting>
  <conditionalFormatting sqref="D16">
    <cfRule type="containsBlanks" dxfId="313" priority="329">
      <formula>LEN(TRIM(D16))=0</formula>
    </cfRule>
    <cfRule type="cellIs" dxfId="312" priority="335" operator="lessThan">
      <formula>G73</formula>
    </cfRule>
    <cfRule type="cellIs" dxfId="311" priority="336" operator="greaterThanOrEqual">
      <formula>G73</formula>
    </cfRule>
    <cfRule type="containsErrors" dxfId="310" priority="337">
      <formula>ISERROR(D16)</formula>
    </cfRule>
  </conditionalFormatting>
  <conditionalFormatting sqref="E16">
    <cfRule type="containsBlanks" dxfId="309" priority="328">
      <formula>LEN(TRIM(E16))=0</formula>
    </cfRule>
    <cfRule type="cellIs" dxfId="308" priority="332" operator="lessThan">
      <formula>I73</formula>
    </cfRule>
    <cfRule type="cellIs" dxfId="307" priority="333" operator="greaterThanOrEqual">
      <formula>I73</formula>
    </cfRule>
    <cfRule type="containsErrors" dxfId="306" priority="334">
      <formula>ISERROR(E16)</formula>
    </cfRule>
  </conditionalFormatting>
  <conditionalFormatting sqref="B17">
    <cfRule type="containsBlanks" dxfId="305" priority="315">
      <formula>LEN(TRIM(B17))=0</formula>
    </cfRule>
    <cfRule type="cellIs" dxfId="304" priority="325" operator="lessThan">
      <formula>C74</formula>
    </cfRule>
    <cfRule type="cellIs" dxfId="303" priority="326" operator="greaterThanOrEqual">
      <formula>C74</formula>
    </cfRule>
    <cfRule type="containsErrors" dxfId="302" priority="327">
      <formula>ISERROR(B17)</formula>
    </cfRule>
  </conditionalFormatting>
  <conditionalFormatting sqref="C17">
    <cfRule type="containsBlanks" dxfId="301" priority="314">
      <formula>LEN(TRIM(C17))=0</formula>
    </cfRule>
    <cfRule type="cellIs" dxfId="300" priority="322" operator="lessThan">
      <formula>E74</formula>
    </cfRule>
    <cfRule type="cellIs" dxfId="299" priority="323" operator="greaterThanOrEqual">
      <formula>E74</formula>
    </cfRule>
    <cfRule type="containsErrors" dxfId="298" priority="324">
      <formula>ISERROR(C17)</formula>
    </cfRule>
  </conditionalFormatting>
  <conditionalFormatting sqref="D17">
    <cfRule type="containsBlanks" dxfId="297" priority="313">
      <formula>LEN(TRIM(D17))=0</formula>
    </cfRule>
    <cfRule type="cellIs" dxfId="296" priority="319" operator="lessThan">
      <formula>G74</formula>
    </cfRule>
    <cfRule type="cellIs" dxfId="295" priority="320" operator="greaterThanOrEqual">
      <formula>G74</formula>
    </cfRule>
    <cfRule type="containsErrors" dxfId="294" priority="321">
      <formula>ISERROR(D17)</formula>
    </cfRule>
  </conditionalFormatting>
  <conditionalFormatting sqref="E17">
    <cfRule type="containsBlanks" dxfId="293" priority="312">
      <formula>LEN(TRIM(E17))=0</formula>
    </cfRule>
    <cfRule type="cellIs" dxfId="292" priority="316" operator="lessThan">
      <formula>I74</formula>
    </cfRule>
    <cfRule type="cellIs" dxfId="291" priority="317" operator="greaterThanOrEqual">
      <formula>I74</formula>
    </cfRule>
    <cfRule type="containsErrors" dxfId="290" priority="318">
      <formula>ISERROR(E17)</formula>
    </cfRule>
  </conditionalFormatting>
  <conditionalFormatting sqref="B18">
    <cfRule type="cellIs" dxfId="289" priority="310" operator="lessThan">
      <formula>C75</formula>
    </cfRule>
    <cfRule type="cellIs" dxfId="288" priority="311" operator="greaterThanOrEqual">
      <formula>C75</formula>
    </cfRule>
  </conditionalFormatting>
  <conditionalFormatting sqref="C18">
    <cfRule type="containsBlanks" dxfId="287" priority="300">
      <formula>LEN(TRIM(C18))=0</formula>
    </cfRule>
    <cfRule type="cellIs" dxfId="286" priority="307" operator="lessThan">
      <formula>E75</formula>
    </cfRule>
    <cfRule type="cellIs" dxfId="285" priority="308" operator="greaterThanOrEqual">
      <formula>E75</formula>
    </cfRule>
    <cfRule type="containsErrors" dxfId="284" priority="309">
      <formula>ISERROR(C18)</formula>
    </cfRule>
  </conditionalFormatting>
  <conditionalFormatting sqref="D18">
    <cfRule type="containsBlanks" dxfId="283" priority="299">
      <formula>LEN(TRIM(D18))=0</formula>
    </cfRule>
    <cfRule type="cellIs" dxfId="282" priority="304" operator="lessThan">
      <formula>G75</formula>
    </cfRule>
    <cfRule type="cellIs" dxfId="281" priority="305" operator="greaterThanOrEqual">
      <formula>G75</formula>
    </cfRule>
    <cfRule type="containsErrors" dxfId="280" priority="306">
      <formula>ISERROR(D18)</formula>
    </cfRule>
  </conditionalFormatting>
  <conditionalFormatting sqref="E18">
    <cfRule type="containsBlanks" dxfId="279" priority="298">
      <formula>LEN(TRIM(E18))=0</formula>
    </cfRule>
    <cfRule type="cellIs" dxfId="278" priority="301" operator="lessThan">
      <formula>I75</formula>
    </cfRule>
    <cfRule type="cellIs" dxfId="277" priority="302" operator="greaterThanOrEqual">
      <formula>I75</formula>
    </cfRule>
    <cfRule type="containsErrors" dxfId="276" priority="303">
      <formula>ISERROR(E18)</formula>
    </cfRule>
  </conditionalFormatting>
  <conditionalFormatting sqref="B19">
    <cfRule type="containsBlanks" dxfId="275" priority="285">
      <formula>LEN(TRIM(B19))=0</formula>
    </cfRule>
    <cfRule type="cellIs" dxfId="274" priority="295" operator="lessThan">
      <formula>C76</formula>
    </cfRule>
    <cfRule type="cellIs" dxfId="273" priority="296" operator="greaterThanOrEqual">
      <formula>C76</formula>
    </cfRule>
    <cfRule type="containsErrors" dxfId="272" priority="297">
      <formula>ISERROR(B19)</formula>
    </cfRule>
  </conditionalFormatting>
  <conditionalFormatting sqref="C19">
    <cfRule type="containsBlanks" dxfId="271" priority="284">
      <formula>LEN(TRIM(C19))=0</formula>
    </cfRule>
    <cfRule type="cellIs" dxfId="270" priority="292" operator="lessThan">
      <formula>E76</formula>
    </cfRule>
    <cfRule type="cellIs" dxfId="269" priority="293" operator="greaterThanOrEqual">
      <formula>E76</formula>
    </cfRule>
    <cfRule type="containsErrors" dxfId="268" priority="294">
      <formula>ISERROR(C19)</formula>
    </cfRule>
  </conditionalFormatting>
  <conditionalFormatting sqref="D19">
    <cfRule type="containsBlanks" dxfId="267" priority="283">
      <formula>LEN(TRIM(D19))=0</formula>
    </cfRule>
    <cfRule type="cellIs" dxfId="266" priority="289" operator="lessThan">
      <formula>G76</formula>
    </cfRule>
    <cfRule type="cellIs" dxfId="265" priority="290" operator="greaterThanOrEqual">
      <formula>G76</formula>
    </cfRule>
    <cfRule type="containsErrors" dxfId="264" priority="291">
      <formula>ISERROR(D19)</formula>
    </cfRule>
  </conditionalFormatting>
  <conditionalFormatting sqref="E19">
    <cfRule type="containsBlanks" dxfId="263" priority="282">
      <formula>LEN(TRIM(E19))=0</formula>
    </cfRule>
    <cfRule type="cellIs" dxfId="262" priority="286" operator="lessThan">
      <formula>I76</formula>
    </cfRule>
    <cfRule type="cellIs" dxfId="261" priority="287" operator="greaterThanOrEqual">
      <formula>I76</formula>
    </cfRule>
    <cfRule type="containsErrors" dxfId="260" priority="288">
      <formula>ISERROR(E19)</formula>
    </cfRule>
  </conditionalFormatting>
  <conditionalFormatting sqref="B20">
    <cfRule type="containsBlanks" dxfId="259" priority="269">
      <formula>LEN(TRIM(B20))=0</formula>
    </cfRule>
    <cfRule type="cellIs" dxfId="258" priority="279" operator="lessThan">
      <formula>C77</formula>
    </cfRule>
    <cfRule type="cellIs" dxfId="257" priority="280" operator="greaterThanOrEqual">
      <formula>C77</formula>
    </cfRule>
    <cfRule type="containsErrors" dxfId="256" priority="281">
      <formula>ISERROR(B20)</formula>
    </cfRule>
  </conditionalFormatting>
  <conditionalFormatting sqref="C20">
    <cfRule type="containsBlanks" dxfId="255" priority="268">
      <formula>LEN(TRIM(C20))=0</formula>
    </cfRule>
    <cfRule type="cellIs" dxfId="254" priority="276" operator="lessThan">
      <formula>E77</formula>
    </cfRule>
    <cfRule type="cellIs" dxfId="253" priority="277" operator="greaterThanOrEqual">
      <formula>E77</formula>
    </cfRule>
    <cfRule type="containsErrors" dxfId="252" priority="278">
      <formula>ISERROR(C20)</formula>
    </cfRule>
  </conditionalFormatting>
  <conditionalFormatting sqref="D20">
    <cfRule type="containsBlanks" dxfId="251" priority="267">
      <formula>LEN(TRIM(D20))=0</formula>
    </cfRule>
    <cfRule type="cellIs" dxfId="250" priority="273" operator="lessThan">
      <formula>G77</formula>
    </cfRule>
    <cfRule type="cellIs" dxfId="249" priority="274" operator="greaterThanOrEqual">
      <formula>G77</formula>
    </cfRule>
    <cfRule type="containsErrors" dxfId="248" priority="275">
      <formula>ISERROR(D20)</formula>
    </cfRule>
  </conditionalFormatting>
  <conditionalFormatting sqref="E20">
    <cfRule type="containsBlanks" dxfId="247" priority="266">
      <formula>LEN(TRIM(E20))=0</formula>
    </cfRule>
    <cfRule type="cellIs" dxfId="246" priority="270" operator="lessThan">
      <formula>I77</formula>
    </cfRule>
    <cfRule type="cellIs" dxfId="245" priority="271" operator="greaterThanOrEqual">
      <formula>I77</formula>
    </cfRule>
    <cfRule type="containsErrors" dxfId="244" priority="272">
      <formula>ISERROR(E20)</formula>
    </cfRule>
  </conditionalFormatting>
  <conditionalFormatting sqref="B21">
    <cfRule type="containsBlanks" dxfId="243" priority="253">
      <formula>LEN(TRIM(B21))=0</formula>
    </cfRule>
    <cfRule type="cellIs" dxfId="242" priority="263" operator="lessThan">
      <formula>C78</formula>
    </cfRule>
    <cfRule type="cellIs" dxfId="241" priority="264" operator="greaterThanOrEqual">
      <formula>C78</formula>
    </cfRule>
    <cfRule type="containsErrors" dxfId="240" priority="265">
      <formula>ISERROR(B21)</formula>
    </cfRule>
  </conditionalFormatting>
  <conditionalFormatting sqref="C21">
    <cfRule type="containsBlanks" dxfId="239" priority="252">
      <formula>LEN(TRIM(C21))=0</formula>
    </cfRule>
    <cfRule type="cellIs" dxfId="238" priority="260" operator="lessThan">
      <formula>E78</formula>
    </cfRule>
    <cfRule type="cellIs" dxfId="237" priority="261" operator="greaterThanOrEqual">
      <formula>E78</formula>
    </cfRule>
    <cfRule type="containsErrors" dxfId="236" priority="262">
      <formula>ISERROR(C21)</formula>
    </cfRule>
  </conditionalFormatting>
  <conditionalFormatting sqref="D21">
    <cfRule type="containsBlanks" dxfId="235" priority="251">
      <formula>LEN(TRIM(D21))=0</formula>
    </cfRule>
    <cfRule type="cellIs" dxfId="234" priority="257" operator="lessThan">
      <formula>G78</formula>
    </cfRule>
    <cfRule type="cellIs" dxfId="233" priority="258" operator="greaterThanOrEqual">
      <formula>G78</formula>
    </cfRule>
    <cfRule type="containsErrors" dxfId="232" priority="259">
      <formula>ISERROR(D21)</formula>
    </cfRule>
  </conditionalFormatting>
  <conditionalFormatting sqref="E21">
    <cfRule type="containsBlanks" dxfId="231" priority="250">
      <formula>LEN(TRIM(E21))=0</formula>
    </cfRule>
    <cfRule type="cellIs" dxfId="230" priority="254" operator="lessThan">
      <formula>I78</formula>
    </cfRule>
    <cfRule type="cellIs" dxfId="229" priority="255" operator="greaterThanOrEqual">
      <formula>I78</formula>
    </cfRule>
    <cfRule type="containsErrors" dxfId="228" priority="256">
      <formula>ISERROR(E21)</formula>
    </cfRule>
  </conditionalFormatting>
  <conditionalFormatting sqref="B22">
    <cfRule type="containsBlanks" dxfId="227" priority="237">
      <formula>LEN(TRIM(B22))=0</formula>
    </cfRule>
    <cfRule type="cellIs" dxfId="226" priority="247" operator="lessThan">
      <formula>C79</formula>
    </cfRule>
    <cfRule type="cellIs" dxfId="225" priority="248" operator="greaterThanOrEqual">
      <formula>C79</formula>
    </cfRule>
    <cfRule type="containsErrors" dxfId="224" priority="249">
      <formula>ISERROR(B22)</formula>
    </cfRule>
  </conditionalFormatting>
  <conditionalFormatting sqref="C22">
    <cfRule type="containsBlanks" dxfId="223" priority="236">
      <formula>LEN(TRIM(C22))=0</formula>
    </cfRule>
    <cfRule type="cellIs" dxfId="222" priority="244" operator="lessThan">
      <formula>E79</formula>
    </cfRule>
    <cfRule type="cellIs" dxfId="221" priority="245" operator="greaterThanOrEqual">
      <formula>E79</formula>
    </cfRule>
    <cfRule type="containsErrors" dxfId="220" priority="246">
      <formula>ISERROR(C22)</formula>
    </cfRule>
  </conditionalFormatting>
  <conditionalFormatting sqref="D22">
    <cfRule type="containsBlanks" dxfId="219" priority="235">
      <formula>LEN(TRIM(D22))=0</formula>
    </cfRule>
    <cfRule type="cellIs" dxfId="218" priority="241" operator="lessThan">
      <formula>G79</formula>
    </cfRule>
    <cfRule type="cellIs" dxfId="217" priority="242" operator="greaterThanOrEqual">
      <formula>G79</formula>
    </cfRule>
    <cfRule type="containsErrors" dxfId="216" priority="243">
      <formula>ISERROR(D22)</formula>
    </cfRule>
  </conditionalFormatting>
  <conditionalFormatting sqref="E22">
    <cfRule type="containsBlanks" dxfId="215" priority="234">
      <formula>LEN(TRIM(E22))=0</formula>
    </cfRule>
    <cfRule type="cellIs" dxfId="214" priority="238" operator="lessThan">
      <formula>I79</formula>
    </cfRule>
    <cfRule type="cellIs" dxfId="213" priority="239" operator="greaterThanOrEqual">
      <formula>I79</formula>
    </cfRule>
    <cfRule type="containsErrors" dxfId="212" priority="240">
      <formula>ISERROR(E22)</formula>
    </cfRule>
  </conditionalFormatting>
  <conditionalFormatting sqref="B23">
    <cfRule type="containsBlanks" dxfId="211" priority="221">
      <formula>LEN(TRIM(B23))=0</formula>
    </cfRule>
    <cfRule type="cellIs" dxfId="210" priority="231" operator="lessThan">
      <formula>C80</formula>
    </cfRule>
    <cfRule type="cellIs" dxfId="209" priority="232" operator="greaterThanOrEqual">
      <formula>C80</formula>
    </cfRule>
    <cfRule type="containsErrors" dxfId="208" priority="233">
      <formula>ISERROR(B23)</formula>
    </cfRule>
  </conditionalFormatting>
  <conditionalFormatting sqref="C23">
    <cfRule type="containsBlanks" dxfId="207" priority="220">
      <formula>LEN(TRIM(C23))=0</formula>
    </cfRule>
    <cfRule type="cellIs" dxfId="206" priority="228" operator="lessThan">
      <formula>E80</formula>
    </cfRule>
    <cfRule type="cellIs" dxfId="205" priority="229" operator="greaterThanOrEqual">
      <formula>E80</formula>
    </cfRule>
    <cfRule type="containsErrors" dxfId="204" priority="230">
      <formula>ISERROR(C23)</formula>
    </cfRule>
  </conditionalFormatting>
  <conditionalFormatting sqref="D23">
    <cfRule type="containsBlanks" dxfId="203" priority="219">
      <formula>LEN(TRIM(D23))=0</formula>
    </cfRule>
    <cfRule type="cellIs" dxfId="202" priority="225" operator="lessThan">
      <formula>G80</formula>
    </cfRule>
    <cfRule type="cellIs" dxfId="201" priority="226" operator="greaterThanOrEqual">
      <formula>G80</formula>
    </cfRule>
    <cfRule type="containsErrors" dxfId="200" priority="227">
      <formula>ISERROR(D23)</formula>
    </cfRule>
  </conditionalFormatting>
  <conditionalFormatting sqref="E23">
    <cfRule type="containsBlanks" dxfId="199" priority="218">
      <formula>LEN(TRIM(E23))=0</formula>
    </cfRule>
    <cfRule type="cellIs" dxfId="198" priority="222" operator="lessThan">
      <formula>I80</formula>
    </cfRule>
    <cfRule type="cellIs" dxfId="197" priority="223" operator="greaterThanOrEqual">
      <formula>I80</formula>
    </cfRule>
    <cfRule type="containsErrors" dxfId="196" priority="224">
      <formula>ISERROR(E23)</formula>
    </cfRule>
  </conditionalFormatting>
  <conditionalFormatting sqref="B29">
    <cfRule type="containsBlanks" dxfId="195" priority="177">
      <formula>LEN(TRIM(B29))=0</formula>
    </cfRule>
    <cfRule type="containsErrors" dxfId="194" priority="206">
      <formula>ISERROR(B29)</formula>
    </cfRule>
    <cfRule type="cellIs" dxfId="193" priority="211" operator="lessThan">
      <formula>C83</formula>
    </cfRule>
    <cfRule type="cellIs" dxfId="192" priority="212" operator="greaterThanOrEqual">
      <formula>C83</formula>
    </cfRule>
    <cfRule type="containsBlanks" dxfId="191" priority="215">
      <formula>LEN(TRIM(B29))=0</formula>
    </cfRule>
  </conditionalFormatting>
  <conditionalFormatting sqref="C29">
    <cfRule type="containsBlanks" dxfId="190" priority="203">
      <formula>LEN(TRIM(C29))=0</formula>
    </cfRule>
    <cfRule type="cellIs" dxfId="189" priority="213" operator="lessThan">
      <formula>E83</formula>
    </cfRule>
    <cfRule type="cellIs" dxfId="188" priority="214" operator="greaterThanOrEqual">
      <formula>E83</formula>
    </cfRule>
  </conditionalFormatting>
  <conditionalFormatting sqref="D29">
    <cfRule type="containsBlanks" dxfId="187" priority="202">
      <formula>LEN(TRIM(D29))=0</formula>
    </cfRule>
    <cfRule type="cellIs" dxfId="186" priority="207" operator="lessThan">
      <formula>G83</formula>
    </cfRule>
    <cfRule type="cellIs" dxfId="185" priority="208" operator="greaterThanOrEqual">
      <formula>G83</formula>
    </cfRule>
  </conditionalFormatting>
  <conditionalFormatting sqref="E29">
    <cfRule type="containsBlanks" dxfId="184" priority="204">
      <formula>LEN(TRIM(E29))=0</formula>
    </cfRule>
    <cfRule type="containsErrors" dxfId="183" priority="205">
      <formula>ISERROR(E29)</formula>
    </cfRule>
    <cfRule type="cellIs" dxfId="182" priority="209" operator="lessThan">
      <formula>I83</formula>
    </cfRule>
    <cfRule type="cellIs" dxfId="181" priority="210" operator="greaterThanOrEqual">
      <formula>I83</formula>
    </cfRule>
  </conditionalFormatting>
  <conditionalFormatting sqref="B30">
    <cfRule type="containsBlanks" dxfId="180" priority="176">
      <formula>LEN(TRIM(B30))=0</formula>
    </cfRule>
    <cfRule type="containsErrors" dxfId="179" priority="192">
      <formula>ISERROR(B30)</formula>
    </cfRule>
    <cfRule type="cellIs" dxfId="178" priority="197" operator="lessThan">
      <formula>C84</formula>
    </cfRule>
    <cfRule type="cellIs" dxfId="177" priority="198" operator="greaterThanOrEqual">
      <formula>C84</formula>
    </cfRule>
    <cfRule type="containsBlanks" dxfId="176" priority="201">
      <formula>LEN(TRIM(B30))=0</formula>
    </cfRule>
  </conditionalFormatting>
  <conditionalFormatting sqref="C30">
    <cfRule type="containsBlanks" dxfId="175" priority="189">
      <formula>LEN(TRIM(C30))=0</formula>
    </cfRule>
    <cfRule type="cellIs" dxfId="174" priority="199" operator="lessThan">
      <formula>E84</formula>
    </cfRule>
    <cfRule type="cellIs" dxfId="173" priority="200" operator="greaterThanOrEqual">
      <formula>E84</formula>
    </cfRule>
  </conditionalFormatting>
  <conditionalFormatting sqref="D30">
    <cfRule type="containsBlanks" dxfId="172" priority="188">
      <formula>LEN(TRIM(D30))=0</formula>
    </cfRule>
    <cfRule type="cellIs" dxfId="171" priority="193" operator="lessThan">
      <formula>G84</formula>
    </cfRule>
    <cfRule type="cellIs" dxfId="170" priority="194" operator="greaterThanOrEqual">
      <formula>G84</formula>
    </cfRule>
  </conditionalFormatting>
  <conditionalFormatting sqref="E30">
    <cfRule type="containsBlanks" dxfId="169" priority="190">
      <formula>LEN(TRIM(E30))=0</formula>
    </cfRule>
    <cfRule type="containsErrors" dxfId="168" priority="191">
      <formula>ISERROR(E30)</formula>
    </cfRule>
    <cfRule type="cellIs" dxfId="167" priority="195" operator="lessThan">
      <formula>I84</formula>
    </cfRule>
    <cfRule type="cellIs" dxfId="166" priority="196" operator="greaterThanOrEqual">
      <formula>I84</formula>
    </cfRule>
  </conditionalFormatting>
  <conditionalFormatting sqref="AB28">
    <cfRule type="cellIs" dxfId="165" priority="2639" operator="greaterThan">
      <formula>$E$98</formula>
    </cfRule>
    <cfRule type="cellIs" dxfId="164" priority="2640" operator="lessThanOrEqual">
      <formula>$E$98</formula>
    </cfRule>
  </conditionalFormatting>
  <conditionalFormatting sqref="I23 R23">
    <cfRule type="expression" dxfId="163" priority="2641">
      <formula>H23&gt;=#REF!</formula>
    </cfRule>
  </conditionalFormatting>
  <conditionalFormatting sqref="B18:E18 S18:X18 J18:M18 P18:Q18 AC18:AD18 G18:H18 Z18:AA18">
    <cfRule type="containsBlanks" dxfId="162" priority="187">
      <formula>LEN(TRIM(B18))=0</formula>
    </cfRule>
    <cfRule type="containsErrors" dxfId="161" priority="2642">
      <formula>ISERROR(B18)</formula>
    </cfRule>
  </conditionalFormatting>
  <conditionalFormatting sqref="I18">
    <cfRule type="containsBlanks" dxfId="160" priority="183">
      <formula>LEN(TRIM(I18))=0</formula>
    </cfRule>
  </conditionalFormatting>
  <conditionalFormatting sqref="I18">
    <cfRule type="cellIs" dxfId="159" priority="184" operator="lessThan">
      <formula>L75</formula>
    </cfRule>
    <cfRule type="cellIs" dxfId="158" priority="185" operator="greaterThanOrEqual">
      <formula>L75</formula>
    </cfRule>
  </conditionalFormatting>
  <conditionalFormatting sqref="I18">
    <cfRule type="expression" dxfId="157" priority="186">
      <formula>H18&gt;=L80</formula>
    </cfRule>
  </conditionalFormatting>
  <conditionalFormatting sqref="R18">
    <cfRule type="containsBlanks" dxfId="156" priority="179">
      <formula>LEN(TRIM(R18))=0</formula>
    </cfRule>
  </conditionalFormatting>
  <conditionalFormatting sqref="R18">
    <cfRule type="cellIs" dxfId="155" priority="180" operator="lessThan">
      <formula>U75</formula>
    </cfRule>
    <cfRule type="cellIs" dxfId="154" priority="181" operator="greaterThanOrEqual">
      <formula>U75</formula>
    </cfRule>
  </conditionalFormatting>
  <conditionalFormatting sqref="R18">
    <cfRule type="expression" dxfId="153" priority="182">
      <formula>Q18&gt;=U80</formula>
    </cfRule>
  </conditionalFormatting>
  <conditionalFormatting sqref="I28:I30">
    <cfRule type="expression" dxfId="152" priority="2643">
      <formula>H18&gt;=L80</formula>
    </cfRule>
  </conditionalFormatting>
  <conditionalFormatting sqref="P28">
    <cfRule type="containsText" dxfId="151" priority="173" operator="containsText" text="Aprovado">
      <formula>NOT(ISERROR(SEARCH("Aprovado",P28)))</formula>
    </cfRule>
    <cfRule type="containsErrors" dxfId="150" priority="174">
      <formula>ISERROR(P28)</formula>
    </cfRule>
    <cfRule type="containsText" dxfId="149" priority="175" operator="containsText" text="Recuperação">
      <formula>NOT(ISERROR(SEARCH("Recuperação",P28)))</formula>
    </cfRule>
  </conditionalFormatting>
  <conditionalFormatting sqref="Q10:Q22">
    <cfRule type="containsErrors" dxfId="148" priority="172">
      <formula>ISERROR(Q10)</formula>
    </cfRule>
  </conditionalFormatting>
  <conditionalFormatting sqref="Q13">
    <cfRule type="cellIs" dxfId="147" priority="168" operator="greaterThanOrEqual">
      <formula>W70</formula>
    </cfRule>
    <cfRule type="cellIs" dxfId="146" priority="170" operator="lessThan">
      <formula>W70</formula>
    </cfRule>
  </conditionalFormatting>
  <conditionalFormatting sqref="Q13">
    <cfRule type="containsErrors" dxfId="145" priority="169">
      <formula>ISERROR(Q13)</formula>
    </cfRule>
  </conditionalFormatting>
  <conditionalFormatting sqref="Q29">
    <cfRule type="containsErrors" dxfId="144" priority="165">
      <formula>ISERROR(Q29)</formula>
    </cfRule>
    <cfRule type="cellIs" dxfId="143" priority="166" operator="lessThan">
      <formula>W83</formula>
    </cfRule>
    <cfRule type="cellIs" dxfId="142" priority="167" operator="greaterThanOrEqual">
      <formula>W83</formula>
    </cfRule>
  </conditionalFormatting>
  <conditionalFormatting sqref="Q30">
    <cfRule type="containsErrors" dxfId="141" priority="162">
      <formula>ISERROR(Q30)</formula>
    </cfRule>
    <cfRule type="cellIs" dxfId="140" priority="163" operator="lessThan">
      <formula>W84</formula>
    </cfRule>
    <cfRule type="cellIs" dxfId="139" priority="164" operator="greaterThanOrEqual">
      <formula>W84</formula>
    </cfRule>
  </conditionalFormatting>
  <conditionalFormatting sqref="N18">
    <cfRule type="containsBlanks" dxfId="138" priority="158">
      <formula>LEN(TRIM(N18))=0</formula>
    </cfRule>
    <cfRule type="containsErrors" dxfId="137" priority="159">
      <formula>ISERROR(N18)</formula>
    </cfRule>
  </conditionalFormatting>
  <conditionalFormatting sqref="N18">
    <cfRule type="cellIs" dxfId="136" priority="160" operator="lessThan">
      <formula>T75</formula>
    </cfRule>
    <cfRule type="cellIs" dxfId="135" priority="161" operator="greaterThanOrEqual">
      <formula>T75</formula>
    </cfRule>
  </conditionalFormatting>
  <conditionalFormatting sqref="O28">
    <cfRule type="cellIs" dxfId="134" priority="154" operator="lessThanOrEqual">
      <formula>0</formula>
    </cfRule>
    <cfRule type="cellIs" dxfId="133" priority="155" operator="lessThanOrEqual">
      <formula>$C$98</formula>
    </cfRule>
    <cfRule type="cellIs" dxfId="132" priority="156" operator="greaterThan">
      <formula>$C$98</formula>
    </cfRule>
    <cfRule type="containsErrors" dxfId="131" priority="157">
      <formula>ISERROR(O28)</formula>
    </cfRule>
  </conditionalFormatting>
  <conditionalFormatting sqref="F28">
    <cfRule type="cellIs" dxfId="130" priority="150" operator="lessThanOrEqual">
      <formula>0</formula>
    </cfRule>
    <cfRule type="cellIs" dxfId="129" priority="151" operator="lessThanOrEqual">
      <formula>$B$98</formula>
    </cfRule>
    <cfRule type="cellIs" dxfId="128" priority="152" operator="greaterThan">
      <formula>$B$98</formula>
    </cfRule>
    <cfRule type="containsErrors" dxfId="127" priority="153">
      <formula>ISERROR(F28)</formula>
    </cfRule>
  </conditionalFormatting>
  <conditionalFormatting sqref="S28">
    <cfRule type="expression" dxfId="126" priority="144">
      <formula>P28="Aprovado"</formula>
    </cfRule>
  </conditionalFormatting>
  <conditionalFormatting sqref="S28">
    <cfRule type="containsBlanks" dxfId="125" priority="143">
      <formula>LEN(TRIM(S28))=0</formula>
    </cfRule>
    <cfRule type="containsErrors" dxfId="124" priority="145">
      <formula>ISERROR(S28)</formula>
    </cfRule>
  </conditionalFormatting>
  <conditionalFormatting sqref="F10:F23">
    <cfRule type="cellIs" dxfId="123" priority="139" operator="lessThanOrEqual">
      <formula>0</formula>
    </cfRule>
    <cfRule type="containsErrors" dxfId="122" priority="140">
      <formula>ISERROR(F10)</formula>
    </cfRule>
    <cfRule type="cellIs" dxfId="121" priority="141" operator="greaterThan">
      <formula>B90</formula>
    </cfRule>
    <cfRule type="cellIs" dxfId="120" priority="142" operator="lessThanOrEqual">
      <formula>B90</formula>
    </cfRule>
  </conditionalFormatting>
  <conditionalFormatting sqref="O10">
    <cfRule type="cellIs" dxfId="119" priority="135" operator="lessThanOrEqual">
      <formula>0</formula>
    </cfRule>
    <cfRule type="cellIs" dxfId="118" priority="136" operator="lessThanOrEqual">
      <formula>C90</formula>
    </cfRule>
    <cfRule type="cellIs" dxfId="117" priority="137" operator="greaterThan">
      <formula>C90</formula>
    </cfRule>
    <cfRule type="containsErrors" dxfId="116" priority="138">
      <formula>ISERROR(O10)</formula>
    </cfRule>
  </conditionalFormatting>
  <conditionalFormatting sqref="O11:O23">
    <cfRule type="cellIs" dxfId="115" priority="131" operator="lessThanOrEqual">
      <formula>0</formula>
    </cfRule>
    <cfRule type="cellIs" dxfId="114" priority="132" operator="lessThanOrEqual">
      <formula>C91</formula>
    </cfRule>
    <cfRule type="cellIs" dxfId="113" priority="133" operator="greaterThan">
      <formula>C91</formula>
    </cfRule>
    <cfRule type="containsErrors" dxfId="112" priority="134">
      <formula>ISERROR(O11)</formula>
    </cfRule>
  </conditionalFormatting>
  <conditionalFormatting sqref="Y10">
    <cfRule type="cellIs" dxfId="111" priority="127" operator="lessThanOrEqual">
      <formula>0</formula>
    </cfRule>
    <cfRule type="containsErrors" dxfId="110" priority="128">
      <formula>ISERROR(Y10)</formula>
    </cfRule>
    <cfRule type="cellIs" dxfId="109" priority="129" operator="greaterThan">
      <formula>D90</formula>
    </cfRule>
    <cfRule type="cellIs" dxfId="108" priority="130" operator="lessThanOrEqual">
      <formula>D90</formula>
    </cfRule>
  </conditionalFormatting>
  <conditionalFormatting sqref="Y11:Y23">
    <cfRule type="cellIs" dxfId="107" priority="123" operator="lessThanOrEqual">
      <formula>0</formula>
    </cfRule>
    <cfRule type="containsErrors" dxfId="106" priority="124">
      <formula>ISERROR(Y11)</formula>
    </cfRule>
    <cfRule type="cellIs" dxfId="105" priority="125" operator="greaterThan">
      <formula>D91</formula>
    </cfRule>
    <cfRule type="cellIs" dxfId="104" priority="126" operator="lessThanOrEqual">
      <formula>D91</formula>
    </cfRule>
  </conditionalFormatting>
  <conditionalFormatting sqref="AB10">
    <cfRule type="cellIs" dxfId="103" priority="119" operator="lessThanOrEqual">
      <formula>0</formula>
    </cfRule>
    <cfRule type="cellIs" dxfId="102" priority="120" operator="lessThanOrEqual">
      <formula>E90</formula>
    </cfRule>
    <cfRule type="cellIs" dxfId="101" priority="121" operator="greaterThan">
      <formula>E90</formula>
    </cfRule>
    <cfRule type="containsErrors" dxfId="100" priority="122">
      <formula>ISERROR(AB10)</formula>
    </cfRule>
  </conditionalFormatting>
  <conditionalFormatting sqref="AB11:AB23">
    <cfRule type="cellIs" dxfId="99" priority="115" operator="lessThanOrEqual">
      <formula>0</formula>
    </cfRule>
    <cfRule type="cellIs" dxfId="98" priority="116" operator="lessThanOrEqual">
      <formula>E91</formula>
    </cfRule>
    <cfRule type="cellIs" dxfId="97" priority="117" operator="greaterThan">
      <formula>E91</formula>
    </cfRule>
    <cfRule type="containsErrors" dxfId="96" priority="118">
      <formula>ISERROR(AB11)</formula>
    </cfRule>
  </conditionalFormatting>
  <conditionalFormatting sqref="B37">
    <cfRule type="containsErrors" dxfId="95" priority="112">
      <formula>ISERROR(B37)</formula>
    </cfRule>
    <cfRule type="cellIs" dxfId="94" priority="113" operator="lessThan">
      <formula>$E$63</formula>
    </cfRule>
    <cfRule type="cellIs" dxfId="93" priority="114" operator="greaterThanOrEqual">
      <formula>$E$63</formula>
    </cfRule>
  </conditionalFormatting>
  <conditionalFormatting sqref="B45:B48">
    <cfRule type="containsErrors" dxfId="92" priority="109">
      <formula>ISERROR(B45)</formula>
    </cfRule>
    <cfRule type="cellIs" dxfId="91" priority="110" operator="lessThan">
      <formula>$E$63</formula>
    </cfRule>
    <cfRule type="cellIs" dxfId="90" priority="111" operator="greaterThanOrEqual">
      <formula>$E$63</formula>
    </cfRule>
  </conditionalFormatting>
  <conditionalFormatting sqref="B45:B48">
    <cfRule type="containsErrors" dxfId="89" priority="106">
      <formula>ISERROR(B45)</formula>
    </cfRule>
    <cfRule type="cellIs" dxfId="88" priority="107" operator="lessThan">
      <formula>$E$63</formula>
    </cfRule>
    <cfRule type="cellIs" dxfId="87" priority="108" operator="greaterThanOrEqual">
      <formula>$E$63</formula>
    </cfRule>
  </conditionalFormatting>
  <conditionalFormatting sqref="C45:C48">
    <cfRule type="containsErrors" dxfId="86" priority="103">
      <formula>ISERROR(C45)</formula>
    </cfRule>
    <cfRule type="cellIs" dxfId="85" priority="104" operator="lessThan">
      <formula>$E$63</formula>
    </cfRule>
    <cfRule type="cellIs" dxfId="84" priority="105" operator="greaterThanOrEqual">
      <formula>$E$63</formula>
    </cfRule>
  </conditionalFormatting>
  <conditionalFormatting sqref="D45:D48">
    <cfRule type="containsErrors" dxfId="83" priority="100">
      <formula>ISERROR(D45)</formula>
    </cfRule>
    <cfRule type="cellIs" dxfId="82" priority="101" operator="lessThan">
      <formula>$E$63</formula>
    </cfRule>
    <cfRule type="cellIs" dxfId="81" priority="102" operator="greaterThanOrEqual">
      <formula>$E$63</formula>
    </cfRule>
  </conditionalFormatting>
  <conditionalFormatting sqref="E45:E48">
    <cfRule type="containsErrors" dxfId="80" priority="97">
      <formula>ISERROR(E45)</formula>
    </cfRule>
    <cfRule type="cellIs" dxfId="79" priority="98" operator="lessThan">
      <formula>$E$63</formula>
    </cfRule>
    <cfRule type="cellIs" dxfId="78" priority="99" operator="greaterThanOrEqual">
      <formula>$E$63</formula>
    </cfRule>
  </conditionalFormatting>
  <conditionalFormatting sqref="C45:C48">
    <cfRule type="containsErrors" dxfId="77" priority="94">
      <formula>ISERROR(C45)</formula>
    </cfRule>
    <cfRule type="cellIs" dxfId="76" priority="95" operator="lessThan">
      <formula>$E$63</formula>
    </cfRule>
    <cfRule type="cellIs" dxfId="75" priority="96" operator="greaterThanOrEqual">
      <formula>$E$63</formula>
    </cfRule>
  </conditionalFormatting>
  <conditionalFormatting sqref="D45:D48">
    <cfRule type="containsErrors" dxfId="74" priority="91">
      <formula>ISERROR(D45)</formula>
    </cfRule>
    <cfRule type="cellIs" dxfId="73" priority="92" operator="lessThan">
      <formula>$E$63</formula>
    </cfRule>
    <cfRule type="cellIs" dxfId="72" priority="93" operator="greaterThanOrEqual">
      <formula>$E$63</formula>
    </cfRule>
  </conditionalFormatting>
  <conditionalFormatting sqref="E45:E48">
    <cfRule type="containsErrors" dxfId="71" priority="88">
      <formula>ISERROR(E45)</formula>
    </cfRule>
    <cfRule type="cellIs" dxfId="70" priority="89" operator="lessThan">
      <formula>$E$63</formula>
    </cfRule>
    <cfRule type="cellIs" dxfId="69" priority="90" operator="greaterThanOrEqual">
      <formula>$E$63</formula>
    </cfRule>
  </conditionalFormatting>
  <conditionalFormatting sqref="K37:K43">
    <cfRule type="containsErrors" dxfId="68" priority="73">
      <formula>ISERROR(K37)</formula>
    </cfRule>
    <cfRule type="cellIs" dxfId="67" priority="74" operator="lessThan">
      <formula>$E$63</formula>
    </cfRule>
    <cfRule type="cellIs" dxfId="66" priority="75" operator="greaterThanOrEqual">
      <formula>$E$63</formula>
    </cfRule>
  </conditionalFormatting>
  <conditionalFormatting sqref="L37:L43">
    <cfRule type="containsErrors" dxfId="65" priority="70">
      <formula>ISERROR(L37)</formula>
    </cfRule>
    <cfRule type="cellIs" dxfId="64" priority="71" operator="lessThan">
      <formula>$E$63</formula>
    </cfRule>
    <cfRule type="cellIs" dxfId="63" priority="72" operator="greaterThanOrEqual">
      <formula>$E$63</formula>
    </cfRule>
  </conditionalFormatting>
  <conditionalFormatting sqref="M37:M43">
    <cfRule type="containsErrors" dxfId="62" priority="67">
      <formula>ISERROR(M37)</formula>
    </cfRule>
    <cfRule type="cellIs" dxfId="61" priority="68" operator="lessThan">
      <formula>$E$63</formula>
    </cfRule>
    <cfRule type="cellIs" dxfId="60" priority="69" operator="greaterThanOrEqual">
      <formula>$E$63</formula>
    </cfRule>
  </conditionalFormatting>
  <conditionalFormatting sqref="N37:N43">
    <cfRule type="containsErrors" dxfId="59" priority="64">
      <formula>ISERROR(N37)</formula>
    </cfRule>
    <cfRule type="cellIs" dxfId="58" priority="65" operator="lessThan">
      <formula>$E$63</formula>
    </cfRule>
    <cfRule type="cellIs" dxfId="57" priority="66" operator="greaterThanOrEqual">
      <formula>$E$63</formula>
    </cfRule>
  </conditionalFormatting>
  <conditionalFormatting sqref="K45:K48">
    <cfRule type="containsErrors" dxfId="56" priority="61">
      <formula>ISERROR(K45)</formula>
    </cfRule>
    <cfRule type="cellIs" dxfId="55" priority="62" operator="lessThan">
      <formula>$E$63</formula>
    </cfRule>
    <cfRule type="cellIs" dxfId="54" priority="63" operator="greaterThanOrEqual">
      <formula>$E$63</formula>
    </cfRule>
  </conditionalFormatting>
  <conditionalFormatting sqref="L45:L48">
    <cfRule type="containsErrors" dxfId="53" priority="58">
      <formula>ISERROR(L45)</formula>
    </cfRule>
    <cfRule type="cellIs" dxfId="52" priority="59" operator="lessThan">
      <formula>$E$63</formula>
    </cfRule>
    <cfRule type="cellIs" dxfId="51" priority="60" operator="greaterThanOrEqual">
      <formula>$E$63</formula>
    </cfRule>
  </conditionalFormatting>
  <conditionalFormatting sqref="M45:M48">
    <cfRule type="containsErrors" dxfId="50" priority="55">
      <formula>ISERROR(M45)</formula>
    </cfRule>
    <cfRule type="cellIs" dxfId="49" priority="56" operator="lessThan">
      <formula>$E$63</formula>
    </cfRule>
    <cfRule type="cellIs" dxfId="48" priority="57" operator="greaterThanOrEqual">
      <formula>$E$63</formula>
    </cfRule>
  </conditionalFormatting>
  <conditionalFormatting sqref="N45:N48">
    <cfRule type="containsErrors" dxfId="47" priority="52">
      <formula>ISERROR(N45)</formula>
    </cfRule>
    <cfRule type="cellIs" dxfId="46" priority="53" operator="lessThan">
      <formula>$E$63</formula>
    </cfRule>
    <cfRule type="cellIs" dxfId="45" priority="54" operator="greaterThanOrEqual">
      <formula>$E$63</formula>
    </cfRule>
  </conditionalFormatting>
  <conditionalFormatting sqref="U37:U43">
    <cfRule type="containsErrors" dxfId="44" priority="49">
      <formula>ISERROR(U37)</formula>
    </cfRule>
    <cfRule type="cellIs" dxfId="43" priority="50" operator="lessThan">
      <formula>$E$63</formula>
    </cfRule>
    <cfRule type="cellIs" dxfId="42" priority="51" operator="greaterThanOrEqual">
      <formula>$E$63</formula>
    </cfRule>
  </conditionalFormatting>
  <conditionalFormatting sqref="V37:V43">
    <cfRule type="containsErrors" dxfId="41" priority="46">
      <formula>ISERROR(V37)</formula>
    </cfRule>
    <cfRule type="cellIs" dxfId="40" priority="47" operator="lessThan">
      <formula>$E$63</formula>
    </cfRule>
    <cfRule type="cellIs" dxfId="39" priority="48" operator="greaterThanOrEqual">
      <formula>$E$63</formula>
    </cfRule>
  </conditionalFormatting>
  <conditionalFormatting sqref="W37:W43">
    <cfRule type="containsErrors" dxfId="38" priority="43">
      <formula>ISERROR(W37)</formula>
    </cfRule>
    <cfRule type="cellIs" dxfId="37" priority="44" operator="lessThan">
      <formula>$E$63</formula>
    </cfRule>
    <cfRule type="cellIs" dxfId="36" priority="45" operator="greaterThanOrEqual">
      <formula>$E$63</formula>
    </cfRule>
  </conditionalFormatting>
  <conditionalFormatting sqref="X37:X43">
    <cfRule type="containsErrors" dxfId="35" priority="40">
      <formula>ISERROR(X37)</formula>
    </cfRule>
    <cfRule type="cellIs" dxfId="34" priority="41" operator="lessThan">
      <formula>$E$63</formula>
    </cfRule>
    <cfRule type="cellIs" dxfId="33" priority="42" operator="greaterThanOrEqual">
      <formula>$E$63</formula>
    </cfRule>
  </conditionalFormatting>
  <conditionalFormatting sqref="U45:U48">
    <cfRule type="containsErrors" dxfId="32" priority="37">
      <formula>ISERROR(U45)</formula>
    </cfRule>
    <cfRule type="cellIs" dxfId="31" priority="38" operator="lessThan">
      <formula>$E$63</formula>
    </cfRule>
    <cfRule type="cellIs" dxfId="30" priority="39" operator="greaterThanOrEqual">
      <formula>$E$63</formula>
    </cfRule>
  </conditionalFormatting>
  <conditionalFormatting sqref="V45:V48">
    <cfRule type="containsErrors" dxfId="29" priority="34">
      <formula>ISERROR(V45)</formula>
    </cfRule>
    <cfRule type="cellIs" dxfId="28" priority="35" operator="lessThan">
      <formula>$E$63</formula>
    </cfRule>
    <cfRule type="cellIs" dxfId="27" priority="36" operator="greaterThanOrEqual">
      <formula>$E$63</formula>
    </cfRule>
  </conditionalFormatting>
  <conditionalFormatting sqref="W45:W48">
    <cfRule type="containsErrors" dxfId="26" priority="31">
      <formula>ISERROR(W45)</formula>
    </cfRule>
    <cfRule type="cellIs" dxfId="25" priority="32" operator="lessThan">
      <formula>$E$63</formula>
    </cfRule>
    <cfRule type="cellIs" dxfId="24" priority="33" operator="greaterThanOrEqual">
      <formula>$E$63</formula>
    </cfRule>
  </conditionalFormatting>
  <conditionalFormatting sqref="X45:X48">
    <cfRule type="containsErrors" dxfId="23" priority="28">
      <formula>ISERROR(X45)</formula>
    </cfRule>
    <cfRule type="cellIs" dxfId="22" priority="29" operator="lessThan">
      <formula>$E$63</formula>
    </cfRule>
    <cfRule type="cellIs" dxfId="21" priority="30" operator="greaterThanOrEqual">
      <formula>$E$63</formula>
    </cfRule>
  </conditionalFormatting>
  <conditionalFormatting sqref="AA29:AA30">
    <cfRule type="containsBlanks" dxfId="20" priority="24">
      <formula>LEN(TRIM(AA29))=0</formula>
    </cfRule>
    <cfRule type="containsErrors" dxfId="19" priority="25">
      <formula>ISERROR(AA29)</formula>
    </cfRule>
  </conditionalFormatting>
  <conditionalFormatting sqref="AA29:AA30">
    <cfRule type="cellIs" dxfId="18" priority="26" operator="lessThan">
      <formula>AG83</formula>
    </cfRule>
    <cfRule type="cellIs" dxfId="17" priority="27" operator="greaterThanOrEqual">
      <formula>AG83</formula>
    </cfRule>
  </conditionalFormatting>
  <conditionalFormatting sqref="W54">
    <cfRule type="containsErrors" dxfId="16" priority="21">
      <formula>ISERROR(W54)</formula>
    </cfRule>
  </conditionalFormatting>
  <conditionalFormatting sqref="W54">
    <cfRule type="cellIs" dxfId="15" priority="22" operator="lessThan">
      <formula>$E$63</formula>
    </cfRule>
    <cfRule type="cellIs" dxfId="14" priority="23" operator="greaterThanOrEqual">
      <formula>$E$63</formula>
    </cfRule>
  </conditionalFormatting>
  <conditionalFormatting sqref="AA54">
    <cfRule type="containsErrors" dxfId="13" priority="15">
      <formula>ISERROR(AA54)</formula>
    </cfRule>
    <cfRule type="cellIs" dxfId="12" priority="16" operator="lessThan">
      <formula>$E$63</formula>
    </cfRule>
    <cfRule type="cellIs" dxfId="11" priority="17" operator="greaterThanOrEqual">
      <formula>$E$63</formula>
    </cfRule>
  </conditionalFormatting>
  <conditionalFormatting sqref="AA55:AA56">
    <cfRule type="containsErrors" dxfId="10" priority="9">
      <formula>ISERROR(AA55)</formula>
    </cfRule>
    <cfRule type="cellIs" dxfId="9" priority="10" operator="lessThan">
      <formula>$E$63</formula>
    </cfRule>
    <cfRule type="cellIs" dxfId="8" priority="11" operator="greaterThanOrEqual">
      <formula>$E$63</formula>
    </cfRule>
  </conditionalFormatting>
  <conditionalFormatting sqref="AC23">
    <cfRule type="containsText" dxfId="7" priority="7" operator="containsText" text="Aprovado">
      <formula>NOT(ISERROR(SEARCH("Aprovado",AC23)))</formula>
    </cfRule>
    <cfRule type="containsText" dxfId="6" priority="8" operator="containsText" text="Recuperação">
      <formula>NOT(ISERROR(SEARCH("Recuperação",AC23)))</formula>
    </cfRule>
  </conditionalFormatting>
  <conditionalFormatting sqref="Q23">
    <cfRule type="containsErrors" dxfId="5" priority="6">
      <formula>ISERROR(Q23)</formula>
    </cfRule>
  </conditionalFormatting>
  <conditionalFormatting sqref="Q23">
    <cfRule type="cellIs" dxfId="4" priority="1" operator="greaterThanOrEqual">
      <formula>W80</formula>
    </cfRule>
    <cfRule type="cellIs" dxfId="3" priority="5" operator="lessThan">
      <formula>W80</formula>
    </cfRule>
  </conditionalFormatting>
  <conditionalFormatting sqref="Q23">
    <cfRule type="cellIs" dxfId="2" priority="3" operator="lessThan">
      <formula>W80</formula>
    </cfRule>
    <cfRule type="cellIs" dxfId="1" priority="4" operator="lessThanOrEqual">
      <formula>W80</formula>
    </cfRule>
  </conditionalFormatting>
  <conditionalFormatting sqref="Q23">
    <cfRule type="containsErrors" dxfId="0" priority="2">
      <formula>ISERROR(Q23)</formula>
    </cfRule>
  </conditionalFormatting>
  <dataValidations count="25">
    <dataValidation type="decimal" allowBlank="1" showInputMessage="1" showErrorMessage="1" errorTitle="Nota Excedente" error="Nota alta ou baixa de mais_x000a_" sqref="B10:B17 B19:B22" xr:uid="{00000000-0002-0000-0000-000000000000}">
      <formula1>0</formula1>
      <formula2>B67</formula2>
    </dataValidation>
    <dataValidation type="decimal" allowBlank="1" showInputMessage="1" showErrorMessage="1" errorTitle="Nota Excedente" error="Nota alta ou baixa de mais_x000a_" sqref="R10:R17 R19:R22" xr:uid="{00000000-0002-0000-0000-000001000000}">
      <formula1>0</formula1>
      <formula2>IF(Q10&gt;=W67,0,W67)</formula2>
    </dataValidation>
    <dataValidation type="decimal" allowBlank="1" showInputMessage="1" showErrorMessage="1" errorTitle="Nota Excedente" error="Nota alta ou baixa de mais_x000a_" sqref="I29" xr:uid="{00000000-0002-0000-0000-000002000000}">
      <formula1>0</formula1>
      <formula2>IF(H18&gt;=L75,0,J82)</formula2>
    </dataValidation>
    <dataValidation type="decimal" allowBlank="1" showInputMessage="1" showErrorMessage="1" errorTitle="Nota Excedente" error="Nota alta ou baixa de mais_x000a_" sqref="I28" xr:uid="{00000000-0002-0000-0000-000003000000}">
      <formula1>0</formula1>
      <formula2>IF(H18&gt;=L75,0,J82)</formula2>
    </dataValidation>
    <dataValidation type="decimal" allowBlank="1" showInputMessage="1" showErrorMessage="1" errorTitle="Nota Excedente" error="Nota alta ou baixa de mais_x000a_" sqref="I30" xr:uid="{00000000-0002-0000-0000-000004000000}">
      <formula1>0</formula1>
      <formula2>N24=IF(H18&gt;=L75,0,J82)</formula2>
    </dataValidation>
    <dataValidation type="decimal" allowBlank="1" showInputMessage="1" showErrorMessage="1" errorTitle="Nota Excedente" error="Nota alta ou baixa de mais_x000a_" sqref="R18 I19:I22 I10:I17" xr:uid="{00000000-0002-0000-0000-000005000000}">
      <formula1>0</formula1>
      <formula2>IF(H10&gt;=L67,0,L67)</formula2>
    </dataValidation>
    <dataValidation type="decimal" allowBlank="1" showInputMessage="1" showErrorMessage="1" errorTitle="Nota Excedente" error="Nota alta ou baixa de mais" sqref="U19:U22 U10:U17" xr:uid="{00000000-0002-0000-0000-000006000000}">
      <formula1>0</formula1>
      <formula2>X67</formula2>
    </dataValidation>
    <dataValidation type="decimal" allowBlank="1" showInputMessage="1" showErrorMessage="1" errorTitle="Nota Excedente" error="Nota alta ou baixa de mais" sqref="U28:U30" xr:uid="{00000000-0002-0000-0000-000007000000}">
      <formula1>0</formula1>
      <formula2>X82</formula2>
    </dataValidation>
    <dataValidation type="decimal" allowBlank="1" showInputMessage="1" showErrorMessage="1" errorTitle="Nota Excedente" error="Nota alta ou baixa de mais_x000a_" sqref="W10:W17 W19:W22" xr:uid="{00000000-0002-0000-0000-000008000000}">
      <formula1>0</formula1>
      <formula2>AB67</formula2>
    </dataValidation>
    <dataValidation type="decimal" allowBlank="1" showInputMessage="1" showErrorMessage="1" errorTitle="Nota Excedente" error="Nota alta ou baixa de mais_x000a_" sqref="W28:W30" xr:uid="{00000000-0002-0000-0000-000009000000}">
      <formula1>0</formula1>
      <formula2>AB82</formula2>
    </dataValidation>
    <dataValidation allowBlank="1" showInputMessage="1" showErrorMessage="1" errorTitle="Nota Excedente" error="Nota alta ou baixa de mais_x000a_" sqref="U18:X18 R28:R30 B18:E18 K18:N18" xr:uid="{00000000-0002-0000-0000-00000A000000}"/>
    <dataValidation type="decimal" allowBlank="1" showInputMessage="1" showErrorMessage="1" errorTitle="Nota Excedente" error="Nota alta ou baixa de mais_x000a_" sqref="X28" xr:uid="{00000000-0002-0000-0000-00000B000000}">
      <formula1>0</formula1>
      <formula2>AD82</formula2>
    </dataValidation>
    <dataValidation type="decimal" allowBlank="1" showInputMessage="1" showErrorMessage="1" errorTitle="Nota Excedente" error="Nota alta ou baixa de mais" sqref="M28 V28:V30" xr:uid="{00000000-0002-0000-0000-00000C000000}">
      <formula1>0</formula1>
      <formula2>Q82</formula2>
    </dataValidation>
    <dataValidation type="decimal" allowBlank="1" showInputMessage="1" showErrorMessage="1" errorTitle="Nota Excedente" error="Nota alta ou baixa de mais_x000a_" sqref="X10:X17 X19:X22" xr:uid="{00000000-0002-0000-0000-00000D000000}">
      <formula1>0</formula1>
      <formula2>AD67</formula2>
    </dataValidation>
    <dataValidation type="decimal" allowBlank="1" showInputMessage="1" showErrorMessage="1" errorTitle="Nota Excedente" error="Nota alta ou baixa de mais_x000a__x000a_" sqref="N10:N17 N19:N22" xr:uid="{00000000-0002-0000-0000-00000E000000}">
      <formula1>0</formula1>
      <formula2>S67</formula2>
    </dataValidation>
    <dataValidation type="decimal" allowBlank="1" showInputMessage="1" showErrorMessage="1" errorTitle="Nota Excedente" error="Nota alta ou baixa de mais_x000a_" sqref="C10:C17 C19:C22" xr:uid="{00000000-0002-0000-0000-00000F000000}">
      <formula1>0</formula1>
      <formula2>D67</formula2>
    </dataValidation>
    <dataValidation type="decimal" allowBlank="1" showInputMessage="1" showErrorMessage="1" errorTitle="Nota Excedente" error="Nota alta ou baixa de mais_x000a_" sqref="E10:E17 E19:E22 L10:L17 L19:L22" xr:uid="{00000000-0002-0000-0000-000010000000}">
      <formula1>0</formula1>
      <formula2>H67</formula2>
    </dataValidation>
    <dataValidation type="decimal" allowBlank="1" showInputMessage="1" showErrorMessage="1" errorTitle="Nota Excedente" error="Nota alta ou baixa de mais" sqref="M19:M22 M10:M17 V19:V22 V10:V17" xr:uid="{00000000-0002-0000-0000-000011000000}">
      <formula1>0</formula1>
      <formula2>Q67</formula2>
    </dataValidation>
    <dataValidation type="decimal" allowBlank="1" showInputMessage="1" showErrorMessage="1" errorTitle="Nota Excedente" error="Nota alta ou baixa de mais" sqref="D10:D17 D19:D22 K10:K17 K19:K22" xr:uid="{00000000-0002-0000-0000-000012000000}">
      <formula1>0</formula1>
      <formula2>F67</formula2>
    </dataValidation>
    <dataValidation type="decimal" allowBlank="1" showInputMessage="1" showErrorMessage="1" errorTitle="Nota Excedente" error="Nota alta ou baixa de mais_x000a_" sqref="B28:B30" xr:uid="{00000000-0002-0000-0000-000013000000}">
      <formula1>0</formula1>
      <formula2>B82</formula2>
    </dataValidation>
    <dataValidation type="decimal" allowBlank="1" showInputMessage="1" showErrorMessage="1" errorTitle="Nota Excedente" error="Nota alta ou baixa de mais_x000a_" sqref="C28:C30" xr:uid="{00000000-0002-0000-0000-000014000000}">
      <formula1>0</formula1>
      <formula2>D82</formula2>
    </dataValidation>
    <dataValidation type="decimal" allowBlank="1" showInputMessage="1" showErrorMessage="1" errorTitle="Nota Excedente" error="Nota alta ou baixa de mais_x000a_" sqref="E28 L28:L30" xr:uid="{00000000-0002-0000-0000-000015000000}">
      <formula1>0</formula1>
      <formula2>H82</formula2>
    </dataValidation>
    <dataValidation type="decimal" allowBlank="1" showInputMessage="1" showErrorMessage="1" errorTitle="Nota Excedente" error="Nota alta ou baixa de mais" sqref="N28" xr:uid="{00000000-0002-0000-0000-000016000000}">
      <formula1>0</formula1>
      <formula2>S82</formula2>
    </dataValidation>
    <dataValidation type="decimal" allowBlank="1" showInputMessage="1" showErrorMessage="1" errorTitle="Nota Excedente" error="Nota alta ou baixa de mais" sqref="D28:D30 K28:K30" xr:uid="{00000000-0002-0000-0000-000017000000}">
      <formula1>0</formula1>
      <formula2>F82</formula2>
    </dataValidation>
    <dataValidation type="decimal" allowBlank="1" showInputMessage="1" showErrorMessage="1" sqref="D82:D84 D76:D80 D67:D74" xr:uid="{00000000-0002-0000-0000-000018000000}">
      <formula1>0</formula1>
      <formula2>100</formula2>
    </dataValidation>
  </dataValidations>
  <hyperlinks>
    <hyperlink ref="I60" location="'Controle de Notas'!C2" display="IR PARA O CONTROLE DE NOTAS" xr:uid="{00000000-0004-0000-0000-000000000000}"/>
    <hyperlink ref="L2" location="'Controle de Notas'!C60" display="IR PARA AS CONFIGURAÇÕES" xr:uid="{00000000-0004-0000-0000-000001000000}"/>
    <hyperlink ref="J60" location="'Controle de Notas'!C2" display="'Controle de Notas'!C2" xr:uid="{00000000-0004-0000-0000-000002000000}"/>
    <hyperlink ref="K60" location="'Controle de Notas'!C2" display="'Controle de Notas'!C2" xr:uid="{00000000-0004-0000-0000-000003000000}"/>
  </hyperlinks>
  <pageMargins left="0.7" right="0.7" top="0.75" bottom="0.75" header="0.3" footer="0.3"/>
  <pageSetup paperSize="9" orientation="portrait" verticalDpi="300" r:id="rId1"/>
  <ignoredErrors>
    <ignoredError sqref="K44:N44 U44:X44 H98:S98 P116:AA116 B116:M116 AH67:AH80 AH82:AH84 AF67:AF80 AF82:AF84 AD7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Tinti</cp:lastModifiedBy>
  <dcterms:created xsi:type="dcterms:W3CDTF">2017-11-06T16:27:38Z</dcterms:created>
  <dcterms:modified xsi:type="dcterms:W3CDTF">2020-09-25T21:33:20Z</dcterms:modified>
</cp:coreProperties>
</file>