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laudoberto.filho\Desktop\Projetos Python\app_fup_background\data\"/>
    </mc:Choice>
  </mc:AlternateContent>
  <xr:revisionPtr revIDLastSave="0" documentId="13_ncr:1_{97C80109-EF04-4220-BEF3-2D348B1002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7" i="1" l="1"/>
  <c r="R357" i="1"/>
  <c r="I350" i="1"/>
  <c r="R350" i="1"/>
  <c r="I352" i="1"/>
  <c r="R352" i="1"/>
  <c r="I355" i="1"/>
  <c r="R355" i="1"/>
  <c r="I315" i="1"/>
  <c r="R315" i="1"/>
  <c r="I353" i="1"/>
  <c r="R353" i="1"/>
  <c r="I351" i="1"/>
  <c r="R351" i="1"/>
  <c r="I349" i="1"/>
  <c r="R349" i="1"/>
  <c r="I259" i="1"/>
  <c r="R259" i="1"/>
  <c r="I285" i="1"/>
  <c r="R285" i="1"/>
  <c r="I251" i="1"/>
  <c r="R251" i="1"/>
  <c r="I344" i="1"/>
  <c r="R344" i="1"/>
  <c r="I274" i="1"/>
  <c r="R274" i="1"/>
  <c r="I236" i="1"/>
  <c r="R236" i="1"/>
  <c r="I343" i="1"/>
  <c r="R343" i="1"/>
  <c r="I342" i="1"/>
  <c r="R342" i="1"/>
  <c r="I341" i="1"/>
  <c r="R341" i="1"/>
  <c r="I340" i="1" l="1"/>
  <c r="R340" i="1"/>
  <c r="R339" i="1"/>
  <c r="I339" i="1"/>
  <c r="I338" i="1"/>
  <c r="R338" i="1"/>
  <c r="I337" i="1"/>
  <c r="R337" i="1"/>
  <c r="I336" i="1"/>
  <c r="R336" i="1"/>
  <c r="I335" i="1" l="1"/>
  <c r="R335" i="1"/>
  <c r="I334" i="1"/>
  <c r="R334" i="1"/>
  <c r="I348" i="1"/>
  <c r="R348" i="1"/>
  <c r="I354" i="1" l="1"/>
  <c r="R354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47" i="1" l="1"/>
  <c r="R347" i="1"/>
  <c r="I283" i="1"/>
  <c r="R283" i="1"/>
  <c r="I307" i="1"/>
  <c r="R307" i="1"/>
  <c r="I316" i="1"/>
  <c r="R316" i="1"/>
  <c r="I282" i="1"/>
  <c r="R282" i="1"/>
  <c r="I345" i="1"/>
  <c r="R345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313" i="1"/>
  <c r="R313" i="1"/>
  <c r="I304" i="1"/>
  <c r="R304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G6" i="11"/>
  <c r="G7" i="11"/>
  <c r="G8" i="11"/>
  <c r="F6" i="11"/>
  <c r="F11" i="11" s="1"/>
  <c r="F7" i="11"/>
  <c r="F12" i="11" s="1"/>
  <c r="F8" i="11"/>
  <c r="F13" i="11" s="1"/>
  <c r="F15" i="11" l="1"/>
  <c r="I273" i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356" i="1"/>
  <c r="I306" i="1"/>
  <c r="I303" i="1"/>
  <c r="I346" i="1"/>
  <c r="I183" i="1"/>
  <c r="I194" i="1"/>
  <c r="I333" i="1"/>
  <c r="I272" i="1"/>
  <c r="I332" i="1"/>
  <c r="I244" i="1"/>
  <c r="I330" i="1"/>
  <c r="I192" i="1"/>
  <c r="I227" i="1"/>
  <c r="I173" i="1"/>
  <c r="I206" i="1"/>
  <c r="I329" i="1"/>
  <c r="I250" i="1"/>
  <c r="I263" i="1"/>
  <c r="I146" i="1"/>
  <c r="I246" i="1"/>
  <c r="I171" i="1"/>
  <c r="R249" i="1"/>
  <c r="I249" i="1"/>
  <c r="I248" i="1"/>
  <c r="R248" i="1"/>
  <c r="I247" i="1"/>
  <c r="R247" i="1"/>
  <c r="R333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356" i="1"/>
  <c r="I238" i="1"/>
  <c r="R238" i="1"/>
  <c r="R263" i="1"/>
  <c r="R227" i="1"/>
  <c r="R330" i="1" l="1"/>
  <c r="R272" i="1"/>
  <c r="R332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G3" i="11"/>
  <c r="G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29" i="1"/>
  <c r="I189" i="1"/>
  <c r="R189" i="1"/>
  <c r="I187" i="1" l="1"/>
  <c r="R187" i="1"/>
  <c r="I186" i="1" l="1"/>
  <c r="R186" i="1"/>
  <c r="I185" i="1"/>
  <c r="R185" i="1"/>
  <c r="R346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<sst xmlns="http://schemas.openxmlformats.org/spreadsheetml/2006/main" count="3514" uniqueCount="476">
  <si>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</si>
  <si>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</si>
  <si>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</si>
  <si>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</si>
  <si>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</si>
  <si>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</si>
  <si>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</si>
  <si>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</si>
  <si>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</si>
  <si>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</si>
  <si>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</si>
  <si>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</si>
  <si>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</si>
  <si>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</si>
  <si>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</si>
  <si>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</si>
  <si>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</si>
  <si>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</si>
  <si>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</si>
  <si>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</si>
  <si>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</si>
  <si>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</si>
  <si>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</si>
  <si>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</si>
  <si>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</si>
  <si>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</si>
  <si>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</si>
  <si>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</si>
  <si>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</si>
  <si>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</si>
  <si>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</si>
  <si>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</si>
  <si>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</si>
  <si>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</si>
  <si>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</si>
  <si>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</si>
  <si>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</si>
  <si>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</si>
  <si>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</si>
  <si>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</si>
  <si>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</si>
  <si>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</si>
  <si>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</si>
  <si>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</si>
  <si>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</si>
  <si>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</si>
  <si>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</si>
  <si>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</si>
  <si>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</si>
  <si>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</si>
  <si>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</si>
  <si>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</si>
  <si>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</si>
  <si>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</si>
  <si>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</si>
  <si>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</si>
  <si>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</si>
  <si>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</si>
  <si>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</si>
  <si>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</si>
  <si>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</si>
  <si>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</si>
  <si>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</si>
  <si>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</si>
  <si>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</si>
  <si>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</si>
  <si>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</si>
  <si>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</si>
  <si>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</si>
  <si>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</si>
  <si>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</si>
  <si>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</si>
  <si>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</si>
  <si>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</si>
  <si>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</si>
  <si>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</si>
  <si>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</si>
  <si>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</si>
  <si>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</si>
  <si>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</si>
  <si>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</si>
  <si>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</si>
  <si>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</si>
  <si>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</si>
  <si>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</si>
  <si>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</si>
  <si>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</si>
  <si>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</si>
  <si>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</si>
  <si>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</si>
  <si>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</si>
  <si>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</si>
  <si>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</si>
  <si>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</si>
  <si>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</si>
  <si>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</si>
  <si>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</si>
  <si>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</si>
  <si>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</si>
  <si>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</si>
  <si>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</si>
  <si>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</si>
  <si>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</si>
  <si>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</si>
  <si>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</si>
  <si>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</si>
  <si>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</si>
  <si>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</si>
  <si>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</si>
  <si>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</si>
  <si>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</si>
  <si>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</si>
  <si>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</si>
  <si>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</si>
  <si>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</si>
  <si>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</si>
  <si>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</si>
  <si>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</si>
  <si>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</si>
  <si>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</si>
  <si>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</si>
  <si>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</si>
  <si>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</si>
  <si>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</si>
  <si>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</si>
  <si>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</si>
  <si>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</si>
  <si>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</si>
  <si>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</si>
  <si>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</si>
  <si>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</si>
  <si>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</si>
  <si>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</si>
  <si>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</si>
  <si>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</si>
  <si>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</si>
  <si>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</si>
  <si>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</si>
  <si>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</si>
  <si>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</si>
  <si>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</si>
  <si>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</si>
  <si>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</si>
  <si>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</si>
  <si>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</si>
  <si>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</si>
  <si>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</si>
  <si>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</si>
  <si>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</si>
  <si>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</si>
  <si>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</si>
  <si>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</si>
  <si>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</si>
  <si>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</si>
  <si>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</si>
  <si>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</si>
  <si>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</si>
  <si>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</si>
  <si>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</si>
  <si>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</si>
  <si>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</si>
  <si>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</si>
  <si>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</si>
  <si>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</si>
  <si>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</si>
  <si>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</si>
  <si>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</si>
  <si>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</si>
  <si>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</si>
  <si>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</si>
  <si>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</si>
  <si>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</si>
  <si>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</si>
  <si>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</si>
  <si>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</si>
  <si>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</si>
  <si>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</si>
  <si>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</si>
  <si>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</si>
  <si>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</si>
  <si>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</si>
  <si>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</si>
  <si>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</si>
  <si>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</si>
  <si>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</si>
  <si>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</si>
  <si>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</si>
  <si>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</si>
  <si>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</si>
  <si>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</si>
  <si>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</si>
  <si>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</si>
  <si>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</si>
  <si>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</si>
  <si>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</si>
  <si>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</si>
  <si>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</si>
  <si>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</si>
  <si>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</si>
  <si>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</si>
  <si>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</si>
  <si>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</si>
  <si>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</si>
  <si>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</si>
  <si>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</si>
  <si>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</si>
  <si>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</si>
  <si>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</si>
  <si>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</si>
  <si>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</si>
  <si>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</si>
  <si>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</si>
  <si>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</si>
  <si>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</si>
  <si>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</si>
  <si>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</si>
  <si>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</si>
  <si>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</si>
  <si>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</si>
  <si>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</si>
  <si>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</si>
  <si>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</si>
  <si>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</si>
  <si>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</si>
  <si>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</si>
  <si>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</si>
  <si>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</si>
  <si>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</si>
  <si>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</si>
  <si>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</si>
  <si>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</si>
  <si>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</si>
  <si>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</si>
  <si>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</si>
  <si>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</si>
  <si>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</si>
  <si>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</si>
  <si>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</si>
  <si>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</si>
  <si>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</si>
  <si>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</si>
  <si>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</si>
  <si>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</si>
  <si>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</si>
  <si>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</si>
  <si>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</si>
  <si>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</si>
  <si>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</si>
  <si>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</si>
  <si>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</si>
  <si>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</si>
  <si>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</si>
  <si>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</si>
  <si>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</si>
  <si>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</si>
  <si>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</si>
  <si>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</si>
  <si>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</si>
  <si>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</si>
  <si>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</si>
  <si>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</si>
  <si>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</si>
  <si>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</si>
  <si>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</si>
  <si>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</si>
  <si>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</si>
  <si>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</si>
  <si>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</si>
  <si>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</si>
  <si>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</si>
  <si>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</si>
  <si>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</si>
  <si>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</si>
  <si>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</si>
  <si>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</si>
  <si>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</si>
  <si>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</si>
  <si>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</si>
  <si>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</si>
  <si>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</si>
  <si>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</si>
  <si>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</si>
  <si>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</si>
  <si>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</si>
  <si>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</si>
  <si>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</si>
  <si>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</si>
  <si>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</si>
  <si>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</si>
  <si>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</si>
  <si>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</si>
  <si>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</si>
  <si>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</si>
  <si>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</si>
  <si>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</si>
  <si>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</si>
  <si>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</si>
  <si>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</si>
  <si>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</si>
  <si>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</si>
  <si>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</si>
  <si>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</si>
  <si>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</si>
  <si>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</si>
  <si>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</si>
  <si>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</si>
  <si>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</si>
  <si>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</si>
  <si>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</si>
  <si>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</si>
  <si>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</si>
  <si>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</si>
  <si>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</si>
  <si>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</si>
  <si>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</si>
  <si>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</si>
  <si>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</si>
  <si>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</si>
  <si>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</si>
  <si>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</si>
  <si>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</si>
  <si>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</si>
  <si>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</si>
  <si>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</si>
  <si>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</si>
  <si>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</si>
  <si>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</si>
  <si>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</si>
  <si>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</si>
  <si>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</si>
  <si>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</si>
  <si>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</si>
  <si>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</si>
  <si>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</si>
  <si>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</si>
  <si>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</si>
  <si>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</si>
  <si>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</si>
  <si>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</si>
  <si>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</si>
  <si>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</si>
  <si>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</si>
  <si>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</si>
  <si>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</si>
  <si>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</si>
  <si>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</si>
  <si>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</si>
  <si>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</si>
  <si>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</si>
  <si>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</si>
  <si>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</si>
  <si>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</si>
  <si>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</si>
  <si>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</si>
  <si>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</si>
  <si>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</si>
  <si>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</si>
  <si>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</si>
  <si>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</si>
  <si>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</si>
  <si>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</si>
  <si>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</si>
  <si>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</si>
  <si>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</si>
  <si>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</si>
  <si>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</si>
  <si>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</si>
  <si>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</si>
  <si>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</si>
  <si>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</si>
  <si>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</si>
  <si>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</si>
  <si>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</si>
  <si>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</si>
  <si>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</si>
  <si>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</si>
  <si>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</si>
  <si>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</si>
  <si>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</si>
  <si>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</si>
  <si>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</si>
  <si>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</si>
  <si>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</si>
  <si>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</si>
  <si>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</si>
  <si>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</si>
  <si>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</si>
  <si>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</si>
  <si>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</si>
  <si>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</si>
  <si>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</si>
  <si>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</si>
  <si>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</si>
  <si>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</si>
  <si>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</si>
  <si>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</si>
  <si>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</si>
  <si>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</si>
  <si>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</si>
  <si>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</si>
  <si>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</si>
  <si>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</si>
  <si>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</si>
  <si>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</si>
  <si>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</si>
  <si>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</si>
  <si>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</si>
  <si>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</si>
  <si>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</si>
  <si>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</si>
  <si>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</si>
  <si>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</si>
  <si>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</si>
  <si>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</si>
  <si>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</si>
  <si>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</si>
  <si>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</si>
  <si>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</si>
  <si>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</si>
  <si>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</si>
  <si>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</si>
  <si>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</si>
  <si>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</si>
  <si>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</si>
  <si>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</si>
  <si>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</si>
  <si>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</si>
  <si>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</si>
  <si>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</si>
  <si>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</si>
  <si>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</si>
  <si>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Coluna1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</si>
  <si>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</si>
  <si>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</si>
  <si>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</si>
  <si>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</si>
  <si>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</si>
  <si>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</si>
  <si>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</si>
  <si>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</si>
  <si>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</si>
  <si>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</si>
  <si>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</si>
  <si>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</si>
  <si>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</si>
  <si>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</si>
  <si>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</si>
  <si>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</si>
  <si>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</si>
  <si>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</si>
  <si>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</si>
  <si>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</si>
  <si>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</si>
  <si>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</si>
  <si>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</si>
  <si>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</si>
  <si>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</si>
  <si>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</si>
  <si>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</si>
  <si>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</si>
  <si>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</si>
  <si>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</si>
  <si>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</si>
  <si>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</si>
  <si>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</si>
  <si>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AGUARDANDO PAGAMENTO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</si>
  <si>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</si>
  <si>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</si>
  <si>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</si>
  <si>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</si>
  <si>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</si>
  <si>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</si>
  <si>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</si>
  <si>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AJUSTE</t>
  </si>
  <si>
    <t>Geovanna Alves</t>
  </si>
  <si>
    <t>CD ORTEGA FILHO ARTES GRAFICA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</si>
</sst>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50"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357" totalsRowShown="0" headerRowDxfId="49" dataDxfId="48">
  <autoFilter ref="A1:T357" xr:uid="{0C573FEE-B8A0-4FE7-911C-81B026DE4530}">
    <filterColumn colId="16">
      <filters>
        <filter val="AGUARDANDO ENTREGA"/>
        <filter val="AGUARDANDO PAGAMENTO"/>
        <filter val="AJUSTE"/>
      </filters>
    </filterColumn>
  </autoFilter>
  <sortState xmlns:xlrd2="http://schemas.microsoft.com/office/spreadsheetml/2017/richdata2" ref="A194:T356">
    <sortCondition ref="M1:M356"/>
  </sortState>
  <tableColumns count="20">
    <tableColumn id="1" xr3:uid="{FD977268-8F92-4E92-82D7-959136F54294}" name="Atendimento" dataDxfId="47"/>
    <tableColumn id="16" xr3:uid="{90533836-8E21-43D7-BDD8-371E534225A1}" name="Inclusão" dataDxfId="46"/>
    <tableColumn id="12" xr3:uid="{A2843543-7BB5-478B-98A8-F39ABE24C0BF}" name="Comprador" dataDxfId="45"/>
    <tableColumn id="11" xr3:uid="{F96820D0-5CCA-48B2-ABB6-86DAC15B93D8}" name="Tipo" dataDxfId="44"/>
    <tableColumn id="7" xr3:uid="{9BB7D0DF-F533-472F-8DBA-EDE24AEBA2AD}" name="Classe" dataDxfId="43"/>
    <tableColumn id="2" xr3:uid="{418BAC5A-0224-4ADC-9584-000CEC133677}" name="SC" dataDxfId="42"/>
    <tableColumn id="16387" xr3:uid="{548D4F13-D7B5-49C2-9319-BB68076AD4A4}" name="Requisitante" dataDxfId="41"/>
    <tableColumn id="16388" xr3:uid="{BC82948B-97DA-4CAB-B464-D766A39BE955}" name="Setor" dataDxfId="40"/>
    <tableColumn id="17" xr3:uid="{FA311683-649A-417B-8E3D-86AF7A67B501}" name="Lead-Time (Atendimento)" dataDxfId="39">
      <calculatedColumnFormula>NETWORKDAYS(B2, A2)</calculatedColumnFormula>
    </tableColumn>
    <tableColumn id="3" xr3:uid="{81C44B0D-A0B7-4F4C-8424-331171E8D7E3}" name="PC" dataDxfId="38"/>
    <tableColumn id="4" xr3:uid="{B60A7FCB-15E8-4D26-B7D4-6B9F86777A31}" name="Cód.Fornecedor" dataDxfId="37"/>
    <tableColumn id="16385" xr3:uid="{AE2A9E6F-190B-401D-B9F6-220DA57C5307}" name="Razao Social" dataDxfId="36"/>
    <tableColumn id="5" xr3:uid="{54EBBA21-57F9-454C-B0A8-87487C142038}" name="Previsao de Entrega" dataDxfId="35"/>
    <tableColumn id="6" xr3:uid="{6DAB93EC-62B7-4C66-B061-0755851DD270}" name="Spend" dataDxfId="34" dataCellStyle="Moeda"/>
    <tableColumn id="13" xr3:uid="{7F8CD74C-A817-491A-B14F-1EC515438D4F}" name="Condição" dataDxfId="33"/>
    <tableColumn id="14" xr3:uid="{DDF55835-ADD0-4C2C-A984-3ECFBBE18396}" name="Condição de Pagamento" dataDxfId="32"/>
    <tableColumn id="8" xr3:uid="{8BAFDE04-B2A0-4EA1-9C4C-1C93F1611DE4}" name="Status" dataDxfId="31"/>
    <tableColumn id="18" xr3:uid="{32AD281D-AC61-4EAC-B6CB-87DCAB2B5F69}" name="Lead-Time (Fornecedor)" dataDxfId="30">
      <calculatedColumnFormula>DATEDIF(Tabela1[[#This Row],[Atendimento]],Tabela1[[#This Row],[Previsao de Entrega]],"D")</calculatedColumnFormula>
    </tableColumn>
    <tableColumn id="9" xr3:uid="{3F87E5B0-A802-4BAD-905E-99DB3C957566}" name="Saving" dataDxfId="29" dataCellStyle="Moeda"/>
    <tableColumn id="10" xr3:uid="{FA0346D4-664F-496B-957A-F821E2AC90D7}" name="Coast Avoidance" dataDxfId="28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27">
  <autoFilter ref="A1:D12" xr:uid="{380A73FC-B6AA-4AA8-939F-05F0D9766DCE}"/>
  <tableColumns count="4">
    <tableColumn id="1" xr3:uid="{680691B2-150B-4C41-9CDE-8A7F73114142}" name="FORNECEDOR" dataDxfId="26"/>
    <tableColumn id="4" xr3:uid="{896CA4BD-2EE0-4C22-968D-6E20E5E451A0}" name="SITE" dataDxfId="25"/>
    <tableColumn id="2" xr3:uid="{16E705D5-80B5-408E-8B4C-3C59509B86DC}" name="LOGIN" dataDxfId="24" dataCellStyle="Hiperlink"/>
    <tableColumn id="3" xr3:uid="{2C5B1339-42AB-4EF3-8544-BA012F24C5BD}" name="SENHA" dataDxfId="2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22">
      <calculatedColumnFormula>TODAY()</calculatedColumnFormula>
    </tableColumn>
    <tableColumn id="8" xr3:uid="{169D95EF-FFB5-4EC5-A60C-81272A42D33C}" name="Dias" dataDxfId="21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20" dataDxfId="19">
  <autoFilter ref="A1:E24" xr:uid="{78239A7E-FC7B-49B4-8A55-E7BC213AA07B}"/>
  <tableColumns count="5">
    <tableColumn id="2" xr3:uid="{D8511443-CF4D-4DC9-8296-BF1A944D3CAC}" name="Fornecedor" dataDxfId="18"/>
    <tableColumn id="7" xr3:uid="{D2B0299B-E81C-4AF4-BF9F-2F26C1F2794A}" name="Segmento" dataDxfId="17"/>
    <tableColumn id="3" xr3:uid="{582CBCD0-31E7-44DD-8F12-A70BB18121C1}" name="Vendedor" dataDxfId="16"/>
    <tableColumn id="4" xr3:uid="{512B0ADB-4619-4B1F-923A-1CFD5BF403F2}" name="e-mail" dataDxfId="15"/>
    <tableColumn id="5" xr3:uid="{15128DC1-115F-4F44-9C6D-530065665CF0}" name="Contato" dataDxfId="1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67" totalsRowShown="0">
  <autoFilter ref="A1:E67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G8" totalsRowShown="0" headerRowDxfId="13" dataDxfId="12">
  <autoFilter ref="A5:G8" xr:uid="{832D0BAD-4975-4EBA-9F49-A2BF228D313B}"/>
  <tableColumns count="7">
    <tableColumn id="1" xr3:uid="{A7B26440-5C0A-44AA-851C-217243E26553}" name="Produto" dataDxfId="11"/>
    <tableColumn id="2" xr3:uid="{080C8E46-AE45-4C5B-A911-19E6FC39D431}" name="Ultima Compra" dataDxfId="10" dataCellStyle="Moeda"/>
    <tableColumn id="5" xr3:uid="{52FB93CA-9FE6-45AB-9158-D47B02335CFD}" name="Primeira Proposta" dataDxfId="9" dataCellStyle="Moeda"/>
    <tableColumn id="3" xr3:uid="{A8DFBE92-DA8B-483B-B76D-3CF147232E35}" name="Preço Fechado" dataDxfId="8" dataCellStyle="Moeda"/>
    <tableColumn id="7" xr3:uid="{4A5106DE-DEF9-4D55-BF68-683D2D9152B2}" name="Coluna1" dataDxfId="7" dataCellStyle="Moeda"/>
    <tableColumn id="6" xr3:uid="{F48E3952-E3F2-4B14-94CD-6DB42AFDEE9E}" name="Dif %" dataDxfId="6" dataCellStyle="Moeda">
      <calculatedColumnFormula>Tabela5[[#This Row],[Primeira Proposta]]-Tabela5[[#This Row],[Preço Fechado]]</calculatedColumnFormula>
    </tableColumn>
    <tableColumn id="4" xr3:uid="{D824E88C-08D6-45AE-9660-5D535899B438}" name="%" dataDxfId="5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7"/>
  <sheetViews>
    <sheetView tabSelected="1" topLeftCell="A345" zoomScaleNormal="100" workbookViewId="0">
      <selection activeCell="A357" sqref="A357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3632812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14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112</v>
      </c>
      <c r="F14" s="1" t="s">
        <v>3</v>
      </c>
      <c r="G14" s="1" t="s">
        <v>3</v>
      </c>
      <c r="H14" s="1" t="s">
        <v>32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3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</v>
      </c>
      <c r="H27" s="1" t="s">
        <v>32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</v>
      </c>
      <c r="H28" s="1" t="s">
        <v>32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3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97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</v>
      </c>
      <c r="H47" s="1" t="s">
        <v>32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3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3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</v>
      </c>
      <c r="H113" s="1" t="s">
        <v>32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3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3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15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3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</v>
      </c>
      <c r="H129" s="1" t="s">
        <v>32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</v>
      </c>
      <c r="H130" s="1" t="s">
        <v>32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97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21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3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ref="I194:I225" si="5"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1750</v>
      </c>
      <c r="O194" s="1" t="s">
        <v>121</v>
      </c>
      <c r="P194" s="1">
        <v>30</v>
      </c>
      <c r="Q194" s="1" t="s">
        <v>473</v>
      </c>
      <c r="R194" s="1">
        <f>DATEDIF(Tabela1[[#This Row],[Atendimento]],Tabela1[[#This Row],[Previsao de Entrega]],"D")</f>
        <v>65</v>
      </c>
      <c r="S194" s="34">
        <v>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121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121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</v>
      </c>
      <c r="H199" s="1" t="s">
        <v>32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</v>
      </c>
      <c r="H200" s="1" t="s">
        <v>32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3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3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112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3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3</v>
      </c>
      <c r="H220" s="1" t="s">
        <v>129</v>
      </c>
      <c r="I220" s="6">
        <f t="shared" si="5"/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5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5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5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5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5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ref="I226:I257" si="6"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 t="shared" si="6"/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45915</v>
      </c>
      <c r="N244" s="34">
        <v>16134.54</v>
      </c>
      <c r="O244" s="1" t="s">
        <v>120</v>
      </c>
      <c r="P244" s="1">
        <v>28</v>
      </c>
      <c r="Q244" s="1" t="s">
        <v>24</v>
      </c>
      <c r="R244" s="1">
        <f>DATEDIF(Tabela1[[#This Row],[Atendimento]],Tabela1[[#This Row],[Previsao de Entrega]],"D")</f>
        <v>59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x14ac:dyDescent="0.35">
      <c r="A251" s="33">
        <v>45911</v>
      </c>
      <c r="B251" s="33">
        <v>45910</v>
      </c>
      <c r="C251" s="33" t="s">
        <v>7</v>
      </c>
      <c r="D251" s="33" t="s">
        <v>5</v>
      </c>
      <c r="E251" s="33" t="s">
        <v>112</v>
      </c>
      <c r="F251" s="1">
        <v>68539</v>
      </c>
      <c r="G251" s="1" t="s">
        <v>33</v>
      </c>
      <c r="H251" s="1" t="s">
        <v>34</v>
      </c>
      <c r="I251" s="6">
        <f t="shared" si="6"/>
        <v>2</v>
      </c>
      <c r="J251" s="1">
        <v>67103</v>
      </c>
      <c r="K251" s="1">
        <v>10315</v>
      </c>
      <c r="L251" s="1" t="s">
        <v>464</v>
      </c>
      <c r="M251" s="33">
        <v>45919</v>
      </c>
      <c r="N251" s="34">
        <v>364</v>
      </c>
      <c r="O251" s="1" t="s">
        <v>121</v>
      </c>
      <c r="P251" s="1">
        <v>7</v>
      </c>
      <c r="Q251" s="1" t="s">
        <v>24</v>
      </c>
      <c r="R251" s="1">
        <f>DATEDIF(Tabela1[[#This Row],[Atendimento]],Tabela1[[#This Row],[Previsao de Entrega]],"D")</f>
        <v>8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si="6"/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6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6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6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6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6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ref="I258:I289" si="7"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x14ac:dyDescent="0.35">
      <c r="A259" s="33">
        <v>45911</v>
      </c>
      <c r="B259" s="33">
        <v>45909</v>
      </c>
      <c r="C259" s="33" t="s">
        <v>7</v>
      </c>
      <c r="D259" s="33" t="s">
        <v>15</v>
      </c>
      <c r="E259" s="33" t="s">
        <v>112</v>
      </c>
      <c r="F259" s="1">
        <v>68537</v>
      </c>
      <c r="G259" s="1" t="s">
        <v>320</v>
      </c>
      <c r="H259" s="1" t="s">
        <v>90</v>
      </c>
      <c r="I259" s="6">
        <f t="shared" si="7"/>
        <v>3</v>
      </c>
      <c r="J259" s="1">
        <v>67105</v>
      </c>
      <c r="K259" s="1">
        <v>160</v>
      </c>
      <c r="L259" s="1" t="s">
        <v>200</v>
      </c>
      <c r="M259" s="33">
        <v>45919</v>
      </c>
      <c r="N259" s="34">
        <v>690.74</v>
      </c>
      <c r="O259" s="1" t="s">
        <v>121</v>
      </c>
      <c r="P259" s="1">
        <v>30</v>
      </c>
      <c r="Q259" s="1" t="s">
        <v>24</v>
      </c>
      <c r="R259" s="1">
        <f>DATEDIF(Tabela1[[#This Row],[Atendimento]],Tabela1[[#This Row],[Previsao de Entrega]],"D")</f>
        <v>8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</v>
      </c>
      <c r="H261" s="1" t="s">
        <v>32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 t="shared" si="7"/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121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437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x14ac:dyDescent="0.35">
      <c r="A274" s="33">
        <v>45910</v>
      </c>
      <c r="B274" s="33">
        <v>45910</v>
      </c>
      <c r="C274" s="33" t="s">
        <v>7</v>
      </c>
      <c r="D274" s="33" t="s">
        <v>5</v>
      </c>
      <c r="E274" s="33" t="s">
        <v>112</v>
      </c>
      <c r="F274" s="1">
        <v>68536</v>
      </c>
      <c r="G274" s="1" t="s">
        <v>369</v>
      </c>
      <c r="H274" s="1" t="s">
        <v>370</v>
      </c>
      <c r="I274" s="6">
        <f t="shared" si="7"/>
        <v>1</v>
      </c>
      <c r="J274" s="1">
        <v>67084</v>
      </c>
      <c r="K274" s="1">
        <v>2954</v>
      </c>
      <c r="L274" s="1" t="s">
        <v>291</v>
      </c>
      <c r="M274" s="33">
        <v>45919</v>
      </c>
      <c r="N274" s="34">
        <v>621</v>
      </c>
      <c r="O274" s="1" t="s">
        <v>121</v>
      </c>
      <c r="P274" s="1">
        <v>30</v>
      </c>
      <c r="Q274" s="1" t="s">
        <v>24</v>
      </c>
      <c r="R274" s="1">
        <f>DATEDIF(Tabela1[[#This Row],[Atendimento]],Tabela1[[#This Row],[Previsao de Entrega]],"D")</f>
        <v>9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442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3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</v>
      </c>
      <c r="H277" s="1" t="s">
        <v>32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438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447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 t="shared" si="7"/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112</v>
      </c>
      <c r="F281" s="1" t="s">
        <v>3</v>
      </c>
      <c r="G281" s="1" t="s">
        <v>128</v>
      </c>
      <c r="H281" s="1" t="s">
        <v>129</v>
      </c>
      <c r="I281" s="6">
        <f t="shared" si="7"/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7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7"/>
        <v>2</v>
      </c>
      <c r="J283" s="1">
        <v>66943</v>
      </c>
      <c r="K283" s="1">
        <v>11817</v>
      </c>
      <c r="L283" s="1" t="s">
        <v>448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7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121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x14ac:dyDescent="0.35">
      <c r="A285" s="33">
        <v>45911</v>
      </c>
      <c r="B285" s="33">
        <v>45910</v>
      </c>
      <c r="C285" s="33" t="s">
        <v>7</v>
      </c>
      <c r="D285" s="33" t="s">
        <v>15</v>
      </c>
      <c r="E285" s="33" t="s">
        <v>112</v>
      </c>
      <c r="F285" s="1">
        <v>68540</v>
      </c>
      <c r="G285" s="1" t="s">
        <v>369</v>
      </c>
      <c r="H285" s="1" t="s">
        <v>370</v>
      </c>
      <c r="I285" s="6">
        <f t="shared" si="7"/>
        <v>2</v>
      </c>
      <c r="J285" s="1">
        <v>67104</v>
      </c>
      <c r="K285" s="1">
        <v>2289</v>
      </c>
      <c r="L285" s="1" t="s">
        <v>358</v>
      </c>
      <c r="M285" s="33">
        <v>45919</v>
      </c>
      <c r="N285" s="34">
        <v>620.63</v>
      </c>
      <c r="O285" s="1" t="s">
        <v>121</v>
      </c>
      <c r="P285" s="1">
        <v>30</v>
      </c>
      <c r="Q285" s="1" t="s">
        <v>24</v>
      </c>
      <c r="R285" s="1">
        <f>DATEDIF(Tabela1[[#This Row],[Atendimento]],Tabela1[[#This Row],[Previsao de Entrega]],"D")</f>
        <v>8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7"/>
        <v>6</v>
      </c>
      <c r="J286" s="1">
        <v>66853</v>
      </c>
      <c r="K286" s="1">
        <v>11807</v>
      </c>
      <c r="L286" s="1" t="s">
        <v>439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434</v>
      </c>
      <c r="H287" s="1" t="s">
        <v>90</v>
      </c>
      <c r="I287" s="6">
        <f t="shared" si="7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7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7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</v>
      </c>
      <c r="H290" s="1" t="s">
        <v>137</v>
      </c>
      <c r="I290" s="6">
        <f t="shared" ref="I290:I321" si="8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8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8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8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8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8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8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8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8"/>
        <v>6</v>
      </c>
      <c r="J298" s="1">
        <v>66854</v>
      </c>
      <c r="K298" s="1">
        <v>11808</v>
      </c>
      <c r="L298" s="1" t="s">
        <v>440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8"/>
        <v>6</v>
      </c>
      <c r="J299" s="1">
        <v>66856</v>
      </c>
      <c r="K299" s="1">
        <v>11809</v>
      </c>
      <c r="L299" s="1" t="s">
        <v>441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8"/>
        <v>7</v>
      </c>
      <c r="J300" s="1">
        <v>66858</v>
      </c>
      <c r="K300" s="1">
        <v>11811</v>
      </c>
      <c r="L300" s="1" t="s">
        <v>443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8"/>
        <v>7</v>
      </c>
      <c r="J301" s="1">
        <v>66860</v>
      </c>
      <c r="K301" s="1">
        <v>11812</v>
      </c>
      <c r="L301" s="1" t="s">
        <v>445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8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8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x14ac:dyDescent="0.35">
      <c r="A304" s="33">
        <v>45891</v>
      </c>
      <c r="B304" s="33">
        <v>45890</v>
      </c>
      <c r="C304" s="33" t="s">
        <v>7</v>
      </c>
      <c r="D304" s="33" t="s">
        <v>15</v>
      </c>
      <c r="E304" s="33" t="s">
        <v>123</v>
      </c>
      <c r="F304" s="1">
        <v>68517</v>
      </c>
      <c r="G304" s="1" t="s">
        <v>124</v>
      </c>
      <c r="H304" s="1" t="s">
        <v>125</v>
      </c>
      <c r="I304" s="6">
        <f t="shared" si="8"/>
        <v>2</v>
      </c>
      <c r="J304" s="1">
        <v>66866</v>
      </c>
      <c r="K304" s="1">
        <v>1277</v>
      </c>
      <c r="L304" s="1" t="s">
        <v>395</v>
      </c>
      <c r="M304" s="33">
        <v>45922</v>
      </c>
      <c r="N304" s="34">
        <v>894.6</v>
      </c>
      <c r="O304" s="1" t="s">
        <v>121</v>
      </c>
      <c r="P304" s="1">
        <v>35</v>
      </c>
      <c r="Q304" s="1" t="s">
        <v>24</v>
      </c>
      <c r="R304" s="1">
        <f>DATEDIF(Tabela1[[#This Row],[Atendimento]],Tabela1[[#This Row],[Previsao de Entrega]],"D")</f>
        <v>31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8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8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8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8"/>
        <v>1</v>
      </c>
      <c r="J308" s="1">
        <v>67017</v>
      </c>
      <c r="K308" s="1">
        <v>1632</v>
      </c>
      <c r="L308" s="1" t="s">
        <v>455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</v>
      </c>
      <c r="H309" s="1" t="s">
        <v>97</v>
      </c>
      <c r="I309" s="6">
        <f t="shared" si="8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8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8"/>
        <v>2</v>
      </c>
      <c r="J311" s="1">
        <v>66868</v>
      </c>
      <c r="K311" s="1">
        <v>11813</v>
      </c>
      <c r="L311" s="1" t="s">
        <v>446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8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x14ac:dyDescent="0.35">
      <c r="A313" s="33">
        <v>45891</v>
      </c>
      <c r="B313" s="33">
        <v>45882</v>
      </c>
      <c r="C313" s="33" t="s">
        <v>7</v>
      </c>
      <c r="D313" s="33" t="s">
        <v>5</v>
      </c>
      <c r="E313" s="33" t="s">
        <v>112</v>
      </c>
      <c r="F313" s="1">
        <v>68505</v>
      </c>
      <c r="G313" s="1" t="s">
        <v>369</v>
      </c>
      <c r="H313" s="1" t="s">
        <v>370</v>
      </c>
      <c r="I313" s="6">
        <f t="shared" si="8"/>
        <v>8</v>
      </c>
      <c r="J313" s="1">
        <v>66867</v>
      </c>
      <c r="K313" s="1">
        <v>3061</v>
      </c>
      <c r="L313" s="1" t="s">
        <v>191</v>
      </c>
      <c r="M313" s="33">
        <v>45922</v>
      </c>
      <c r="N313" s="34">
        <v>6358.8</v>
      </c>
      <c r="O313" s="1" t="s">
        <v>120</v>
      </c>
      <c r="P313" s="1">
        <v>15</v>
      </c>
      <c r="Q313" s="1" t="s">
        <v>24</v>
      </c>
      <c r="R313" s="1">
        <f>DATEDIF(Tabela1[[#This Row],[Atendimento]],Tabela1[[#This Row],[Previsao de Entrega]],"D")</f>
        <v>31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8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x14ac:dyDescent="0.35">
      <c r="A315" s="33">
        <v>45912</v>
      </c>
      <c r="B315" s="33">
        <v>45912</v>
      </c>
      <c r="C315" s="33" t="s">
        <v>7</v>
      </c>
      <c r="D315" s="33" t="s">
        <v>15</v>
      </c>
      <c r="E315" s="33" t="s">
        <v>123</v>
      </c>
      <c r="F315" s="1" t="s">
        <v>3</v>
      </c>
      <c r="G315" s="1" t="s">
        <v>320</v>
      </c>
      <c r="H315" s="1" t="s">
        <v>90</v>
      </c>
      <c r="I315" s="6">
        <f t="shared" si="8"/>
        <v>1</v>
      </c>
      <c r="J315" s="1">
        <v>67130</v>
      </c>
      <c r="K315" s="1">
        <v>11832</v>
      </c>
      <c r="L315" s="1" t="s">
        <v>472</v>
      </c>
      <c r="M315" s="33">
        <v>45924</v>
      </c>
      <c r="N315" s="34">
        <v>1000</v>
      </c>
      <c r="O315" s="1" t="s">
        <v>121</v>
      </c>
      <c r="P315" s="1">
        <v>28</v>
      </c>
      <c r="Q315" s="1" t="s">
        <v>24</v>
      </c>
      <c r="R315" s="1">
        <f>DATEDIF(Tabela1[[#This Row],[Atendimento]],Tabela1[[#This Row],[Previsao de Entrega]],"D")</f>
        <v>12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 t="shared" si="8"/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 t="shared" si="8"/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 t="shared" si="8"/>
        <v>3</v>
      </c>
      <c r="J318" s="1">
        <v>67018</v>
      </c>
      <c r="K318" s="1">
        <v>11819</v>
      </c>
      <c r="L318" s="1" t="s">
        <v>456</v>
      </c>
      <c r="M318" s="33">
        <v>45904</v>
      </c>
      <c r="N318" s="34">
        <v>35.49</v>
      </c>
      <c r="O318" s="1" t="s">
        <v>122</v>
      </c>
      <c r="P318" s="1">
        <v>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 t="shared" si="8"/>
        <v>3</v>
      </c>
      <c r="J319" s="1">
        <v>67019</v>
      </c>
      <c r="K319" s="1">
        <v>11821</v>
      </c>
      <c r="L319" s="1" t="s">
        <v>457</v>
      </c>
      <c r="M319" s="33">
        <v>45904</v>
      </c>
      <c r="N319" s="34">
        <v>17.86</v>
      </c>
      <c r="O319" s="1" t="s">
        <v>122</v>
      </c>
      <c r="P319" s="1">
        <v>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 t="shared" si="8"/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 t="shared" si="8"/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 t="shared" ref="I322:I357" si="9">NETWORKDAYS(B322, A322)</f>
        <v>1</v>
      </c>
      <c r="J322" s="1">
        <v>66991</v>
      </c>
      <c r="K322" s="1">
        <v>11527</v>
      </c>
      <c r="L322" s="1" t="s">
        <v>450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 t="shared" si="9"/>
        <v>1</v>
      </c>
      <c r="J323" s="1">
        <v>66992</v>
      </c>
      <c r="K323" s="1">
        <v>11527</v>
      </c>
      <c r="L323" s="1" t="s">
        <v>450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 t="shared" si="9"/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 t="shared" si="9"/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 t="shared" si="9"/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 t="shared" si="9"/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 t="shared" si="9"/>
        <v>3</v>
      </c>
      <c r="J328" s="1">
        <v>67020</v>
      </c>
      <c r="K328" s="1">
        <v>11822</v>
      </c>
      <c r="L328" s="1" t="s">
        <v>458</v>
      </c>
      <c r="M328" s="33">
        <v>45904</v>
      </c>
      <c r="N328" s="34">
        <v>18</v>
      </c>
      <c r="O328" s="1" t="s">
        <v>122</v>
      </c>
      <c r="P328" s="1">
        <v>9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x14ac:dyDescent="0.35">
      <c r="A329" s="33">
        <v>45849</v>
      </c>
      <c r="B329" s="33">
        <v>45849</v>
      </c>
      <c r="C329" s="33" t="s">
        <v>7</v>
      </c>
      <c r="D329" s="33" t="s">
        <v>5</v>
      </c>
      <c r="E329" s="33" t="s">
        <v>112</v>
      </c>
      <c r="F329" s="1" t="s">
        <v>3</v>
      </c>
      <c r="G329" s="1" t="s">
        <v>369</v>
      </c>
      <c r="H329" s="1" t="s">
        <v>370</v>
      </c>
      <c r="I329" s="6">
        <f t="shared" si="9"/>
        <v>1</v>
      </c>
      <c r="J329" s="1">
        <v>66166</v>
      </c>
      <c r="K329" s="1">
        <v>11782</v>
      </c>
      <c r="L329" s="1" t="s">
        <v>368</v>
      </c>
      <c r="M329" s="33">
        <v>45925</v>
      </c>
      <c r="N329" s="34">
        <v>2250</v>
      </c>
      <c r="O329" s="1" t="s">
        <v>120</v>
      </c>
      <c r="P329" s="1">
        <v>30</v>
      </c>
      <c r="Q329" s="1" t="s">
        <v>24</v>
      </c>
      <c r="R329" s="1">
        <f>DATEDIF(Tabela1[[#This Row],[Atendimento]],Tabela1[[#This Row],[Previsao de Entrega]],"D")</f>
        <v>76</v>
      </c>
      <c r="S329" s="34">
        <v>250</v>
      </c>
      <c r="T329" s="34">
        <v>0</v>
      </c>
    </row>
    <row r="330" spans="1:20" x14ac:dyDescent="0.35">
      <c r="A330" s="33">
        <v>45870</v>
      </c>
      <c r="B330" s="33">
        <v>45869</v>
      </c>
      <c r="C330" s="33" t="s">
        <v>7</v>
      </c>
      <c r="D330" s="33" t="s">
        <v>5</v>
      </c>
      <c r="E330" s="33" t="s">
        <v>112</v>
      </c>
      <c r="F330" s="1">
        <v>68491</v>
      </c>
      <c r="G330" s="1" t="s">
        <v>369</v>
      </c>
      <c r="H330" s="1" t="s">
        <v>370</v>
      </c>
      <c r="I330" s="6">
        <f t="shared" si="9"/>
        <v>2</v>
      </c>
      <c r="J330" s="1">
        <v>66521</v>
      </c>
      <c r="K330" s="1">
        <v>3061</v>
      </c>
      <c r="L330" s="1" t="s">
        <v>191</v>
      </c>
      <c r="M330" s="33">
        <v>45925</v>
      </c>
      <c r="N330" s="34">
        <v>3000</v>
      </c>
      <c r="O330" s="1" t="s">
        <v>121</v>
      </c>
      <c r="P330" s="1">
        <v>15</v>
      </c>
      <c r="Q330" s="1" t="s">
        <v>24</v>
      </c>
      <c r="R330" s="1">
        <f>DATEDIF(Tabela1[[#This Row],[Atendimento]],Tabela1[[#This Row],[Previsao de Entrega]],"D")</f>
        <v>55</v>
      </c>
      <c r="S330" s="34">
        <v>50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 t="shared" si="9"/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x14ac:dyDescent="0.35">
      <c r="A332" s="33">
        <v>45868</v>
      </c>
      <c r="B332" s="33">
        <v>45868</v>
      </c>
      <c r="C332" s="33" t="s">
        <v>7</v>
      </c>
      <c r="D332" s="33" t="s">
        <v>15</v>
      </c>
      <c r="E332" s="33" t="s">
        <v>123</v>
      </c>
      <c r="F332" s="1" t="s">
        <v>3</v>
      </c>
      <c r="G332" s="1" t="s">
        <v>124</v>
      </c>
      <c r="H332" s="1" t="s">
        <v>125</v>
      </c>
      <c r="I332" s="6">
        <f t="shared" si="9"/>
        <v>1</v>
      </c>
      <c r="J332" s="1">
        <v>66504</v>
      </c>
      <c r="K332" s="1">
        <v>3034</v>
      </c>
      <c r="L332" s="1" t="s">
        <v>348</v>
      </c>
      <c r="M332" s="33">
        <v>45925</v>
      </c>
      <c r="N332" s="34">
        <v>2220</v>
      </c>
      <c r="O332" s="1" t="s">
        <v>121</v>
      </c>
      <c r="P332" s="1">
        <v>90</v>
      </c>
      <c r="Q332" s="1" t="s">
        <v>24</v>
      </c>
      <c r="R332" s="1">
        <f>DATEDIF(Tabela1[[#This Row],[Atendimento]],Tabela1[[#This Row],[Previsao de Entrega]],"D")</f>
        <v>57</v>
      </c>
      <c r="S332" s="34">
        <v>80</v>
      </c>
      <c r="T332" s="34">
        <v>0</v>
      </c>
    </row>
    <row r="333" spans="1:20" x14ac:dyDescent="0.35">
      <c r="A333" s="33">
        <v>45875</v>
      </c>
      <c r="B333" s="33">
        <v>45873</v>
      </c>
      <c r="C333" s="33" t="s">
        <v>127</v>
      </c>
      <c r="D333" s="33" t="s">
        <v>15</v>
      </c>
      <c r="E333" s="33" t="s">
        <v>123</v>
      </c>
      <c r="F333" s="33" t="s">
        <v>3</v>
      </c>
      <c r="G333" s="33" t="s">
        <v>124</v>
      </c>
      <c r="H333" s="33" t="s">
        <v>125</v>
      </c>
      <c r="I333" s="6">
        <f t="shared" si="9"/>
        <v>3</v>
      </c>
      <c r="J333" s="1">
        <v>66430</v>
      </c>
      <c r="K333" s="1">
        <v>333</v>
      </c>
      <c r="L333" s="1" t="s">
        <v>397</v>
      </c>
      <c r="M333" s="33">
        <v>45925</v>
      </c>
      <c r="N333" s="40">
        <v>1483685.03</v>
      </c>
      <c r="O333" s="33" t="s">
        <v>121</v>
      </c>
      <c r="P333" s="1">
        <v>90</v>
      </c>
      <c r="Q333" s="1" t="s">
        <v>24</v>
      </c>
      <c r="R333" s="1">
        <f>DATEDIF(Tabela1[[#This Row],[Atendimento]],Tabela1[[#This Row],[Previsao de Entrega]],"D")</f>
        <v>50</v>
      </c>
      <c r="S333" s="34">
        <v>0</v>
      </c>
      <c r="T333" s="34">
        <v>59008.35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 t="shared" si="9"/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 t="shared" si="9"/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 t="shared" si="9"/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 t="shared" si="9"/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x14ac:dyDescent="0.35">
      <c r="A338" s="33">
        <v>45905</v>
      </c>
      <c r="B338" s="33">
        <v>45905</v>
      </c>
      <c r="C338" s="33" t="s">
        <v>7</v>
      </c>
      <c r="D338" s="33" t="s">
        <v>15</v>
      </c>
      <c r="E338" s="33" t="s">
        <v>112</v>
      </c>
      <c r="F338" s="1" t="s">
        <v>3</v>
      </c>
      <c r="G338" s="1" t="s">
        <v>369</v>
      </c>
      <c r="H338" s="1" t="s">
        <v>370</v>
      </c>
      <c r="I338" s="6">
        <f t="shared" si="9"/>
        <v>1</v>
      </c>
      <c r="J338" s="1">
        <v>67037</v>
      </c>
      <c r="K338" s="1">
        <v>11683</v>
      </c>
      <c r="L338" s="1" t="s">
        <v>460</v>
      </c>
      <c r="M338" s="33">
        <v>45926</v>
      </c>
      <c r="N338" s="34">
        <v>1320.9</v>
      </c>
      <c r="O338" s="1" t="s">
        <v>121</v>
      </c>
      <c r="P338" s="1">
        <v>30</v>
      </c>
      <c r="Q338" s="1" t="s">
        <v>24</v>
      </c>
      <c r="R338" s="1">
        <f>DATEDIF(Tabela1[[#This Row],[Atendimento]],Tabela1[[#This Row],[Previsao de Entrega]],"D")</f>
        <v>21</v>
      </c>
      <c r="S338" s="34">
        <v>0</v>
      </c>
      <c r="T338" s="34">
        <v>0</v>
      </c>
    </row>
    <row r="339" spans="1:20" x14ac:dyDescent="0.35">
      <c r="A339" s="33">
        <v>45905</v>
      </c>
      <c r="B339" s="33">
        <v>45905</v>
      </c>
      <c r="C339" s="33" t="s">
        <v>7</v>
      </c>
      <c r="D339" s="33" t="s">
        <v>15</v>
      </c>
      <c r="E339" s="33" t="s">
        <v>112</v>
      </c>
      <c r="F339" s="1" t="s">
        <v>3</v>
      </c>
      <c r="G339" s="1" t="s">
        <v>369</v>
      </c>
      <c r="H339" s="1" t="s">
        <v>370</v>
      </c>
      <c r="I339" s="6">
        <f t="shared" si="9"/>
        <v>1</v>
      </c>
      <c r="J339" s="1">
        <v>67038</v>
      </c>
      <c r="K339" s="1">
        <v>11820</v>
      </c>
      <c r="L339" s="1" t="s">
        <v>461</v>
      </c>
      <c r="M339" s="33">
        <v>45926</v>
      </c>
      <c r="N339" s="34">
        <v>1540</v>
      </c>
      <c r="O339" s="1" t="s">
        <v>121</v>
      </c>
      <c r="P339" s="1">
        <v>30</v>
      </c>
      <c r="Q339" s="1" t="s">
        <v>24</v>
      </c>
      <c r="R339" s="1">
        <f>DATEDIF(Tabela1[[#This Row],[Atendimento]],Tabela1[[#This Row],[Previsao de Entrega]],"D")</f>
        <v>21</v>
      </c>
      <c r="S339" s="34">
        <v>0</v>
      </c>
      <c r="T339" s="34">
        <v>0</v>
      </c>
    </row>
    <row r="340" spans="1:20" x14ac:dyDescent="0.35">
      <c r="A340" s="33">
        <v>45905</v>
      </c>
      <c r="B340" s="33">
        <v>45905</v>
      </c>
      <c r="C340" s="33" t="s">
        <v>7</v>
      </c>
      <c r="D340" s="33" t="s">
        <v>15</v>
      </c>
      <c r="E340" s="33" t="s">
        <v>112</v>
      </c>
      <c r="F340" s="1" t="s">
        <v>3</v>
      </c>
      <c r="G340" s="1" t="s">
        <v>369</v>
      </c>
      <c r="H340" s="1" t="s">
        <v>370</v>
      </c>
      <c r="I340" s="6">
        <f t="shared" si="9"/>
        <v>1</v>
      </c>
      <c r="J340" s="1">
        <v>67039</v>
      </c>
      <c r="K340" s="1">
        <v>11823</v>
      </c>
      <c r="L340" s="1" t="s">
        <v>462</v>
      </c>
      <c r="M340" s="33">
        <v>45926</v>
      </c>
      <c r="N340" s="34">
        <v>903</v>
      </c>
      <c r="O340" s="1" t="s">
        <v>121</v>
      </c>
      <c r="P340" s="1">
        <v>30</v>
      </c>
      <c r="Q340" s="1" t="s">
        <v>24</v>
      </c>
      <c r="R340" s="1">
        <f>DATEDIF(Tabela1[[#This Row],[Atendimento]],Tabela1[[#This Row],[Previsao de Entrega]],"D")</f>
        <v>21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 t="shared" si="9"/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3</v>
      </c>
      <c r="H342" s="1" t="s">
        <v>129</v>
      </c>
      <c r="I342" s="6">
        <f t="shared" si="9"/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 t="shared" si="9"/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x14ac:dyDescent="0.35">
      <c r="A344" s="33">
        <v>45910</v>
      </c>
      <c r="B344" s="33">
        <v>45910</v>
      </c>
      <c r="C344" s="33" t="s">
        <v>7</v>
      </c>
      <c r="D344" s="33" t="s">
        <v>5</v>
      </c>
      <c r="E344" s="33" t="s">
        <v>112</v>
      </c>
      <c r="F344" s="1" t="s">
        <v>3</v>
      </c>
      <c r="G344" s="1" t="s">
        <v>369</v>
      </c>
      <c r="H344" s="1" t="s">
        <v>370</v>
      </c>
      <c r="I344" s="6">
        <f t="shared" si="9"/>
        <v>1</v>
      </c>
      <c r="J344" s="1">
        <v>67096</v>
      </c>
      <c r="K344" s="1">
        <v>11826</v>
      </c>
      <c r="L344" s="1" t="s">
        <v>463</v>
      </c>
      <c r="M344" s="33">
        <v>45926</v>
      </c>
      <c r="N344" s="34">
        <v>2401.5</v>
      </c>
      <c r="O344" s="1" t="s">
        <v>120</v>
      </c>
      <c r="P344" s="1">
        <v>0</v>
      </c>
      <c r="Q344" s="1" t="s">
        <v>465</v>
      </c>
      <c r="R344" s="1">
        <f>DATEDIF(Tabela1[[#This Row],[Atendimento]],Tabela1[[#This Row],[Previsao de Entrega]],"D")</f>
        <v>16</v>
      </c>
      <c r="S344" s="34">
        <v>0</v>
      </c>
      <c r="T344" s="34">
        <v>0</v>
      </c>
    </row>
    <row r="345" spans="1:20" x14ac:dyDescent="0.35">
      <c r="A345" s="33">
        <v>45896</v>
      </c>
      <c r="B345" s="33">
        <v>45866</v>
      </c>
      <c r="C345" s="33" t="s">
        <v>7</v>
      </c>
      <c r="D345" s="33" t="s">
        <v>15</v>
      </c>
      <c r="E345" s="33" t="s">
        <v>112</v>
      </c>
      <c r="F345" s="1">
        <v>68484</v>
      </c>
      <c r="G345" s="1" t="s">
        <v>124</v>
      </c>
      <c r="H345" s="1" t="s">
        <v>125</v>
      </c>
      <c r="I345" s="6">
        <f t="shared" si="9"/>
        <v>23</v>
      </c>
      <c r="J345" s="1">
        <v>66912</v>
      </c>
      <c r="K345" s="1">
        <v>10644</v>
      </c>
      <c r="L345" s="1" t="s">
        <v>293</v>
      </c>
      <c r="M345" s="33">
        <v>45927</v>
      </c>
      <c r="N345" s="34">
        <v>60757.599999999999</v>
      </c>
      <c r="O345" s="1" t="s">
        <v>121</v>
      </c>
      <c r="P345" s="1">
        <v>40</v>
      </c>
      <c r="Q345" s="1" t="s">
        <v>24</v>
      </c>
      <c r="R345" s="1">
        <f>DATEDIF(Tabela1[[#This Row],[Atendimento]],Tabela1[[#This Row],[Previsao de Entrega]],"D")</f>
        <v>31</v>
      </c>
      <c r="S345" s="34">
        <v>38888</v>
      </c>
      <c r="T345" s="34">
        <v>0</v>
      </c>
    </row>
    <row r="346" spans="1:20" x14ac:dyDescent="0.35">
      <c r="A346" s="33">
        <v>45848</v>
      </c>
      <c r="B346" s="33">
        <v>45848</v>
      </c>
      <c r="C346" s="33" t="s">
        <v>7</v>
      </c>
      <c r="D346" s="33" t="s">
        <v>5</v>
      </c>
      <c r="E346" s="33" t="s">
        <v>112</v>
      </c>
      <c r="F346" s="1">
        <v>68457</v>
      </c>
      <c r="G346" s="1" t="s">
        <v>33</v>
      </c>
      <c r="H346" s="1" t="s">
        <v>34</v>
      </c>
      <c r="I346" s="6">
        <f t="shared" si="9"/>
        <v>1</v>
      </c>
      <c r="J346" s="1">
        <v>66126</v>
      </c>
      <c r="K346" s="1">
        <v>2931</v>
      </c>
      <c r="L346" s="1" t="s">
        <v>364</v>
      </c>
      <c r="M346" s="33">
        <v>45930</v>
      </c>
      <c r="N346" s="34">
        <v>3500</v>
      </c>
      <c r="O346" s="1" t="s">
        <v>121</v>
      </c>
      <c r="P346" s="1">
        <v>30</v>
      </c>
      <c r="Q346" s="1" t="s">
        <v>24</v>
      </c>
      <c r="R346" s="1">
        <f>DATEDIF(Tabela1[[#This Row],[Atendimento]],Tabela1[[#This Row],[Previsao de Entrega]],"D")</f>
        <v>82</v>
      </c>
      <c r="S346" s="34">
        <v>320</v>
      </c>
      <c r="T346" s="34">
        <v>0</v>
      </c>
    </row>
    <row r="347" spans="1:20" x14ac:dyDescent="0.35">
      <c r="A347" s="33">
        <v>45901</v>
      </c>
      <c r="B347" s="33">
        <v>45895</v>
      </c>
      <c r="C347" s="33" t="s">
        <v>7</v>
      </c>
      <c r="D347" s="33" t="s">
        <v>5</v>
      </c>
      <c r="E347" s="33" t="s">
        <v>123</v>
      </c>
      <c r="F347" s="1">
        <v>68521</v>
      </c>
      <c r="G347" s="1" t="s">
        <v>320</v>
      </c>
      <c r="H347" s="1" t="s">
        <v>90</v>
      </c>
      <c r="I347" s="6">
        <f t="shared" si="9"/>
        <v>5</v>
      </c>
      <c r="J347" s="1">
        <v>66945</v>
      </c>
      <c r="K347" s="1">
        <v>11590</v>
      </c>
      <c r="L347" s="1" t="s">
        <v>321</v>
      </c>
      <c r="M347" s="33">
        <v>45930</v>
      </c>
      <c r="N347" s="34">
        <v>8500</v>
      </c>
      <c r="O347" s="1" t="s">
        <v>121</v>
      </c>
      <c r="P347" s="1">
        <v>28</v>
      </c>
      <c r="Q347" s="1" t="s">
        <v>24</v>
      </c>
      <c r="R347" s="1">
        <f>DATEDIF(Tabela1[[#This Row],[Atendimento]],Tabela1[[#This Row],[Previsao de Entrega]],"D")</f>
        <v>29</v>
      </c>
      <c r="S347" s="34">
        <v>636.26</v>
      </c>
      <c r="T347" s="34">
        <v>0</v>
      </c>
    </row>
    <row r="348" spans="1:20" x14ac:dyDescent="0.35">
      <c r="A348" s="33">
        <v>45904</v>
      </c>
      <c r="B348" s="33">
        <v>45898</v>
      </c>
      <c r="C348" s="33" t="s">
        <v>7</v>
      </c>
      <c r="D348" s="33" t="s">
        <v>15</v>
      </c>
      <c r="E348" s="33" t="s">
        <v>123</v>
      </c>
      <c r="F348" s="1">
        <v>68524</v>
      </c>
      <c r="G348" s="1" t="s">
        <v>89</v>
      </c>
      <c r="H348" s="1" t="s">
        <v>90</v>
      </c>
      <c r="I348" s="6">
        <f t="shared" si="9"/>
        <v>5</v>
      </c>
      <c r="J348" s="1">
        <v>67027</v>
      </c>
      <c r="K348" s="1">
        <v>1450</v>
      </c>
      <c r="L348" s="1" t="s">
        <v>228</v>
      </c>
      <c r="M348" s="33">
        <v>45935</v>
      </c>
      <c r="N348" s="34">
        <v>180</v>
      </c>
      <c r="O348" s="1" t="s">
        <v>121</v>
      </c>
      <c r="P348" s="1">
        <v>120</v>
      </c>
      <c r="Q348" s="1" t="s">
        <v>24</v>
      </c>
      <c r="R348" s="1">
        <f>DATEDIF(Tabela1[[#This Row],[Atendimento]],Tabela1[[#This Row],[Previsao de Entrega]],"D")</f>
        <v>31</v>
      </c>
      <c r="S348" s="34">
        <v>0</v>
      </c>
      <c r="T348" s="34">
        <v>0</v>
      </c>
    </row>
    <row r="349" spans="1:20" x14ac:dyDescent="0.35">
      <c r="A349" s="33">
        <v>45911</v>
      </c>
      <c r="B349" s="33">
        <v>45905</v>
      </c>
      <c r="C349" s="33" t="s">
        <v>7</v>
      </c>
      <c r="D349" s="33" t="s">
        <v>15</v>
      </c>
      <c r="E349" s="33" t="s">
        <v>123</v>
      </c>
      <c r="F349" s="1">
        <v>68532</v>
      </c>
      <c r="G349" s="1" t="s">
        <v>89</v>
      </c>
      <c r="H349" s="1" t="s">
        <v>90</v>
      </c>
      <c r="I349" s="6">
        <f t="shared" si="9"/>
        <v>5</v>
      </c>
      <c r="J349" s="1">
        <v>67110</v>
      </c>
      <c r="K349" s="1">
        <v>1415</v>
      </c>
      <c r="L349" s="1" t="s">
        <v>288</v>
      </c>
      <c r="M349" s="33">
        <v>45942</v>
      </c>
      <c r="N349" s="34">
        <v>1009.45</v>
      </c>
      <c r="O349" s="1" t="s">
        <v>121</v>
      </c>
      <c r="P349" s="1">
        <v>90</v>
      </c>
      <c r="Q349" s="1" t="s">
        <v>24</v>
      </c>
      <c r="R349" s="1">
        <f>DATEDIF(Tabela1[[#This Row],[Atendimento]],Tabela1[[#This Row],[Previsao de Entrega]],"D")</f>
        <v>31</v>
      </c>
      <c r="S349" s="34">
        <v>0</v>
      </c>
      <c r="T349" s="34">
        <v>0</v>
      </c>
    </row>
    <row r="350" spans="1:20" x14ac:dyDescent="0.35">
      <c r="A350" s="33">
        <v>45912</v>
      </c>
      <c r="B350" s="33">
        <v>45905</v>
      </c>
      <c r="C350" s="33" t="s">
        <v>7</v>
      </c>
      <c r="D350" s="33" t="s">
        <v>15</v>
      </c>
      <c r="E350" s="33" t="s">
        <v>123</v>
      </c>
      <c r="F350" s="1">
        <v>68535</v>
      </c>
      <c r="G350" s="1" t="s">
        <v>89</v>
      </c>
      <c r="H350" s="1" t="s">
        <v>90</v>
      </c>
      <c r="I350" s="6">
        <f t="shared" si="9"/>
        <v>6</v>
      </c>
      <c r="J350" s="1">
        <v>67142</v>
      </c>
      <c r="K350" s="1">
        <v>1546</v>
      </c>
      <c r="L350" s="1" t="s">
        <v>289</v>
      </c>
      <c r="M350" s="33">
        <v>45942</v>
      </c>
      <c r="N350" s="34">
        <v>146.52000000000001</v>
      </c>
      <c r="O350" s="1" t="s">
        <v>121</v>
      </c>
      <c r="P350" s="1">
        <v>30</v>
      </c>
      <c r="Q350" s="1" t="s">
        <v>24</v>
      </c>
      <c r="R350" s="1">
        <f>DATEDIF(Tabela1[[#This Row],[Atendimento]],Tabela1[[#This Row],[Previsao de Entrega]],"D")</f>
        <v>30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 t="shared" si="9"/>
        <v>6</v>
      </c>
      <c r="J351" s="1">
        <v>67125</v>
      </c>
      <c r="K351" s="1">
        <v>11829</v>
      </c>
      <c r="L351" s="1" t="s">
        <v>468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x14ac:dyDescent="0.35">
      <c r="A352" s="33">
        <v>45912</v>
      </c>
      <c r="B352" s="33">
        <v>45905</v>
      </c>
      <c r="C352" s="33" t="s">
        <v>7</v>
      </c>
      <c r="D352" s="33" t="s">
        <v>15</v>
      </c>
      <c r="E352" s="33" t="s">
        <v>123</v>
      </c>
      <c r="F352" s="1">
        <v>68534</v>
      </c>
      <c r="G352" s="1" t="s">
        <v>89</v>
      </c>
      <c r="H352" s="1" t="s">
        <v>90</v>
      </c>
      <c r="I352" s="6">
        <f t="shared" si="9"/>
        <v>6</v>
      </c>
      <c r="J352" s="1">
        <v>67141</v>
      </c>
      <c r="K352" s="1">
        <v>3508</v>
      </c>
      <c r="L352" s="1" t="s">
        <v>340</v>
      </c>
      <c r="M352" s="33">
        <v>45945</v>
      </c>
      <c r="N352" s="34">
        <v>359.6</v>
      </c>
      <c r="O352" s="1" t="s">
        <v>121</v>
      </c>
      <c r="P352" s="1">
        <v>30</v>
      </c>
      <c r="Q352" s="1" t="s">
        <v>24</v>
      </c>
      <c r="R352" s="1">
        <f>DATEDIF(Tabela1[[#This Row],[Atendimento]],Tabela1[[#This Row],[Previsao de Entrega]],"D")</f>
        <v>33</v>
      </c>
      <c r="S352" s="34">
        <v>0</v>
      </c>
      <c r="T352" s="34">
        <v>0</v>
      </c>
    </row>
    <row r="353" spans="1:20" x14ac:dyDescent="0.35">
      <c r="A353" s="33">
        <v>45912</v>
      </c>
      <c r="B353" s="33">
        <v>45912</v>
      </c>
      <c r="C353" s="33" t="s">
        <v>7</v>
      </c>
      <c r="D353" s="33" t="s">
        <v>15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 t="shared" si="9"/>
        <v>1</v>
      </c>
      <c r="J353" s="1">
        <v>67127</v>
      </c>
      <c r="K353" s="1">
        <v>940</v>
      </c>
      <c r="L353" s="1" t="s">
        <v>471</v>
      </c>
      <c r="M353" s="33">
        <v>45946</v>
      </c>
      <c r="N353" s="34">
        <v>608</v>
      </c>
      <c r="O353" s="1" t="s">
        <v>121</v>
      </c>
      <c r="P353" s="1">
        <v>7</v>
      </c>
      <c r="Q353" s="1" t="s">
        <v>24</v>
      </c>
      <c r="R353" s="1">
        <f>DATEDIF(Tabela1[[#This Row],[Atendimento]],Tabela1[[#This Row],[Previsao de Entrega]],"D")</f>
        <v>34</v>
      </c>
      <c r="S353" s="34">
        <v>32</v>
      </c>
      <c r="T353" s="34">
        <v>0</v>
      </c>
    </row>
    <row r="354" spans="1:20" x14ac:dyDescent="0.35">
      <c r="A354" s="33">
        <v>45904</v>
      </c>
      <c r="B354" s="33">
        <v>45903</v>
      </c>
      <c r="C354" s="33" t="s">
        <v>7</v>
      </c>
      <c r="D354" s="33" t="s">
        <v>5</v>
      </c>
      <c r="E354" s="33" t="s">
        <v>112</v>
      </c>
      <c r="F354" s="1">
        <v>68529</v>
      </c>
      <c r="G354" s="1" t="s">
        <v>38</v>
      </c>
      <c r="H354" s="1" t="s">
        <v>97</v>
      </c>
      <c r="I354" s="6">
        <f t="shared" si="9"/>
        <v>2</v>
      </c>
      <c r="J354" s="1">
        <v>67023</v>
      </c>
      <c r="K354" s="1">
        <v>11552</v>
      </c>
      <c r="L354" s="1" t="s">
        <v>459</v>
      </c>
      <c r="M354" s="33">
        <v>45951</v>
      </c>
      <c r="N354" s="34">
        <v>13649.81</v>
      </c>
      <c r="O354" s="1" t="s">
        <v>121</v>
      </c>
      <c r="P354" s="1">
        <v>30</v>
      </c>
      <c r="Q354" s="1" t="s">
        <v>24</v>
      </c>
      <c r="R354" s="1">
        <f>DATEDIF(Tabela1[[#This Row],[Atendimento]],Tabela1[[#This Row],[Previsao de Entrega]],"D")</f>
        <v>47</v>
      </c>
      <c r="S354" s="34">
        <v>0</v>
      </c>
      <c r="T354" s="34">
        <v>0</v>
      </c>
    </row>
    <row r="355" spans="1:20" x14ac:dyDescent="0.35">
      <c r="A355" s="33">
        <v>45912</v>
      </c>
      <c r="B355" s="33">
        <v>45905</v>
      </c>
      <c r="C355" s="33" t="s">
        <v>7</v>
      </c>
      <c r="D355" s="33" t="s">
        <v>15</v>
      </c>
      <c r="E355" s="33" t="s">
        <v>123</v>
      </c>
      <c r="F355" s="1">
        <v>68533</v>
      </c>
      <c r="G355" s="1" t="s">
        <v>89</v>
      </c>
      <c r="H355" s="1" t="s">
        <v>90</v>
      </c>
      <c r="I355" s="6">
        <f t="shared" si="9"/>
        <v>6</v>
      </c>
      <c r="J355" s="1">
        <v>67140</v>
      </c>
      <c r="K355" s="1">
        <v>1450</v>
      </c>
      <c r="L355" s="1" t="s">
        <v>228</v>
      </c>
      <c r="M355" s="33">
        <v>45951</v>
      </c>
      <c r="N355" s="34">
        <v>5631.29</v>
      </c>
      <c r="O355" s="1" t="s">
        <v>121</v>
      </c>
      <c r="P355" s="1">
        <v>120</v>
      </c>
      <c r="Q355" s="1" t="s">
        <v>24</v>
      </c>
      <c r="R355" s="1">
        <f>DATEDIF(Tabela1[[#This Row],[Atendimento]],Tabela1[[#This Row],[Previsao de Entrega]],"D")</f>
        <v>39</v>
      </c>
      <c r="S355" s="34">
        <v>0</v>
      </c>
      <c r="T355" s="34">
        <v>0</v>
      </c>
    </row>
    <row r="356" spans="1:20" x14ac:dyDescent="0.35">
      <c r="A356" s="33">
        <v>45870</v>
      </c>
      <c r="B356" s="33">
        <v>45870</v>
      </c>
      <c r="C356" s="33" t="s">
        <v>127</v>
      </c>
      <c r="D356" s="33" t="s">
        <v>15</v>
      </c>
      <c r="E356" s="33" t="s">
        <v>123</v>
      </c>
      <c r="F356" s="1" t="s">
        <v>3</v>
      </c>
      <c r="G356" s="1" t="s">
        <v>124</v>
      </c>
      <c r="H356" s="1" t="s">
        <v>125</v>
      </c>
      <c r="I356" s="6">
        <f t="shared" si="9"/>
        <v>1</v>
      </c>
      <c r="J356" s="1">
        <v>66430</v>
      </c>
      <c r="K356" s="1">
        <v>333</v>
      </c>
      <c r="L356" s="1" t="s">
        <v>397</v>
      </c>
      <c r="M356" s="33">
        <v>46113</v>
      </c>
      <c r="N356" s="34">
        <v>281569.34000000003</v>
      </c>
      <c r="O356" s="1" t="s">
        <v>121</v>
      </c>
      <c r="P356" s="1">
        <v>120</v>
      </c>
      <c r="Q356" s="1" t="s">
        <v>24</v>
      </c>
      <c r="R356" s="1">
        <f>DATEDIF(Tabela1[[#This Row],[Atendimento]],Tabela1[[#This Row],[Previsao de Entrega]],"D")</f>
        <v>243</v>
      </c>
      <c r="S356" s="34">
        <v>0</v>
      </c>
      <c r="T356" s="34">
        <v>0</v>
      </c>
    </row>
    <row r="357" spans="1:20" x14ac:dyDescent="0.35">
      <c r="A357" s="33">
        <v>45915</v>
      </c>
      <c r="B357" s="33">
        <v>45915</v>
      </c>
      <c r="C357" s="33" t="s">
        <v>7</v>
      </c>
      <c r="D357" s="33" t="s">
        <v>15</v>
      </c>
      <c r="E357" s="33" t="s">
        <v>112</v>
      </c>
      <c r="F357" s="1">
        <v>68545</v>
      </c>
      <c r="G357" s="1" t="s">
        <v>474</v>
      </c>
      <c r="H357" s="1" t="s">
        <v>184</v>
      </c>
      <c r="I357" s="6">
        <f t="shared" si="9"/>
        <v>1</v>
      </c>
      <c r="J357" s="1">
        <v>67159</v>
      </c>
      <c r="K357" s="1">
        <v>4655</v>
      </c>
      <c r="L357" s="1" t="s">
        <v>475</v>
      </c>
      <c r="M357" s="33">
        <v>45922</v>
      </c>
      <c r="N357" s="34">
        <v>248</v>
      </c>
      <c r="O357" s="1" t="s">
        <v>121</v>
      </c>
      <c r="P357" s="1">
        <v>28</v>
      </c>
      <c r="Q357" s="1" t="s">
        <v>24</v>
      </c>
      <c r="R357" s="1">
        <f>DATEDIF(Tabela1[[#This Row],[Atendimento]],Tabela1[[#This Row],[Previsao de Entrega]],"D")</f>
        <v>7</v>
      </c>
      <c r="S357" s="34">
        <v>0</v>
      </c>
      <c r="T357" s="34">
        <v>0</v>
      </c>
    </row>
  </sheetData>
  <conditionalFormatting sqref="A2:T357">
    <cfRule type="expression" dxfId="4" priority="1">
      <formula>$Q2="AGUARDANDO APROVAÇÃO"</formula>
    </cfRule>
    <cfRule type="expression" dxfId="3" priority="2">
      <formula>$Q2="AGUARDANDO ENTREGA"</formula>
    </cfRule>
    <cfRule type="expression" dxfId="2" priority="3">
      <formula>$Q2="AJUSTE"</formula>
    </cfRule>
    <cfRule type="expression" dxfId="1" priority="4">
      <formula>$Q2="ENTREGUE"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451</v>
      </c>
      <c r="B12" s="4" t="s">
        <v>454</v>
      </c>
      <c r="C12" s="4" t="s">
        <v>452</v>
      </c>
      <c r="D12" s="32" t="s">
        <v>453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45915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551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45915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349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45915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57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45915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45915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45915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181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45915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924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45915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367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45915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288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45915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67"/>
  <sheetViews>
    <sheetView topLeftCell="A40" workbookViewId="0">
      <selection activeCell="E59" sqref="E59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435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436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437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438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439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440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442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443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444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446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449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456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461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462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466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467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469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470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G15"/>
  <sheetViews>
    <sheetView workbookViewId="0">
      <selection activeCell="G16" sqref="G16"/>
    </sheetView>
  </sheetViews>
  <sheetFormatPr defaultRowHeight="14.5" x14ac:dyDescent="0.35"/>
  <cols>
    <col min="1" max="1" width="12.26953125" bestFit="1" customWidth="1"/>
    <col min="2" max="2" width="18.26953125" bestFit="1" customWidth="1"/>
    <col min="3" max="3" width="20.7265625" bestFit="1" customWidth="1"/>
    <col min="4" max="4" width="17.81640625" bestFit="1" customWidth="1"/>
    <col min="5" max="5" width="17.81640625" hidden="1" customWidth="1"/>
    <col min="6" max="6" width="17.81640625" customWidth="1"/>
  </cols>
  <sheetData>
    <row r="2" spans="1:7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7"/>
      <c r="G2" s="28">
        <f>D2/B2-1</f>
        <v>-0.90571428571428569</v>
      </c>
    </row>
    <row r="3" spans="1:7" x14ac:dyDescent="0.35">
      <c r="A3" t="s">
        <v>378</v>
      </c>
      <c r="B3" s="24">
        <v>0.5</v>
      </c>
      <c r="C3" s="24"/>
      <c r="D3" s="24">
        <v>0.2</v>
      </c>
      <c r="E3" s="24"/>
      <c r="F3" s="24"/>
      <c r="G3" s="25">
        <f>D3/B3-1</f>
        <v>-0.6</v>
      </c>
    </row>
    <row r="4" spans="1:7" x14ac:dyDescent="0.35">
      <c r="B4" s="24"/>
      <c r="C4" s="24"/>
      <c r="D4" s="24"/>
      <c r="E4" s="24"/>
      <c r="F4" s="24"/>
      <c r="G4" s="25"/>
    </row>
    <row r="5" spans="1:7" x14ac:dyDescent="0.35">
      <c r="A5" s="3" t="s">
        <v>15</v>
      </c>
      <c r="B5" s="3" t="s">
        <v>428</v>
      </c>
      <c r="C5" s="3" t="s">
        <v>432</v>
      </c>
      <c r="D5" s="3" t="s">
        <v>429</v>
      </c>
      <c r="E5" s="3" t="s">
        <v>431</v>
      </c>
      <c r="F5" s="3" t="s">
        <v>433</v>
      </c>
      <c r="G5" s="3" t="s">
        <v>430</v>
      </c>
    </row>
    <row r="6" spans="1:7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v>250</v>
      </c>
      <c r="F6" s="30">
        <f>Tabela5[[#This Row],[Primeira Proposta]]-Tabela5[[#This Row],[Preço Fechado]]</f>
        <v>14.800000000000011</v>
      </c>
      <c r="G6" s="31">
        <f t="shared" ref="G6:G8" si="0">D6/C6-1</f>
        <v>-4.8732301613434337E-2</v>
      </c>
    </row>
    <row r="7" spans="1:7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v>250</v>
      </c>
      <c r="F7" s="30">
        <f>Tabela5[[#This Row],[Primeira Proposta]]-Tabela5[[#This Row],[Preço Fechado]]</f>
        <v>2.9799999999999969</v>
      </c>
      <c r="G7" s="31">
        <f t="shared" si="0"/>
        <v>-5.1592797783933442E-2</v>
      </c>
    </row>
    <row r="8" spans="1:7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v>250</v>
      </c>
      <c r="F8" s="30">
        <f>Tabela5[[#This Row],[Primeira Proposta]]-Tabela5[[#This Row],[Preço Fechado]]</f>
        <v>5.7000000000000028</v>
      </c>
      <c r="G8" s="31">
        <f t="shared" si="0"/>
        <v>-6.47874516935667E-2</v>
      </c>
    </row>
    <row r="11" spans="1:7" x14ac:dyDescent="0.35">
      <c r="F11">
        <f>E6*F6</f>
        <v>3700.0000000000027</v>
      </c>
    </row>
    <row r="12" spans="1:7" x14ac:dyDescent="0.35">
      <c r="F12">
        <f>E7*F7</f>
        <v>744.9999999999992</v>
      </c>
    </row>
    <row r="13" spans="1:7" x14ac:dyDescent="0.35">
      <c r="F13">
        <f>E8*F8</f>
        <v>1425.0000000000007</v>
      </c>
    </row>
    <row r="15" spans="1:7" x14ac:dyDescent="0.35">
      <c r="F15" s="29">
        <f>SUM(F11:F13)</f>
        <v>5870.0000000000027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2025-09-15T17:45:56Z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