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\Materias\ANC\ANC_201501\Matlab\POO_Trab\"/>
    </mc:Choice>
  </mc:AlternateContent>
  <bookViews>
    <workbookView xWindow="0" yWindow="0" windowWidth="25200" windowHeight="12570" activeTab="1"/>
  </bookViews>
  <sheets>
    <sheet name="Instrucciones" sheetId="2" r:id="rId1"/>
    <sheet name="DatosPlaneta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Q20" i="1"/>
  <c r="Q19" i="1"/>
  <c r="Q18" i="1"/>
  <c r="Q16" i="1"/>
  <c r="P19" i="1"/>
  <c r="P20" i="1"/>
  <c r="P18" i="1"/>
  <c r="P16" i="1"/>
  <c r="K16" i="1"/>
  <c r="S6" i="1"/>
  <c r="S5" i="1"/>
  <c r="T6" i="1"/>
  <c r="T7" i="1"/>
  <c r="T8" i="1"/>
  <c r="T9" i="1"/>
  <c r="T10" i="1"/>
  <c r="T11" i="1"/>
  <c r="T12" i="1"/>
  <c r="T13" i="1"/>
  <c r="T14" i="1"/>
  <c r="T16" i="1"/>
  <c r="T18" i="1"/>
  <c r="T19" i="1"/>
  <c r="T20" i="1"/>
  <c r="T5" i="1"/>
  <c r="Q7" i="1" l="1"/>
  <c r="P8" i="1"/>
  <c r="Q8" i="1"/>
  <c r="P9" i="1"/>
  <c r="S9" i="1" s="1"/>
  <c r="Q9" i="1"/>
  <c r="P12" i="1"/>
  <c r="S12" i="1" s="1"/>
  <c r="Q12" i="1"/>
  <c r="P13" i="1"/>
  <c r="S13" i="1" s="1"/>
  <c r="Q13" i="1"/>
  <c r="P14" i="1"/>
  <c r="S14" i="1" s="1"/>
  <c r="Q14" i="1"/>
  <c r="F7" i="1"/>
  <c r="F8" i="1"/>
  <c r="F9" i="1"/>
  <c r="F10" i="1"/>
  <c r="F11" i="1"/>
  <c r="F12" i="1"/>
  <c r="F13" i="1"/>
  <c r="F14" i="1"/>
  <c r="F6" i="1"/>
  <c r="J11" i="1"/>
  <c r="P11" i="1" s="1"/>
  <c r="S11" i="1" s="1"/>
  <c r="K11" i="1"/>
  <c r="Q11" i="1" s="1"/>
  <c r="K10" i="1"/>
  <c r="Q10" i="1" s="1"/>
  <c r="J10" i="1"/>
  <c r="P10" i="1" s="1"/>
  <c r="J7" i="1"/>
  <c r="P7" i="1" s="1"/>
  <c r="S7" i="1" s="1"/>
  <c r="K7" i="1"/>
  <c r="K6" i="1"/>
  <c r="Q6" i="1" s="1"/>
  <c r="J6" i="1"/>
  <c r="P6" i="1" s="1"/>
  <c r="M16" i="1"/>
  <c r="L20" i="1"/>
  <c r="L19" i="1"/>
  <c r="L16" i="1"/>
  <c r="L14" i="1"/>
  <c r="L11" i="1"/>
  <c r="L10" i="1"/>
  <c r="D8" i="1"/>
  <c r="S8" i="1" l="1"/>
  <c r="S16" i="1"/>
  <c r="S19" i="1"/>
  <c r="S20" i="1"/>
  <c r="S10" i="1"/>
</calcChain>
</file>

<file path=xl/sharedStrings.xml><?xml version="1.0" encoding="utf-8"?>
<sst xmlns="http://schemas.openxmlformats.org/spreadsheetml/2006/main" count="67" uniqueCount="55">
  <si>
    <t>Nombre</t>
  </si>
  <si>
    <t>Mercurio</t>
  </si>
  <si>
    <t>Venus</t>
  </si>
  <si>
    <t>Tierra</t>
  </si>
  <si>
    <t>Marte</t>
  </si>
  <si>
    <t>Júpiter</t>
  </si>
  <si>
    <t>Saturno</t>
  </si>
  <si>
    <t>Urano</t>
  </si>
  <si>
    <t>Neptuno</t>
  </si>
  <si>
    <t>Referente</t>
  </si>
  <si>
    <t>Sol</t>
  </si>
  <si>
    <t>Luna</t>
  </si>
  <si>
    <t>Io</t>
  </si>
  <si>
    <t>Europa</t>
  </si>
  <si>
    <t>afelio (UA)</t>
  </si>
  <si>
    <t>período (días)</t>
  </si>
  <si>
    <t>velocidad media (Km/seg)</t>
  </si>
  <si>
    <t>Diámetro (kms)</t>
  </si>
  <si>
    <t>excentricidad</t>
  </si>
  <si>
    <t>Semieje mayor (UA)</t>
  </si>
  <si>
    <t>Gravedad (m/s^2)</t>
  </si>
  <si>
    <t>velocidad de escape (km / seg)</t>
  </si>
  <si>
    <t>perihelio (UA)</t>
  </si>
  <si>
    <t>afelio (Kms)</t>
  </si>
  <si>
    <t>perihelio (Kms)</t>
  </si>
  <si>
    <t>masa (Kg)</t>
  </si>
  <si>
    <t>G</t>
  </si>
  <si>
    <t>Nw m^2/Kg^2</t>
  </si>
  <si>
    <t>UA</t>
  </si>
  <si>
    <t>kms</t>
  </si>
  <si>
    <t>Semieje menor (UA)</t>
  </si>
  <si>
    <t>Vel Tan afelio (m/seg)</t>
  </si>
  <si>
    <t>Vel Tan periHelio (m/seg)</t>
  </si>
  <si>
    <t>datos tomados de Wikipedia al 10 - mayo - 2015</t>
  </si>
  <si>
    <t>Algoritmos Numéricos por Computadora</t>
  </si>
  <si>
    <t>Ejer 1.- Haga que el sol experimente asimismo la atracción de la Tierra.</t>
  </si>
  <si>
    <t>Ejer 2.- Lleve a cabo la simulación del Sol, Tierra y Marte. Cada cuerpo debe experimentar  la atracción gravitacional de los otros 2.</t>
  </si>
  <si>
    <t>Ejer 3.- Agregue el resto de los planetas</t>
  </si>
  <si>
    <t>Ejer 4.- Agregue la Luna a la Tierra</t>
  </si>
  <si>
    <t>Segundo examen parcial</t>
  </si>
  <si>
    <t>En cada ejercicio muestre una gráfica adecuada.</t>
  </si>
  <si>
    <t>El tema del examen es la simulación 2D del Sistema Planetario Solar.</t>
  </si>
  <si>
    <t>puntaje</t>
  </si>
  <si>
    <r>
      <rPr>
        <b/>
        <i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>: Ejer 5.- Agregue las lunas de Júpiter.</t>
    </r>
  </si>
  <si>
    <t>Considere el código mostrado el clase ClsMovil_2D.m y pst.m. En este libro,  en la hoja DatosPlanetas se encuentran los datos correspondientes a los planetas y lunas a agregar</t>
  </si>
  <si>
    <t>Responda cada ejercicio en un código aparte, nombrándo a la(s) función(es) CU_Ejer_n y al programa principal prog_CU_Ejern</t>
  </si>
  <si>
    <t>Al terminar el examen envía sus soluciones a rgamboa@itam.mx con el asunto Parcial 2 de ANC de CU y Nombre y Apellidos</t>
  </si>
  <si>
    <t>2.00*</t>
  </si>
  <si>
    <t>CU:</t>
  </si>
  <si>
    <t>Nombre:</t>
  </si>
  <si>
    <t>Lunes 11 de mayo de 2015</t>
  </si>
  <si>
    <t>Duración: 1:30 hrs</t>
  </si>
  <si>
    <t>Jupiter</t>
  </si>
  <si>
    <t>Pluton</t>
  </si>
  <si>
    <t>Ganimedes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</si>
</sst>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00000_-;\-* #,##0.000000_-;_-* &quot;-&quot;??_-;_-@_-"/>
    <numFmt numFmtId="166" formatCode="_-* #,##0.00000000_-;\-* #,##0.00000000_-;_-* &quot;-&quot;??_-;_-@_-"/>
    <numFmt numFmtId="173" formatCode="#,##0.0_ ;\-#,##0.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164" fontId="0" fillId="0" borderId="0" xfId="1" applyNumberFormat="1" applyFont="1"/>
    <xf numFmtId="11" fontId="0" fillId="0" borderId="0" xfId="0" applyNumberFormat="1"/>
    <xf numFmtId="43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Border="1" applyAlignment="1">
      <alignment horizontal="right"/>
    </xf>
    <xf numFmtId="43" fontId="0" fillId="0" borderId="1" xfId="1" applyNumberFormat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43" fontId="0" fillId="2" borderId="1" xfId="1" applyFont="1" applyFill="1" applyBorder="1"/>
    <xf numFmtId="166" fontId="0" fillId="2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/>
    <xf numFmtId="165" fontId="0" fillId="2" borderId="1" xfId="1" applyNumberFormat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43" fontId="0" fillId="2" borderId="1" xfId="0" applyNumberFormat="1" applyFill="1" applyBorder="1"/>
    <xf numFmtId="3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/>
    <xf numFmtId="0" fontId="0" fillId="0" borderId="0" xfId="0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43" fontId="3" fillId="0" borderId="1" xfId="1" quotePrefix="1" applyFont="1" applyBorder="1" applyAlignment="1">
      <alignment horizontal="righ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73" fontId="0" fillId="2" borderId="1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J14" sqref="J14"/>
    </sheetView>
  </sheetViews>
  <sheetFormatPr baseColWidth="10" defaultRowHeight="15" x14ac:dyDescent="0.25"/>
  <cols>
    <col min="2" max="2" width="7.85546875" bestFit="1" customWidth="1"/>
  </cols>
  <sheetData>
    <row r="1" spans="2:8" ht="35.25" customHeight="1" x14ac:dyDescent="0.25">
      <c r="C1" s="42" t="s">
        <v>34</v>
      </c>
      <c r="D1" s="42"/>
      <c r="E1" s="42"/>
      <c r="F1" s="42"/>
      <c r="G1" s="42"/>
      <c r="H1" s="42"/>
    </row>
    <row r="2" spans="2:8" x14ac:dyDescent="0.25">
      <c r="C2" s="43" t="s">
        <v>39</v>
      </c>
      <c r="D2" s="43"/>
      <c r="E2" s="43"/>
      <c r="F2" s="43"/>
      <c r="G2" s="43"/>
      <c r="H2" s="43"/>
    </row>
    <row r="3" spans="2:8" x14ac:dyDescent="0.25">
      <c r="C3" s="43" t="s">
        <v>50</v>
      </c>
      <c r="D3" s="43"/>
      <c r="E3" s="43"/>
      <c r="F3" s="43"/>
      <c r="G3" s="43"/>
      <c r="H3" s="43"/>
    </row>
    <row r="4" spans="2:8" x14ac:dyDescent="0.25">
      <c r="C4" s="43" t="s">
        <v>51</v>
      </c>
      <c r="D4" s="43"/>
      <c r="E4" s="43"/>
      <c r="F4" s="43"/>
      <c r="G4" s="43"/>
      <c r="H4" s="43"/>
    </row>
    <row r="6" spans="2:8" x14ac:dyDescent="0.25">
      <c r="C6" s="37" t="s">
        <v>48</v>
      </c>
      <c r="D6" s="40"/>
      <c r="E6" s="37" t="s">
        <v>49</v>
      </c>
      <c r="F6" s="41"/>
      <c r="G6" s="41"/>
      <c r="H6" s="41"/>
    </row>
    <row r="8" spans="2:8" s="35" customFormat="1" ht="23.25" customHeight="1" x14ac:dyDescent="0.25">
      <c r="C8" s="48" t="s">
        <v>41</v>
      </c>
      <c r="D8" s="48"/>
      <c r="E8" s="48"/>
      <c r="F8" s="48"/>
      <c r="G8" s="48"/>
      <c r="H8" s="48"/>
    </row>
    <row r="9" spans="2:8" s="35" customFormat="1" ht="51.75" customHeight="1" x14ac:dyDescent="0.25">
      <c r="C9" s="44" t="s">
        <v>44</v>
      </c>
      <c r="D9" s="44"/>
      <c r="E9" s="44"/>
      <c r="F9" s="44"/>
      <c r="G9" s="44"/>
      <c r="H9" s="44"/>
    </row>
    <row r="10" spans="2:8" s="35" customFormat="1" ht="42.75" customHeight="1" x14ac:dyDescent="0.25">
      <c r="C10" s="45" t="s">
        <v>45</v>
      </c>
      <c r="D10" s="46"/>
      <c r="E10" s="46"/>
      <c r="F10" s="46"/>
      <c r="G10" s="46"/>
      <c r="H10" s="47"/>
    </row>
    <row r="11" spans="2:8" s="35" customFormat="1" ht="42.75" customHeight="1" x14ac:dyDescent="0.25">
      <c r="C11" s="45" t="s">
        <v>46</v>
      </c>
      <c r="D11" s="46"/>
      <c r="E11" s="46"/>
      <c r="F11" s="46"/>
      <c r="G11" s="46"/>
      <c r="H11" s="47"/>
    </row>
    <row r="12" spans="2:8" s="35" customFormat="1" ht="23.25" customHeight="1" x14ac:dyDescent="0.25">
      <c r="B12" s="38" t="s">
        <v>42</v>
      </c>
      <c r="C12" s="49" t="s">
        <v>40</v>
      </c>
      <c r="D12" s="49"/>
      <c r="E12" s="49"/>
      <c r="F12" s="49"/>
      <c r="G12" s="49"/>
      <c r="H12" s="49"/>
    </row>
    <row r="13" spans="2:8" s="35" customFormat="1" ht="32.25" customHeight="1" x14ac:dyDescent="0.25">
      <c r="B13" s="36">
        <v>3</v>
      </c>
      <c r="C13" s="44" t="s">
        <v>35</v>
      </c>
      <c r="D13" s="44"/>
      <c r="E13" s="44"/>
      <c r="F13" s="44"/>
      <c r="G13" s="44"/>
      <c r="H13" s="44"/>
    </row>
    <row r="14" spans="2:8" s="35" customFormat="1" ht="32.25" customHeight="1" x14ac:dyDescent="0.25">
      <c r="B14" s="36">
        <v>3</v>
      </c>
      <c r="C14" s="44" t="s">
        <v>36</v>
      </c>
      <c r="D14" s="44"/>
      <c r="E14" s="44"/>
      <c r="F14" s="44"/>
      <c r="G14" s="44"/>
      <c r="H14" s="44"/>
    </row>
    <row r="15" spans="2:8" s="35" customFormat="1" ht="32.25" customHeight="1" x14ac:dyDescent="0.25">
      <c r="B15" s="36">
        <v>2.5</v>
      </c>
      <c r="C15" s="44" t="s">
        <v>37</v>
      </c>
      <c r="D15" s="44"/>
      <c r="E15" s="44"/>
      <c r="F15" s="44"/>
      <c r="G15" s="44"/>
      <c r="H15" s="44"/>
    </row>
    <row r="16" spans="2:8" s="35" customFormat="1" ht="32.25" customHeight="1" x14ac:dyDescent="0.25">
      <c r="B16" s="36">
        <v>1.5</v>
      </c>
      <c r="C16" s="44" t="s">
        <v>38</v>
      </c>
      <c r="D16" s="44"/>
      <c r="E16" s="44"/>
      <c r="F16" s="44"/>
      <c r="G16" s="44"/>
      <c r="H16" s="44"/>
    </row>
    <row r="17" spans="2:8" s="35" customFormat="1" ht="32.25" customHeight="1" x14ac:dyDescent="0.25">
      <c r="B17" s="39" t="s">
        <v>47</v>
      </c>
      <c r="C17" s="44" t="s">
        <v>43</v>
      </c>
      <c r="D17" s="44"/>
      <c r="E17" s="44"/>
      <c r="F17" s="44"/>
      <c r="G17" s="44"/>
      <c r="H17" s="44"/>
    </row>
  </sheetData>
  <mergeCells count="15">
    <mergeCell ref="C8:H8"/>
    <mergeCell ref="C12:H12"/>
    <mergeCell ref="C13:H13"/>
    <mergeCell ref="C14:H14"/>
    <mergeCell ref="C15:H15"/>
    <mergeCell ref="C16:H16"/>
    <mergeCell ref="C17:H17"/>
    <mergeCell ref="C9:H9"/>
    <mergeCell ref="C10:H10"/>
    <mergeCell ref="C11:H11"/>
    <mergeCell ref="F6:H6"/>
    <mergeCell ref="C1:H1"/>
    <mergeCell ref="C2:H2"/>
    <mergeCell ref="C3:H3"/>
    <mergeCell ref="C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4" workbookViewId="0">
      <selection activeCell="S27" sqref="S27"/>
    </sheetView>
  </sheetViews>
  <sheetFormatPr baseColWidth="10" defaultRowHeight="15" x14ac:dyDescent="0.25"/>
  <cols>
    <col min="1" max="1" width="10" bestFit="1" customWidth="1"/>
    <col min="2" max="2" width="10.85546875" bestFit="1" customWidth="1"/>
    <col min="3" max="3" width="9.5703125" bestFit="1" customWidth="1"/>
    <col min="4" max="4" width="16" customWidth="1"/>
    <col min="5" max="5" width="15.42578125" customWidth="1"/>
    <col min="6" max="6" width="14.5703125" bestFit="1" customWidth="1"/>
    <col min="7" max="7" width="13" bestFit="1" customWidth="1"/>
    <col min="8" max="8" width="11" bestFit="1" customWidth="1"/>
    <col min="9" max="9" width="13.5703125" bestFit="1" customWidth="1"/>
    <col min="10" max="11" width="16.85546875" bestFit="1" customWidth="1"/>
    <col min="12" max="12" width="10.42578125" customWidth="1"/>
    <col min="13" max="13" width="15.42578125" customWidth="1"/>
    <col min="14" max="14" width="16.85546875" bestFit="1" customWidth="1"/>
    <col min="15" max="15" width="11.140625" customWidth="1"/>
    <col min="16" max="16" width="21" customWidth="1"/>
    <col min="17" max="17" width="17.5703125" customWidth="1"/>
    <col min="18" max="18" width="7" style="50" customWidth="1"/>
    <col min="19" max="19" width="85.28515625" customWidth="1"/>
    <col min="20" max="20" width="22" customWidth="1"/>
  </cols>
  <sheetData>
    <row r="1" spans="1:20" x14ac:dyDescent="0.25">
      <c r="C1" s="6" t="s">
        <v>26</v>
      </c>
      <c r="D1" s="2">
        <v>6.6738400000000001E-11</v>
      </c>
      <c r="E1" s="1" t="s">
        <v>27</v>
      </c>
      <c r="F1" s="1"/>
    </row>
    <row r="2" spans="1:20" x14ac:dyDescent="0.25">
      <c r="B2" s="9"/>
      <c r="C2" s="6" t="s">
        <v>28</v>
      </c>
      <c r="D2" s="3">
        <v>149597870.69999999</v>
      </c>
      <c r="E2" s="1" t="s">
        <v>29</v>
      </c>
      <c r="F2" s="1"/>
    </row>
    <row r="3" spans="1:20" x14ac:dyDescent="0.25">
      <c r="B3" s="9"/>
      <c r="C3" t="s">
        <v>33</v>
      </c>
    </row>
    <row r="4" spans="1:20" s="5" customFormat="1" ht="57.75" customHeight="1" x14ac:dyDescent="0.25">
      <c r="A4" s="12" t="s">
        <v>9</v>
      </c>
      <c r="B4" s="12" t="s">
        <v>0</v>
      </c>
      <c r="C4" s="12" t="s">
        <v>25</v>
      </c>
      <c r="D4" s="12" t="s">
        <v>17</v>
      </c>
      <c r="E4" s="12" t="s">
        <v>19</v>
      </c>
      <c r="F4" s="12" t="s">
        <v>30</v>
      </c>
      <c r="G4" s="12" t="s">
        <v>18</v>
      </c>
      <c r="H4" s="12" t="s">
        <v>14</v>
      </c>
      <c r="I4" s="12" t="s">
        <v>22</v>
      </c>
      <c r="J4" s="12" t="s">
        <v>23</v>
      </c>
      <c r="K4" s="12" t="s">
        <v>24</v>
      </c>
      <c r="L4" s="12" t="s">
        <v>15</v>
      </c>
      <c r="M4" s="12" t="s">
        <v>16</v>
      </c>
      <c r="N4" s="12" t="s">
        <v>20</v>
      </c>
      <c r="O4" s="12" t="s">
        <v>21</v>
      </c>
      <c r="P4" s="12" t="s">
        <v>31</v>
      </c>
      <c r="Q4" s="12" t="s">
        <v>32</v>
      </c>
      <c r="R4" s="50"/>
    </row>
    <row r="5" spans="1:20" x14ac:dyDescent="0.25">
      <c r="A5" s="13"/>
      <c r="B5" s="14" t="s">
        <v>10</v>
      </c>
      <c r="C5" s="15">
        <v>1.9890999999999999E+30</v>
      </c>
      <c r="D5" s="16">
        <v>1392000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14">
        <v>274</v>
      </c>
      <c r="O5" s="18">
        <v>617.70000000000005</v>
      </c>
      <c r="P5" s="13">
        <v>0</v>
      </c>
      <c r="Q5" s="13">
        <v>0</v>
      </c>
      <c r="R5" s="50">
        <v>1</v>
      </c>
      <c r="S5" s="10" t="str">
        <f>"plt = [plt; "&amp;" ClsMovil_2D( '"&amp;B5&amp;"', "&amp;C5&amp;", ["&amp;1000*J5&amp;",0], [0,"&amp;P5&amp;"])];"</f>
        <v>plt = [plt;  ClsMovil_2D( 'Sol', 1.9891E+30, [0,0], [0,0])];</v>
      </c>
      <c r="T5" t="str">
        <f>"ind_"&amp;B5&amp;" = "&amp;R5</f>
        <v>ind_Sol = 1</v>
      </c>
    </row>
    <row r="6" spans="1:20" x14ac:dyDescent="0.25">
      <c r="A6" s="24" t="s">
        <v>10</v>
      </c>
      <c r="B6" s="24" t="s">
        <v>1</v>
      </c>
      <c r="C6" s="25">
        <v>3.3019999999999999E+23</v>
      </c>
      <c r="D6" s="26">
        <v>4879.3999999999996</v>
      </c>
      <c r="E6" s="27">
        <v>0.387098</v>
      </c>
      <c r="F6" s="27">
        <f t="shared" ref="F6:F14" si="0">SQRT(I6*(2*E6-I6))</f>
        <v>0.37882563377232015</v>
      </c>
      <c r="G6" s="28">
        <v>0.20563069</v>
      </c>
      <c r="H6" s="29">
        <v>0.46669699999999997</v>
      </c>
      <c r="I6" s="29">
        <v>0.30749900000000002</v>
      </c>
      <c r="J6" s="30">
        <f>$D$2*H6</f>
        <v>69816877.462077886</v>
      </c>
      <c r="K6" s="30">
        <f>$D$2*I6</f>
        <v>46001195.642379299</v>
      </c>
      <c r="L6" s="30">
        <v>115.88</v>
      </c>
      <c r="M6" s="24">
        <v>47.872500000000002</v>
      </c>
      <c r="N6" s="24">
        <v>2.78</v>
      </c>
      <c r="O6" s="31">
        <v>4.25</v>
      </c>
      <c r="P6" s="32">
        <f>SQRT($D$1*$C$5/(J6*1000))</f>
        <v>43604.97013426893</v>
      </c>
      <c r="Q6" s="32">
        <f>SQRT($D$1*$C$5/(K6*1000))</f>
        <v>53719.460703083641</v>
      </c>
      <c r="R6" s="50">
        <v>2</v>
      </c>
      <c r="S6" s="10" t="str">
        <f t="shared" ref="S6:S14" si="1">"plt = [plt; "&amp;" ClsMovil_2D( '"&amp;B6&amp;"', "&amp;C6&amp;", ["&amp;1000*J6&amp;",0], [0,"&amp;P6&amp;"])];"</f>
        <v>plt = [plt;  ClsMovil_2D( 'Mercurio', 3.302E+23, [69816877462.0779,0], [0,43604.9701342689])];</v>
      </c>
      <c r="T6" t="str">
        <f t="shared" ref="T6:T20" si="2">"ind_"&amp;B6&amp;" = "&amp;R6</f>
        <v>ind_Mercurio = 2</v>
      </c>
    </row>
    <row r="7" spans="1:20" x14ac:dyDescent="0.25">
      <c r="A7" s="24" t="s">
        <v>10</v>
      </c>
      <c r="B7" s="24" t="s">
        <v>2</v>
      </c>
      <c r="C7" s="25">
        <v>4.8690000000000001E+24</v>
      </c>
      <c r="D7" s="26">
        <v>12103.6</v>
      </c>
      <c r="E7" s="27">
        <v>0.72332700000000005</v>
      </c>
      <c r="F7" s="27">
        <f t="shared" si="0"/>
        <v>0.72331049084055188</v>
      </c>
      <c r="G7" s="28">
        <v>6.7732299999999999E-3</v>
      </c>
      <c r="H7" s="29">
        <v>0.728213</v>
      </c>
      <c r="I7" s="29">
        <v>0.71843999999999997</v>
      </c>
      <c r="J7" s="30">
        <f>$D$2*H7</f>
        <v>108939114.21605909</v>
      </c>
      <c r="K7" s="30">
        <f>$D$2*I7</f>
        <v>107477094.22570799</v>
      </c>
      <c r="L7" s="30">
        <v>224.70099999999999</v>
      </c>
      <c r="M7" s="24">
        <v>35.0214</v>
      </c>
      <c r="N7" s="24">
        <v>8.8699999999999992</v>
      </c>
      <c r="O7" s="31">
        <v>10.36</v>
      </c>
      <c r="P7" s="32">
        <f t="shared" ref="P7:P14" si="3">SQRT($D$1*$C$5/(J7*1000))</f>
        <v>34907.945088488152</v>
      </c>
      <c r="Q7" s="32">
        <f t="shared" ref="Q7:Q20" si="4">SQRT($D$1*$C$5/(K7*1000))</f>
        <v>35144.57095893762</v>
      </c>
      <c r="R7" s="50">
        <v>3</v>
      </c>
      <c r="S7" s="10" t="str">
        <f t="shared" si="1"/>
        <v>plt = [plt;  ClsMovil_2D( 'Venus', 4.869E+24, [108939114216.059,0], [0,34907.9450884882])];</v>
      </c>
      <c r="T7" t="str">
        <f t="shared" si="2"/>
        <v>ind_Venus = 3</v>
      </c>
    </row>
    <row r="8" spans="1:20" x14ac:dyDescent="0.25">
      <c r="A8" s="24" t="s">
        <v>10</v>
      </c>
      <c r="B8" s="24" t="s">
        <v>3</v>
      </c>
      <c r="C8" s="25">
        <v>5.9735999999999995E+24</v>
      </c>
      <c r="D8" s="26">
        <f>2*6378.1</f>
        <v>12756.2</v>
      </c>
      <c r="E8" s="27">
        <v>1.0000026099999999</v>
      </c>
      <c r="F8" s="27">
        <f t="shared" si="0"/>
        <v>0.99986296734192481</v>
      </c>
      <c r="G8" s="28">
        <v>1.6711230000000001E-2</v>
      </c>
      <c r="H8" s="29">
        <v>1.01671388</v>
      </c>
      <c r="I8" s="29">
        <v>0.98329133999999996</v>
      </c>
      <c r="J8" s="30">
        <v>152098232</v>
      </c>
      <c r="K8" s="30">
        <v>147098290</v>
      </c>
      <c r="L8" s="30">
        <v>365.25636300399998</v>
      </c>
      <c r="M8" s="24">
        <v>29.78</v>
      </c>
      <c r="N8" s="24">
        <v>9.7803269999999998</v>
      </c>
      <c r="O8" s="31">
        <v>11.186</v>
      </c>
      <c r="P8" s="32">
        <f t="shared" si="3"/>
        <v>29542.967797222489</v>
      </c>
      <c r="Q8" s="32">
        <f t="shared" si="4"/>
        <v>30040.862114277879</v>
      </c>
      <c r="R8" s="50">
        <v>4</v>
      </c>
      <c r="S8" s="10" t="str">
        <f t="shared" si="1"/>
        <v>plt = [plt;  ClsMovil_2D( 'Tierra', 5.9736E+24, [152098232000,0], [0,29542.9677972225])];</v>
      </c>
      <c r="T8" t="str">
        <f t="shared" si="2"/>
        <v>ind_Tierra = 4</v>
      </c>
    </row>
    <row r="9" spans="1:20" x14ac:dyDescent="0.25">
      <c r="A9" s="24" t="s">
        <v>10</v>
      </c>
      <c r="B9" s="24" t="s">
        <v>4</v>
      </c>
      <c r="C9" s="25">
        <v>6.4184999999999999E+23</v>
      </c>
      <c r="D9" s="26">
        <v>6794.4</v>
      </c>
      <c r="E9" s="27">
        <v>1.523679</v>
      </c>
      <c r="F9" s="27">
        <f t="shared" si="0"/>
        <v>1.5170306436974172</v>
      </c>
      <c r="G9" s="28">
        <v>9.9331500000000003E-2</v>
      </c>
      <c r="H9" s="29">
        <v>1.665861</v>
      </c>
      <c r="I9" s="29">
        <v>1.381497</v>
      </c>
      <c r="J9" s="30">
        <v>249209300</v>
      </c>
      <c r="K9" s="30">
        <v>206669000</v>
      </c>
      <c r="L9" s="30">
        <v>686.971</v>
      </c>
      <c r="M9" s="24">
        <v>24.077000000000002</v>
      </c>
      <c r="N9" s="24">
        <v>3.7109999999999999</v>
      </c>
      <c r="O9" s="31">
        <v>5.0270000000000001</v>
      </c>
      <c r="P9" s="32">
        <f t="shared" si="3"/>
        <v>23079.908425653768</v>
      </c>
      <c r="Q9" s="32">
        <f t="shared" si="4"/>
        <v>25344.196956896114</v>
      </c>
      <c r="R9" s="50">
        <v>5</v>
      </c>
      <c r="S9" s="10" t="str">
        <f t="shared" si="1"/>
        <v>plt = [plt;  ClsMovil_2D( 'Marte', 6.4185E+23, [249209300000,0], [0,23079.9084256538])];</v>
      </c>
      <c r="T9" t="str">
        <f t="shared" si="2"/>
        <v>ind_Marte = 5</v>
      </c>
    </row>
    <row r="10" spans="1:20" x14ac:dyDescent="0.25">
      <c r="A10" s="24" t="s">
        <v>10</v>
      </c>
      <c r="B10" s="24" t="s">
        <v>52</v>
      </c>
      <c r="C10" s="25">
        <v>1.899E+27</v>
      </c>
      <c r="D10" s="26">
        <v>142984</v>
      </c>
      <c r="E10" s="27">
        <v>5.2042669999999998</v>
      </c>
      <c r="F10" s="27">
        <f t="shared" si="0"/>
        <v>5.1980728426066714</v>
      </c>
      <c r="G10" s="28">
        <v>4.8392659999999997E-2</v>
      </c>
      <c r="H10" s="29">
        <v>5.4581039999999996</v>
      </c>
      <c r="I10" s="29">
        <v>4.9504289999999997</v>
      </c>
      <c r="J10" s="30">
        <f>$D$2*H10</f>
        <v>816520736.4591527</v>
      </c>
      <c r="K10" s="30">
        <f>$D$2*I10</f>
        <v>740573637.45153022</v>
      </c>
      <c r="L10" s="30">
        <f>11*365.25+315+1724+1/(24*60)</f>
        <v>6056.7506944444449</v>
      </c>
      <c r="M10" s="24">
        <v>13.069699999999999</v>
      </c>
      <c r="N10" s="24">
        <v>24.79</v>
      </c>
      <c r="O10" s="31">
        <v>59.54</v>
      </c>
      <c r="P10" s="32">
        <f t="shared" si="3"/>
        <v>12750.657926252228</v>
      </c>
      <c r="Q10" s="32">
        <f t="shared" si="4"/>
        <v>13388.504838716002</v>
      </c>
      <c r="R10" s="50">
        <v>6</v>
      </c>
      <c r="S10" s="10" t="str">
        <f t="shared" si="1"/>
        <v>plt = [plt;  ClsMovil_2D( 'Jupiter', 1.899E+27, [816520736459.153,0], [0,12750.6579262522])];</v>
      </c>
      <c r="T10" t="str">
        <f t="shared" si="2"/>
        <v>ind_Jupiter = 6</v>
      </c>
    </row>
    <row r="11" spans="1:20" x14ac:dyDescent="0.25">
      <c r="A11" s="24" t="s">
        <v>10</v>
      </c>
      <c r="B11" s="24" t="s">
        <v>6</v>
      </c>
      <c r="C11" s="25">
        <v>5.6879999999999998E+26</v>
      </c>
      <c r="D11" s="26">
        <v>120563</v>
      </c>
      <c r="E11" s="27">
        <v>9.5820171999999992</v>
      </c>
      <c r="F11" s="27">
        <f t="shared" si="0"/>
        <v>9.5671291822467364</v>
      </c>
      <c r="G11" s="28">
        <v>5.41506E-2</v>
      </c>
      <c r="H11" s="29">
        <v>10.115958040000001</v>
      </c>
      <c r="I11" s="29">
        <v>9.0480763500000005</v>
      </c>
      <c r="J11" s="30">
        <f>$D$2*H11</f>
        <v>1513325782.8745453</v>
      </c>
      <c r="K11" s="30">
        <f>$D$2*I11</f>
        <v>1353572955.8910279</v>
      </c>
      <c r="L11" s="30">
        <f>29*365.25+167+6.7/24</f>
        <v>10759.529166666667</v>
      </c>
      <c r="M11" s="33">
        <v>9672.4</v>
      </c>
      <c r="N11" s="24">
        <v>10.44</v>
      </c>
      <c r="O11" s="31">
        <v>35.49</v>
      </c>
      <c r="P11" s="32">
        <f t="shared" si="3"/>
        <v>9365.9101754812036</v>
      </c>
      <c r="Q11" s="32">
        <f t="shared" si="4"/>
        <v>9903.1958891305112</v>
      </c>
      <c r="R11" s="50">
        <v>7</v>
      </c>
      <c r="S11" s="10" t="str">
        <f t="shared" si="1"/>
        <v>plt = [plt;  ClsMovil_2D( 'Saturno', 5.688E+26, [1513325782874.55,0], [0,9365.9101754812])];</v>
      </c>
      <c r="T11" t="str">
        <f t="shared" si="2"/>
        <v>ind_Saturno = 7</v>
      </c>
    </row>
    <row r="12" spans="1:20" x14ac:dyDescent="0.25">
      <c r="A12" s="24" t="s">
        <v>10</v>
      </c>
      <c r="B12" s="24" t="s">
        <v>7</v>
      </c>
      <c r="C12" s="25">
        <v>8.686E+25</v>
      </c>
      <c r="D12" s="26">
        <v>51118</v>
      </c>
      <c r="E12" s="27">
        <v>19.229411949999999</v>
      </c>
      <c r="F12" s="27">
        <f t="shared" si="0"/>
        <v>19.210443777822057</v>
      </c>
      <c r="G12" s="28">
        <v>4.4405585999999997E-2</v>
      </c>
      <c r="H12" s="29">
        <v>20.083305259999999</v>
      </c>
      <c r="I12" s="29">
        <v>18.375518629999998</v>
      </c>
      <c r="J12" s="30">
        <v>3004419704</v>
      </c>
      <c r="K12" s="30">
        <v>2748938461</v>
      </c>
      <c r="L12" s="30">
        <v>30799.095000000001</v>
      </c>
      <c r="M12" s="24">
        <v>6.81</v>
      </c>
      <c r="N12" s="24">
        <v>8.69</v>
      </c>
      <c r="O12" s="31">
        <v>21.3</v>
      </c>
      <c r="P12" s="32">
        <f t="shared" si="3"/>
        <v>6647.1564895959464</v>
      </c>
      <c r="Q12" s="32">
        <f t="shared" si="4"/>
        <v>6949.1821457439355</v>
      </c>
      <c r="R12" s="50">
        <v>8</v>
      </c>
      <c r="S12" s="10" t="str">
        <f t="shared" si="1"/>
        <v>plt = [plt;  ClsMovil_2D( 'Urano', 8.686E+25, [3004419704000,0], [0,6647.15648959595])];</v>
      </c>
      <c r="T12" t="str">
        <f t="shared" si="2"/>
        <v>ind_Urano = 8</v>
      </c>
    </row>
    <row r="13" spans="1:20" x14ac:dyDescent="0.25">
      <c r="A13" s="24" t="s">
        <v>10</v>
      </c>
      <c r="B13" s="24" t="s">
        <v>8</v>
      </c>
      <c r="C13" s="25">
        <v>1.0239999999999999E+26</v>
      </c>
      <c r="D13" s="26">
        <v>49572</v>
      </c>
      <c r="E13" s="27">
        <v>30.103661509999998</v>
      </c>
      <c r="F13" s="27">
        <f t="shared" si="0"/>
        <v>30.101768534796328</v>
      </c>
      <c r="G13" s="28">
        <v>8.5858700000000007E-3</v>
      </c>
      <c r="H13" s="29">
        <v>30.44125206</v>
      </c>
      <c r="I13" s="29">
        <v>29.76607095</v>
      </c>
      <c r="J13" s="30">
        <v>4553946490</v>
      </c>
      <c r="K13" s="30">
        <v>4452940833</v>
      </c>
      <c r="L13" s="30">
        <v>60190</v>
      </c>
      <c r="M13" s="24">
        <v>5.4778000000000002</v>
      </c>
      <c r="N13" s="24">
        <v>11.15</v>
      </c>
      <c r="O13" s="34">
        <v>23.71</v>
      </c>
      <c r="P13" s="32">
        <f t="shared" si="3"/>
        <v>5399.1108280320987</v>
      </c>
      <c r="Q13" s="32">
        <f t="shared" si="4"/>
        <v>5460.0012442476982</v>
      </c>
      <c r="R13" s="50">
        <v>9</v>
      </c>
      <c r="S13" s="10" t="str">
        <f t="shared" si="1"/>
        <v>plt = [plt;  ClsMovil_2D( 'Neptuno', 1.024E+26, [4553946490000,0], [0,5399.1108280321])];</v>
      </c>
      <c r="T13" t="str">
        <f t="shared" si="2"/>
        <v>ind_Neptuno = 9</v>
      </c>
    </row>
    <row r="14" spans="1:20" x14ac:dyDescent="0.25">
      <c r="A14" s="24" t="s">
        <v>10</v>
      </c>
      <c r="B14" s="24" t="s">
        <v>53</v>
      </c>
      <c r="C14" s="25">
        <v>1.2499999999999999E+22</v>
      </c>
      <c r="D14" s="26">
        <v>2306</v>
      </c>
      <c r="E14" s="27">
        <v>39.264000000000003</v>
      </c>
      <c r="F14" s="27">
        <f t="shared" si="0"/>
        <v>38.073834322274401</v>
      </c>
      <c r="G14" s="28">
        <v>0.24399999999999999</v>
      </c>
      <c r="H14" s="29">
        <v>48.83</v>
      </c>
      <c r="I14" s="29">
        <v>29.67</v>
      </c>
      <c r="J14" s="30">
        <v>7304300000</v>
      </c>
      <c r="K14" s="30">
        <v>4435000000</v>
      </c>
      <c r="L14" s="30">
        <f>248*365.25+197+5.5/24</f>
        <v>90779.229166666672</v>
      </c>
      <c r="M14" s="24">
        <v>4.7</v>
      </c>
      <c r="N14" s="24">
        <v>0.6</v>
      </c>
      <c r="O14" s="34">
        <v>1.1000000000000001</v>
      </c>
      <c r="P14" s="32">
        <f t="shared" si="3"/>
        <v>4263.1135745171796</v>
      </c>
      <c r="Q14" s="32">
        <f t="shared" si="4"/>
        <v>5471.0337250188031</v>
      </c>
      <c r="R14" s="50">
        <v>10</v>
      </c>
      <c r="S14" s="10" t="str">
        <f t="shared" si="1"/>
        <v>plt = [plt;  ClsMovil_2D( 'Pluton', 1.25E+22, [7304300000000,0], [0,4263.11357451718])];</v>
      </c>
      <c r="T14" t="str">
        <f t="shared" si="2"/>
        <v>ind_Pluton = 10</v>
      </c>
    </row>
    <row r="15" spans="1:20" x14ac:dyDescent="0.25">
      <c r="A15" s="24"/>
      <c r="B15" s="24"/>
      <c r="C15" s="25"/>
      <c r="D15" s="26"/>
      <c r="E15" s="27"/>
      <c r="F15" s="27"/>
      <c r="G15" s="28"/>
      <c r="H15" s="29"/>
      <c r="I15" s="29"/>
      <c r="J15" s="30"/>
      <c r="K15" s="30"/>
      <c r="L15" s="30"/>
      <c r="M15" s="24"/>
      <c r="N15" s="24"/>
      <c r="O15" s="34"/>
      <c r="P15" s="32"/>
      <c r="Q15" s="32"/>
      <c r="S15" s="10"/>
    </row>
    <row r="16" spans="1:20" x14ac:dyDescent="0.25">
      <c r="A16" s="21" t="s">
        <v>3</v>
      </c>
      <c r="B16" s="14" t="s">
        <v>11</v>
      </c>
      <c r="C16" s="15">
        <v>7.3489999999999999E+22</v>
      </c>
      <c r="D16" s="16">
        <v>3474</v>
      </c>
      <c r="E16" s="14"/>
      <c r="F16" s="14"/>
      <c r="G16" s="13"/>
      <c r="H16" s="13"/>
      <c r="I16" s="19"/>
      <c r="J16" s="22">
        <v>384400</v>
      </c>
      <c r="K16" s="17">
        <f>J16</f>
        <v>384400</v>
      </c>
      <c r="L16" s="17">
        <f>27+7/24+43.7/(24*60)</f>
        <v>27.32201388888889</v>
      </c>
      <c r="M16" s="23">
        <f>SQRT(D1*C8/(J16*1000))/1000</f>
        <v>1.0183903489377604</v>
      </c>
      <c r="N16" s="14">
        <v>1.62</v>
      </c>
      <c r="O16" s="20">
        <v>2.38</v>
      </c>
      <c r="P16" s="32">
        <f>SQRT($D$1*C8/(J16*1000))</f>
        <v>1018.3903489377603</v>
      </c>
      <c r="Q16" s="32">
        <f>SQRT($D$1*C8/(K16*1000))</f>
        <v>1018.3903489377603</v>
      </c>
      <c r="R16" s="50">
        <v>11</v>
      </c>
      <c r="S16" s="10" t="str">
        <f>"plt = [plt; "&amp;" ClsMovil_2D( '"&amp;B16&amp;"', "&amp;C16&amp;", ["&amp;1000*(J16+J8)&amp;",0], [0,"&amp;P16+P8&amp;"])];"</f>
        <v>plt = [plt;  ClsMovil_2D( 'Luna', 7.349E+22, [152482632000,0], [0,30561.3581461602])];</v>
      </c>
      <c r="T16" t="str">
        <f t="shared" si="2"/>
        <v>ind_Luna = 11</v>
      </c>
    </row>
    <row r="17" spans="1:20" x14ac:dyDescent="0.25">
      <c r="A17" s="21"/>
      <c r="B17" s="14"/>
      <c r="C17" s="15"/>
      <c r="D17" s="16"/>
      <c r="E17" s="14"/>
      <c r="F17" s="14"/>
      <c r="G17" s="13"/>
      <c r="H17" s="13"/>
      <c r="I17" s="19"/>
      <c r="J17" s="22"/>
      <c r="K17" s="17"/>
      <c r="L17" s="17"/>
      <c r="M17" s="23"/>
      <c r="N17" s="14"/>
      <c r="O17" s="20"/>
      <c r="P17" s="32"/>
      <c r="Q17" s="32"/>
      <c r="S17" s="10"/>
    </row>
    <row r="18" spans="1:20" x14ac:dyDescent="0.25">
      <c r="A18" s="21" t="s">
        <v>5</v>
      </c>
      <c r="B18" s="14" t="s">
        <v>12</v>
      </c>
      <c r="C18" s="15">
        <v>8.9400000000000002E+22</v>
      </c>
      <c r="D18" s="16">
        <v>3643.2</v>
      </c>
      <c r="E18" s="14"/>
      <c r="F18" s="14"/>
      <c r="G18" s="13"/>
      <c r="H18" s="19"/>
      <c r="I18" s="19"/>
      <c r="J18" s="17">
        <v>423000</v>
      </c>
      <c r="K18" s="17">
        <v>420000</v>
      </c>
      <c r="L18" s="17"/>
      <c r="M18" s="23">
        <v>17.3710364852368</v>
      </c>
      <c r="N18" s="14">
        <v>1.81</v>
      </c>
      <c r="O18" s="20">
        <v>2.3759999999999999</v>
      </c>
      <c r="P18" s="32">
        <f>SQRT($D$1*$C$10/(J18*1000))</f>
        <v>17309.327457220184</v>
      </c>
      <c r="Q18" s="32">
        <f>SQRT($D$1*$C$10/(K18*1000))</f>
        <v>17371.036485236815</v>
      </c>
      <c r="R18" s="50">
        <v>12</v>
      </c>
      <c r="S18" s="10" t="str">
        <f>"plt = [plt; "&amp;" ClsMovil_2D( '"&amp;B18&amp;"', "&amp;C18&amp;", ["&amp;1000*(J18+$J$10)&amp;",0], [0,"&amp;P18+$P$10&amp;"])];"</f>
        <v>plt = [plt;  ClsMovil_2D( 'Io', 8.94E+22, [816943736459.153,0], [0,30059.9853834724])];</v>
      </c>
      <c r="T18" t="str">
        <f t="shared" si="2"/>
        <v>ind_Io = 12</v>
      </c>
    </row>
    <row r="19" spans="1:20" x14ac:dyDescent="0.25">
      <c r="A19" s="21" t="s">
        <v>5</v>
      </c>
      <c r="B19" s="14" t="s">
        <v>13</v>
      </c>
      <c r="C19" s="15">
        <v>4.8E+22</v>
      </c>
      <c r="D19" s="16">
        <v>3121.6</v>
      </c>
      <c r="E19" s="14"/>
      <c r="F19" s="14"/>
      <c r="G19" s="13"/>
      <c r="H19" s="19"/>
      <c r="I19" s="19"/>
      <c r="J19" s="17">
        <v>676938</v>
      </c>
      <c r="K19" s="17">
        <v>664862</v>
      </c>
      <c r="L19" s="17">
        <f>3+13/24+14.6/(24*60)</f>
        <v>3.5518055555555552</v>
      </c>
      <c r="M19" s="17">
        <v>13.74</v>
      </c>
      <c r="N19" s="14">
        <v>1.3140000000000001</v>
      </c>
      <c r="O19" s="20">
        <v>2.0249999999999999</v>
      </c>
      <c r="P19" s="32">
        <f t="shared" ref="P19:P20" si="5">SQRT($D$1*$C$10/(J19*1000))</f>
        <v>13682.829984359221</v>
      </c>
      <c r="Q19" s="32">
        <f>SQRT($D$1*$C$10/(K19*1000))</f>
        <v>13806.532572115522</v>
      </c>
      <c r="R19" s="50">
        <v>13</v>
      </c>
      <c r="S19" s="10" t="str">
        <f t="shared" ref="S19:S20" si="6">"plt = [plt; "&amp;" ClsMovil_2D( '"&amp;B19&amp;"', "&amp;C19&amp;", ["&amp;1000*(J19+$J$10)&amp;",0], [0,"&amp;P19+$P$10&amp;"])];"</f>
        <v>plt = [plt;  ClsMovil_2D( 'Europa', 4.8E+22, [817197674459.153,0], [0,26433.4879106114])];</v>
      </c>
      <c r="T19" t="str">
        <f t="shared" si="2"/>
        <v>ind_Europa = 13</v>
      </c>
    </row>
    <row r="20" spans="1:20" x14ac:dyDescent="0.25">
      <c r="A20" s="21" t="s">
        <v>5</v>
      </c>
      <c r="B20" s="14" t="s">
        <v>54</v>
      </c>
      <c r="C20" s="15">
        <v>1.4820000000000001E+23</v>
      </c>
      <c r="D20" s="17">
        <v>5262.4</v>
      </c>
      <c r="E20" s="14"/>
      <c r="F20" s="14"/>
      <c r="G20" s="13"/>
      <c r="H20" s="19"/>
      <c r="I20" s="19"/>
      <c r="J20" s="17">
        <v>1071600</v>
      </c>
      <c r="K20" s="17">
        <v>1069200</v>
      </c>
      <c r="L20" s="14">
        <f>7+3/24+42.6/(24*60)</f>
        <v>7.1545833333333331</v>
      </c>
      <c r="M20" s="23">
        <v>10.887317862342901</v>
      </c>
      <c r="N20" s="14">
        <v>1.42</v>
      </c>
      <c r="O20" s="20">
        <v>2.7410000000000001</v>
      </c>
      <c r="P20" s="32">
        <f t="shared" si="5"/>
        <v>10875.119183036146</v>
      </c>
      <c r="Q20" s="32">
        <f>SQRT($D$1*$C$10/(K20*1000))</f>
        <v>10887.317862342876</v>
      </c>
      <c r="R20" s="50">
        <v>14</v>
      </c>
      <c r="S20" s="10" t="str">
        <f t="shared" si="6"/>
        <v>plt = [plt;  ClsMovil_2D( 'Ganimedes', 1.482E+23, [817592336459.153,0], [0,23625.7771092884])];</v>
      </c>
      <c r="T20" t="str">
        <f t="shared" si="2"/>
        <v>ind_Ganimedes = 14</v>
      </c>
    </row>
    <row r="21" spans="1:20" x14ac:dyDescent="0.25">
      <c r="B21" s="1"/>
      <c r="C21" s="1"/>
      <c r="D21" s="1"/>
      <c r="E21" s="1"/>
      <c r="F21" s="1"/>
      <c r="H21" s="7"/>
      <c r="I21" s="7"/>
      <c r="J21" s="4"/>
      <c r="K21" s="4"/>
      <c r="L21" s="1"/>
      <c r="M21" s="1"/>
      <c r="O21" s="8"/>
    </row>
    <row r="22" spans="1:20" x14ac:dyDescent="0.25">
      <c r="B22" s="1"/>
      <c r="C22" s="1"/>
      <c r="D22" s="1"/>
      <c r="E22" s="11"/>
      <c r="F22" s="11"/>
      <c r="H22" s="7"/>
      <c r="I22" s="7"/>
      <c r="J22" s="4"/>
      <c r="K22" s="1"/>
      <c r="L22" s="1"/>
      <c r="M22" s="1"/>
    </row>
    <row r="23" spans="1:20" x14ac:dyDescent="0.25">
      <c r="H23" s="7"/>
      <c r="I23" s="7"/>
      <c r="J23" s="10"/>
      <c r="M23" s="10"/>
    </row>
    <row r="24" spans="1:20" x14ac:dyDescent="0.25">
      <c r="H24" s="7"/>
      <c r="I24" s="7"/>
      <c r="M24" s="10"/>
    </row>
    <row r="25" spans="1:20" x14ac:dyDescent="0.25">
      <c r="B25" s="10"/>
      <c r="H25" s="7"/>
      <c r="I25" s="7"/>
    </row>
    <row r="26" spans="1:20" x14ac:dyDescent="0.25">
      <c r="B26" s="10"/>
      <c r="H26" s="7"/>
      <c r="I26" s="7"/>
    </row>
    <row r="27" spans="1:20" x14ac:dyDescent="0.25">
      <c r="B27" s="10"/>
      <c r="H27" s="7"/>
      <c r="I27" s="7"/>
    </row>
    <row r="28" spans="1:20" x14ac:dyDescent="0.25">
      <c r="H28" s="7"/>
      <c r="I28" s="7"/>
    </row>
    <row r="29" spans="1:20" x14ac:dyDescent="0.25">
      <c r="H29" s="7"/>
      <c r="I29" s="7"/>
    </row>
    <row r="30" spans="1:20" x14ac:dyDescent="0.25">
      <c r="H30" s="7"/>
    </row>
    <row r="31" spans="1:20" x14ac:dyDescent="0.25">
      <c r="H31" s="7"/>
    </row>
    <row r="32" spans="1:20" x14ac:dyDescent="0.25">
      <c r="H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DatosPlanetas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rggh</dc:creator>
  <cp:lastModifiedBy>rafael</cp:lastModifiedBy>
  <dcterms:created xsi:type="dcterms:W3CDTF">2015-05-10T22:56:56Z</dcterms:created>
  <dcterms:modified xsi:type="dcterms:W3CDTF">2015-05-11T22:46:32Z</dcterms:modified>
</cp:coreProperties>
</file>