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eSignificance" sheetId="1" r:id="rId3"/>
    <sheet state="visible" name="calculateStandardDeviation" sheetId="2" r:id="rId4"/>
    <sheet state="visible" name="calculateRange" sheetId="3" r:id="rId5"/>
    <sheet state="visible" name="calculate" sheetId="4" r:id="rId6"/>
    <sheet state="visible" name="Arch1Results" sheetId="5" r:id="rId7"/>
  </sheets>
  <definedNames/>
  <calcPr/>
</workbook>
</file>

<file path=xl/sharedStrings.xml><?xml version="1.0" encoding="utf-8"?>
<sst xmlns="http://schemas.openxmlformats.org/spreadsheetml/2006/main" count="91" uniqueCount="76">
  <si>
    <t>Using: Arch1 as input</t>
  </si>
  <si>
    <t>Instruction</t>
  </si>
  <si>
    <t xml:space="preserve">Using: Arch1 as input; The grey area has already been checked. </t>
  </si>
  <si>
    <t>Correction</t>
  </si>
  <si>
    <t>Data</t>
  </si>
  <si>
    <t>dSum</t>
  </si>
  <si>
    <t>dStandardDeviation</t>
  </si>
  <si>
    <t>declare variable dSum and initialise in 0</t>
  </si>
  <si>
    <t>dRan</t>
  </si>
  <si>
    <t>dSqrt</t>
  </si>
  <si>
    <t>areTCalculator:dP</t>
  </si>
  <si>
    <t>areTCalculator:iDof</t>
  </si>
  <si>
    <t>dX</t>
  </si>
  <si>
    <t>areTCalculator:dX</t>
  </si>
  <si>
    <t>dSig</t>
  </si>
  <si>
    <t>declare dSqrt and initialise in 0</t>
  </si>
  <si>
    <t>areTCalculator: dX</t>
  </si>
  <si>
    <t>areTCalculator: dP</t>
  </si>
  <si>
    <t>areTCalculator: iDof</t>
  </si>
  <si>
    <t>declare and initialise in 0s variable dX of type Double</t>
  </si>
  <si>
    <t>Results</t>
  </si>
  <si>
    <t>declare dSum and initialise in 0</t>
  </si>
  <si>
    <t>declare variable areTCalculator of type AreaUnderTDistribution</t>
  </si>
  <si>
    <t>dLS</t>
  </si>
  <si>
    <t>dLI</t>
  </si>
  <si>
    <t>dLI &lt; 0</t>
  </si>
  <si>
    <t>if iN is greater than 3</t>
  </si>
  <si>
    <t>dSum = dSumX2 - 2*dXAvg*dSumX + iN*Math.pow(dXAvg,2)</t>
  </si>
  <si>
    <t>assign dSumX / iN to dAvgX</t>
  </si>
  <si>
    <t>assign dSumY / iN to dAvgY</t>
  </si>
  <si>
    <t>N = 10</t>
  </si>
  <si>
    <t>assign ( dSumXY - iN * dXAvg * dYAvg ) / ( dSumX2 - iN * Math.pow(dXAvg, 2) ) to dB1</t>
  </si>
  <si>
    <t>dSqrt = Math.sqrt( 1 + (1/iN) + Math.pow(dXk - dXAvg, 2)/dSum )</t>
  </si>
  <si>
    <t>assign dYAvg - dB1 * dXAvg to dB0</t>
  </si>
  <si>
    <t>set dP in areTCalculator to 0.35</t>
  </si>
  <si>
    <t>assign ( iN * dSumXY - dSumX * dSumY ) / Math.sqrt ( ( iN * dSumX2 - Math.pow(dSumX, 2) ) * ( iN * dSumY2 - Math.pow(dSumY, 2) ) ) to dR</t>
  </si>
  <si>
    <t>assign dR * dR to dR2</t>
  </si>
  <si>
    <t>xk = 386</t>
  </si>
  <si>
    <t>r = 0.95450</t>
  </si>
  <si>
    <t>r2 = 0.91106</t>
  </si>
  <si>
    <t>b0 = -22.55253</t>
  </si>
  <si>
    <t>b1 = 1.72793</t>
  </si>
  <si>
    <t>assign dB0 + dB1 * dXK to dYk</t>
  </si>
  <si>
    <t>call calculateSignificance()</t>
  </si>
  <si>
    <t>dSum = iN * Math.pow(dB0, 2)</t>
  </si>
  <si>
    <t>yk = 644.42938</t>
  </si>
  <si>
    <t>dSum += ( 2 * dB0 * dB1 * dSumX )</t>
  </si>
  <si>
    <t>dSum = dSumX - iN * dXAvg</t>
  </si>
  <si>
    <t>dX = ( Math.abs(dR) * Math.sqrt(iN - 2) ) / Math.sqrt( 1 - dR2 )</t>
  </si>
  <si>
    <t>sig= 0.0000177517</t>
  </si>
  <si>
    <t>ran= 230.00172</t>
  </si>
  <si>
    <t>LS = 874.43110</t>
  </si>
  <si>
    <t>LI = 414.42766</t>
  </si>
  <si>
    <t>dSqrt = Math.sqrt( 1 + (1/iN) + (dXk - dXAvg)/dSum )</t>
  </si>
  <si>
    <t>call calculateRange()</t>
  </si>
  <si>
    <t>dSum -= ( 2 * dB0 * dSumY )</t>
  </si>
  <si>
    <t>set dX in areTCalculator to dX</t>
  </si>
  <si>
    <t>set dP in areTCalculator to 0.70</t>
  </si>
  <si>
    <t>dLS = dYk + dRan</t>
  </si>
  <si>
    <t>set dof in areTCalculator to (iN - 2)</t>
  </si>
  <si>
    <t>call calculateX on areTCalculator</t>
  </si>
  <si>
    <t>dLI = dYk - dRan</t>
  </si>
  <si>
    <t>dRan = areTCalculator.getdX() * dStandardDeviation * dSqrt</t>
  </si>
  <si>
    <t>if dLI &lt; 0</t>
  </si>
  <si>
    <t>print error message for empty data set: “No se han encontrado datos válidos en el set de datos.”</t>
  </si>
  <si>
    <t>return False</t>
  </si>
  <si>
    <t>else</t>
  </si>
  <si>
    <t>dSum += ( Math.pow(dB1, 2) * dSumX2 )</t>
  </si>
  <si>
    <t>return True</t>
  </si>
  <si>
    <t>print error message for empty data set: “No se han encontrado datos válidos en el set de datos."</t>
  </si>
  <si>
    <t>set iDof in areTCalculator to (iN - 2)</t>
  </si>
  <si>
    <t>call calculateP() on areTCalculator</t>
  </si>
  <si>
    <t>dSum -= ( 2 * dB1 * dSumXY )</t>
  </si>
  <si>
    <t>set dSig to 1 - 2 * areTCalculator.getdP();</t>
  </si>
  <si>
    <t>dSum += dSumY2</t>
  </si>
  <si>
    <t>dStandardDeviation = Math.sqrt( ( 1 / (iN - 2) ) * dSum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</si>
</sst>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00000000"/>
    <numFmt numFmtId="165" formatCode="0.0000000000"/>
  </numFmts>
  <fonts count="5">
    <font>
      <sz val="10.0"/>
      <name val="Arial"/>
    </font>
    <font/>
    <font>
      <b/>
    </font>
    <font>
      <sz val="7.0"/>
    </font>
    <font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/>
  </cellStyleXfs>
  <cellXfs count="22">
    <xf borderId="0" fillId="0" fontId="0" numFmtId="0"/>
    <xf borderId="1" fillId="0" fontId="1" numFmtId="0" xfId="0" applyAlignment="1" applyFont="1">
      <alignment wrapText="1"/>
    </xf>
    <xf borderId="2" fillId="0" fontId="1" numFmtId="0" xfId="0" applyAlignment="1" applyBorder="1" applyFont="1">
      <alignment wrapText="1"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 vertical="top" wrapText="1"/>
    </xf>
    <xf borderId="1" fillId="0" fontId="2" numFmtId="0" xfId="0" applyAlignment="1" applyFont="1">
      <alignment horizontal="center"/>
    </xf>
    <xf borderId="2" fillId="0" fontId="1" numFmtId="0" xfId="0" applyBorder="1" applyFont="1"/>
    <xf borderId="2" fillId="0" fontId="1" numFmtId="164" xfId="0" applyAlignment="1" applyBorder="1" applyFont="1" applyNumberFormat="1">
      <alignment/>
    </xf>
    <xf borderId="2" fillId="2" fontId="1" numFmtId="0" xfId="0" applyAlignment="1" applyBorder="1" applyFill="1" applyFont="1">
      <alignment/>
    </xf>
    <xf borderId="2" fillId="2" fontId="1" numFmtId="0" xfId="0" applyBorder="1" applyFont="1"/>
    <xf borderId="1" fillId="0" fontId="1" numFmtId="0" xfId="0" applyAlignment="1" applyFont="1">
      <alignment/>
    </xf>
    <xf borderId="2" fillId="2" fontId="1" numFmtId="164" xfId="0" applyAlignment="1" applyBorder="1" applyFont="1" applyNumberFormat="1">
      <alignment/>
    </xf>
    <xf borderId="1" fillId="0" fontId="3" numFmtId="0" xfId="0" applyAlignment="1" applyFont="1">
      <alignment/>
    </xf>
    <xf borderId="2" fillId="0" fontId="4" numFmtId="0" xfId="0" applyAlignment="1" applyBorder="1" applyFont="1">
      <alignment vertical="top" wrapText="1"/>
    </xf>
    <xf borderId="1" fillId="0" fontId="1" numFmtId="3" xfId="0" applyAlignment="1" applyFont="1" applyNumberFormat="1">
      <alignment/>
    </xf>
    <xf borderId="2" fillId="2" fontId="1" numFmtId="165" xfId="0" applyBorder="1" applyFont="1" applyNumberFormat="1"/>
    <xf borderId="2" fillId="3" fontId="1" numFmtId="0" xfId="0" applyAlignment="1" applyBorder="1" applyFill="1" applyFont="1">
      <alignment wrapText="1"/>
    </xf>
    <xf borderId="2" fillId="0" fontId="1" numFmtId="0" xfId="0" applyBorder="1" applyFont="1"/>
    <xf borderId="2" fillId="0" fontId="1" numFmtId="165" xfId="0" applyBorder="1" applyFont="1" applyNumberFormat="1"/>
    <xf borderId="1" fillId="0" fontId="1" numFmtId="0" xfId="0" applyAlignment="1" applyFont="1">
      <alignment wrapText="1"/>
    </xf>
    <xf borderId="2" fillId="0" fontId="1" numFmtId="164" xfId="0" applyBorder="1" applyFont="1" applyNumberFormat="1"/>
    <xf borderId="1" fillId="0" fontId="1" numFmtId="0" xfId="0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</v>
      </c>
      <c r="D1" s="5" t="s">
        <v>20</v>
      </c>
    </row>
    <row r="2">
      <c r="A2" s="10">
        <v>386.0</v>
      </c>
      <c r="D2" s="12" t="s">
        <v>30</v>
      </c>
    </row>
    <row r="3">
      <c r="A3" s="14">
        <v>130.0</v>
      </c>
      <c r="B3" s="10">
        <v>186.0</v>
      </c>
      <c r="D3" s="12" t="s">
        <v>37</v>
      </c>
    </row>
    <row r="4">
      <c r="A4" s="14">
        <v>650.0</v>
      </c>
      <c r="B4" s="10">
        <v>699.0</v>
      </c>
      <c r="D4" s="12" t="s">
        <v>38</v>
      </c>
    </row>
    <row r="5">
      <c r="A5" s="14">
        <v>99.0</v>
      </c>
      <c r="B5" s="10">
        <v>132.0</v>
      </c>
      <c r="D5" s="12" t="s">
        <v>39</v>
      </c>
    </row>
    <row r="6">
      <c r="A6" s="14">
        <v>150.0</v>
      </c>
      <c r="B6" s="10">
        <v>272.0</v>
      </c>
      <c r="D6" s="12" t="s">
        <v>40</v>
      </c>
    </row>
    <row r="7">
      <c r="A7" s="14">
        <v>128.0</v>
      </c>
      <c r="B7" s="10">
        <v>291.0</v>
      </c>
      <c r="D7" s="12" t="s">
        <v>41</v>
      </c>
      <c r="G7" t="str">
        <f>0.0000177517</f>
        <v>0.0000177517</v>
      </c>
    </row>
    <row r="8">
      <c r="A8" s="14">
        <v>302.0</v>
      </c>
      <c r="B8" s="10">
        <v>331.0</v>
      </c>
      <c r="D8" s="12" t="s">
        <v>45</v>
      </c>
      <c r="G8" t="str">
        <f>(G7-1)/-2</f>
        <v>0.4999911242</v>
      </c>
    </row>
    <row r="9">
      <c r="A9" s="14">
        <v>95.0</v>
      </c>
      <c r="B9" s="10">
        <v>199.0</v>
      </c>
      <c r="D9" s="12" t="s">
        <v>49</v>
      </c>
    </row>
    <row r="10">
      <c r="A10" s="14">
        <v>945.0</v>
      </c>
      <c r="B10" s="10">
        <v>1890.0</v>
      </c>
      <c r="D10" s="12" t="s">
        <v>50</v>
      </c>
    </row>
    <row r="11">
      <c r="A11" s="14">
        <v>368.0</v>
      </c>
      <c r="B11" s="10">
        <v>788.0</v>
      </c>
      <c r="D11" s="12" t="s">
        <v>51</v>
      </c>
    </row>
    <row r="12">
      <c r="A12" s="14">
        <v>961.0</v>
      </c>
      <c r="B12" s="10">
        <v>1601.0</v>
      </c>
      <c r="D12" s="12" t="s">
        <v>52</v>
      </c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  <col customWidth="1" min="3" max="3" width="17.29"/>
  </cols>
  <sheetData>
    <row r="1">
      <c r="A1" s="1" t="s">
        <v>0</v>
      </c>
    </row>
    <row r="2">
      <c r="A2" s="2" t="s">
        <v>1</v>
      </c>
      <c r="B2" s="3" t="s">
        <v>5</v>
      </c>
      <c r="C2" s="3" t="s">
        <v>6</v>
      </c>
    </row>
    <row r="3">
      <c r="A3" s="4" t="s">
        <v>7</v>
      </c>
      <c r="B3" s="3" t="str">
        <f>0</f>
        <v>0</v>
      </c>
      <c r="C3" s="6"/>
    </row>
    <row r="4">
      <c r="A4" s="4" t="s">
        <v>44</v>
      </c>
      <c r="B4" s="17" t="str">
        <f>10 * -22.55253^2</f>
        <v>5086.166094</v>
      </c>
      <c r="C4" s="6"/>
    </row>
    <row r="5">
      <c r="A5" s="4" t="s">
        <v>46</v>
      </c>
      <c r="B5" s="7" t="str">
        <f>B4+(2 * -22.55253 * 1.72793 * 3828)</f>
        <v>-293261.976761153000000000000</v>
      </c>
      <c r="C5" s="6"/>
    </row>
    <row r="6">
      <c r="A6" s="4" t="s">
        <v>55</v>
      </c>
      <c r="B6" s="20" t="str">
        <f>B5- (2 * -22.55253 * 6389)</f>
        <v>-5085.748421153350000000000</v>
      </c>
      <c r="C6" s="6"/>
    </row>
    <row r="7">
      <c r="A7" s="4" t="s">
        <v>67</v>
      </c>
      <c r="B7" s="20" t="str">
        <f>B6+(1.72793^2 * 2540284)</f>
        <v>7579547.097976960000000000000</v>
      </c>
      <c r="C7" s="6"/>
    </row>
    <row r="8">
      <c r="A8" s="4" t="s">
        <v>72</v>
      </c>
      <c r="B8" s="20" t="str">
        <f>B7-(2 * 1.72793 * 4303108)</f>
        <v>-7291391.714903040000000000000</v>
      </c>
      <c r="C8" s="6"/>
    </row>
    <row r="9">
      <c r="A9" s="4" t="s">
        <v>74</v>
      </c>
      <c r="B9" s="20" t="str">
        <f>B8+7604693</f>
        <v>313301.285096958000000000000</v>
      </c>
      <c r="C9" s="18"/>
    </row>
    <row r="10">
      <c r="A10" s="4" t="s">
        <v>75</v>
      </c>
      <c r="B10" s="6"/>
      <c r="C10" s="18" t="str">
        <f>sqrt( (1/(8)) * B9)</f>
        <v>197.8955801354</v>
      </c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  <row r="17">
      <c r="A17" s="19"/>
    </row>
    <row r="18">
      <c r="A18" s="19"/>
    </row>
    <row r="19">
      <c r="A19" s="19"/>
    </row>
    <row r="20">
      <c r="A20" s="19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  <col customWidth="1" min="3" max="3" width="17.14"/>
    <col customWidth="1" min="4" max="5" width="16.43"/>
    <col customWidth="1" min="6" max="6" width="17.57"/>
  </cols>
  <sheetData>
    <row r="1">
      <c r="A1" s="1" t="s">
        <v>0</v>
      </c>
    </row>
    <row r="2">
      <c r="A2" s="2" t="s">
        <v>1</v>
      </c>
      <c r="B2" s="3" t="s">
        <v>12</v>
      </c>
      <c r="C2" s="3" t="s">
        <v>14</v>
      </c>
      <c r="D2" s="3" t="s">
        <v>16</v>
      </c>
      <c r="E2" s="3" t="s">
        <v>17</v>
      </c>
      <c r="F2" s="3" t="s">
        <v>18</v>
      </c>
    </row>
    <row r="3">
      <c r="A3" s="16" t="s">
        <v>19</v>
      </c>
      <c r="B3" s="3" t="str">
        <f>0</f>
        <v>0</v>
      </c>
      <c r="C3" s="6"/>
      <c r="D3" s="6"/>
      <c r="E3" s="6"/>
      <c r="F3" s="6"/>
    </row>
    <row r="4">
      <c r="A4" s="16" t="s">
        <v>22</v>
      </c>
      <c r="B4" s="6"/>
      <c r="C4" s="6"/>
      <c r="D4" s="3">
        <v>0.0</v>
      </c>
      <c r="E4" s="3">
        <v>0.0</v>
      </c>
      <c r="F4" s="3">
        <v>0.0</v>
      </c>
    </row>
    <row r="5">
      <c r="A5" s="16" t="s">
        <v>48</v>
      </c>
      <c r="B5" s="7" t="str">
        <f>0.9545*sqrt(8)/sqrt(1-0.9545*0.9545)</f>
        <v>9.053101520163990000000</v>
      </c>
      <c r="C5" s="6"/>
      <c r="D5" s="6"/>
      <c r="E5" s="6"/>
      <c r="F5" s="6"/>
    </row>
    <row r="6">
      <c r="A6" s="16" t="s">
        <v>56</v>
      </c>
      <c r="B6" s="6"/>
      <c r="C6" s="6"/>
      <c r="D6" s="20" t="str">
        <f>B5</f>
        <v>9.053101520163990000000</v>
      </c>
      <c r="E6" s="6"/>
      <c r="F6" s="6"/>
    </row>
    <row r="7">
      <c r="A7" s="16" t="s">
        <v>70</v>
      </c>
      <c r="B7" s="6"/>
      <c r="C7" s="6"/>
      <c r="D7" s="6"/>
      <c r="E7" s="6"/>
      <c r="F7" s="3">
        <v>8.0</v>
      </c>
    </row>
    <row r="8">
      <c r="A8" s="16" t="s">
        <v>71</v>
      </c>
      <c r="B8" s="6"/>
      <c r="C8" s="6"/>
      <c r="D8" s="6"/>
      <c r="E8" s="21">
        <v>0.4999911268</v>
      </c>
      <c r="F8" s="6"/>
    </row>
    <row r="9">
      <c r="A9" s="16" t="s">
        <v>73</v>
      </c>
      <c r="B9" s="6"/>
      <c r="C9" s="18">
        <v>1.77465E-5</v>
      </c>
      <c r="D9" s="6"/>
      <c r="E9" s="6"/>
      <c r="F9" s="6"/>
    </row>
    <row r="10">
      <c r="A10" s="19"/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  <row r="17">
      <c r="A17" s="19"/>
    </row>
    <row r="18">
      <c r="A18" s="19"/>
    </row>
    <row r="19">
      <c r="A19" s="19"/>
    </row>
    <row r="20">
      <c r="A20" s="19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hidden="1" min="1" max="1" width="37.0"/>
    <col customWidth="1" min="2" max="2" width="49.86"/>
    <col customWidth="1" min="5" max="5" width="17.29"/>
    <col customWidth="1" min="6" max="6" width="16.0"/>
    <col customWidth="1" min="7" max="7" width="17.0"/>
  </cols>
  <sheetData>
    <row r="1">
      <c r="A1" s="1"/>
      <c r="B1" s="1" t="s">
        <v>2</v>
      </c>
    </row>
    <row r="2">
      <c r="A2" s="2" t="s">
        <v>3</v>
      </c>
      <c r="B2" s="2" t="s">
        <v>1</v>
      </c>
      <c r="C2" s="3" t="s">
        <v>14</v>
      </c>
      <c r="D2" s="3" t="s">
        <v>8</v>
      </c>
      <c r="E2" s="3" t="s">
        <v>23</v>
      </c>
      <c r="F2" s="3" t="s">
        <v>24</v>
      </c>
      <c r="G2" s="3" t="s">
        <v>25</v>
      </c>
    </row>
    <row r="3">
      <c r="A3" s="4"/>
      <c r="B3" s="4" t="s">
        <v>26</v>
      </c>
      <c r="C3" s="8"/>
      <c r="D3" s="8"/>
      <c r="E3" s="9"/>
      <c r="F3" s="9"/>
      <c r="G3" s="9"/>
    </row>
    <row r="4">
      <c r="A4" s="4"/>
      <c r="B4" s="4" t="s">
        <v>28</v>
      </c>
      <c r="C4" s="9"/>
      <c r="D4" s="9"/>
      <c r="E4" s="8"/>
      <c r="F4" s="9"/>
      <c r="G4" s="9"/>
    </row>
    <row r="5">
      <c r="A5" s="4"/>
      <c r="B5" s="4" t="s">
        <v>29</v>
      </c>
      <c r="C5" s="11"/>
      <c r="D5" s="11"/>
      <c r="E5" s="9"/>
      <c r="F5" s="8"/>
      <c r="G5" s="8"/>
    </row>
    <row r="6">
      <c r="A6" s="13" t="s">
        <v>27</v>
      </c>
      <c r="B6" s="4" t="s">
        <v>31</v>
      </c>
      <c r="C6" s="9"/>
      <c r="D6" s="9"/>
      <c r="E6" s="9"/>
      <c r="F6" s="9"/>
      <c r="G6" s="9"/>
    </row>
    <row r="7">
      <c r="A7" s="13" t="s">
        <v>32</v>
      </c>
      <c r="B7" s="4" t="s">
        <v>33</v>
      </c>
      <c r="C7" s="9"/>
      <c r="D7" s="9"/>
      <c r="E7" s="9"/>
      <c r="F7" s="9"/>
      <c r="G7" s="9"/>
    </row>
    <row r="8">
      <c r="A8" s="13" t="s">
        <v>34</v>
      </c>
      <c r="B8" s="4" t="s">
        <v>35</v>
      </c>
      <c r="C8" s="9"/>
      <c r="D8" s="9"/>
      <c r="E8" s="9"/>
      <c r="F8" s="8"/>
      <c r="G8" s="9"/>
    </row>
    <row r="9">
      <c r="A9" s="4"/>
      <c r="B9" s="4" t="s">
        <v>36</v>
      </c>
      <c r="C9" s="9"/>
      <c r="D9" s="9"/>
      <c r="E9" s="15"/>
      <c r="F9" s="9"/>
      <c r="G9" s="8"/>
    </row>
    <row r="10">
      <c r="A10" s="4"/>
      <c r="B10" s="4" t="s">
        <v>42</v>
      </c>
      <c r="C10" s="9"/>
      <c r="D10" s="9"/>
      <c r="E10" s="15"/>
      <c r="F10" s="9"/>
      <c r="G10" s="9"/>
    </row>
    <row r="11">
      <c r="A11" s="4"/>
      <c r="B11" s="4" t="s">
        <v>43</v>
      </c>
      <c r="C11" s="18" t="str">
        <f>calculateSignificance!C9</f>
        <v>0.0000177465</v>
      </c>
      <c r="D11" s="6"/>
      <c r="E11" s="6"/>
      <c r="F11" s="6"/>
      <c r="G11" s="6"/>
    </row>
    <row r="12">
      <c r="A12" s="19"/>
      <c r="B12" s="4" t="s">
        <v>54</v>
      </c>
      <c r="C12" s="6"/>
      <c r="D12" s="17" t="str">
        <f>calculateRange!C11</f>
        <v>230.0017168</v>
      </c>
      <c r="E12" s="6"/>
      <c r="F12" s="6"/>
      <c r="G12" s="6"/>
    </row>
    <row r="13">
      <c r="A13" s="19"/>
      <c r="B13" s="4" t="s">
        <v>58</v>
      </c>
      <c r="C13" s="6"/>
      <c r="D13" s="6"/>
      <c r="E13" s="17" t="str">
        <f>644.42938 + D12</f>
        <v>874.4310968</v>
      </c>
      <c r="F13" s="6"/>
      <c r="G13" s="6"/>
    </row>
    <row r="14">
      <c r="A14" s="19"/>
      <c r="B14" s="4" t="s">
        <v>61</v>
      </c>
      <c r="C14" s="6"/>
      <c r="D14" s="6"/>
      <c r="E14" s="6"/>
      <c r="F14" s="17" t="str">
        <f>644.42938-D12</f>
        <v>414.4276632</v>
      </c>
      <c r="G14" s="6"/>
    </row>
    <row r="15">
      <c r="A15" s="19"/>
      <c r="B15" s="4" t="s">
        <v>63</v>
      </c>
      <c r="C15" s="6"/>
      <c r="D15" s="6"/>
      <c r="E15" s="6"/>
      <c r="F15" s="6"/>
      <c r="G15" s="3" t="b">
        <v>0</v>
      </c>
    </row>
    <row r="16">
      <c r="A16" s="19"/>
      <c r="B16" s="4" t="s">
        <v>64</v>
      </c>
      <c r="C16" s="6"/>
      <c r="D16" s="6"/>
      <c r="E16" s="6"/>
      <c r="F16" s="6"/>
      <c r="G16" s="3"/>
    </row>
    <row r="17">
      <c r="A17" s="19"/>
      <c r="B17" s="4" t="s">
        <v>65</v>
      </c>
      <c r="C17" s="6"/>
      <c r="D17" s="6"/>
      <c r="E17" s="6"/>
      <c r="F17" s="6"/>
      <c r="G17" s="6"/>
    </row>
    <row r="18">
      <c r="A18" s="19"/>
      <c r="B18" s="4" t="s">
        <v>66</v>
      </c>
      <c r="C18" s="6"/>
      <c r="D18" s="6"/>
      <c r="E18" s="6"/>
      <c r="F18" s="6"/>
      <c r="G18" s="6"/>
    </row>
    <row r="19">
      <c r="A19" s="19"/>
      <c r="B19" s="4" t="s">
        <v>68</v>
      </c>
      <c r="C19" s="6"/>
      <c r="D19" s="6"/>
      <c r="E19" s="6"/>
      <c r="F19" s="6"/>
      <c r="G19" s="6"/>
    </row>
    <row r="20">
      <c r="A20" s="19"/>
      <c r="B20" s="4" t="s">
        <v>66</v>
      </c>
      <c r="C20" s="6"/>
      <c r="D20" s="6"/>
      <c r="E20" s="6"/>
      <c r="F20" s="6"/>
      <c r="G20" s="6"/>
    </row>
    <row r="21">
      <c r="A21" s="19"/>
      <c r="B21" s="4" t="s">
        <v>69</v>
      </c>
      <c r="C21" s="6"/>
      <c r="D21" s="6"/>
      <c r="E21" s="6"/>
      <c r="F21" s="6"/>
      <c r="G21" s="6"/>
    </row>
    <row r="22">
      <c r="A22" s="19"/>
      <c r="B22" s="4" t="s">
        <v>65</v>
      </c>
      <c r="C22" s="6"/>
      <c r="D22" s="6"/>
      <c r="E22" s="6"/>
      <c r="F22" s="6"/>
      <c r="G22" s="6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7.0"/>
    <col customWidth="1" min="5" max="5" width="17.29"/>
    <col customWidth="1" min="6" max="6" width="16.0"/>
    <col customWidth="1" min="7" max="7" width="17.0"/>
    <col customWidth="1" min="8" max="8" width="16.0"/>
  </cols>
  <sheetData>
    <row r="1">
      <c r="A1" s="1"/>
      <c r="B1" s="1" t="s">
        <v>0</v>
      </c>
    </row>
    <row r="2">
      <c r="A2" s="2" t="s">
        <v>3</v>
      </c>
      <c r="B2" s="2" t="s">
        <v>1</v>
      </c>
      <c r="C2" s="3" t="s">
        <v>8</v>
      </c>
      <c r="D2" s="3" t="s">
        <v>9</v>
      </c>
      <c r="E2" s="3" t="s">
        <v>5</v>
      </c>
      <c r="F2" s="3" t="s">
        <v>10</v>
      </c>
      <c r="G2" s="3" t="s">
        <v>11</v>
      </c>
      <c r="H2" s="3" t="s">
        <v>13</v>
      </c>
    </row>
    <row r="3">
      <c r="A3" s="4"/>
      <c r="B3" s="4" t="s">
        <v>15</v>
      </c>
      <c r="C3" s="3"/>
      <c r="D3" s="3">
        <v>0.0</v>
      </c>
      <c r="E3" s="6"/>
      <c r="F3" s="6"/>
      <c r="G3" s="6"/>
      <c r="H3" s="6"/>
    </row>
    <row r="4">
      <c r="A4" s="4"/>
      <c r="B4" s="4" t="s">
        <v>21</v>
      </c>
      <c r="C4" s="6"/>
      <c r="D4" s="6"/>
      <c r="E4" s="3">
        <v>0.0</v>
      </c>
      <c r="F4" s="6"/>
      <c r="G4" s="6"/>
      <c r="H4" s="6"/>
    </row>
    <row r="5">
      <c r="A5" s="4"/>
      <c r="B5" s="4" t="s">
        <v>22</v>
      </c>
      <c r="C5" s="7"/>
      <c r="D5" s="7"/>
      <c r="E5" s="6"/>
      <c r="F5" s="3">
        <v>0.0</v>
      </c>
      <c r="G5" s="3">
        <v>0.0</v>
      </c>
      <c r="H5" s="3"/>
    </row>
    <row r="6">
      <c r="A6" s="13" t="s">
        <v>27</v>
      </c>
      <c r="B6" s="13" t="s">
        <v>47</v>
      </c>
      <c r="C6" s="6"/>
      <c r="D6" s="17" t="str">
        <f>2540284 - 2 * 382.8 * 3828 + 10*382.8^2</f>
        <v>1074925.6</v>
      </c>
      <c r="E6" s="6"/>
      <c r="F6" s="6"/>
      <c r="G6" s="6"/>
      <c r="H6" s="6"/>
    </row>
    <row r="7">
      <c r="A7" s="13" t="s">
        <v>32</v>
      </c>
      <c r="B7" s="13" t="s">
        <v>53</v>
      </c>
      <c r="C7" s="6"/>
      <c r="D7" s="6" t="str">
        <f>sqrt(1 + 1/10 + (386-382.8)^2/D6)</f>
        <v>1.04881339</v>
      </c>
      <c r="E7" s="6"/>
      <c r="F7" s="6"/>
      <c r="G7" s="6"/>
      <c r="H7" s="6"/>
    </row>
    <row r="8">
      <c r="A8" s="13" t="s">
        <v>34</v>
      </c>
      <c r="B8" s="13" t="s">
        <v>57</v>
      </c>
      <c r="C8" s="6"/>
      <c r="D8" s="6"/>
      <c r="E8" s="6"/>
      <c r="F8" s="3">
        <v>0.7</v>
      </c>
      <c r="G8" s="6"/>
      <c r="H8" s="6"/>
    </row>
    <row r="9">
      <c r="A9" s="4"/>
      <c r="B9" s="4" t="s">
        <v>59</v>
      </c>
      <c r="C9" s="6"/>
      <c r="D9" s="6"/>
      <c r="E9" s="18"/>
      <c r="F9" s="6"/>
      <c r="G9" s="3">
        <v>8.0</v>
      </c>
      <c r="H9" s="3"/>
    </row>
    <row r="10">
      <c r="A10" s="4"/>
      <c r="B10" s="4" t="s">
        <v>60</v>
      </c>
      <c r="C10" s="6"/>
      <c r="D10" s="6"/>
      <c r="E10" s="18"/>
      <c r="F10" s="6"/>
      <c r="G10" s="6"/>
      <c r="H10" s="3" t="str">
        <f>1.1081454307</f>
        <v>1.108145431</v>
      </c>
    </row>
    <row r="11">
      <c r="A11" s="4"/>
      <c r="B11" s="4" t="s">
        <v>62</v>
      </c>
      <c r="C11" s="17" t="str">
        <f>H10*calculateStandardDeviation!C10*D7</f>
        <v>230.0017168</v>
      </c>
      <c r="D11" s="6"/>
      <c r="E11" s="6"/>
      <c r="F11" s="6"/>
      <c r="G11" s="6"/>
      <c r="H11" s="6"/>
    </row>
    <row r="12">
      <c r="A12" s="19"/>
      <c r="B12" s="19"/>
    </row>
    <row r="13">
      <c r="A13" s="19"/>
      <c r="B13" s="19"/>
    </row>
    <row r="14">
      <c r="A14" s="19"/>
      <c r="B14" s="19"/>
    </row>
    <row r="15">
      <c r="A15" s="19"/>
      <c r="B15" s="19"/>
    </row>
    <row r="16">
      <c r="A16" s="19"/>
      <c r="B16" s="19"/>
    </row>
    <row r="17">
      <c r="A17" s="19"/>
      <c r="B17" s="19"/>
    </row>
    <row r="18">
      <c r="A18" s="19"/>
      <c r="B18" s="19"/>
    </row>
    <row r="19">
      <c r="A19" s="19"/>
      <c r="B19" s="19"/>
    </row>
    <row r="20">
      <c r="A20" s="19"/>
      <c r="B20" s="19"/>
    </row>
    <row r="2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</sheetData>
  <drawing r:id="rId1"/>
</worksheet>
</file>