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Z:\БЕТОН\#ФОРМАТКИ\Металл\"/>
    </mc:Choice>
  </mc:AlternateContent>
  <xr:revisionPtr revIDLastSave="0" documentId="13_ncr:1_{83544E79-3F55-4AE0-970D-638D394566C1}" xr6:coauthVersionLast="47" xr6:coauthVersionMax="47" xr10:uidLastSave="{00000000-0000-0000-0000-000000000000}"/>
  <bookViews>
    <workbookView xWindow="14295" yWindow="0" windowWidth="14610" windowHeight="15585" tabRatio="819" firstSheet="1" activeTab="2" xr2:uid="{00000000-000D-0000-FFFF-FFFF00000000}"/>
  </bookViews>
  <sheets>
    <sheet name="Рассчеты (3)" sheetId="170" state="hidden" r:id="rId1"/>
    <sheet name="-" sheetId="176" r:id="rId2"/>
    <sheet name="Арматура" sheetId="172" r:id="rId3"/>
    <sheet name="Сварка арматуры" sheetId="180" r:id="rId4"/>
    <sheet name="Муфты" sheetId="177" r:id="rId5"/>
    <sheet name="Пластины" sheetId="179" r:id="rId6"/>
  </sheets>
  <definedNames>
    <definedName name="_xlnm.Print_Area" localSheetId="2">Арматура!$A$1:$Y$62</definedName>
    <definedName name="_xlnm.Print_Area" localSheetId="4">Муфты!$A$1:$Y$60</definedName>
    <definedName name="_xlnm.Print_Area" localSheetId="5">Пластины!$A$1:$Y$58</definedName>
    <definedName name="_xlnm.Print_Area" localSheetId="0">'Рассчеты (3)'!$A$1:$K$59</definedName>
    <definedName name="_xlnm.Print_Area" localSheetId="3">'Сварка арматуры'!$A$1:$Y$52</definedName>
  </definedNames>
  <calcPr calcId="191029"/>
</workbook>
</file>

<file path=xl/calcChain.xml><?xml version="1.0" encoding="utf-8"?>
<calcChain xmlns="http://schemas.openxmlformats.org/spreadsheetml/2006/main">
  <c r="A43" i="172" l="1"/>
  <c r="A42" i="179" l="1"/>
  <c r="A41" i="180" l="1"/>
  <c r="AE35" i="180"/>
  <c r="AE36" i="180"/>
  <c r="AE37" i="180"/>
  <c r="AE38" i="180"/>
  <c r="AE39" i="180"/>
  <c r="AE34" i="180"/>
  <c r="AB37" i="180"/>
  <c r="AB38" i="180"/>
  <c r="AB39" i="180"/>
  <c r="AB35" i="180"/>
  <c r="AB36" i="180"/>
  <c r="AB34" i="180"/>
  <c r="AC34" i="180" s="1"/>
  <c r="Q37" i="180"/>
  <c r="S37" i="180" s="1"/>
  <c r="Q34" i="180"/>
  <c r="S34" i="180" s="1"/>
  <c r="M37" i="180"/>
  <c r="M34" i="180"/>
  <c r="AC37" i="180" l="1"/>
  <c r="AD38" i="180" s="1"/>
  <c r="AF38" i="180" s="1"/>
  <c r="AD34" i="180"/>
  <c r="AF34" i="180" s="1"/>
  <c r="AD36" i="180"/>
  <c r="AD35" i="180"/>
  <c r="AF35" i="180" s="1"/>
  <c r="AF36" i="180"/>
  <c r="AD39" i="180"/>
  <c r="AF39" i="180" s="1"/>
  <c r="AD37" i="180"/>
  <c r="AF37" i="180" s="1"/>
  <c r="A14" i="180" l="1"/>
  <c r="R13" i="180"/>
  <c r="AF40" i="179" l="1"/>
  <c r="AE40" i="179"/>
  <c r="AD40" i="179"/>
  <c r="AG40" i="179" s="1"/>
  <c r="P40" i="179" s="1"/>
  <c r="AF39" i="179"/>
  <c r="AE39" i="179"/>
  <c r="AD39" i="179"/>
  <c r="AG39" i="179" s="1"/>
  <c r="P39" i="179" s="1"/>
  <c r="AF38" i="179"/>
  <c r="AE38" i="179"/>
  <c r="AD38" i="179"/>
  <c r="AG38" i="179" s="1"/>
  <c r="P38" i="179" s="1"/>
  <c r="AD37" i="177"/>
  <c r="AE41" i="177"/>
  <c r="AE42" i="177"/>
  <c r="AE40" i="177"/>
  <c r="AE36" i="177"/>
  <c r="AE37" i="177"/>
  <c r="AE38" i="177"/>
  <c r="AG42" i="177"/>
  <c r="AD42" i="177"/>
  <c r="AC42" i="177"/>
  <c r="AG41" i="177"/>
  <c r="AD41" i="177"/>
  <c r="AC41" i="177"/>
  <c r="AD40" i="177"/>
  <c r="AC40" i="177"/>
  <c r="AG39" i="177"/>
  <c r="AD39" i="177"/>
  <c r="AC39" i="177"/>
  <c r="AG38" i="177"/>
  <c r="AD38" i="177"/>
  <c r="AC38" i="177"/>
  <c r="AC37" i="177"/>
  <c r="M36" i="177"/>
  <c r="M37" i="177"/>
  <c r="M38" i="177"/>
  <c r="M40" i="177"/>
  <c r="M41" i="177"/>
  <c r="M42" i="177"/>
  <c r="A14" i="179"/>
  <c r="R13" i="179"/>
  <c r="A14" i="177" l="1"/>
  <c r="R13" i="177"/>
  <c r="AF38" i="172" l="1"/>
  <c r="AF39" i="172"/>
  <c r="AF40" i="172"/>
  <c r="AF41" i="172"/>
  <c r="AF42" i="172"/>
  <c r="AF37" i="172"/>
  <c r="AE38" i="172"/>
  <c r="AE39" i="172"/>
  <c r="AE40" i="172"/>
  <c r="AE41" i="172"/>
  <c r="AE42" i="172"/>
  <c r="AE37" i="172"/>
  <c r="G39" i="172"/>
  <c r="G36" i="172"/>
  <c r="AD38" i="172" s="1"/>
  <c r="AG38" i="172" l="1"/>
  <c r="AD37" i="172"/>
  <c r="AG37" i="172" s="1"/>
  <c r="AD42" i="172"/>
  <c r="AG42" i="172" s="1"/>
  <c r="AD41" i="172"/>
  <c r="AG41" i="172" s="1"/>
  <c r="AD40" i="172"/>
  <c r="AG40" i="172" s="1"/>
  <c r="AD39" i="172"/>
  <c r="AG39" i="172" s="1"/>
  <c r="A14" i="172"/>
  <c r="X39" i="172"/>
  <c r="T39" i="172"/>
  <c r="P39" i="172"/>
  <c r="L39" i="172"/>
  <c r="L36" i="172"/>
  <c r="P36" i="172"/>
  <c r="T36" i="172"/>
  <c r="X36" i="172"/>
  <c r="R13" i="172" l="1"/>
  <c r="B41" i="170" l="1"/>
  <c r="B40" i="170"/>
  <c r="B39" i="170"/>
  <c r="B38" i="170"/>
  <c r="B37" i="170"/>
  <c r="B36" i="170"/>
  <c r="B35" i="170"/>
  <c r="B34" i="170"/>
  <c r="B33" i="170"/>
  <c r="B32" i="170"/>
  <c r="N28" i="170"/>
  <c r="A46" i="170" l="1"/>
  <c r="C46" i="17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F49E55-11A9-4E7D-BC5B-9CCB419565AE}" keepAlive="1" name="Запрос — Таблица2" description="Соединение с запросом &quot;Таблица2&quot; в книге." type="5" refreshedVersion="0" background="1">
    <dbPr connection="Provider=Microsoft.Mashup.OleDb.1;Data Source=$Workbook$;Location=Таблица2;Extended Properties=&quot;&quot;" command="SELECT * FROM [Таблица2]"/>
  </connection>
</connections>
</file>

<file path=xl/sharedStrings.xml><?xml version="1.0" encoding="utf-8"?>
<sst xmlns="http://schemas.openxmlformats.org/spreadsheetml/2006/main" count="278" uniqueCount="137">
  <si>
    <t>Заказчик :</t>
  </si>
  <si>
    <t>Примечание :</t>
  </si>
  <si>
    <t>Оборудование, инструменты:</t>
  </si>
  <si>
    <t>Ответственные исполнители:</t>
  </si>
  <si>
    <t>Инженер:</t>
  </si>
  <si>
    <t>_________________/Симоров А.Ю./</t>
  </si>
  <si>
    <t>Заведующий строительной лабораторией:</t>
  </si>
  <si>
    <t>Протокол об испытаниях №0000.ВС/04.24 от 01.04.2024</t>
  </si>
  <si>
    <t>Анкеры механические для крепления в бетоне по ГОСТ 56731-2023</t>
  </si>
  <si>
    <t>ГОСТ 56731-2023 Анкера механические для крепления в бетоне. Методы испытаний</t>
  </si>
  <si>
    <t>Измеритель адгезии ПСО-100МГ4АД зав. 2573, свидетельство о поверке 
«ВИК-НДТ», зав. №3581, свидетельство о калибровке № К0034-1001/24 действительно до 09.01.2025;</t>
  </si>
  <si>
    <t>Методика проведения испытаний:</t>
  </si>
  <si>
    <t xml:space="preserve">Основание для проведения работ: </t>
  </si>
  <si>
    <t>СЧЕТ № 23305/14-11-25/2 от 14 ноября 2025 года</t>
  </si>
  <si>
    <t>СТО-44416204-010-2010 «Крепления анкерные. Метод определения несущей способности по результатам натурных испытаний»</t>
  </si>
  <si>
    <t>Материал</t>
  </si>
  <si>
    <t>Метод сверления</t>
  </si>
  <si>
    <t>Место проведения</t>
  </si>
  <si>
    <t>Дата испытаний</t>
  </si>
  <si>
    <t>Глубина заделки, мм</t>
  </si>
  <si>
    <t>Бурение</t>
  </si>
  <si>
    <t>Стена в/о 1-2/А-Б 
на отм. +1,050</t>
  </si>
  <si>
    <t>Тяжелый бетон В25</t>
  </si>
  <si>
    <t>t, ℃</t>
  </si>
  <si>
    <t>Вид испытаний:</t>
  </si>
  <si>
    <t xml:space="preserve">Адрес объекта:     </t>
  </si>
  <si>
    <t xml:space="preserve">Наименование объекта:     </t>
  </si>
  <si>
    <t>Испытание на вырыв</t>
  </si>
  <si>
    <t xml:space="preserve">Описание и тип анкера, наименование изготовителя: </t>
  </si>
  <si>
    <t>Дюбель для теплоизоляции 10х180мм ИЗТ, с 
металлическим стержнем и термоголовкой - ООО "HILTI"</t>
  </si>
  <si>
    <t>Расстояние между анкерами, мм</t>
  </si>
  <si>
    <t>№ С-ГА/24-06-2025/444021486 действительно до 23.06.2027; Измеритель параметров микроклимата; Метеоскоп-М; "МЕТЕОСКОП-М"; Рег. № 32014-11 зав. № 615022, свидетельство о поверке №С-ДЮП/05-07-2024/353605602 действительно до 04.07.2026. Перфоратор DeWALT, рулетка, молоток.</t>
  </si>
  <si>
    <t>Описание и тип анкера, наименование изготовителя:</t>
  </si>
  <si>
    <t>Анкер-Ш 10х180мм ИЗТ, с металлическим стержнем и термоголовкой - ООО "HILTI"</t>
  </si>
  <si>
    <t>Среднее значение нагрузки N, кН:</t>
  </si>
  <si>
    <t>Среднеквадратическое отклонение S, кН:</t>
  </si>
  <si>
    <t>Коэффициент надёжности по материалу, m:</t>
  </si>
  <si>
    <t>Коэффициент условий работы:</t>
  </si>
  <si>
    <t>Расчётное сопротивление анкерного крепления:</t>
  </si>
  <si>
    <t>Расчётное сопротивление анкерного крепления с учетом коэффициента условий работы:</t>
  </si>
  <si>
    <t>нарушение контакта анкера с бетоном</t>
  </si>
  <si>
    <t>разрушение анкера по стали</t>
  </si>
  <si>
    <t>выкалывание бетона основания</t>
  </si>
  <si>
    <t>Нагрузка</t>
  </si>
  <si>
    <t>Расч сопротивление</t>
  </si>
  <si>
    <t>Расчётное сопротивление с учетом коэффициента условий работы:</t>
  </si>
  <si>
    <t>Таблица 1</t>
  </si>
  <si>
    <t>Таблица 3</t>
  </si>
  <si>
    <t>Коэф. вариации v,
%:</t>
  </si>
  <si>
    <t>Коэф. условий работы:</t>
  </si>
  <si>
    <t>Коэф. надёжности, m:</t>
  </si>
  <si>
    <t>Коэф., К:</t>
  </si>
  <si>
    <t>Дата изготовления</t>
  </si>
  <si>
    <t>№ образца в серии</t>
  </si>
  <si>
    <t>№ испытания</t>
  </si>
  <si>
    <t>Анкер-Ш 10х180мм</t>
  </si>
  <si>
    <t>Случмежду</t>
  </si>
  <si>
    <t>Анкер-Ш 12х180мм</t>
  </si>
  <si>
    <t>Наименование объекта:</t>
  </si>
  <si>
    <t>Адрес объекта:</t>
  </si>
  <si>
    <t>Исполнитель:</t>
  </si>
  <si>
    <t>ООО «ГЛАВЛАБГРУПП»</t>
  </si>
  <si>
    <t>ООО «АТЛАНТ»</t>
  </si>
  <si>
    <t>Квартал Издание. «Комплекс жилых домов переменной этажности со встроенно-пристроенными помещениями общественного назначения и подземной автостоянкой»</t>
  </si>
  <si>
    <t>г. Москва, внутригородское образование Нижегородское, шоссе Перовское, земельный участок с кадастровым номером 77:04:0002001:8601</t>
  </si>
  <si>
    <t>Симоров А.Ю.</t>
  </si>
  <si>
    <t>Паршутин Р.Ю.</t>
  </si>
  <si>
    <t>Испытательная лаборатория ООО «ГЛАВЛАБГРУПП»
ИНН/КПП 7724484743/772401001, ОГРН 1197746472802
Адрес: 115304, г. Москва, ул. Каспийская, дом 22, корпус 1, стр. 5, эт. 1, пом. 1, ком 5 и 5а
Аттестат аккредитации №РОСС RU.31112.И002015
Срок действия до 24 июня 2026 года. </t>
  </si>
  <si>
    <t>Методика испытаний:</t>
  </si>
  <si>
    <t>Используемое оборудование:</t>
  </si>
  <si>
    <t>Вид контроля:</t>
  </si>
  <si>
    <t>№ п/п</t>
  </si>
  <si>
    <t>Оценка качества:</t>
  </si>
  <si>
    <t>УТВЕРЖДАЮ:</t>
  </si>
  <si>
    <t>(подпись)</t>
  </si>
  <si>
    <t>1. Протокол измерений касается только данных участков</t>
  </si>
  <si>
    <t>2. Не разрешается перепечатка протокола без разрешения руководителя СЛ</t>
  </si>
  <si>
    <t>по определению механических свойств металла</t>
  </si>
  <si>
    <t>Определение механических свойств образцов металла</t>
  </si>
  <si>
    <t>Дата отбора проб:</t>
  </si>
  <si>
    <t>ГОСТ 12004-81 «Сталь арматурная. Методы испытания на растяжение»</t>
  </si>
  <si>
    <t>Машина испытательная универсальная РГМ, модификация РГМ-1000-А, рег. №79081-20, 
зав. №211072МТ, свидетельство о поверке №С-ЕГА/13-10-2023/287137830 действительно до 12.10.2024, комплект для визуального контроля типа ВИК зав. №3579, свидетельство о калибровке №К0036-1001/24, действителен до 09.01.2025</t>
  </si>
  <si>
    <t>Таблица 1. Результаты испытаний</t>
  </si>
  <si>
    <t>Разрушающая нагрузка, кН</t>
  </si>
  <si>
    <t>Номинальный диаметр проката, dH, мм</t>
  </si>
  <si>
    <t>Относительное удлинение после разрыва, δ5, %</t>
  </si>
  <si>
    <t>Площадь поперечного сечения, мм²</t>
  </si>
  <si>
    <t>Единичное</t>
  </si>
  <si>
    <t>Среднее</t>
  </si>
  <si>
    <t>Предел текучести, σт,
Н/мм²</t>
  </si>
  <si>
    <t>Временное сопротивление, σв, Н/мм²</t>
  </si>
  <si>
    <t>ГОСТ 27772-2021 Прокат для строительных стальных конструкций. Общие технические условия</t>
  </si>
  <si>
    <t>Вывод:</t>
  </si>
  <si>
    <t>Граница текучести, Н</t>
  </si>
  <si>
    <t>Разрушающая нагрузка, Н</t>
  </si>
  <si>
    <t>Временное</t>
  </si>
  <si>
    <t>Номер профиля (номинальный диаметр стержня)</t>
  </si>
  <si>
    <t>Характер разрушения</t>
  </si>
  <si>
    <t>Номинальная площадь сечения, мм2</t>
  </si>
  <si>
    <t>Разрывное усилие, кН</t>
  </si>
  <si>
    <t>Временное сопротивление, Н/мм2</t>
  </si>
  <si>
    <t>Равномерное относительное удлинение, %</t>
  </si>
  <si>
    <t>По основному металлу</t>
  </si>
  <si>
    <t>Определение механических свойств муфтового соединения</t>
  </si>
  <si>
    <t>образцов муфтовых соединений арматуры</t>
  </si>
  <si>
    <t xml:space="preserve">муфтовое соединение, арматура Ø32 А500С </t>
  </si>
  <si>
    <t>Испытанные образцы соответствуют ГОСТ 34278-2024 «Соединения арматуры механические для железобетонных конструкций.</t>
  </si>
  <si>
    <t>Двутавр 35Б1 (стенка)</t>
  </si>
  <si>
    <t>Образец №1</t>
  </si>
  <si>
    <t>Образец №2</t>
  </si>
  <si>
    <t>Образец №3</t>
  </si>
  <si>
    <t>Маркировка
образца</t>
  </si>
  <si>
    <t>Геометрические параметры образцов
(длина х ширина х толщина), мм</t>
  </si>
  <si>
    <t>ГОСТ 34227-2024 «Соединения арматуры механические для железобетонных конструкций. Методы испытаний»</t>
  </si>
  <si>
    <t>ГОСТ 34278-2024 «Соединения арматуры механические для железобетонных конструкций.</t>
  </si>
  <si>
    <t>Разрушающая усилие, кН</t>
  </si>
  <si>
    <t xml:space="preserve">Предел текучести,
σт,
Н/мм² </t>
  </si>
  <si>
    <t>Временное сопротивление, 
σв,
Н/мм²</t>
  </si>
  <si>
    <t>Относительное удлинение после разрыва, 
δ5, %</t>
  </si>
  <si>
    <t>363х45х6</t>
  </si>
  <si>
    <t>Временное соптро</t>
  </si>
  <si>
    <t>ГОСТ 1497-2023 «Металлы. Методы испытаний на растяжение»</t>
  </si>
  <si>
    <t>Маркировка образца</t>
  </si>
  <si>
    <t>1 - ø25 - ø25</t>
  </si>
  <si>
    <t>3- ø25 - ø25</t>
  </si>
  <si>
    <t>2 - ø25 - ø25</t>
  </si>
  <si>
    <t>Тип сварного соединения</t>
  </si>
  <si>
    <t>С14-Мп</t>
  </si>
  <si>
    <t>4 - ø25 - ø25</t>
  </si>
  <si>
    <t>5 - ø25 - ø25</t>
  </si>
  <si>
    <t>6 - ø25 - ø25</t>
  </si>
  <si>
    <t>По сварному шву</t>
  </si>
  <si>
    <t>Временное сопротивление σ≥С1, Н/мм2</t>
  </si>
  <si>
    <t>C23-Рэ</t>
  </si>
  <si>
    <t>Машина испытательная универсальная РГМ, модификация РГМ-1000-А, рег. № 79081-20, зав. № 211072МТ, свидетельство о поверке № С-ЕГА/02-10-2025/470319780, действительно до 01.10.2026</t>
  </si>
  <si>
    <t>Машина испытательная универсальная РГМ, модификация РГМ-1000-А, рег. №79081-20, зав. №211072МТ, 
свидетельство о поверке № С-ЕГА/04-10-2024/377139228, действительно до 03.10.2025; Комплект визуального и измерительного контроля ВИК, зав. №3579, свидетельство о калибровке № К0063-0901/25, действительно до 08.01.2026</t>
  </si>
  <si>
    <t>Образцы арматурных стержней ⌀10;12;14;16;20;25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</si>
</sst>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>
    <font>
      <sz val="11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u/>
      <sz val="11"/>
      <color theme="10"/>
      <name val="Calibri"/>
      <family val="2"/>
      <charset val="204"/>
    </font>
    <font>
      <sz val="8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u/>
      <sz val="8"/>
      <color theme="10"/>
      <name val="Times New Roman"/>
      <family val="1"/>
      <charset val="204"/>
    </font>
    <font>
      <sz val="9"/>
      <color theme="1"/>
      <name val="Times New Roman"/>
      <family val="2"/>
      <charset val="204"/>
    </font>
    <font>
      <sz val="8"/>
      <color rgb="FF000000"/>
      <name val="Times New Roman"/>
      <family val="1"/>
      <charset val="204"/>
    </font>
    <font>
      <sz val="8"/>
      <color theme="1"/>
      <name val="Times New Roman"/>
      <family val="2"/>
      <charset val="204"/>
    </font>
    <font>
      <b/>
      <sz val="8"/>
      <color theme="1"/>
      <name val="Times New Roman"/>
      <family val="1"/>
      <charset val="204"/>
    </font>
    <font>
      <sz val="10"/>
      <color theme="1"/>
      <name val="Times New Roman"/>
      <family val="2"/>
      <charset val="204"/>
    </font>
    <font>
      <sz val="10"/>
      <name val="Times New Roman"/>
      <family val="2"/>
      <charset val="204"/>
    </font>
    <font>
      <b/>
      <sz val="14"/>
      <color rgb="FFFFC00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0"/>
      <name val="Arial"/>
      <family val="2"/>
      <charset val="204"/>
    </font>
    <font>
      <sz val="11"/>
      <color rgb="FFFF0000"/>
      <name val="Times New Roman"/>
      <family val="2"/>
      <charset val="204"/>
    </font>
    <font>
      <sz val="14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sz val="9"/>
      <name val="Times New Roman"/>
      <family val="1"/>
      <charset val="204"/>
    </font>
    <font>
      <sz val="11"/>
      <color theme="1"/>
      <name val="Albertus Medium"/>
      <family val="2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0" fillId="0" borderId="0"/>
    <xf numFmtId="0" fontId="5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3" fillId="0" borderId="0"/>
  </cellStyleXfs>
  <cellXfs count="191">
    <xf numFmtId="0" fontId="0" fillId="0" borderId="0" xfId="0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 vertical="center"/>
    </xf>
    <xf numFmtId="0" fontId="8" fillId="0" borderId="0" xfId="1" applyFont="1" applyAlignment="1">
      <alignment horizontal="right"/>
    </xf>
    <xf numFmtId="0" fontId="15" fillId="0" borderId="0" xfId="0" applyFont="1" applyAlignment="1">
      <alignment horizontal="right"/>
    </xf>
    <xf numFmtId="0" fontId="15" fillId="0" borderId="0" xfId="0" applyFont="1"/>
    <xf numFmtId="14" fontId="15" fillId="0" borderId="0" xfId="0" applyNumberFormat="1" applyFont="1"/>
    <xf numFmtId="0" fontId="6" fillId="0" borderId="0" xfId="1" applyFont="1" applyAlignment="1">
      <alignment wrapText="1"/>
    </xf>
    <xf numFmtId="0" fontId="10" fillId="0" borderId="0" xfId="1" applyFont="1" applyAlignment="1">
      <alignment wrapText="1"/>
    </xf>
    <xf numFmtId="0" fontId="10" fillId="0" borderId="0" xfId="1" applyFont="1" applyAlignment="1">
      <alignment horizontal="right" wrapText="1"/>
    </xf>
    <xf numFmtId="0" fontId="8" fillId="0" borderId="0" xfId="1" applyFont="1"/>
    <xf numFmtId="0" fontId="10" fillId="0" borderId="0" xfId="1" applyFont="1"/>
    <xf numFmtId="0" fontId="10" fillId="0" borderId="0" xfId="1" applyFont="1" applyAlignment="1">
      <alignment horizontal="right"/>
    </xf>
    <xf numFmtId="0" fontId="19" fillId="0" borderId="0" xfId="0" applyFont="1" applyAlignment="1">
      <alignment vertical="center"/>
    </xf>
    <xf numFmtId="0" fontId="12" fillId="0" borderId="0" xfId="2" applyFont="1" applyFill="1" applyBorder="1" applyAlignment="1" applyProtection="1"/>
    <xf numFmtId="0" fontId="14" fillId="0" borderId="0" xfId="0" applyFont="1" applyAlignment="1">
      <alignment vertical="top"/>
    </xf>
    <xf numFmtId="0" fontId="11" fillId="0" borderId="0" xfId="0" applyFont="1"/>
    <xf numFmtId="0" fontId="16" fillId="0" borderId="0" xfId="1" applyFont="1" applyAlignment="1">
      <alignment horizontal="right"/>
    </xf>
    <xf numFmtId="0" fontId="15" fillId="0" borderId="0" xfId="0" applyFont="1" applyAlignment="1">
      <alignment vertical="top"/>
    </xf>
    <xf numFmtId="0" fontId="8" fillId="0" borderId="0" xfId="1" applyFont="1" applyAlignment="1">
      <alignment horizontal="right" vertical="top"/>
    </xf>
    <xf numFmtId="0" fontId="13" fillId="0" borderId="0" xfId="0" applyFont="1"/>
    <xf numFmtId="0" fontId="9" fillId="0" borderId="0" xfId="0" applyFont="1"/>
    <xf numFmtId="0" fontId="8" fillId="0" borderId="0" xfId="0" applyFont="1" applyAlignment="1">
      <alignment vertical="top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18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9" fillId="0" borderId="0" xfId="0" applyFont="1" applyAlignment="1">
      <alignment vertical="top" wrapText="1"/>
    </xf>
    <xf numFmtId="0" fontId="0" fillId="0" borderId="0" xfId="0" applyAlignment="1">
      <alignment vertical="center" wrapText="1"/>
    </xf>
    <xf numFmtId="0" fontId="21" fillId="0" borderId="1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center" wrapText="1"/>
    </xf>
    <xf numFmtId="0" fontId="0" fillId="0" borderId="1" xfId="0" applyBorder="1"/>
    <xf numFmtId="164" fontId="9" fillId="0" borderId="0" xfId="0" applyNumberFormat="1" applyFont="1" applyAlignment="1">
      <alignment horizontal="center" vertical="center" wrapText="1"/>
    </xf>
    <xf numFmtId="0" fontId="20" fillId="0" borderId="1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4" fontId="22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20" fillId="2" borderId="6" xfId="0" applyFont="1" applyFill="1" applyBorder="1" applyAlignment="1">
      <alignment horizontal="left" vertical="top" wrapText="1"/>
    </xf>
    <xf numFmtId="0" fontId="0" fillId="2" borderId="0" xfId="0" applyFill="1"/>
    <xf numFmtId="0" fontId="20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164" fontId="9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1" xfId="0" applyFill="1" applyBorder="1"/>
    <xf numFmtId="0" fontId="20" fillId="2" borderId="0" xfId="0" applyFont="1" applyFill="1" applyAlignment="1">
      <alignment horizontal="left" vertical="top" wrapText="1"/>
    </xf>
    <xf numFmtId="0" fontId="20" fillId="2" borderId="0" xfId="0" applyFont="1" applyFill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24" fillId="0" borderId="0" xfId="0" applyFont="1" applyAlignment="1">
      <alignment horizontal="left"/>
    </xf>
    <xf numFmtId="14" fontId="8" fillId="0" borderId="0" xfId="0" applyNumberFormat="1" applyFont="1" applyAlignment="1">
      <alignment horizontal="right" vertical="center" wrapText="1"/>
    </xf>
    <xf numFmtId="0" fontId="22" fillId="0" borderId="0" xfId="0" applyFont="1" applyAlignment="1">
      <alignment horizontal="left"/>
    </xf>
    <xf numFmtId="0" fontId="22" fillId="0" borderId="0" xfId="0" applyFont="1"/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vertical="top"/>
    </xf>
    <xf numFmtId="0" fontId="21" fillId="0" borderId="0" xfId="0" applyFont="1"/>
    <xf numFmtId="0" fontId="22" fillId="0" borderId="0" xfId="0" applyFont="1" applyAlignment="1">
      <alignment vertical="top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 wrapText="1"/>
    </xf>
    <xf numFmtId="0" fontId="27" fillId="0" borderId="0" xfId="0" applyFont="1"/>
    <xf numFmtId="0" fontId="27" fillId="0" borderId="0" xfId="0" applyFont="1" applyAlignment="1">
      <alignment vertical="center"/>
    </xf>
    <xf numFmtId="0" fontId="27" fillId="0" borderId="0" xfId="11" applyFont="1" applyAlignment="1">
      <alignment vertical="center"/>
    </xf>
    <xf numFmtId="0" fontId="2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25" fillId="0" borderId="0" xfId="0" applyFont="1" applyAlignment="1">
      <alignment vertical="center" wrapText="1"/>
    </xf>
    <xf numFmtId="0" fontId="21" fillId="0" borderId="0" xfId="0" applyFont="1" applyAlignment="1">
      <alignment vertical="center"/>
    </xf>
    <xf numFmtId="0" fontId="28" fillId="0" borderId="0" xfId="0" applyFont="1"/>
    <xf numFmtId="0" fontId="29" fillId="0" borderId="1" xfId="0" applyFont="1" applyBorder="1" applyAlignment="1">
      <alignment vertical="top" wrapText="1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/>
    <xf numFmtId="14" fontId="8" fillId="0" borderId="0" xfId="0" applyNumberFormat="1" applyFont="1" applyAlignment="1">
      <alignment horizontal="right" vertical="center" wrapText="1"/>
    </xf>
    <xf numFmtId="0" fontId="11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14" fontId="26" fillId="0" borderId="0" xfId="0" applyNumberFormat="1" applyFont="1" applyAlignment="1">
      <alignment horizontal="left"/>
    </xf>
    <xf numFmtId="0" fontId="22" fillId="0" borderId="5" xfId="11" applyFont="1" applyBorder="1" applyAlignment="1">
      <alignment horizontal="center" vertical="center"/>
    </xf>
    <xf numFmtId="0" fontId="22" fillId="0" borderId="0" xfId="11" applyFont="1" applyAlignment="1">
      <alignment horizontal="left" vertical="center"/>
    </xf>
    <xf numFmtId="0" fontId="27" fillId="0" borderId="6" xfId="0" applyFont="1" applyBorder="1" applyAlignment="1">
      <alignment horizontal="center" vertical="center"/>
    </xf>
    <xf numFmtId="0" fontId="22" fillId="0" borderId="0" xfId="11" applyFont="1" applyAlignment="1">
      <alignment horizontal="center" vertical="center"/>
    </xf>
    <xf numFmtId="0" fontId="22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14" fontId="22" fillId="0" borderId="0" xfId="0" applyNumberFormat="1" applyFont="1" applyAlignment="1">
      <alignment horizontal="left" vertical="center" wrapText="1"/>
    </xf>
    <xf numFmtId="0" fontId="22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64" fontId="22" fillId="0" borderId="1" xfId="0" applyNumberFormat="1" applyFont="1" applyBorder="1" applyAlignment="1">
      <alignment horizontal="center" vertical="center" wrapText="1"/>
    </xf>
    <xf numFmtId="0" fontId="21" fillId="0" borderId="6" xfId="0" applyFont="1" applyBorder="1" applyAlignment="1">
      <alignment horizontal="left" vertical="center" wrapText="1"/>
    </xf>
    <xf numFmtId="0" fontId="15" fillId="0" borderId="0" xfId="0" applyFont="1" applyAlignment="1">
      <alignment horizontal="right" vertic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20" fillId="0" borderId="0" xfId="0" applyFont="1" applyAlignment="1">
      <alignment horizontal="left" vertical="top"/>
    </xf>
    <xf numFmtId="0" fontId="17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top"/>
    </xf>
    <xf numFmtId="0" fontId="20" fillId="0" borderId="0" xfId="0" applyFont="1" applyAlignment="1">
      <alignment horizontal="left" vertical="top" wrapText="1"/>
    </xf>
    <xf numFmtId="0" fontId="11" fillId="0" borderId="0" xfId="0" applyFont="1" applyAlignment="1">
      <alignment vertical="top"/>
    </xf>
    <xf numFmtId="0" fontId="17" fillId="0" borderId="0" xfId="0" applyFont="1" applyAlignment="1">
      <alignment horizontal="left" vertical="top" wrapText="1"/>
    </xf>
    <xf numFmtId="0" fontId="17" fillId="0" borderId="0" xfId="0" applyFont="1" applyAlignment="1">
      <alignment horizontal="left" wrapText="1"/>
    </xf>
    <xf numFmtId="0" fontId="9" fillId="0" borderId="0" xfId="0" applyFont="1" applyAlignment="1">
      <alignment vertical="top" wrapText="1"/>
    </xf>
    <xf numFmtId="0" fontId="1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left" vertical="top" wrapText="1"/>
    </xf>
    <xf numFmtId="0" fontId="20" fillId="2" borderId="3" xfId="0" applyFont="1" applyFill="1" applyBorder="1" applyAlignment="1">
      <alignment horizontal="center" vertical="top" wrapText="1"/>
    </xf>
    <xf numFmtId="0" fontId="16" fillId="0" borderId="2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top" wrapText="1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16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0" fillId="0" borderId="0" xfId="0" applyBorder="1"/>
    <xf numFmtId="164" fontId="0" fillId="0" borderId="0" xfId="0" applyNumberFormat="1" applyBorder="1" applyAlignment="1">
      <alignment horizontal="center" vertical="center"/>
    </xf>
    <xf numFmtId="1" fontId="22" fillId="0" borderId="2" xfId="0" applyNumberFormat="1" applyFont="1" applyBorder="1" applyAlignment="1">
      <alignment horizontal="center" vertical="center" wrapText="1"/>
    </xf>
    <xf numFmtId="1" fontId="22" fillId="0" borderId="3" xfId="0" applyNumberFormat="1" applyFont="1" applyBorder="1" applyAlignment="1">
      <alignment horizontal="center" vertical="center" wrapText="1"/>
    </xf>
    <xf numFmtId="1" fontId="22" fillId="0" borderId="4" xfId="0" applyNumberFormat="1" applyFont="1" applyBorder="1" applyAlignment="1">
      <alignment horizontal="center" vertical="center" wrapText="1"/>
    </xf>
    <xf numFmtId="2" fontId="22" fillId="0" borderId="2" xfId="0" applyNumberFormat="1" applyFont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Border="1"/>
    <xf numFmtId="0" fontId="22" fillId="0" borderId="1" xfId="0" applyFont="1" applyBorder="1" applyAlignment="1">
      <alignment horizontal="center"/>
    </xf>
    <xf numFmtId="0" fontId="21" fillId="0" borderId="14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1" fontId="22" fillId="0" borderId="1" xfId="0" applyNumberFormat="1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0" fillId="0" borderId="14" xfId="0" applyBorder="1"/>
    <xf numFmtId="164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22" fillId="0" borderId="0" xfId="0" applyFont="1" applyBorder="1" applyAlignment="1">
      <alignment vertical="center" wrapText="1"/>
    </xf>
    <xf numFmtId="164" fontId="22" fillId="0" borderId="0" xfId="0" applyNumberFormat="1" applyFont="1" applyBorder="1" applyAlignment="1">
      <alignment vertical="center" wrapText="1"/>
    </xf>
    <xf numFmtId="0" fontId="9" fillId="0" borderId="0" xfId="0" applyFont="1" applyBorder="1"/>
    <xf numFmtId="0" fontId="8" fillId="0" borderId="0" xfId="0" applyFont="1" applyBorder="1" applyAlignment="1">
      <alignment vertical="top"/>
    </xf>
    <xf numFmtId="0" fontId="21" fillId="0" borderId="0" xfId="0" applyFont="1" applyBorder="1"/>
    <xf numFmtId="0" fontId="22" fillId="0" borderId="0" xfId="0" applyFont="1" applyBorder="1" applyAlignment="1">
      <alignment horizontal="left"/>
    </xf>
  </cellXfs>
  <cellStyles count="12">
    <cellStyle name="Гиперссылка" xfId="2" builtinId="8"/>
    <cellStyle name="Обычный" xfId="0" builtinId="0"/>
    <cellStyle name="Обычный 2" xfId="1" xr:uid="{00000000-0005-0000-0000-000002000000}"/>
    <cellStyle name="Обычный 2 2" xfId="3" xr:uid="{00000000-0005-0000-0000-000003000000}"/>
    <cellStyle name="Обычный 2 2 2" xfId="5" xr:uid="{00000000-0005-0000-0000-000004000000}"/>
    <cellStyle name="Обычный 2 2 2 2" xfId="9" xr:uid="{00000000-0005-0000-0000-000005000000}"/>
    <cellStyle name="Обычный 2 2 3" xfId="7" xr:uid="{00000000-0005-0000-0000-000006000000}"/>
    <cellStyle name="Обычный 2 3" xfId="4" xr:uid="{00000000-0005-0000-0000-000007000000}"/>
    <cellStyle name="Обычный 2 3 2" xfId="8" xr:uid="{00000000-0005-0000-0000-000008000000}"/>
    <cellStyle name="Обычный 2 4" xfId="6" xr:uid="{00000000-0005-0000-0000-000009000000}"/>
    <cellStyle name="Обычный 2 5" xfId="10" xr:uid="{00000000-0005-0000-0000-00000A000000}"/>
    <cellStyle name="Обычный 3" xfId="11" xr:uid="{AEEE581A-898E-47B8-9840-E412FD98078A}"/>
  </cellStyles>
  <dxfs count="0"/>
  <tableStyles count="0" defaultTableStyle="TableStyleMedium2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1066801</xdr:colOff>
      <xdr:row>0</xdr:row>
      <xdr:rowOff>0</xdr:rowOff>
    </xdr:from>
    <xdr:to>
      <xdr:col>11</xdr:col>
      <xdr:colOff>19051</xdr:colOff>
      <xdr:row>7</xdr:row>
      <xdr:rowOff>104775</xdr:rowOff>
    </xdr:to>
    <xdr:sp macro="" textlink="">
      <xdr:nvSpPr>
        <xdr:cNvPr id="2" name="Надпись 2">
          <a:extLst>
            <a:ext uri="{FF2B5EF4-FFF2-40B4-BE49-F238E27FC236}">
              <a16:creationId xmlns:a16="http://schemas.microsoft.com/office/drawing/2014/main" id="{986F22D6-029D-498B-B5D5-5402F2649C42}"/>
            </a:ext>
          </a:extLst>
        </xdr:cNvPr>
        <xdr:cNvSpPr txBox="1">
          <a:spLocks noChangeArrowheads="1"/>
        </xdr:cNvSpPr>
      </xdr:nvSpPr>
      <xdr:spPr bwMode="auto">
        <a:xfrm>
          <a:off x="1971676" y="0"/>
          <a:ext cx="5257800" cy="1190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r">
            <a:lnSpc>
              <a:spcPct val="150000"/>
            </a:lnSpc>
            <a:spcAft>
              <a:spcPts val="0"/>
            </a:spcAft>
          </a:pPr>
          <a:r>
            <a:rPr lang="ru-RU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Испытательная лаборатория ООО «ГЛАВЛАБГРУПП» </a:t>
          </a:r>
        </a:p>
        <a:p>
          <a:pPr algn="r">
            <a:lnSpc>
              <a:spcPct val="150000"/>
            </a:lnSpc>
            <a:spcAft>
              <a:spcPts val="0"/>
            </a:spcAft>
          </a:pPr>
          <a:r>
            <a:rPr lang="ru-RU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ИНН/КПП 7724484743/772401001, ОГРН 1197746472802 </a:t>
          </a:r>
        </a:p>
        <a:p>
          <a:pPr algn="r">
            <a:lnSpc>
              <a:spcPct val="150000"/>
            </a:lnSpc>
            <a:spcAft>
              <a:spcPts val="0"/>
            </a:spcAft>
          </a:pPr>
          <a:r>
            <a:rPr lang="ru-RU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Адрес: 115304, г. Москва, ул. Каспийская, дом 22, корпус 1, стр. 5, эт. 1, пом. 1, ком 5 и 5а </a:t>
          </a:r>
        </a:p>
        <a:p>
          <a:pPr algn="r">
            <a:lnSpc>
              <a:spcPct val="150000"/>
            </a:lnSpc>
            <a:spcAft>
              <a:spcPts val="0"/>
            </a:spcAft>
          </a:pPr>
          <a:r>
            <a:rPr lang="ru-RU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Аттестат аккредитации №РОСС </a:t>
          </a:r>
          <a:r>
            <a:rPr lang="en-US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RU.31112.</a:t>
          </a:r>
          <a:r>
            <a:rPr lang="ru-RU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И002015 </a:t>
          </a:r>
        </a:p>
        <a:p>
          <a:pPr algn="r">
            <a:lnSpc>
              <a:spcPct val="150000"/>
            </a:lnSpc>
            <a:spcAft>
              <a:spcPts val="0"/>
            </a:spcAft>
          </a:pPr>
          <a:r>
            <a:rPr lang="ru-RU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Срок действия до 24 июня 2026 года</a:t>
          </a:r>
          <a:r>
            <a:rPr lang="ru-RU" sz="10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  <a:p>
          <a:pPr>
            <a:lnSpc>
              <a:spcPct val="150000"/>
            </a:lnSpc>
            <a:spcAft>
              <a:spcPts val="800"/>
            </a:spcAft>
          </a:pPr>
          <a:r>
            <a:rPr lang="ru-RU" sz="10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</xdr:txBody>
    </xdr:sp>
    <xdr:clientData/>
  </xdr:twoCellAnchor>
  <xdr:twoCellAnchor editAs="oneCell">
    <xdr:from>
      <xdr:col>11</xdr:col>
      <xdr:colOff>47625</xdr:colOff>
      <xdr:row>9</xdr:row>
      <xdr:rowOff>95250</xdr:rowOff>
    </xdr:from>
    <xdr:to>
      <xdr:col>18</xdr:col>
      <xdr:colOff>400051</xdr:colOff>
      <xdr:row>10</xdr:row>
      <xdr:rowOff>177703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5E01C0AC-8355-4E35-A627-5BFA9B84F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58050" y="1543050"/>
          <a:ext cx="4619626" cy="263428"/>
        </a:xfrm>
        <a:prstGeom prst="rect">
          <a:avLst/>
        </a:prstGeom>
      </xdr:spPr>
    </xdr:pic>
    <xdr:clientData/>
  </xdr:twoCellAnchor>
  <xdr:twoCellAnchor editAs="oneCell">
    <xdr:from>
      <xdr:col>12</xdr:col>
      <xdr:colOff>272084</xdr:colOff>
      <xdr:row>41</xdr:row>
      <xdr:rowOff>161925</xdr:rowOff>
    </xdr:from>
    <xdr:to>
      <xdr:col>19</xdr:col>
      <xdr:colOff>534768</xdr:colOff>
      <xdr:row>44</xdr:row>
      <xdr:rowOff>152400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C894D5B3-0219-4379-A381-19214CA0D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92109" y="6200775"/>
          <a:ext cx="4529884" cy="1019175"/>
        </a:xfrm>
        <a:prstGeom prst="rect">
          <a:avLst/>
        </a:prstGeom>
      </xdr:spPr>
    </xdr:pic>
    <xdr:clientData/>
  </xdr:twoCellAnchor>
  <xdr:twoCellAnchor editAs="oneCell">
    <xdr:from>
      <xdr:col>11</xdr:col>
      <xdr:colOff>200025</xdr:colOff>
      <xdr:row>53</xdr:row>
      <xdr:rowOff>133350</xdr:rowOff>
    </xdr:from>
    <xdr:to>
      <xdr:col>26</xdr:col>
      <xdr:colOff>180006</xdr:colOff>
      <xdr:row>59</xdr:row>
      <xdr:rowOff>37962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E15CFA5F-71B1-4B5A-851A-EE8DBE90C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10450" y="9991725"/>
          <a:ext cx="7752381" cy="11047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520146</xdr:colOff>
      <xdr:row>42</xdr:row>
      <xdr:rowOff>80134</xdr:rowOff>
    </xdr:from>
    <xdr:to>
      <xdr:col>44</xdr:col>
      <xdr:colOff>582838</xdr:colOff>
      <xdr:row>53</xdr:row>
      <xdr:rowOff>95844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52D1AADE-42C9-491C-9D71-E245A8446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7396" y="7295322"/>
          <a:ext cx="5444317" cy="1849272"/>
        </a:xfrm>
        <a:prstGeom prst="rect">
          <a:avLst/>
        </a:prstGeom>
      </xdr:spPr>
    </xdr:pic>
    <xdr:clientData/>
  </xdr:twoCellAnchor>
  <xdr:twoCellAnchor editAs="oneCell">
    <xdr:from>
      <xdr:col>26</xdr:col>
      <xdr:colOff>342692</xdr:colOff>
      <xdr:row>5</xdr:row>
      <xdr:rowOff>8904</xdr:rowOff>
    </xdr:from>
    <xdr:to>
      <xdr:col>35</xdr:col>
      <xdr:colOff>162497</xdr:colOff>
      <xdr:row>20</xdr:row>
      <xdr:rowOff>159491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9385265F-27FA-45EC-90C2-E68748564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96067" y="961404"/>
          <a:ext cx="5391930" cy="2889025"/>
        </a:xfrm>
        <a:prstGeom prst="rect">
          <a:avLst/>
        </a:prstGeom>
      </xdr:spPr>
    </xdr:pic>
    <xdr:clientData/>
  </xdr:twoCellAnchor>
  <xdr:twoCellAnchor editAs="oneCell">
    <xdr:from>
      <xdr:col>34</xdr:col>
      <xdr:colOff>303557</xdr:colOff>
      <xdr:row>2</xdr:row>
      <xdr:rowOff>23813</xdr:rowOff>
    </xdr:from>
    <xdr:to>
      <xdr:col>47</xdr:col>
      <xdr:colOff>37727</xdr:colOff>
      <xdr:row>39</xdr:row>
      <xdr:rowOff>80349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920B5106-A3B3-482D-82CC-6DAD88DA8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209932" y="404813"/>
          <a:ext cx="6354045" cy="6557349"/>
        </a:xfrm>
        <a:prstGeom prst="rect">
          <a:avLst/>
        </a:prstGeom>
      </xdr:spPr>
    </xdr:pic>
    <xdr:clientData/>
  </xdr:twoCellAnchor>
  <xdr:twoCellAnchor editAs="oneCell">
    <xdr:from>
      <xdr:col>25</xdr:col>
      <xdr:colOff>166687</xdr:colOff>
      <xdr:row>59</xdr:row>
      <xdr:rowOff>13459</xdr:rowOff>
    </xdr:from>
    <xdr:to>
      <xdr:col>38</xdr:col>
      <xdr:colOff>172412</xdr:colOff>
      <xdr:row>92</xdr:row>
      <xdr:rowOff>90532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C45CBF1D-B60B-4318-AC05-B260126F5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81937" y="10062334"/>
          <a:ext cx="6958975" cy="62445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89646</xdr:colOff>
      <xdr:row>17</xdr:row>
      <xdr:rowOff>101872</xdr:rowOff>
    </xdr:from>
    <xdr:to>
      <xdr:col>34</xdr:col>
      <xdr:colOff>313764</xdr:colOff>
      <xdr:row>32</xdr:row>
      <xdr:rowOff>141407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7BAF09EC-7499-5C31-C160-29220BC21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0146" y="3273137"/>
          <a:ext cx="5625353" cy="225829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40821</xdr:colOff>
      <xdr:row>4</xdr:row>
      <xdr:rowOff>19759</xdr:rowOff>
    </xdr:from>
    <xdr:to>
      <xdr:col>34</xdr:col>
      <xdr:colOff>84463</xdr:colOff>
      <xdr:row>13</xdr:row>
      <xdr:rowOff>180385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9DB6CD3-6587-4533-95D2-01CAEB791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60846" y="781759"/>
          <a:ext cx="5358592" cy="1875126"/>
        </a:xfrm>
        <a:prstGeom prst="rect">
          <a:avLst/>
        </a:prstGeom>
      </xdr:spPr>
    </xdr:pic>
    <xdr:clientData/>
  </xdr:twoCellAnchor>
  <xdr:twoCellAnchor editAs="oneCell">
    <xdr:from>
      <xdr:col>25</xdr:col>
      <xdr:colOff>77679</xdr:colOff>
      <xdr:row>11</xdr:row>
      <xdr:rowOff>69455</xdr:rowOff>
    </xdr:from>
    <xdr:to>
      <xdr:col>34</xdr:col>
      <xdr:colOff>111797</xdr:colOff>
      <xdr:row>29</xdr:row>
      <xdr:rowOff>71045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C6850FD-7CC0-4441-B63C-B5668AE1A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7704" y="2164955"/>
          <a:ext cx="5349068" cy="2887665"/>
        </a:xfrm>
        <a:prstGeom prst="rect">
          <a:avLst/>
        </a:prstGeom>
      </xdr:spPr>
    </xdr:pic>
    <xdr:clientData/>
  </xdr:twoCellAnchor>
  <xdr:twoCellAnchor editAs="oneCell">
    <xdr:from>
      <xdr:col>34</xdr:col>
      <xdr:colOff>240611</xdr:colOff>
      <xdr:row>2</xdr:row>
      <xdr:rowOff>122464</xdr:rowOff>
    </xdr:from>
    <xdr:to>
      <xdr:col>46</xdr:col>
      <xdr:colOff>559888</xdr:colOff>
      <xdr:row>41</xdr:row>
      <xdr:rowOff>129334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8AED05A-C351-4EAB-93B3-2D4DDE29D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185086" y="503464"/>
          <a:ext cx="6262877" cy="6550545"/>
        </a:xfrm>
        <a:prstGeom prst="rect">
          <a:avLst/>
        </a:prstGeom>
      </xdr:spPr>
    </xdr:pic>
    <xdr:clientData/>
  </xdr:twoCellAnchor>
  <xdr:twoCellAnchor editAs="oneCell">
    <xdr:from>
      <xdr:col>34</xdr:col>
      <xdr:colOff>3728</xdr:colOff>
      <xdr:row>18</xdr:row>
      <xdr:rowOff>33189</xdr:rowOff>
    </xdr:from>
    <xdr:to>
      <xdr:col>47</xdr:col>
      <xdr:colOff>358476</xdr:colOff>
      <xdr:row>57</xdr:row>
      <xdr:rowOff>63677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E06F3C71-C80B-44E2-AD02-406BA3D29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948203" y="3376464"/>
          <a:ext cx="6907948" cy="621389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83418</xdr:colOff>
      <xdr:row>1</xdr:row>
      <xdr:rowOff>-1</xdr:rowOff>
    </xdr:from>
    <xdr:to>
      <xdr:col>49</xdr:col>
      <xdr:colOff>28293</xdr:colOff>
      <xdr:row>29</xdr:row>
      <xdr:rowOff>54522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2C220718-E9E9-489E-8DED-CFC61C921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89793" y="190499"/>
          <a:ext cx="7803000" cy="4912273"/>
        </a:xfrm>
        <a:prstGeom prst="rect">
          <a:avLst/>
        </a:prstGeom>
      </xdr:spPr>
    </xdr:pic>
    <xdr:clientData/>
  </xdr:twoCellAnchor>
  <xdr:twoCellAnchor editAs="oneCell">
    <xdr:from>
      <xdr:col>34</xdr:col>
      <xdr:colOff>81446</xdr:colOff>
      <xdr:row>28</xdr:row>
      <xdr:rowOff>43228</xdr:rowOff>
    </xdr:from>
    <xdr:to>
      <xdr:col>49</xdr:col>
      <xdr:colOff>582394</xdr:colOff>
      <xdr:row>58</xdr:row>
      <xdr:rowOff>47251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6AF99ABF-FD5D-4AA8-979F-191117954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87821" y="4924791"/>
          <a:ext cx="8359073" cy="5052273"/>
        </a:xfrm>
        <a:prstGeom prst="rect">
          <a:avLst/>
        </a:prstGeom>
      </xdr:spPr>
    </xdr:pic>
    <xdr:clientData/>
  </xdr:twoCellAnchor>
  <xdr:twoCellAnchor editAs="oneCell">
    <xdr:from>
      <xdr:col>34</xdr:col>
      <xdr:colOff>71436</xdr:colOff>
      <xdr:row>54</xdr:row>
      <xdr:rowOff>9523</xdr:rowOff>
    </xdr:from>
    <xdr:to>
      <xdr:col>49</xdr:col>
      <xdr:colOff>433386</xdr:colOff>
      <xdr:row>78</xdr:row>
      <xdr:rowOff>95249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C4FD2367-30EB-4341-B8A1-49267B32F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77811" y="9224961"/>
          <a:ext cx="8220075" cy="46101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BAA89-4E5C-42A7-B24D-60D0897EB0D1}">
  <sheetPr codeName="Лист1">
    <tabColor rgb="FF92D050"/>
  </sheetPr>
  <dimension ref="A1:Z87"/>
  <sheetViews>
    <sheetView showWhiteSpace="0" view="pageBreakPreview" topLeftCell="A17" zoomScaleNormal="100" zoomScaleSheetLayoutView="100" workbookViewId="0">
      <selection activeCell="J44" sqref="J44:K44"/>
    </sheetView>
  </sheetViews>
  <sheetFormatPr defaultColWidth="9.140625" defaultRowHeight="15"/>
  <cols>
    <col min="1" max="1" width="11.5703125" customWidth="1"/>
    <col min="2" max="2" width="8.140625" customWidth="1"/>
    <col min="3" max="3" width="9.85546875" customWidth="1"/>
    <col min="4" max="4" width="8.28515625" customWidth="1"/>
    <col min="5" max="7" width="9.85546875" customWidth="1"/>
    <col min="8" max="8" width="11.140625" customWidth="1"/>
    <col min="9" max="11" width="9.85546875" customWidth="1"/>
    <col min="21" max="26" width="5.7109375" customWidth="1"/>
  </cols>
  <sheetData>
    <row r="1" spans="1:11" ht="10.5" customHeight="1">
      <c r="I1" s="3"/>
      <c r="J1" s="4"/>
      <c r="K1" s="5"/>
    </row>
    <row r="2" spans="1:11" ht="10.5" customHeight="1">
      <c r="I2" s="3"/>
      <c r="J2" s="6"/>
      <c r="K2" s="5"/>
    </row>
    <row r="3" spans="1:11" ht="10.5" customHeight="1">
      <c r="E3" s="8"/>
      <c r="F3" s="7"/>
      <c r="G3" s="8"/>
      <c r="H3" s="8"/>
      <c r="I3" s="8"/>
      <c r="J3" s="8"/>
      <c r="K3" s="9"/>
    </row>
    <row r="4" spans="1:11" ht="10.5" customHeight="1">
      <c r="E4" s="11"/>
      <c r="F4" s="10"/>
      <c r="G4" s="11"/>
      <c r="H4" s="11"/>
      <c r="I4" s="11"/>
      <c r="J4" s="11"/>
      <c r="K4" s="12"/>
    </row>
    <row r="5" spans="1:11" ht="13.5" customHeight="1">
      <c r="A5" s="13"/>
      <c r="B5" s="13"/>
      <c r="C5" s="13"/>
      <c r="D5" s="13"/>
      <c r="E5" s="11"/>
      <c r="F5" s="14"/>
      <c r="G5" s="11"/>
      <c r="H5" s="11"/>
      <c r="I5" s="11"/>
      <c r="J5" s="11"/>
      <c r="K5" s="12"/>
    </row>
    <row r="6" spans="1:11">
      <c r="A6" s="15"/>
      <c r="B6" s="16"/>
      <c r="J6" s="3"/>
      <c r="K6" s="17"/>
    </row>
    <row r="7" spans="1:11">
      <c r="A7" s="18"/>
      <c r="B7" s="16"/>
      <c r="J7" s="19"/>
      <c r="K7" s="17"/>
    </row>
    <row r="8" spans="1:11" ht="14.25" customHeight="1">
      <c r="A8" s="1"/>
      <c r="B8" s="1"/>
      <c r="C8" s="1"/>
      <c r="D8" s="1"/>
      <c r="E8" s="2"/>
      <c r="F8" s="1"/>
      <c r="G8" s="2"/>
      <c r="H8" s="2"/>
      <c r="I8" s="99"/>
      <c r="J8" s="99"/>
      <c r="K8" s="2"/>
    </row>
    <row r="9" spans="1:11" ht="14.25" customHeight="1">
      <c r="A9" s="1"/>
      <c r="B9" s="1"/>
      <c r="C9" s="1"/>
      <c r="D9" s="1"/>
      <c r="E9" s="2"/>
      <c r="F9" s="1"/>
      <c r="G9" s="2"/>
      <c r="H9" s="2"/>
      <c r="I9" s="99"/>
      <c r="J9" s="99"/>
      <c r="K9" s="2"/>
    </row>
    <row r="10" spans="1:11" ht="14.25" customHeight="1">
      <c r="A10" s="100" t="s">
        <v>7</v>
      </c>
      <c r="B10" s="100"/>
      <c r="C10" s="100"/>
      <c r="D10" s="100"/>
      <c r="E10" s="100"/>
      <c r="F10" s="100"/>
      <c r="G10" s="100"/>
      <c r="H10" s="100"/>
      <c r="I10" s="100"/>
      <c r="J10" s="100"/>
      <c r="K10" s="2"/>
    </row>
    <row r="11" spans="1:11" ht="15" customHeight="1">
      <c r="A11" s="101" t="s">
        <v>8</v>
      </c>
      <c r="B11" s="101"/>
      <c r="C11" s="101"/>
      <c r="D11" s="101"/>
      <c r="E11" s="101"/>
      <c r="F11" s="101"/>
      <c r="G11" s="101"/>
      <c r="H11" s="101"/>
      <c r="I11" s="101"/>
      <c r="J11" s="101"/>
    </row>
    <row r="12" spans="1:11" ht="15" customHeight="1">
      <c r="A12" s="25"/>
      <c r="B12" s="25"/>
      <c r="C12" s="25"/>
      <c r="D12" s="25"/>
      <c r="E12" s="25"/>
      <c r="F12" s="25"/>
      <c r="G12" s="25"/>
      <c r="H12" s="25"/>
      <c r="I12" s="25"/>
      <c r="J12" s="25"/>
    </row>
    <row r="13" spans="1:11" ht="15.75" customHeight="1">
      <c r="A13" s="102" t="s">
        <v>12</v>
      </c>
      <c r="B13" s="102"/>
      <c r="C13" s="102"/>
      <c r="D13" s="103" t="s">
        <v>13</v>
      </c>
      <c r="E13" s="103"/>
      <c r="F13" s="103"/>
      <c r="G13" s="103"/>
      <c r="H13" s="103"/>
      <c r="I13" s="103"/>
      <c r="J13" s="103"/>
      <c r="K13" s="103"/>
    </row>
    <row r="14" spans="1:11" ht="15.75" customHeight="1">
      <c r="A14" s="102" t="s">
        <v>0</v>
      </c>
      <c r="B14" s="102"/>
      <c r="C14" s="102"/>
      <c r="D14" s="104"/>
      <c r="E14" s="104"/>
      <c r="F14" s="104"/>
      <c r="G14" s="104"/>
      <c r="H14" s="104"/>
      <c r="I14" s="104"/>
      <c r="J14" s="104"/>
      <c r="K14" s="104"/>
    </row>
    <row r="15" spans="1:11" ht="15.75" customHeight="1">
      <c r="A15" s="105" t="s">
        <v>26</v>
      </c>
      <c r="B15" s="106"/>
      <c r="C15" s="106"/>
      <c r="D15" s="104"/>
      <c r="E15" s="104"/>
      <c r="F15" s="104"/>
      <c r="G15" s="104"/>
      <c r="H15" s="104"/>
      <c r="I15" s="104"/>
      <c r="J15" s="104"/>
      <c r="K15" s="104"/>
    </row>
    <row r="16" spans="1:11" ht="15.75" customHeight="1">
      <c r="A16" s="105" t="s">
        <v>25</v>
      </c>
      <c r="B16" s="106"/>
      <c r="C16" s="106"/>
      <c r="D16" s="104"/>
      <c r="E16" s="104"/>
      <c r="F16" s="104"/>
      <c r="G16" s="104"/>
      <c r="H16" s="104"/>
      <c r="I16" s="104"/>
      <c r="J16" s="104"/>
      <c r="K16" s="104"/>
    </row>
    <row r="17" spans="1:26" ht="15.75" customHeight="1">
      <c r="A17" s="105" t="s">
        <v>18</v>
      </c>
      <c r="B17" s="105"/>
      <c r="C17" s="105"/>
      <c r="D17" s="26"/>
      <c r="E17" s="26"/>
      <c r="F17" s="26"/>
      <c r="G17" s="26"/>
      <c r="H17" s="26"/>
      <c r="I17" s="26"/>
      <c r="J17" s="26"/>
      <c r="K17" s="26"/>
    </row>
    <row r="18" spans="1:26" ht="15.75" customHeight="1">
      <c r="A18" s="102" t="s">
        <v>24</v>
      </c>
      <c r="B18" s="102"/>
      <c r="C18" s="102"/>
      <c r="D18" s="107" t="s">
        <v>27</v>
      </c>
      <c r="E18" s="107"/>
      <c r="F18" s="107"/>
      <c r="G18" s="107"/>
      <c r="H18" s="107"/>
      <c r="I18" s="107"/>
      <c r="J18" s="107"/>
      <c r="K18" s="107"/>
    </row>
    <row r="19" spans="1:26" ht="15.75" customHeight="1">
      <c r="A19" s="105" t="s">
        <v>11</v>
      </c>
      <c r="B19" s="105"/>
      <c r="C19" s="105"/>
      <c r="D19" s="108" t="s">
        <v>9</v>
      </c>
      <c r="E19" s="108"/>
      <c r="F19" s="108"/>
      <c r="G19" s="108"/>
      <c r="H19" s="108"/>
      <c r="I19" s="108"/>
      <c r="J19" s="108"/>
      <c r="K19" s="108"/>
    </row>
    <row r="20" spans="1:26" ht="15.75" customHeight="1">
      <c r="A20" s="109" t="s">
        <v>14</v>
      </c>
      <c r="B20" s="109"/>
      <c r="C20" s="109"/>
      <c r="D20" s="109"/>
      <c r="E20" s="109"/>
      <c r="F20" s="109"/>
      <c r="G20" s="109"/>
      <c r="H20" s="109"/>
      <c r="I20" s="109"/>
      <c r="J20" s="109"/>
      <c r="K20" s="109"/>
    </row>
    <row r="21" spans="1:26" ht="15.75" customHeight="1">
      <c r="A21" s="102" t="s">
        <v>2</v>
      </c>
      <c r="B21" s="102"/>
      <c r="C21" s="102"/>
      <c r="D21" s="110" t="s">
        <v>10</v>
      </c>
      <c r="E21" s="110"/>
      <c r="F21" s="110"/>
      <c r="G21" s="110"/>
      <c r="H21" s="110"/>
      <c r="I21" s="110"/>
      <c r="J21" s="110"/>
      <c r="K21" s="110"/>
    </row>
    <row r="22" spans="1:26" ht="15" customHeight="1">
      <c r="A22" s="111" t="s">
        <v>31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</row>
    <row r="23" spans="1:26" ht="15" customHeight="1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</row>
    <row r="24" spans="1:26" ht="10.5" customHeight="1">
      <c r="A24" s="111"/>
      <c r="B24" s="111"/>
      <c r="C24" s="111"/>
      <c r="D24" s="111"/>
      <c r="E24" s="111"/>
      <c r="F24" s="111"/>
      <c r="G24" s="111"/>
      <c r="H24" s="111"/>
      <c r="I24" s="111"/>
      <c r="J24" s="111"/>
      <c r="K24" s="111"/>
    </row>
    <row r="25" spans="1:26" ht="29.25" customHeight="1">
      <c r="A25" s="105" t="s">
        <v>28</v>
      </c>
      <c r="B25" s="105"/>
      <c r="C25" s="105"/>
      <c r="D25" s="111" t="s">
        <v>29</v>
      </c>
      <c r="E25" s="111"/>
      <c r="F25" s="105"/>
      <c r="G25" s="105"/>
      <c r="H25" s="105"/>
      <c r="I25" s="105"/>
      <c r="J25" s="105"/>
      <c r="K25" s="105"/>
    </row>
    <row r="26" spans="1:26" ht="15" customHeight="1">
      <c r="A26" s="105" t="s">
        <v>46</v>
      </c>
      <c r="B26" s="105"/>
      <c r="C26" s="105"/>
      <c r="D26" s="29"/>
      <c r="E26" s="29"/>
      <c r="F26" s="29"/>
      <c r="G26" s="29"/>
      <c r="H26" s="29"/>
      <c r="I26" s="29"/>
      <c r="J26" s="29"/>
      <c r="K26" s="29"/>
    </row>
    <row r="27" spans="1:26" ht="42.75" customHeight="1">
      <c r="A27" s="33" t="s">
        <v>52</v>
      </c>
      <c r="B27" s="115" t="s">
        <v>17</v>
      </c>
      <c r="C27" s="116"/>
      <c r="D27" s="33" t="s">
        <v>15</v>
      </c>
      <c r="E27" s="33" t="s">
        <v>16</v>
      </c>
      <c r="F27" s="33" t="s">
        <v>23</v>
      </c>
      <c r="G27" s="33" t="s">
        <v>19</v>
      </c>
      <c r="H27" s="33" t="s">
        <v>30</v>
      </c>
      <c r="I27" s="115" t="s">
        <v>32</v>
      </c>
      <c r="J27" s="117"/>
      <c r="K27" s="116"/>
      <c r="L27" s="27"/>
      <c r="N27" t="s">
        <v>56</v>
      </c>
    </row>
    <row r="28" spans="1:26" ht="45" customHeight="1">
      <c r="A28" s="41">
        <v>46059</v>
      </c>
      <c r="B28" s="118" t="s">
        <v>21</v>
      </c>
      <c r="C28" s="119"/>
      <c r="D28" s="40" t="s">
        <v>22</v>
      </c>
      <c r="E28" s="40" t="s">
        <v>20</v>
      </c>
      <c r="F28" s="40">
        <v>15</v>
      </c>
      <c r="G28" s="40">
        <v>36</v>
      </c>
      <c r="H28" s="40">
        <v>300</v>
      </c>
      <c r="I28" s="118" t="s">
        <v>33</v>
      </c>
      <c r="J28" s="120"/>
      <c r="K28" s="119"/>
      <c r="L28" s="27"/>
      <c r="N28" s="43">
        <f ca="1">RANDBETWEEN(450,500)/10</f>
        <v>47.3</v>
      </c>
      <c r="O28" s="36"/>
    </row>
    <row r="29" spans="1:26" ht="15.75" customHeight="1">
      <c r="A29" s="121"/>
      <c r="B29" s="121"/>
      <c r="C29" s="121"/>
      <c r="D29" s="121"/>
      <c r="E29" s="121"/>
      <c r="F29" s="121"/>
      <c r="G29" s="121"/>
      <c r="H29" s="121"/>
      <c r="I29" s="121"/>
      <c r="J29" s="121"/>
      <c r="K29" s="121"/>
    </row>
    <row r="30" spans="1:26" s="45" customFormat="1" ht="15.75" hidden="1" customHeight="1">
      <c r="A30" s="44"/>
      <c r="B30" s="122" t="s">
        <v>53</v>
      </c>
      <c r="C30" s="122"/>
      <c r="D30" s="122"/>
      <c r="E30" s="122"/>
      <c r="F30" s="122"/>
      <c r="G30" s="122"/>
      <c r="H30" s="122"/>
      <c r="I30" s="122"/>
      <c r="J30" s="122"/>
      <c r="K30" s="122"/>
    </row>
    <row r="31" spans="1:26" s="45" customFormat="1" ht="25.5" hidden="1">
      <c r="A31" s="46" t="s">
        <v>54</v>
      </c>
      <c r="B31" s="47" t="s">
        <v>55</v>
      </c>
      <c r="C31" s="47" t="s">
        <v>57</v>
      </c>
      <c r="D31" s="46"/>
      <c r="E31" s="46"/>
      <c r="F31" s="46"/>
      <c r="G31" s="46"/>
      <c r="H31" s="46"/>
      <c r="I31" s="46"/>
      <c r="J31" s="46"/>
      <c r="K31" s="46"/>
    </row>
    <row r="32" spans="1:26" s="45" customFormat="1" ht="15.75" hidden="1" customHeight="1">
      <c r="A32" s="46">
        <v>1</v>
      </c>
      <c r="B32" s="48">
        <f ca="1">RANDBETWEEN(450,500)/10</f>
        <v>49.7</v>
      </c>
      <c r="C32" s="46"/>
      <c r="D32" s="46"/>
      <c r="E32" s="46"/>
      <c r="F32" s="46"/>
      <c r="G32" s="46"/>
      <c r="H32" s="49"/>
      <c r="I32" s="50"/>
      <c r="J32" s="50"/>
      <c r="K32" s="50"/>
      <c r="L32" s="51">
        <v>1</v>
      </c>
      <c r="M32" s="112" t="s">
        <v>40</v>
      </c>
      <c r="N32" s="113"/>
      <c r="O32" s="114"/>
      <c r="T32" s="52" t="s">
        <v>43</v>
      </c>
      <c r="U32" s="52"/>
      <c r="V32" s="52"/>
      <c r="W32" s="52"/>
      <c r="X32" s="52"/>
      <c r="Y32" s="52"/>
      <c r="Z32" s="52"/>
    </row>
    <row r="33" spans="1:26" s="45" customFormat="1" ht="15.75" hidden="1" customHeight="1">
      <c r="A33" s="46">
        <v>2</v>
      </c>
      <c r="B33" s="48">
        <f t="shared" ref="B33:B41" ca="1" si="0">RANDBETWEEN(450,500)/10</f>
        <v>47.7</v>
      </c>
      <c r="C33" s="53"/>
      <c r="D33" s="53"/>
      <c r="E33" s="53"/>
      <c r="F33" s="53"/>
      <c r="G33" s="53"/>
      <c r="H33" s="53"/>
      <c r="I33" s="53"/>
      <c r="J33" s="53"/>
      <c r="K33" s="53"/>
      <c r="L33" s="51">
        <v>2</v>
      </c>
      <c r="M33" s="112" t="s">
        <v>42</v>
      </c>
      <c r="N33" s="113"/>
      <c r="O33" s="114"/>
      <c r="T33" s="52">
        <v>1</v>
      </c>
      <c r="U33" s="52"/>
      <c r="V33" s="52"/>
      <c r="W33" s="52"/>
      <c r="X33" s="52"/>
      <c r="Y33" s="52"/>
      <c r="Z33" s="52"/>
    </row>
    <row r="34" spans="1:26" s="45" customFormat="1" ht="15.75" hidden="1" customHeight="1">
      <c r="A34" s="46">
        <v>3</v>
      </c>
      <c r="B34" s="48">
        <f t="shared" ca="1" si="0"/>
        <v>45.3</v>
      </c>
      <c r="C34" s="53"/>
      <c r="D34" s="53"/>
      <c r="E34" s="53"/>
      <c r="F34" s="53"/>
      <c r="G34" s="53"/>
      <c r="H34" s="53"/>
      <c r="I34" s="53"/>
      <c r="J34" s="53"/>
      <c r="K34" s="53"/>
      <c r="L34" s="51">
        <v>3</v>
      </c>
      <c r="M34" s="112" t="s">
        <v>41</v>
      </c>
      <c r="N34" s="113"/>
      <c r="O34" s="114"/>
      <c r="T34" s="52">
        <v>2</v>
      </c>
      <c r="U34" s="52"/>
      <c r="V34" s="52"/>
      <c r="W34" s="52"/>
      <c r="X34" s="52"/>
      <c r="Y34" s="52"/>
      <c r="Z34" s="52"/>
    </row>
    <row r="35" spans="1:26" s="45" customFormat="1" ht="15.75" hidden="1" customHeight="1">
      <c r="A35" s="46">
        <v>4</v>
      </c>
      <c r="B35" s="48">
        <f t="shared" ca="1" si="0"/>
        <v>47.9</v>
      </c>
      <c r="C35" s="53"/>
      <c r="D35" s="53"/>
      <c r="E35" s="53"/>
      <c r="F35" s="53"/>
      <c r="G35" s="53"/>
      <c r="H35" s="53"/>
      <c r="I35" s="53"/>
      <c r="J35" s="53"/>
      <c r="K35" s="53"/>
      <c r="T35" s="52">
        <v>3</v>
      </c>
      <c r="U35" s="52"/>
      <c r="V35" s="52"/>
      <c r="W35" s="52"/>
      <c r="X35" s="52"/>
      <c r="Y35" s="52"/>
      <c r="Z35" s="52"/>
    </row>
    <row r="36" spans="1:26" s="45" customFormat="1" ht="15.75" hidden="1" customHeight="1">
      <c r="A36" s="46">
        <v>5</v>
      </c>
      <c r="B36" s="48">
        <f t="shared" ca="1" si="0"/>
        <v>46.4</v>
      </c>
      <c r="C36" s="53"/>
      <c r="D36" s="53"/>
      <c r="E36" s="53"/>
      <c r="F36" s="53"/>
      <c r="G36" s="53"/>
      <c r="H36" s="53"/>
      <c r="I36" s="53"/>
      <c r="J36" s="53"/>
      <c r="K36" s="53"/>
      <c r="T36" s="52">
        <v>4</v>
      </c>
      <c r="U36" s="52"/>
      <c r="V36" s="52"/>
      <c r="W36" s="52"/>
      <c r="X36" s="52"/>
      <c r="Y36" s="52"/>
      <c r="Z36" s="52"/>
    </row>
    <row r="37" spans="1:26" s="45" customFormat="1" ht="15.75" hidden="1" customHeight="1">
      <c r="A37" s="46">
        <v>6</v>
      </c>
      <c r="B37" s="48">
        <f t="shared" ca="1" si="0"/>
        <v>45.3</v>
      </c>
      <c r="C37" s="53"/>
      <c r="D37" s="53"/>
      <c r="E37" s="53"/>
      <c r="F37" s="53"/>
      <c r="G37" s="53"/>
      <c r="H37" s="53"/>
      <c r="I37" s="53"/>
      <c r="J37" s="53"/>
      <c r="K37" s="53"/>
      <c r="L37" s="51">
        <v>1</v>
      </c>
      <c r="M37" s="112" t="s">
        <v>40</v>
      </c>
      <c r="N37" s="113"/>
      <c r="O37" s="114"/>
      <c r="T37" s="52">
        <v>5</v>
      </c>
      <c r="U37" s="52"/>
      <c r="V37" s="52"/>
      <c r="W37" s="52"/>
      <c r="X37" s="52"/>
      <c r="Y37" s="52"/>
      <c r="Z37" s="52"/>
    </row>
    <row r="38" spans="1:26" s="45" customFormat="1" ht="15.75" hidden="1" customHeight="1">
      <c r="A38" s="46">
        <v>7</v>
      </c>
      <c r="B38" s="48">
        <f t="shared" ca="1" si="0"/>
        <v>46.5</v>
      </c>
      <c r="C38" s="53"/>
      <c r="D38" s="53"/>
      <c r="E38" s="53"/>
      <c r="F38" s="53"/>
      <c r="G38" s="53"/>
      <c r="H38" s="53"/>
      <c r="I38" s="53"/>
      <c r="J38" s="53"/>
      <c r="K38" s="53"/>
      <c r="L38" s="51">
        <v>2</v>
      </c>
      <c r="M38" s="112" t="s">
        <v>42</v>
      </c>
      <c r="N38" s="113"/>
      <c r="O38" s="114"/>
      <c r="T38" s="52">
        <v>6</v>
      </c>
      <c r="U38" s="52"/>
      <c r="V38" s="52"/>
      <c r="W38" s="52"/>
      <c r="X38" s="52"/>
      <c r="Y38" s="52"/>
      <c r="Z38" s="52"/>
    </row>
    <row r="39" spans="1:26" s="45" customFormat="1" ht="15.75" hidden="1" customHeight="1">
      <c r="A39" s="46">
        <v>8</v>
      </c>
      <c r="B39" s="48">
        <f t="shared" ca="1" si="0"/>
        <v>46.1</v>
      </c>
      <c r="C39" s="53"/>
      <c r="D39" s="53"/>
      <c r="E39" s="53"/>
      <c r="F39" s="53"/>
      <c r="G39" s="53"/>
      <c r="H39" s="53"/>
      <c r="I39" s="53"/>
      <c r="J39" s="53"/>
      <c r="K39" s="53"/>
      <c r="L39" s="51">
        <v>3</v>
      </c>
      <c r="M39" s="112" t="s">
        <v>41</v>
      </c>
      <c r="N39" s="113"/>
      <c r="O39" s="114"/>
      <c r="T39" s="52">
        <v>7</v>
      </c>
      <c r="U39" s="52"/>
      <c r="V39" s="52"/>
      <c r="W39" s="52"/>
      <c r="X39" s="52"/>
      <c r="Y39" s="52"/>
      <c r="Z39" s="52"/>
    </row>
    <row r="40" spans="1:26" s="45" customFormat="1" ht="15.75" hidden="1" customHeight="1">
      <c r="A40" s="46">
        <v>9</v>
      </c>
      <c r="B40" s="48">
        <f t="shared" ca="1" si="0"/>
        <v>45.6</v>
      </c>
      <c r="C40" s="53"/>
      <c r="D40" s="53"/>
      <c r="E40" s="53"/>
      <c r="F40" s="53"/>
      <c r="G40" s="53"/>
      <c r="H40" s="53"/>
      <c r="I40" s="53"/>
      <c r="J40" s="53"/>
      <c r="K40" s="53"/>
      <c r="T40" s="52">
        <v>8</v>
      </c>
      <c r="U40" s="52"/>
      <c r="V40" s="52"/>
      <c r="W40" s="52"/>
      <c r="X40" s="52"/>
      <c r="Y40" s="52"/>
      <c r="Z40" s="52"/>
    </row>
    <row r="41" spans="1:26" s="45" customFormat="1" ht="15.75" hidden="1" customHeight="1">
      <c r="A41" s="46">
        <v>10</v>
      </c>
      <c r="B41" s="48">
        <f t="shared" ca="1" si="0"/>
        <v>48.8</v>
      </c>
      <c r="C41" s="53"/>
      <c r="D41" s="53"/>
      <c r="E41" s="53"/>
      <c r="F41" s="53"/>
      <c r="G41" s="53"/>
      <c r="H41" s="53"/>
      <c r="I41" s="53"/>
      <c r="J41" s="53"/>
      <c r="K41" s="53"/>
      <c r="T41" s="52">
        <v>9</v>
      </c>
      <c r="U41" s="52"/>
      <c r="V41" s="52"/>
      <c r="W41" s="52"/>
      <c r="X41" s="52"/>
      <c r="Y41" s="52"/>
      <c r="Z41" s="52"/>
    </row>
    <row r="42" spans="1:26" s="45" customFormat="1" ht="15.75" hidden="1" customHeight="1">
      <c r="A42" s="54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1">
        <v>1</v>
      </c>
      <c r="M42" s="112" t="s">
        <v>40</v>
      </c>
      <c r="N42" s="113"/>
      <c r="O42" s="114"/>
      <c r="T42" s="52">
        <v>10</v>
      </c>
      <c r="U42" s="52"/>
      <c r="V42" s="52"/>
      <c r="W42" s="52"/>
      <c r="X42" s="52"/>
      <c r="Y42" s="52"/>
      <c r="Z42" s="52"/>
    </row>
    <row r="43" spans="1:26" ht="15.75" customHeight="1">
      <c r="A43" s="121" t="s">
        <v>47</v>
      </c>
      <c r="B43" s="121"/>
      <c r="C43" s="105"/>
      <c r="D43" s="105"/>
      <c r="E43" s="105"/>
      <c r="F43" s="105"/>
      <c r="G43" s="105"/>
      <c r="H43" s="105"/>
      <c r="I43" s="105"/>
      <c r="J43" s="105"/>
      <c r="K43" s="105"/>
      <c r="T43" s="36">
        <v>15</v>
      </c>
      <c r="U43" s="36"/>
      <c r="V43" s="36"/>
      <c r="W43" s="36"/>
      <c r="X43" s="36"/>
      <c r="Y43" s="36"/>
      <c r="Z43" s="36"/>
    </row>
    <row r="44" spans="1:26" ht="52.5" customHeight="1">
      <c r="A44" s="96" t="s">
        <v>34</v>
      </c>
      <c r="B44" s="96"/>
      <c r="C44" s="123" t="s">
        <v>35</v>
      </c>
      <c r="D44" s="124"/>
      <c r="E44" s="39" t="s">
        <v>48</v>
      </c>
      <c r="F44" s="39" t="s">
        <v>51</v>
      </c>
      <c r="G44" s="39" t="s">
        <v>50</v>
      </c>
      <c r="H44" s="39" t="s">
        <v>49</v>
      </c>
      <c r="I44" s="39" t="s">
        <v>44</v>
      </c>
      <c r="J44" s="96" t="s">
        <v>45</v>
      </c>
      <c r="K44" s="96"/>
      <c r="T44" s="36"/>
      <c r="U44" s="36"/>
      <c r="V44" s="36"/>
      <c r="W44" s="36"/>
      <c r="X44" s="36"/>
      <c r="Y44" s="36"/>
      <c r="Z44" s="36"/>
    </row>
    <row r="45" spans="1:26" ht="52.5" customHeight="1">
      <c r="A45" s="123">
        <v>1</v>
      </c>
      <c r="B45" s="124"/>
      <c r="C45" s="123">
        <v>2</v>
      </c>
      <c r="D45" s="124"/>
      <c r="E45" s="39">
        <v>3</v>
      </c>
      <c r="F45" s="39">
        <v>4</v>
      </c>
      <c r="G45" s="39">
        <v>5</v>
      </c>
      <c r="H45" s="39">
        <v>6</v>
      </c>
      <c r="I45" s="39">
        <v>7</v>
      </c>
      <c r="J45" s="39"/>
      <c r="K45" s="39"/>
    </row>
    <row r="46" spans="1:26">
      <c r="A46" s="125">
        <f ca="1">AVERAGE(B32:B41)</f>
        <v>46.930000000000007</v>
      </c>
      <c r="B46" s="126"/>
      <c r="C46" s="126" t="e">
        <f ca="1">1/A46*SQRT((B32-A46)^2/MAX(A32:A41)-1)</f>
        <v>#NUM!</v>
      </c>
      <c r="D46" s="126"/>
      <c r="E46" s="28"/>
      <c r="F46" s="38"/>
      <c r="G46" s="38"/>
      <c r="H46" s="38"/>
      <c r="I46" s="42"/>
      <c r="J46" s="127"/>
      <c r="K46" s="127"/>
    </row>
    <row r="47" spans="1:26">
      <c r="A47" s="31"/>
      <c r="B47" s="31"/>
      <c r="C47" s="31"/>
      <c r="D47" s="31"/>
      <c r="E47" s="35"/>
      <c r="F47" s="34"/>
      <c r="G47" s="34"/>
      <c r="H47" s="34"/>
      <c r="I47" s="30"/>
      <c r="J47" s="30"/>
      <c r="K47" s="30"/>
    </row>
    <row r="48" spans="1:26" ht="30" customHeight="1">
      <c r="A48" s="31"/>
      <c r="B48" s="31"/>
      <c r="C48" s="31"/>
      <c r="D48" s="31"/>
      <c r="E48" s="37"/>
      <c r="F48" s="34"/>
      <c r="G48" s="34"/>
      <c r="H48" s="34"/>
      <c r="I48" s="30"/>
      <c r="J48" s="30"/>
      <c r="K48" s="30"/>
    </row>
    <row r="49" spans="1:25">
      <c r="A49" s="111" t="s">
        <v>36</v>
      </c>
      <c r="B49" s="111"/>
      <c r="C49" s="111"/>
      <c r="D49" s="111"/>
      <c r="E49" s="35"/>
      <c r="F49" s="34"/>
      <c r="G49" s="34"/>
      <c r="H49" s="34"/>
      <c r="I49" s="30"/>
      <c r="J49" s="30"/>
      <c r="K49" s="30"/>
    </row>
    <row r="50" spans="1:25" ht="15.75" customHeight="1">
      <c r="A50" s="111" t="s">
        <v>37</v>
      </c>
      <c r="B50" s="111"/>
      <c r="C50" s="111"/>
      <c r="D50" s="111"/>
      <c r="E50" s="35"/>
      <c r="F50" s="34"/>
      <c r="G50" s="34"/>
      <c r="H50" s="34"/>
      <c r="I50" s="30"/>
      <c r="J50" s="30"/>
      <c r="K50" s="30"/>
    </row>
    <row r="51" spans="1:25" ht="31.5" customHeight="1">
      <c r="A51" s="111" t="s">
        <v>38</v>
      </c>
      <c r="B51" s="111"/>
      <c r="C51" s="111"/>
      <c r="D51" s="111"/>
      <c r="E51" s="35"/>
      <c r="F51" s="34"/>
      <c r="G51" s="34"/>
      <c r="H51" s="34"/>
      <c r="I51" s="30"/>
      <c r="J51" s="30"/>
      <c r="K51" s="30"/>
    </row>
    <row r="52" spans="1:25" ht="29.25" customHeight="1">
      <c r="A52" s="111" t="s">
        <v>39</v>
      </c>
      <c r="B52" s="111"/>
      <c r="C52" s="111"/>
      <c r="D52" s="111"/>
      <c r="E52" s="35"/>
      <c r="F52" s="34"/>
      <c r="G52" s="34"/>
      <c r="H52" s="34"/>
      <c r="I52" s="30"/>
      <c r="J52" s="30"/>
      <c r="K52" s="30"/>
    </row>
    <row r="53" spans="1:25" ht="15.75" customHeight="1">
      <c r="A53" s="128" t="s">
        <v>6</v>
      </c>
      <c r="B53" s="128"/>
      <c r="C53" s="128"/>
      <c r="D53" s="128"/>
      <c r="E53" s="128"/>
      <c r="F53" s="128"/>
      <c r="G53" s="129" t="s">
        <v>5</v>
      </c>
      <c r="H53" s="129"/>
      <c r="I53" s="129"/>
      <c r="J53" s="129"/>
      <c r="K53" s="20"/>
    </row>
    <row r="54" spans="1:25" ht="15.75" customHeight="1">
      <c r="A54" s="21"/>
      <c r="B54" s="21"/>
      <c r="C54" s="21"/>
      <c r="D54" s="21"/>
      <c r="E54" s="24"/>
      <c r="F54" s="21"/>
      <c r="G54" s="24"/>
      <c r="H54" s="24"/>
      <c r="I54" s="24"/>
      <c r="J54" s="24"/>
      <c r="K54" s="20"/>
    </row>
    <row r="55" spans="1:25" ht="15.75" customHeight="1">
      <c r="A55" s="128" t="s">
        <v>3</v>
      </c>
      <c r="B55" s="128"/>
      <c r="C55" s="128"/>
      <c r="D55" s="128"/>
      <c r="E55" s="128"/>
      <c r="F55" s="128"/>
      <c r="G55" s="128"/>
      <c r="K55" s="20"/>
      <c r="M55" s="32"/>
      <c r="P55" s="32"/>
      <c r="Q55" s="32"/>
      <c r="R55" s="32"/>
      <c r="S55" s="32"/>
      <c r="T55" s="32"/>
      <c r="U55" s="32"/>
      <c r="V55" s="32"/>
      <c r="W55" s="32"/>
      <c r="X55" s="32"/>
      <c r="Y55" s="32"/>
    </row>
    <row r="56" spans="1:25" ht="15.75" customHeight="1">
      <c r="A56" s="21"/>
      <c r="B56" s="23"/>
      <c r="C56" s="23"/>
      <c r="D56" s="23"/>
      <c r="E56" s="24"/>
      <c r="F56" s="23"/>
      <c r="G56" s="24"/>
      <c r="H56" s="24"/>
      <c r="I56" s="24"/>
      <c r="J56" s="24"/>
      <c r="K56" s="20"/>
      <c r="M56" s="32"/>
      <c r="P56" s="32"/>
      <c r="Q56" s="32"/>
      <c r="R56" s="32"/>
      <c r="S56" s="32"/>
      <c r="T56" s="32"/>
      <c r="U56" s="32"/>
      <c r="V56" s="32"/>
      <c r="W56" s="32"/>
      <c r="X56" s="32"/>
      <c r="Y56" s="32"/>
    </row>
    <row r="57" spans="1:25" ht="15.75" customHeight="1">
      <c r="A57" s="128" t="s">
        <v>4</v>
      </c>
      <c r="B57" s="128"/>
      <c r="C57" s="128"/>
      <c r="D57" s="23"/>
      <c r="E57" s="23"/>
      <c r="F57" s="23"/>
      <c r="G57" s="129" t="s">
        <v>5</v>
      </c>
      <c r="H57" s="129"/>
      <c r="I57" s="129"/>
      <c r="J57" s="129"/>
      <c r="K57" s="20"/>
      <c r="M57" s="32"/>
      <c r="P57" s="32"/>
      <c r="Q57" s="32"/>
      <c r="R57" s="32"/>
      <c r="S57" s="32"/>
      <c r="T57" s="32"/>
      <c r="U57" s="32"/>
      <c r="V57" s="32"/>
      <c r="W57" s="32"/>
      <c r="X57" s="32"/>
      <c r="Y57" s="32"/>
    </row>
    <row r="58" spans="1:25" ht="15.75" customHeight="1">
      <c r="A58" s="23"/>
      <c r="B58" s="23"/>
      <c r="C58" s="23"/>
      <c r="D58" s="23"/>
      <c r="F58" s="23"/>
      <c r="G58" s="24"/>
      <c r="M58" s="32"/>
      <c r="P58" s="32"/>
      <c r="Q58" s="32"/>
      <c r="R58" s="32"/>
      <c r="S58" s="32"/>
      <c r="T58" s="32"/>
      <c r="U58" s="32"/>
      <c r="V58" s="32"/>
      <c r="W58" s="32"/>
      <c r="X58" s="32"/>
      <c r="Y58" s="32"/>
    </row>
    <row r="59" spans="1:25" ht="15.75" customHeight="1">
      <c r="A59" s="128" t="s">
        <v>4</v>
      </c>
      <c r="B59" s="128"/>
      <c r="C59" s="128"/>
      <c r="G59" s="129" t="s">
        <v>5</v>
      </c>
      <c r="H59" s="129"/>
      <c r="I59" s="129"/>
      <c r="J59" s="129"/>
      <c r="K59" s="20"/>
      <c r="M59" s="32"/>
      <c r="P59" s="32"/>
      <c r="Q59" s="32"/>
      <c r="R59" s="32"/>
      <c r="S59" s="32"/>
      <c r="T59" s="32"/>
      <c r="U59" s="32"/>
      <c r="V59" s="32"/>
      <c r="W59" s="32"/>
      <c r="X59" s="32"/>
      <c r="Y59" s="32"/>
    </row>
    <row r="60" spans="1:25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0"/>
    </row>
    <row r="61" spans="1:25" ht="15.75" customHeight="1">
      <c r="A61" s="22"/>
      <c r="B61" s="22"/>
      <c r="C61" s="22"/>
      <c r="D61" s="22"/>
      <c r="E61" s="22"/>
      <c r="F61" s="22"/>
      <c r="G61" s="22"/>
      <c r="H61" s="22"/>
      <c r="I61" s="22"/>
    </row>
    <row r="62" spans="1:25" ht="14.1" customHeight="1"/>
    <row r="63" spans="1:25" ht="14.1" customHeight="1"/>
    <row r="64" spans="1:25" ht="14.1" customHeight="1"/>
    <row r="65" spans="8:9" ht="14.1" customHeight="1"/>
    <row r="66" spans="8:9" ht="14.1" customHeight="1"/>
    <row r="67" spans="8:9" ht="14.1" customHeight="1"/>
    <row r="68" spans="8:9" ht="14.1" customHeight="1"/>
    <row r="69" spans="8:9" ht="14.1" customHeight="1"/>
    <row r="70" spans="8:9" ht="14.1" customHeight="1"/>
    <row r="71" spans="8:9" ht="14.1" customHeight="1"/>
    <row r="72" spans="8:9" ht="14.1" customHeight="1"/>
    <row r="73" spans="8:9" ht="14.1" customHeight="1"/>
    <row r="74" spans="8:9" ht="14.1" customHeight="1"/>
    <row r="75" spans="8:9" ht="14.1" customHeight="1"/>
    <row r="79" spans="8:9">
      <c r="H79">
        <v>1</v>
      </c>
      <c r="I79">
        <v>10</v>
      </c>
    </row>
    <row r="80" spans="8:9">
      <c r="H80">
        <v>2</v>
      </c>
      <c r="I80">
        <v>25</v>
      </c>
    </row>
    <row r="81" spans="8:9">
      <c r="H81">
        <v>3</v>
      </c>
      <c r="I81">
        <v>29</v>
      </c>
    </row>
    <row r="82" spans="8:9">
      <c r="H82">
        <v>34</v>
      </c>
      <c r="I82">
        <v>30</v>
      </c>
    </row>
    <row r="83" spans="8:9">
      <c r="H83">
        <v>4</v>
      </c>
      <c r="I83">
        <v>30</v>
      </c>
    </row>
    <row r="84" spans="8:9">
      <c r="H84">
        <v>5</v>
      </c>
      <c r="I84">
        <v>31</v>
      </c>
    </row>
    <row r="85" spans="8:9">
      <c r="H85">
        <v>5</v>
      </c>
      <c r="I85">
        <v>31</v>
      </c>
    </row>
    <row r="86" spans="8:9">
      <c r="H86">
        <v>6</v>
      </c>
    </row>
    <row r="87" spans="8:9">
      <c r="H87">
        <v>5</v>
      </c>
    </row>
  </sheetData>
  <mergeCells count="57">
    <mergeCell ref="A59:C59"/>
    <mergeCell ref="G59:J59"/>
    <mergeCell ref="A52:D52"/>
    <mergeCell ref="A53:F53"/>
    <mergeCell ref="G53:J53"/>
    <mergeCell ref="A55:G55"/>
    <mergeCell ref="A57:C57"/>
    <mergeCell ref="G57:J57"/>
    <mergeCell ref="A51:D51"/>
    <mergeCell ref="M42:O42"/>
    <mergeCell ref="A43:K43"/>
    <mergeCell ref="A44:B44"/>
    <mergeCell ref="C44:D44"/>
    <mergeCell ref="J44:K44"/>
    <mergeCell ref="A45:B45"/>
    <mergeCell ref="C45:D45"/>
    <mergeCell ref="A46:B46"/>
    <mergeCell ref="C46:D46"/>
    <mergeCell ref="J46:K46"/>
    <mergeCell ref="A49:D49"/>
    <mergeCell ref="A50:D50"/>
    <mergeCell ref="M39:O39"/>
    <mergeCell ref="B27:C27"/>
    <mergeCell ref="I27:K27"/>
    <mergeCell ref="B28:C28"/>
    <mergeCell ref="I28:K28"/>
    <mergeCell ref="A29:K29"/>
    <mergeCell ref="B30:K30"/>
    <mergeCell ref="M32:O32"/>
    <mergeCell ref="M33:O33"/>
    <mergeCell ref="M34:O34"/>
    <mergeCell ref="M37:O37"/>
    <mergeCell ref="M38:O38"/>
    <mergeCell ref="A26:C26"/>
    <mergeCell ref="A17:C17"/>
    <mergeCell ref="A18:C18"/>
    <mergeCell ref="D18:K18"/>
    <mergeCell ref="A19:C19"/>
    <mergeCell ref="D19:K19"/>
    <mergeCell ref="A20:K20"/>
    <mergeCell ref="A21:C21"/>
    <mergeCell ref="D21:K21"/>
    <mergeCell ref="A22:K24"/>
    <mergeCell ref="A25:C25"/>
    <mergeCell ref="D25:K25"/>
    <mergeCell ref="A14:C14"/>
    <mergeCell ref="D14:K14"/>
    <mergeCell ref="A15:C15"/>
    <mergeCell ref="D15:K15"/>
    <mergeCell ref="A16:C16"/>
    <mergeCell ref="D16:K16"/>
    <mergeCell ref="I8:J8"/>
    <mergeCell ref="I9:J9"/>
    <mergeCell ref="A10:J10"/>
    <mergeCell ref="A11:J11"/>
    <mergeCell ref="A13:C13"/>
    <mergeCell ref="D13:K13"/>
  </mergeCells>
  <printOptions horizontalCentered="1"/>
  <pageMargins left="0" right="0" top="0.39370078740157483" bottom="0.55118110236220474" header="0.31496062992125984" footer="0.31496062992125984"/>
  <pageSetup paperSize="9" scale="95" orientation="portrait" r:id="rId1"/>
  <headerFooter scaleWithDoc="0">
    <oddHeader>&amp;C&amp;G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88C6D-6004-4E06-86BA-2905E34A4F17}">
  <sheetPr>
    <tabColor theme="8" tint="0.39997558519241921"/>
  </sheetPr>
  <dimension ref="A1:B16"/>
  <sheetViews>
    <sheetView workbookViewId="0">
      <selection activeCell="C12" sqref="C12"/>
    </sheetView>
  </sheetViews>
  <sheetFormatPr defaultRowHeight="15"/>
  <sheetData>
    <row r="1" spans="1:2" ht="15.75" customHeight="1">
      <c r="A1" s="76">
        <v>4</v>
      </c>
      <c r="B1" s="76">
        <v>12.6</v>
      </c>
    </row>
    <row r="2" spans="1:2">
      <c r="A2" s="76">
        <v>5</v>
      </c>
      <c r="B2" s="76">
        <v>19.600000000000001</v>
      </c>
    </row>
    <row r="3" spans="1:2">
      <c r="A3" s="76">
        <v>6</v>
      </c>
      <c r="B3" s="76">
        <v>28.3</v>
      </c>
    </row>
    <row r="4" spans="1:2">
      <c r="A4" s="76">
        <v>8</v>
      </c>
      <c r="B4" s="76">
        <v>50.3</v>
      </c>
    </row>
    <row r="5" spans="1:2">
      <c r="A5" s="76">
        <v>10</v>
      </c>
      <c r="B5" s="76">
        <v>78.5</v>
      </c>
    </row>
    <row r="6" spans="1:2">
      <c r="A6" s="76">
        <v>12</v>
      </c>
      <c r="B6" s="76">
        <v>113.1</v>
      </c>
    </row>
    <row r="7" spans="1:2">
      <c r="A7" s="76">
        <v>14</v>
      </c>
      <c r="B7" s="76">
        <v>153.9</v>
      </c>
    </row>
    <row r="8" spans="1:2">
      <c r="A8" s="76">
        <v>16</v>
      </c>
      <c r="B8" s="76">
        <v>201.1</v>
      </c>
    </row>
    <row r="9" spans="1:2">
      <c r="A9" s="76">
        <v>18</v>
      </c>
      <c r="B9" s="76">
        <v>254.5</v>
      </c>
    </row>
    <row r="10" spans="1:2">
      <c r="A10" s="76">
        <v>20</v>
      </c>
      <c r="B10" s="76">
        <v>314.2</v>
      </c>
    </row>
    <row r="11" spans="1:2">
      <c r="A11" s="76">
        <v>22</v>
      </c>
      <c r="B11" s="76">
        <v>380.1</v>
      </c>
    </row>
    <row r="12" spans="1:2">
      <c r="A12" s="76">
        <v>25</v>
      </c>
      <c r="B12" s="76">
        <v>490.9</v>
      </c>
    </row>
    <row r="13" spans="1:2">
      <c r="A13" s="76">
        <v>28</v>
      </c>
      <c r="B13" s="76">
        <v>615.79999999999995</v>
      </c>
    </row>
    <row r="14" spans="1:2">
      <c r="A14" s="76">
        <v>32</v>
      </c>
      <c r="B14" s="76">
        <v>804.2</v>
      </c>
    </row>
    <row r="15" spans="1:2">
      <c r="A15" s="76">
        <v>36</v>
      </c>
      <c r="B15" s="76">
        <v>1017.9</v>
      </c>
    </row>
    <row r="16" spans="1:2">
      <c r="A16" s="76">
        <v>40</v>
      </c>
      <c r="B16" s="76">
        <v>1256.5999999999999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B7405-D0EB-4177-9B45-85517080E178}">
  <sheetPr>
    <tabColor theme="8" tint="0.39997558519241921"/>
  </sheetPr>
  <dimension ref="A1:AP64"/>
  <sheetViews>
    <sheetView tabSelected="1" showWhiteSpace="0" view="pageBreakPreview" zoomScale="55" zoomScaleNormal="100" zoomScaleSheetLayoutView="55" workbookViewId="0">
      <selection activeCell="A35" sqref="A35:Y35"/>
    </sheetView>
  </sheetViews>
  <sheetFormatPr defaultColWidth="9.140625" defaultRowHeight="15"/>
  <cols>
    <col min="1" max="1" width="4.140625" customWidth="1"/>
    <col min="2" max="25" width="4.7109375" customWidth="1"/>
    <col min="26" max="26" width="3.7109375" customWidth="1"/>
    <col min="36" max="41" width="5.7109375" customWidth="1"/>
  </cols>
  <sheetData>
    <row r="1" spans="1:40" ht="15" customHeight="1">
      <c r="A1" s="80" t="s">
        <v>67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56"/>
      <c r="AA1" s="27"/>
    </row>
    <row r="2" spans="1:40" ht="15" customHeight="1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24"/>
      <c r="AB2" s="32"/>
      <c r="AE2" s="32"/>
      <c r="AF2" s="32"/>
      <c r="AG2" s="32"/>
      <c r="AH2" s="32"/>
      <c r="AI2" s="32"/>
      <c r="AJ2" s="32"/>
      <c r="AK2" s="32"/>
      <c r="AL2" s="32"/>
      <c r="AM2" s="32"/>
      <c r="AN2" s="32"/>
    </row>
    <row r="3" spans="1:40" ht="15" customHeight="1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55"/>
    </row>
    <row r="4" spans="1:40" ht="15" customHeight="1">
      <c r="A4" s="80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55"/>
    </row>
    <row r="5" spans="1:40" ht="15" customHeight="1">
      <c r="A5" s="80"/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55"/>
    </row>
    <row r="6" spans="1:40" ht="15" customHeight="1">
      <c r="A6" s="80"/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55"/>
    </row>
    <row r="7" spans="1:40" ht="15" customHeight="1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55"/>
    </row>
    <row r="8" spans="1:40" ht="15" customHeight="1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5"/>
    </row>
    <row r="9" spans="1:40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85" t="s">
        <v>73</v>
      </c>
      <c r="S9" s="85"/>
      <c r="T9" s="85"/>
      <c r="U9" s="85"/>
      <c r="V9" s="85"/>
      <c r="W9" s="85"/>
      <c r="X9" s="85"/>
      <c r="Y9" s="85"/>
      <c r="Z9" s="85"/>
    </row>
    <row r="10" spans="1:40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69" t="s">
        <v>6</v>
      </c>
      <c r="S10" s="69"/>
      <c r="T10" s="69"/>
      <c r="U10" s="69"/>
      <c r="V10" s="69"/>
      <c r="W10" s="69"/>
      <c r="X10" s="69"/>
      <c r="Y10" s="69"/>
      <c r="Z10" s="69"/>
    </row>
    <row r="11" spans="1:40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86"/>
      <c r="S11" s="86"/>
      <c r="T11" s="86"/>
      <c r="U11" s="86"/>
      <c r="V11" s="86"/>
      <c r="W11" s="87" t="s">
        <v>65</v>
      </c>
      <c r="X11" s="87"/>
      <c r="Y11" s="87"/>
      <c r="Z11" s="87"/>
    </row>
    <row r="12" spans="1:40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88" t="s">
        <v>74</v>
      </c>
      <c r="S12" s="88"/>
      <c r="T12" s="88"/>
      <c r="U12" s="88"/>
      <c r="V12" s="88"/>
      <c r="W12" s="70"/>
      <c r="X12" s="71"/>
      <c r="Y12" s="71"/>
      <c r="Z12" s="69"/>
    </row>
    <row r="13" spans="1:40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89" t="str">
        <f>TEXT($G$24,"[$-FC19]«ДД» ММММ ГГГГ \г.")</f>
        <v>«05» февраля 2026 г.</v>
      </c>
      <c r="S13" s="89"/>
      <c r="T13" s="89"/>
      <c r="U13" s="89"/>
      <c r="V13" s="89"/>
      <c r="W13" s="70"/>
      <c r="X13" s="71"/>
      <c r="Y13" s="71"/>
      <c r="Z13" s="69"/>
    </row>
    <row r="14" spans="1:40" ht="15" customHeight="1">
      <c r="A14" s="81" t="str">
        <f ca="1">"Протокол №"&amp;MID(CELL("filename",A1),SEARCH("]",CELL("filename"))+1,255)&amp;".А от "&amp;TEXT($G$24,"ДД.ММ.ГГГГ")&amp;""</f>
        <v>Протокол №Арматура.А от 05.02.2026</v>
      </c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55"/>
    </row>
    <row r="15" spans="1:40" ht="15" customHeight="1">
      <c r="A15" s="82" t="s">
        <v>77</v>
      </c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55"/>
    </row>
    <row r="16" spans="1:40" ht="12.7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55"/>
    </row>
    <row r="17" spans="1:42" ht="12.75" customHeight="1">
      <c r="A17" s="83" t="s">
        <v>0</v>
      </c>
      <c r="B17" s="83"/>
      <c r="C17" s="83"/>
      <c r="D17" s="83"/>
      <c r="E17" s="83"/>
      <c r="F17" s="83"/>
      <c r="G17" s="84" t="s">
        <v>62</v>
      </c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55"/>
    </row>
    <row r="18" spans="1:42" ht="12.75" customHeight="1">
      <c r="A18" s="83" t="s">
        <v>60</v>
      </c>
      <c r="B18" s="83"/>
      <c r="C18" s="83"/>
      <c r="D18" s="83"/>
      <c r="E18" s="83"/>
      <c r="F18" s="83"/>
      <c r="G18" s="84" t="s">
        <v>61</v>
      </c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55"/>
    </row>
    <row r="19" spans="1:42" ht="12.75" customHeight="1">
      <c r="A19" s="83" t="s">
        <v>58</v>
      </c>
      <c r="B19" s="83"/>
      <c r="C19" s="83"/>
      <c r="D19" s="83"/>
      <c r="E19" s="83"/>
      <c r="F19" s="83"/>
      <c r="G19" s="90" t="s">
        <v>63</v>
      </c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55"/>
    </row>
    <row r="20" spans="1:42" ht="12.75" customHeight="1">
      <c r="A20" s="72"/>
      <c r="B20" s="72"/>
      <c r="C20" s="72"/>
      <c r="D20" s="72"/>
      <c r="E20" s="72"/>
      <c r="F20" s="72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55"/>
      <c r="AA20" s="73"/>
      <c r="AB20" s="73"/>
      <c r="AC20" s="27"/>
      <c r="AD20" s="27"/>
    </row>
    <row r="21" spans="1:42" ht="12.75" customHeight="1">
      <c r="A21" s="83" t="s">
        <v>59</v>
      </c>
      <c r="B21" s="83"/>
      <c r="C21" s="83"/>
      <c r="D21" s="83"/>
      <c r="E21" s="83"/>
      <c r="F21" s="83"/>
      <c r="G21" s="90" t="s">
        <v>64</v>
      </c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55"/>
      <c r="AC21" s="27"/>
      <c r="AD21" s="27"/>
    </row>
    <row r="22" spans="1:42" ht="12.75" customHeight="1">
      <c r="A22" s="72"/>
      <c r="B22" s="72"/>
      <c r="C22" s="72"/>
      <c r="D22" s="72"/>
      <c r="E22" s="72"/>
      <c r="F22" s="72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55"/>
      <c r="AC22" s="27"/>
      <c r="AD22" s="27"/>
    </row>
    <row r="23" spans="1:42" ht="12.75" customHeight="1">
      <c r="A23" s="83" t="s">
        <v>70</v>
      </c>
      <c r="B23" s="83"/>
      <c r="C23" s="83"/>
      <c r="D23" s="83"/>
      <c r="E23" s="83"/>
      <c r="F23" s="83"/>
      <c r="G23" s="84" t="s">
        <v>78</v>
      </c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55"/>
      <c r="AA23" s="73"/>
      <c r="AB23" s="73"/>
      <c r="AC23" s="27"/>
      <c r="AD23" s="27"/>
    </row>
    <row r="24" spans="1:42" ht="12.75" customHeight="1">
      <c r="A24" s="83" t="s">
        <v>79</v>
      </c>
      <c r="B24" s="83"/>
      <c r="C24" s="83"/>
      <c r="D24" s="83"/>
      <c r="E24" s="83"/>
      <c r="F24" s="83"/>
      <c r="G24" s="94">
        <v>46058</v>
      </c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55"/>
      <c r="AC24" s="27"/>
      <c r="AD24" s="27"/>
    </row>
    <row r="25" spans="1:42" ht="14.25" customHeight="1">
      <c r="A25" s="83" t="s">
        <v>68</v>
      </c>
      <c r="B25" s="83"/>
      <c r="C25" s="83"/>
      <c r="D25" s="83"/>
      <c r="E25" s="83"/>
      <c r="F25" s="83"/>
      <c r="G25" s="90" t="s">
        <v>80</v>
      </c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55"/>
    </row>
    <row r="26" spans="1:42" ht="12.75" customHeight="1">
      <c r="A26" s="83" t="s">
        <v>72</v>
      </c>
      <c r="B26" s="83"/>
      <c r="C26" s="83"/>
      <c r="D26" s="83"/>
      <c r="E26" s="83"/>
      <c r="F26" s="83"/>
      <c r="G26" s="90" t="s">
        <v>91</v>
      </c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</row>
    <row r="27" spans="1:42" ht="12.75" customHeight="1">
      <c r="A27" s="83" t="s">
        <v>69</v>
      </c>
      <c r="B27" s="83"/>
      <c r="C27" s="83"/>
      <c r="D27" s="83"/>
      <c r="E27" s="83"/>
      <c r="F27" s="83"/>
      <c r="G27" s="90" t="s">
        <v>135</v>
      </c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34"/>
    </row>
    <row r="28" spans="1:42" ht="12.75" customHeight="1">
      <c r="A28" s="72"/>
      <c r="B28" s="72"/>
      <c r="C28" s="72"/>
      <c r="D28" s="72"/>
      <c r="E28" s="72"/>
      <c r="F28" s="72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34"/>
    </row>
    <row r="29" spans="1:42" ht="12.75" customHeight="1">
      <c r="A29" s="72"/>
      <c r="B29" s="72"/>
      <c r="C29" s="72"/>
      <c r="D29" s="72"/>
      <c r="E29" s="72"/>
      <c r="F29" s="72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34"/>
    </row>
    <row r="30" spans="1:42" ht="12.75" customHeight="1">
      <c r="A30" s="83" t="s">
        <v>82</v>
      </c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34"/>
      <c r="AA30" s="58"/>
      <c r="AB30" s="57"/>
      <c r="AC30" s="57"/>
      <c r="AD30" s="57"/>
      <c r="AE30" s="57"/>
      <c r="AF30" s="57"/>
      <c r="AG30" s="57"/>
    </row>
    <row r="31" spans="1:42" ht="12.75" customHeight="1">
      <c r="A31" s="96" t="s">
        <v>71</v>
      </c>
      <c r="B31" s="96"/>
      <c r="C31" s="96" t="s">
        <v>84</v>
      </c>
      <c r="D31" s="96"/>
      <c r="E31" s="96"/>
      <c r="F31" s="96"/>
      <c r="G31" s="96" t="s">
        <v>86</v>
      </c>
      <c r="H31" s="96"/>
      <c r="I31" s="96"/>
      <c r="J31" s="96" t="s">
        <v>83</v>
      </c>
      <c r="K31" s="96"/>
      <c r="L31" s="96"/>
      <c r="M31" s="96"/>
      <c r="N31" s="93" t="s">
        <v>89</v>
      </c>
      <c r="O31" s="93"/>
      <c r="P31" s="93"/>
      <c r="Q31" s="93"/>
      <c r="R31" s="93" t="s">
        <v>90</v>
      </c>
      <c r="S31" s="93"/>
      <c r="T31" s="93"/>
      <c r="U31" s="93"/>
      <c r="V31" s="93" t="s">
        <v>85</v>
      </c>
      <c r="W31" s="93"/>
      <c r="X31" s="93"/>
      <c r="Y31" s="93"/>
      <c r="Z31" s="34"/>
      <c r="AA31" s="58"/>
      <c r="AB31" s="57"/>
      <c r="AC31" s="57"/>
      <c r="AD31" s="57"/>
      <c r="AE31" s="57"/>
      <c r="AF31" s="57"/>
      <c r="AG31" s="57"/>
    </row>
    <row r="32" spans="1:42" ht="12.75" customHeight="1">
      <c r="A32" s="96"/>
      <c r="B32" s="96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34"/>
      <c r="AA32" s="58"/>
      <c r="AB32" s="57"/>
      <c r="AC32" s="57"/>
      <c r="AD32" s="57"/>
      <c r="AE32" s="57"/>
      <c r="AF32" s="57"/>
      <c r="AG32" s="57"/>
    </row>
    <row r="33" spans="1:42" ht="12.75" customHeight="1">
      <c r="A33" s="96"/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34"/>
      <c r="AA33" s="58"/>
      <c r="AB33" s="57"/>
      <c r="AC33" s="57"/>
      <c r="AD33" s="57"/>
      <c r="AE33" s="57"/>
      <c r="AF33" s="57"/>
      <c r="AG33" s="57"/>
    </row>
    <row r="34" spans="1:42" ht="12.75" customHeight="1">
      <c r="A34" s="96"/>
      <c r="B34" s="96"/>
      <c r="C34" s="96"/>
      <c r="D34" s="96"/>
      <c r="E34" s="96"/>
      <c r="F34" s="96"/>
      <c r="G34" s="96"/>
      <c r="H34" s="96"/>
      <c r="I34" s="96"/>
      <c r="J34" s="93" t="s">
        <v>87</v>
      </c>
      <c r="K34" s="93"/>
      <c r="L34" s="93" t="s">
        <v>88</v>
      </c>
      <c r="M34" s="93"/>
      <c r="N34" s="93" t="s">
        <v>87</v>
      </c>
      <c r="O34" s="93"/>
      <c r="P34" s="93" t="s">
        <v>88</v>
      </c>
      <c r="Q34" s="93"/>
      <c r="R34" s="93" t="s">
        <v>87</v>
      </c>
      <c r="S34" s="93"/>
      <c r="T34" s="93" t="s">
        <v>88</v>
      </c>
      <c r="U34" s="93"/>
      <c r="V34" s="93" t="s">
        <v>87</v>
      </c>
      <c r="W34" s="93"/>
      <c r="X34" s="93" t="s">
        <v>88</v>
      </c>
      <c r="Y34" s="93"/>
      <c r="Z34" s="34"/>
      <c r="AA34" s="58"/>
      <c r="AB34" s="57"/>
      <c r="AC34" s="57"/>
      <c r="AD34" s="57"/>
      <c r="AE34" s="57"/>
      <c r="AF34" s="57"/>
      <c r="AG34" s="57"/>
    </row>
    <row r="35" spans="1:42" ht="12.75" customHeight="1">
      <c r="A35" s="155" t="s">
        <v>136</v>
      </c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7"/>
      <c r="Z35" s="34"/>
      <c r="AA35" s="58"/>
      <c r="AB35" s="57"/>
      <c r="AC35" s="57"/>
      <c r="AD35" s="57"/>
      <c r="AE35" s="57"/>
      <c r="AF35" s="57"/>
      <c r="AG35" s="57"/>
    </row>
    <row r="36" spans="1:42" ht="12.75" customHeight="1">
      <c r="A36" s="95">
        <v>1</v>
      </c>
      <c r="B36" s="95"/>
      <c r="C36" s="95">
        <v>10</v>
      </c>
      <c r="D36" s="95"/>
      <c r="E36" s="95"/>
      <c r="F36" s="95"/>
      <c r="G36" s="95">
        <f>LOOKUP(C36,'-'!A1:A16,'-'!B1:B16)</f>
        <v>78.5</v>
      </c>
      <c r="H36" s="95"/>
      <c r="I36" s="95"/>
      <c r="J36" s="95">
        <v>52.7</v>
      </c>
      <c r="K36" s="95"/>
      <c r="L36" s="97">
        <f>AVERAGE(J36:K38)</f>
        <v>51.233333333333341</v>
      </c>
      <c r="M36" s="97"/>
      <c r="N36" s="95">
        <v>672</v>
      </c>
      <c r="O36" s="95"/>
      <c r="P36" s="97">
        <f>AVERAGE(N36:O38)</f>
        <v>652.66666666666663</v>
      </c>
      <c r="Q36" s="97"/>
      <c r="R36" s="95">
        <v>672</v>
      </c>
      <c r="S36" s="95"/>
      <c r="T36" s="95">
        <f>AVERAGE(V36:W38)</f>
        <v>14</v>
      </c>
      <c r="U36" s="95"/>
      <c r="V36" s="95">
        <v>14</v>
      </c>
      <c r="W36" s="95"/>
      <c r="X36" s="95">
        <f>AVERAGE(V36:W38)</f>
        <v>14</v>
      </c>
      <c r="Y36" s="95"/>
      <c r="Z36" s="34"/>
      <c r="AA36" s="58"/>
      <c r="AE36" s="77" t="s">
        <v>93</v>
      </c>
      <c r="AF36" s="77" t="s">
        <v>94</v>
      </c>
      <c r="AG36" t="s">
        <v>95</v>
      </c>
    </row>
    <row r="37" spans="1:42" ht="12.75" customHeight="1">
      <c r="A37" s="95"/>
      <c r="B37" s="95"/>
      <c r="C37" s="95">
        <v>10</v>
      </c>
      <c r="D37" s="95"/>
      <c r="E37" s="95"/>
      <c r="F37" s="95"/>
      <c r="G37" s="95"/>
      <c r="H37" s="95"/>
      <c r="I37" s="95"/>
      <c r="J37" s="95">
        <v>50.1</v>
      </c>
      <c r="K37" s="95"/>
      <c r="L37" s="97"/>
      <c r="M37" s="97"/>
      <c r="N37" s="95">
        <v>638</v>
      </c>
      <c r="O37" s="95"/>
      <c r="P37" s="97"/>
      <c r="Q37" s="97"/>
      <c r="R37" s="95">
        <v>638</v>
      </c>
      <c r="S37" s="95"/>
      <c r="T37" s="95"/>
      <c r="U37" s="95"/>
      <c r="V37" s="95">
        <v>14</v>
      </c>
      <c r="W37" s="95"/>
      <c r="X37" s="95"/>
      <c r="Y37" s="95"/>
      <c r="Z37" s="34"/>
      <c r="AA37" s="58"/>
      <c r="AB37" s="78">
        <v>10</v>
      </c>
      <c r="AC37" s="43">
        <v>10</v>
      </c>
      <c r="AD37" s="78">
        <f>$G$36</f>
        <v>78.5</v>
      </c>
      <c r="AE37" s="36">
        <f>N36*1000</f>
        <v>672000</v>
      </c>
      <c r="AF37" s="79">
        <f>J36</f>
        <v>52.7</v>
      </c>
      <c r="AG37" s="36">
        <f t="shared" ref="AG37:AG42" si="0">ROUND(AF37/AD37*1000, 0)</f>
        <v>671</v>
      </c>
    </row>
    <row r="38" spans="1:42" ht="12.75" customHeight="1">
      <c r="A38" s="95"/>
      <c r="B38" s="95"/>
      <c r="C38" s="95">
        <v>10</v>
      </c>
      <c r="D38" s="95"/>
      <c r="E38" s="95"/>
      <c r="F38" s="95"/>
      <c r="G38" s="95"/>
      <c r="H38" s="95"/>
      <c r="I38" s="95"/>
      <c r="J38" s="95">
        <v>50.9</v>
      </c>
      <c r="K38" s="95"/>
      <c r="L38" s="97"/>
      <c r="M38" s="97"/>
      <c r="N38" s="95">
        <v>648</v>
      </c>
      <c r="O38" s="95"/>
      <c r="P38" s="97"/>
      <c r="Q38" s="97"/>
      <c r="R38" s="95">
        <v>648</v>
      </c>
      <c r="S38" s="95"/>
      <c r="T38" s="95"/>
      <c r="U38" s="95"/>
      <c r="V38" s="95">
        <v>14</v>
      </c>
      <c r="W38" s="95"/>
      <c r="X38" s="95"/>
      <c r="Y38" s="95"/>
      <c r="Z38" s="34"/>
      <c r="AA38" s="58"/>
      <c r="AB38" s="78">
        <v>10</v>
      </c>
      <c r="AC38" s="43">
        <v>10</v>
      </c>
      <c r="AD38" s="78">
        <f t="shared" ref="AD38:AD42" si="1">$G$36</f>
        <v>78.5</v>
      </c>
      <c r="AE38" s="36">
        <f t="shared" ref="AE38:AE42" si="2">N37*1000</f>
        <v>638000</v>
      </c>
      <c r="AF38" s="79">
        <f t="shared" ref="AF38:AF42" si="3">J37</f>
        <v>50.1</v>
      </c>
      <c r="AG38" s="36">
        <f t="shared" si="0"/>
        <v>638</v>
      </c>
    </row>
    <row r="39" spans="1:42" ht="12.75" customHeight="1">
      <c r="A39" s="95">
        <v>2</v>
      </c>
      <c r="B39" s="95"/>
      <c r="C39" s="95">
        <v>10</v>
      </c>
      <c r="D39" s="95"/>
      <c r="E39" s="95"/>
      <c r="F39" s="95"/>
      <c r="G39" s="95">
        <f>LOOKUP(C39,'-'!A1:A16,'-'!B1:B16)</f>
        <v>78.5</v>
      </c>
      <c r="H39" s="95"/>
      <c r="I39" s="95"/>
      <c r="J39" s="95">
        <v>52.7</v>
      </c>
      <c r="K39" s="95"/>
      <c r="L39" s="97">
        <f>AVERAGE(J39:K41)</f>
        <v>51.233333333333341</v>
      </c>
      <c r="M39" s="97"/>
      <c r="N39" s="95">
        <v>672</v>
      </c>
      <c r="O39" s="95"/>
      <c r="P39" s="97">
        <f>AVERAGE(N39:O41)</f>
        <v>652.66666666666663</v>
      </c>
      <c r="Q39" s="97"/>
      <c r="R39" s="95">
        <v>672</v>
      </c>
      <c r="S39" s="95"/>
      <c r="T39" s="95">
        <f>AVERAGE(V39:W41)</f>
        <v>14</v>
      </c>
      <c r="U39" s="95"/>
      <c r="V39" s="95">
        <v>14</v>
      </c>
      <c r="W39" s="95"/>
      <c r="X39" s="95">
        <f>AVERAGE(V39:W41)</f>
        <v>14</v>
      </c>
      <c r="Y39" s="95"/>
      <c r="Z39" s="34"/>
      <c r="AA39" s="58"/>
      <c r="AB39" s="78">
        <v>10</v>
      </c>
      <c r="AC39" s="43">
        <v>10</v>
      </c>
      <c r="AD39" s="78">
        <f t="shared" si="1"/>
        <v>78.5</v>
      </c>
      <c r="AE39" s="36">
        <f t="shared" si="2"/>
        <v>648000</v>
      </c>
      <c r="AF39" s="79">
        <f t="shared" si="3"/>
        <v>50.9</v>
      </c>
      <c r="AG39" s="36">
        <f t="shared" si="0"/>
        <v>648</v>
      </c>
    </row>
    <row r="40" spans="1:42" ht="12.75" customHeight="1">
      <c r="A40" s="95"/>
      <c r="B40" s="95"/>
      <c r="C40" s="95">
        <v>10</v>
      </c>
      <c r="D40" s="95"/>
      <c r="E40" s="95"/>
      <c r="F40" s="95"/>
      <c r="G40" s="95"/>
      <c r="H40" s="95"/>
      <c r="I40" s="95"/>
      <c r="J40" s="95">
        <v>50.1</v>
      </c>
      <c r="K40" s="95"/>
      <c r="L40" s="97"/>
      <c r="M40" s="97"/>
      <c r="N40" s="95">
        <v>638</v>
      </c>
      <c r="O40" s="95"/>
      <c r="P40" s="97"/>
      <c r="Q40" s="97"/>
      <c r="R40" s="95">
        <v>638</v>
      </c>
      <c r="S40" s="95"/>
      <c r="T40" s="95"/>
      <c r="U40" s="95"/>
      <c r="V40" s="95">
        <v>14</v>
      </c>
      <c r="W40" s="95"/>
      <c r="X40" s="95"/>
      <c r="Y40" s="95"/>
      <c r="Z40" s="34"/>
      <c r="AA40" s="58"/>
      <c r="AB40" s="78">
        <v>10</v>
      </c>
      <c r="AC40" s="43">
        <v>10</v>
      </c>
      <c r="AD40" s="78">
        <f t="shared" si="1"/>
        <v>78.5</v>
      </c>
      <c r="AE40" s="36">
        <f t="shared" si="2"/>
        <v>672000</v>
      </c>
      <c r="AF40" s="79">
        <f t="shared" si="3"/>
        <v>52.7</v>
      </c>
      <c r="AG40" s="36">
        <f t="shared" si="0"/>
        <v>671</v>
      </c>
    </row>
    <row r="41" spans="1:42" ht="12.75" customHeight="1">
      <c r="A41" s="95"/>
      <c r="B41" s="95"/>
      <c r="C41" s="95">
        <v>10</v>
      </c>
      <c r="D41" s="95"/>
      <c r="E41" s="95"/>
      <c r="F41" s="95"/>
      <c r="G41" s="95"/>
      <c r="H41" s="95"/>
      <c r="I41" s="95"/>
      <c r="J41" s="95">
        <v>50.9</v>
      </c>
      <c r="K41" s="95"/>
      <c r="L41" s="97"/>
      <c r="M41" s="97"/>
      <c r="N41" s="95">
        <v>648</v>
      </c>
      <c r="O41" s="95"/>
      <c r="P41" s="97"/>
      <c r="Q41" s="97"/>
      <c r="R41" s="95">
        <v>648</v>
      </c>
      <c r="S41" s="95"/>
      <c r="T41" s="95"/>
      <c r="U41" s="95"/>
      <c r="V41" s="95">
        <v>14</v>
      </c>
      <c r="W41" s="95"/>
      <c r="X41" s="95"/>
      <c r="Y41" s="95"/>
      <c r="Z41" s="34"/>
      <c r="AA41" s="58"/>
      <c r="AB41" s="78">
        <v>10</v>
      </c>
      <c r="AC41" s="43">
        <v>10</v>
      </c>
      <c r="AD41" s="78">
        <f t="shared" si="1"/>
        <v>78.5</v>
      </c>
      <c r="AE41" s="36">
        <f t="shared" si="2"/>
        <v>638000</v>
      </c>
      <c r="AF41" s="79">
        <f t="shared" si="3"/>
        <v>50.1</v>
      </c>
      <c r="AG41" s="36">
        <f t="shared" si="0"/>
        <v>638</v>
      </c>
    </row>
    <row r="42" spans="1:42" ht="12.75" customHeight="1">
      <c r="A42" s="98" t="s">
        <v>92</v>
      </c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34"/>
      <c r="AA42" s="58"/>
      <c r="AB42" s="78">
        <v>10</v>
      </c>
      <c r="AC42" s="43">
        <v>10</v>
      </c>
      <c r="AD42" s="78">
        <f t="shared" si="1"/>
        <v>78.5</v>
      </c>
      <c r="AE42" s="36">
        <f t="shared" si="2"/>
        <v>648000</v>
      </c>
      <c r="AF42" s="79">
        <f t="shared" si="3"/>
        <v>50.9</v>
      </c>
      <c r="AG42" s="36">
        <f t="shared" si="0"/>
        <v>648</v>
      </c>
    </row>
    <row r="43" spans="1:42" ht="12.75" customHeight="1">
      <c r="A43" s="90" t="str">
        <f>"По результатам проведенных испытаний, "&amp;LOWER(A35)&amp;", соответствуют классу проката А500 согласно таблице 5 ГОСТ 34028-2016."</f>
        <v>По результатам проведенных испытаний, образцы арматурных стержней ⌀10;12;14;16;20;25, соответствуют классу проката А500 согласно таблице 5 ГОСТ 34028-2016.</v>
      </c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34"/>
      <c r="AA43" s="58"/>
      <c r="AB43" s="57"/>
      <c r="AC43" s="57"/>
      <c r="AD43" s="57"/>
      <c r="AE43" s="57"/>
      <c r="AF43" s="57"/>
      <c r="AG43" s="57"/>
    </row>
    <row r="44" spans="1:42" ht="12.75" customHeight="1">
      <c r="A44" s="90"/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34"/>
    </row>
    <row r="45" spans="1:42" ht="12.75" customHeight="1">
      <c r="A45" s="90"/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34"/>
    </row>
    <row r="46" spans="1:42" ht="12.75" customHeight="1">
      <c r="A46" s="90"/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34"/>
    </row>
    <row r="47" spans="1:42" ht="12.75" customHeight="1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91"/>
      <c r="AA47" s="91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67"/>
    </row>
    <row r="48" spans="1:42" ht="12.75" customHeight="1">
      <c r="A48" s="66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92"/>
      <c r="AA48" s="92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</row>
    <row r="49" spans="1:42" ht="12.75" customHeight="1">
      <c r="A49" s="66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</row>
    <row r="50" spans="1:42" ht="12.75" customHeight="1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23"/>
      <c r="AE50" s="32"/>
      <c r="AF50" s="32"/>
      <c r="AG50" s="32"/>
      <c r="AH50" s="32"/>
      <c r="AI50" s="32"/>
      <c r="AJ50" s="32"/>
      <c r="AK50" s="32"/>
      <c r="AL50" s="32"/>
      <c r="AM50" s="32"/>
      <c r="AN50" s="32"/>
    </row>
    <row r="51" spans="1:42" ht="12.75" customHeight="1">
      <c r="A51" s="75"/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24"/>
      <c r="AE51" s="32"/>
      <c r="AF51" s="32"/>
      <c r="AG51" s="32"/>
      <c r="AH51" s="32"/>
      <c r="AI51" s="32"/>
      <c r="AJ51" s="32"/>
      <c r="AK51" s="32"/>
      <c r="AL51" s="32"/>
      <c r="AM51" s="32"/>
      <c r="AN51" s="32"/>
    </row>
    <row r="52" spans="1:42" ht="12.75" customHeight="1">
      <c r="A52" s="22"/>
      <c r="B52" s="21"/>
      <c r="C52" s="22"/>
      <c r="D52" s="22"/>
      <c r="E52" s="22"/>
      <c r="F52" s="22"/>
      <c r="G52" s="22"/>
      <c r="H52" s="22"/>
      <c r="I52" s="22"/>
      <c r="J52" s="22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B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</row>
    <row r="53" spans="1:42" ht="12.75" customHeight="1">
      <c r="A53" s="60" t="s">
        <v>3</v>
      </c>
      <c r="B53" s="21"/>
      <c r="C53" s="22"/>
      <c r="D53" s="22"/>
      <c r="E53" s="22"/>
      <c r="F53" s="22"/>
      <c r="G53" s="22"/>
      <c r="H53" s="22"/>
      <c r="I53" s="22"/>
      <c r="J53" s="22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B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</row>
    <row r="54" spans="1:42" ht="12.75" customHeight="1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24"/>
      <c r="AB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</row>
    <row r="55" spans="1:42" ht="12.75" customHeight="1">
      <c r="A55" s="60" t="s">
        <v>4</v>
      </c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4"/>
      <c r="Z55" s="24"/>
      <c r="AB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</row>
    <row r="56" spans="1:42" ht="12.75" customHeight="1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4"/>
      <c r="Z56" s="24"/>
      <c r="AB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</row>
    <row r="57" spans="1:42" ht="12.75" customHeight="1">
      <c r="A57" s="60"/>
      <c r="B57" s="60"/>
      <c r="C57" s="60"/>
      <c r="D57" s="60"/>
      <c r="E57" s="60"/>
      <c r="F57" s="60"/>
      <c r="G57" s="60"/>
      <c r="H57" s="61"/>
      <c r="I57" s="60"/>
      <c r="J57" s="62"/>
      <c r="K57" s="60"/>
      <c r="L57" s="61"/>
      <c r="M57" s="60"/>
      <c r="N57" s="62"/>
      <c r="O57" s="60"/>
      <c r="P57" s="62"/>
      <c r="Q57" s="60"/>
      <c r="R57" s="63"/>
      <c r="S57" s="60"/>
      <c r="T57" s="63" t="s">
        <v>66</v>
      </c>
      <c r="U57" s="60"/>
      <c r="V57" s="61"/>
      <c r="W57" s="60"/>
      <c r="X57" s="62"/>
      <c r="Y57" s="61"/>
      <c r="Z57" s="21"/>
      <c r="AB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</row>
    <row r="58" spans="1:42" ht="12.75" customHeight="1">
      <c r="A58" s="60" t="s">
        <v>4</v>
      </c>
      <c r="B58" s="60"/>
      <c r="C58" s="60"/>
      <c r="D58" s="60"/>
      <c r="E58" s="60"/>
      <c r="F58" s="60"/>
      <c r="G58" s="61"/>
      <c r="H58" s="61"/>
      <c r="I58" s="61"/>
      <c r="J58" s="60"/>
      <c r="K58" s="61"/>
      <c r="L58" s="61"/>
      <c r="M58" s="61"/>
      <c r="N58" s="61"/>
      <c r="O58" s="61"/>
      <c r="P58" s="61"/>
      <c r="Q58" s="61"/>
      <c r="R58" s="63"/>
      <c r="S58" s="61"/>
      <c r="T58" s="63"/>
      <c r="U58" s="61"/>
      <c r="V58" s="61"/>
      <c r="W58" s="61"/>
      <c r="X58" s="61"/>
      <c r="Y58" s="61"/>
      <c r="Z58" s="22"/>
    </row>
    <row r="59" spans="1:42" ht="12.75" customHeight="1">
      <c r="A59" s="60"/>
      <c r="B59" s="60"/>
      <c r="C59" s="60"/>
      <c r="D59" s="60"/>
      <c r="E59" s="60"/>
      <c r="F59" s="60"/>
      <c r="G59" s="61"/>
      <c r="H59" s="61"/>
      <c r="I59" s="61"/>
      <c r="J59" s="60"/>
      <c r="K59" s="61"/>
      <c r="L59" s="61"/>
      <c r="M59" s="61"/>
      <c r="N59" s="61"/>
      <c r="O59" s="61"/>
      <c r="P59" s="61"/>
      <c r="Q59" s="61"/>
      <c r="R59" s="63"/>
      <c r="S59" s="61"/>
      <c r="T59" s="63"/>
      <c r="U59" s="61"/>
      <c r="V59" s="61"/>
      <c r="W59" s="61"/>
      <c r="X59" s="61"/>
      <c r="Y59" s="61"/>
    </row>
    <row r="60" spans="1:42" ht="12.75" customHeight="1">
      <c r="A60" s="60"/>
      <c r="B60" s="60"/>
      <c r="C60" s="60"/>
      <c r="D60" s="60"/>
      <c r="E60" s="60"/>
      <c r="F60" s="60"/>
      <c r="G60" s="61"/>
      <c r="H60" s="61"/>
      <c r="I60" s="61"/>
      <c r="J60" s="60"/>
      <c r="K60" s="61"/>
      <c r="L60" s="61"/>
      <c r="M60" s="61"/>
      <c r="N60" s="61"/>
      <c r="O60" s="61"/>
      <c r="P60" s="61"/>
      <c r="Q60" s="61"/>
      <c r="R60" s="63"/>
      <c r="S60" s="61"/>
      <c r="T60" s="63" t="s">
        <v>66</v>
      </c>
      <c r="U60" s="61"/>
      <c r="V60" s="61"/>
      <c r="W60" s="61"/>
      <c r="X60" s="61"/>
      <c r="Y60" s="61"/>
    </row>
    <row r="61" spans="1:42" ht="12.75" customHeight="1">
      <c r="A61" s="64" t="s">
        <v>1</v>
      </c>
      <c r="B61" s="64"/>
      <c r="C61" s="64"/>
      <c r="D61" s="64" t="s">
        <v>75</v>
      </c>
      <c r="E61" s="64"/>
      <c r="F61" s="64"/>
      <c r="G61" s="64"/>
      <c r="H61" s="64"/>
      <c r="I61" s="64"/>
      <c r="J61" s="64"/>
      <c r="K61" s="61"/>
      <c r="L61" s="61"/>
      <c r="M61" s="61"/>
      <c r="N61" s="61"/>
      <c r="O61" s="61"/>
      <c r="P61" s="61"/>
      <c r="Q61" s="61"/>
      <c r="R61" s="60"/>
      <c r="S61" s="61"/>
      <c r="T61" s="61"/>
      <c r="U61" s="61"/>
      <c r="V61" s="61"/>
      <c r="W61" s="61"/>
      <c r="X61" s="61"/>
      <c r="Y61" s="61"/>
    </row>
    <row r="62" spans="1:42" ht="12.75" customHeight="1">
      <c r="A62" s="64"/>
      <c r="B62" s="64"/>
      <c r="C62" s="64"/>
      <c r="D62" s="64" t="s">
        <v>76</v>
      </c>
      <c r="E62" s="64"/>
      <c r="F62" s="64"/>
      <c r="G62" s="64"/>
      <c r="H62" s="64"/>
      <c r="I62" s="64"/>
      <c r="J62" s="64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 spans="1:42" ht="14.1" customHeight="1"/>
    <row r="64" spans="1:42" ht="14.1" customHeight="1"/>
  </sheetData>
  <mergeCells count="89">
    <mergeCell ref="A43:Y46"/>
    <mergeCell ref="A42:Y42"/>
    <mergeCell ref="X39:Y41"/>
    <mergeCell ref="C40:F40"/>
    <mergeCell ref="J40:K40"/>
    <mergeCell ref="N40:O40"/>
    <mergeCell ref="R40:S40"/>
    <mergeCell ref="V40:W40"/>
    <mergeCell ref="C41:F41"/>
    <mergeCell ref="J41:K41"/>
    <mergeCell ref="N41:O41"/>
    <mergeCell ref="R41:S41"/>
    <mergeCell ref="V41:W41"/>
    <mergeCell ref="N39:O39"/>
    <mergeCell ref="P39:Q41"/>
    <mergeCell ref="R39:S39"/>
    <mergeCell ref="A39:B41"/>
    <mergeCell ref="C39:F39"/>
    <mergeCell ref="G39:I41"/>
    <mergeCell ref="J39:K39"/>
    <mergeCell ref="L39:M41"/>
    <mergeCell ref="X36:Y38"/>
    <mergeCell ref="R37:S37"/>
    <mergeCell ref="R38:S38"/>
    <mergeCell ref="T36:U38"/>
    <mergeCell ref="T39:U41"/>
    <mergeCell ref="V39:W39"/>
    <mergeCell ref="V36:W36"/>
    <mergeCell ref="V31:Y33"/>
    <mergeCell ref="A31:B34"/>
    <mergeCell ref="C36:F36"/>
    <mergeCell ref="A36:B38"/>
    <mergeCell ref="C37:F37"/>
    <mergeCell ref="C38:F38"/>
    <mergeCell ref="C31:F34"/>
    <mergeCell ref="N37:O37"/>
    <mergeCell ref="N38:O38"/>
    <mergeCell ref="P36:Q38"/>
    <mergeCell ref="J37:K37"/>
    <mergeCell ref="J38:K38"/>
    <mergeCell ref="L36:M38"/>
    <mergeCell ref="V37:W37"/>
    <mergeCell ref="V38:W38"/>
    <mergeCell ref="N34:O34"/>
    <mergeCell ref="P34:Q34"/>
    <mergeCell ref="R34:S34"/>
    <mergeCell ref="T34:U34"/>
    <mergeCell ref="J36:K36"/>
    <mergeCell ref="N36:O36"/>
    <mergeCell ref="R36:S36"/>
    <mergeCell ref="A35:Y35"/>
    <mergeCell ref="G23:Y23"/>
    <mergeCell ref="A24:F24"/>
    <mergeCell ref="G24:Y24"/>
    <mergeCell ref="A25:F25"/>
    <mergeCell ref="G25:Y25"/>
    <mergeCell ref="A23:F23"/>
    <mergeCell ref="A18:F18"/>
    <mergeCell ref="G18:Y18"/>
    <mergeCell ref="A19:F19"/>
    <mergeCell ref="G19:Y20"/>
    <mergeCell ref="A21:F21"/>
    <mergeCell ref="G21:Y22"/>
    <mergeCell ref="A27:F27"/>
    <mergeCell ref="A26:F26"/>
    <mergeCell ref="G26:Y26"/>
    <mergeCell ref="Z47:AA47"/>
    <mergeCell ref="Z48:AA48"/>
    <mergeCell ref="R31:U33"/>
    <mergeCell ref="N31:Q33"/>
    <mergeCell ref="G27:Y29"/>
    <mergeCell ref="A30:Y30"/>
    <mergeCell ref="G36:I38"/>
    <mergeCell ref="X34:Y34"/>
    <mergeCell ref="J31:M33"/>
    <mergeCell ref="J34:K34"/>
    <mergeCell ref="L34:M34"/>
    <mergeCell ref="G31:I34"/>
    <mergeCell ref="V34:W34"/>
    <mergeCell ref="A1:Y7"/>
    <mergeCell ref="A14:Y14"/>
    <mergeCell ref="A15:Y15"/>
    <mergeCell ref="A17:F17"/>
    <mergeCell ref="G17:Y17"/>
    <mergeCell ref="R9:Z9"/>
    <mergeCell ref="R11:V11"/>
    <mergeCell ref="W11:Z11"/>
    <mergeCell ref="R12:V12"/>
    <mergeCell ref="R13:V13"/>
  </mergeCells>
  <printOptions horizontalCentered="1"/>
  <pageMargins left="0" right="0" top="0.39370078740157483" bottom="0.55118110236220474" header="0.11811023622047245" footer="0.31496062992125984"/>
  <pageSetup paperSize="9" scale="85" orientation="portrait" r:id="rId1"/>
  <headerFooter differentFirst="1" scaleWithDoc="0">
    <oddHeader>&amp;C&amp;G</oddHeader>
    <oddFooter>&amp;R&amp;8№&amp;A.УК Страница  &amp;P из &amp;N</oddFooter>
    <firstHeader>&amp;C&amp;G</firstHeader>
    <firstFooter>&amp;R&amp;8№&amp;A.УК Страница  &amp;P из &amp;N</firstFooter>
  </headerFooter>
  <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F97028EB-E450-4857-B527-0402BC383D5B}">
          <x14:formula1>
            <xm:f>'-'!$A$1:$A$6</xm:f>
          </x14:formula1>
          <xm:sqref>G26:Y26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6F451-80A1-45F9-BB9A-094826DB1C70}">
  <sheetPr>
    <tabColor theme="8" tint="0.39997558519241921"/>
  </sheetPr>
  <dimension ref="A1:AP54"/>
  <sheetViews>
    <sheetView showWhiteSpace="0" view="pageBreakPreview" topLeftCell="A9" zoomScaleNormal="100" zoomScaleSheetLayoutView="100" workbookViewId="0">
      <selection activeCell="B30" sqref="B30:D33"/>
    </sheetView>
  </sheetViews>
  <sheetFormatPr defaultColWidth="9.140625" defaultRowHeight="15"/>
  <cols>
    <col min="1" max="1" width="4.140625" customWidth="1"/>
    <col min="2" max="25" width="4.7109375" customWidth="1"/>
    <col min="26" max="26" width="3.7109375" customWidth="1"/>
    <col min="30" max="30" width="10.140625" bestFit="1" customWidth="1"/>
    <col min="32" max="32" width="12.7109375" bestFit="1" customWidth="1"/>
    <col min="36" max="41" width="5.7109375" customWidth="1"/>
  </cols>
  <sheetData>
    <row r="1" spans="1:40" ht="15" customHeight="1">
      <c r="A1" s="80" t="s">
        <v>67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56"/>
      <c r="AA1" s="27"/>
    </row>
    <row r="2" spans="1:40" ht="15" customHeight="1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24"/>
      <c r="AB2" s="32"/>
      <c r="AE2" s="32"/>
      <c r="AF2" s="32"/>
      <c r="AG2" s="32"/>
      <c r="AH2" s="32"/>
      <c r="AI2" s="32"/>
      <c r="AJ2" s="32"/>
      <c r="AK2" s="32"/>
      <c r="AL2" s="32"/>
      <c r="AM2" s="32"/>
      <c r="AN2" s="32"/>
    </row>
    <row r="3" spans="1:40" ht="15" customHeight="1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55"/>
    </row>
    <row r="4" spans="1:40" ht="15" customHeight="1">
      <c r="A4" s="80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55"/>
    </row>
    <row r="5" spans="1:40" ht="15" customHeight="1">
      <c r="A5" s="80"/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55"/>
    </row>
    <row r="6" spans="1:40" ht="15" customHeight="1">
      <c r="A6" s="80"/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55"/>
    </row>
    <row r="7" spans="1:40" ht="15" customHeight="1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55"/>
    </row>
    <row r="8" spans="1:40" ht="15" customHeight="1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5"/>
    </row>
    <row r="9" spans="1:40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85" t="s">
        <v>73</v>
      </c>
      <c r="S9" s="85"/>
      <c r="T9" s="85"/>
      <c r="U9" s="85"/>
      <c r="V9" s="85"/>
      <c r="W9" s="85"/>
      <c r="X9" s="85"/>
      <c r="Y9" s="85"/>
      <c r="Z9" s="85"/>
    </row>
    <row r="10" spans="1:40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69" t="s">
        <v>6</v>
      </c>
      <c r="S10" s="69"/>
      <c r="T10" s="69"/>
      <c r="U10" s="69"/>
      <c r="V10" s="69"/>
      <c r="W10" s="69"/>
      <c r="X10" s="69"/>
      <c r="Y10" s="69"/>
      <c r="Z10" s="69"/>
    </row>
    <row r="11" spans="1:40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86"/>
      <c r="S11" s="86"/>
      <c r="T11" s="86"/>
      <c r="U11" s="86"/>
      <c r="V11" s="86"/>
      <c r="W11" s="87" t="s">
        <v>65</v>
      </c>
      <c r="X11" s="87"/>
      <c r="Y11" s="87"/>
      <c r="Z11" s="87"/>
    </row>
    <row r="12" spans="1:40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88" t="s">
        <v>74</v>
      </c>
      <c r="S12" s="88"/>
      <c r="T12" s="88"/>
      <c r="U12" s="88"/>
      <c r="V12" s="88"/>
      <c r="W12" s="70"/>
      <c r="X12" s="71"/>
      <c r="Y12" s="71"/>
      <c r="Z12" s="69"/>
    </row>
    <row r="13" spans="1:40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89" t="str">
        <f>TEXT($G$24,"[$-FC19]«ДД» ММММ ГГГГ \г.")</f>
        <v>«05» февраля 2026 г.</v>
      </c>
      <c r="S13" s="89"/>
      <c r="T13" s="89"/>
      <c r="U13" s="89"/>
      <c r="V13" s="89"/>
      <c r="W13" s="70"/>
      <c r="X13" s="71"/>
      <c r="Y13" s="71"/>
      <c r="Z13" s="69"/>
    </row>
    <row r="14" spans="1:40" ht="15" customHeight="1">
      <c r="A14" s="81" t="str">
        <f ca="1">"Протокол №"&amp;MID(CELL("filename",A1),SEARCH("]",CELL("filename"))+1,255)&amp;".А от "&amp;TEXT($G$24,"ДД.ММ.ГГГГ")&amp;""</f>
        <v>Протокол №Сварка арматуры.А от 05.02.2026</v>
      </c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55"/>
    </row>
    <row r="15" spans="1:40" ht="15" customHeight="1">
      <c r="A15" s="82" t="s">
        <v>77</v>
      </c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55"/>
    </row>
    <row r="16" spans="1:40" ht="12.7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55"/>
    </row>
    <row r="17" spans="1:42" ht="12.75" customHeight="1">
      <c r="A17" s="83" t="s">
        <v>0</v>
      </c>
      <c r="B17" s="83"/>
      <c r="C17" s="83"/>
      <c r="D17" s="83"/>
      <c r="E17" s="83"/>
      <c r="F17" s="83"/>
      <c r="G17" s="84" t="s">
        <v>62</v>
      </c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55"/>
    </row>
    <row r="18" spans="1:42" ht="12.75" customHeight="1">
      <c r="A18" s="83" t="s">
        <v>60</v>
      </c>
      <c r="B18" s="83"/>
      <c r="C18" s="83"/>
      <c r="D18" s="83"/>
      <c r="E18" s="83"/>
      <c r="F18" s="83"/>
      <c r="G18" s="84" t="s">
        <v>61</v>
      </c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55"/>
    </row>
    <row r="19" spans="1:42" ht="12.75" customHeight="1">
      <c r="A19" s="83" t="s">
        <v>58</v>
      </c>
      <c r="B19" s="83"/>
      <c r="C19" s="83"/>
      <c r="D19" s="83"/>
      <c r="E19" s="83"/>
      <c r="F19" s="83"/>
      <c r="G19" s="90" t="s">
        <v>63</v>
      </c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55"/>
    </row>
    <row r="20" spans="1:42" ht="12.75" customHeight="1">
      <c r="A20" s="72"/>
      <c r="B20" s="72"/>
      <c r="C20" s="72"/>
      <c r="D20" s="72"/>
      <c r="E20" s="72"/>
      <c r="F20" s="72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55"/>
      <c r="AA20" s="73"/>
      <c r="AB20" s="73"/>
      <c r="AC20" s="27"/>
      <c r="AD20" s="27"/>
    </row>
    <row r="21" spans="1:42" ht="12.75" customHeight="1">
      <c r="A21" s="83" t="s">
        <v>59</v>
      </c>
      <c r="B21" s="83"/>
      <c r="C21" s="83"/>
      <c r="D21" s="83"/>
      <c r="E21" s="83"/>
      <c r="F21" s="83"/>
      <c r="G21" s="90" t="s">
        <v>64</v>
      </c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55"/>
      <c r="AC21" s="27"/>
      <c r="AD21" s="27"/>
    </row>
    <row r="22" spans="1:42" ht="12.75" customHeight="1">
      <c r="A22" s="72"/>
      <c r="B22" s="72"/>
      <c r="C22" s="72"/>
      <c r="D22" s="72"/>
      <c r="E22" s="72"/>
      <c r="F22" s="72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55"/>
      <c r="AC22" s="27"/>
      <c r="AD22" s="27"/>
    </row>
    <row r="23" spans="1:42" ht="12.75" customHeight="1">
      <c r="A23" s="83" t="s">
        <v>70</v>
      </c>
      <c r="B23" s="83"/>
      <c r="C23" s="83"/>
      <c r="D23" s="83"/>
      <c r="E23" s="83"/>
      <c r="F23" s="83"/>
      <c r="G23" s="84" t="s">
        <v>78</v>
      </c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55"/>
      <c r="AA23" s="73"/>
      <c r="AB23" s="73"/>
      <c r="AC23" s="27"/>
      <c r="AD23" s="27"/>
    </row>
    <row r="24" spans="1:42" ht="12.75" customHeight="1">
      <c r="A24" s="83" t="s">
        <v>79</v>
      </c>
      <c r="B24" s="83"/>
      <c r="C24" s="83"/>
      <c r="D24" s="83"/>
      <c r="E24" s="83"/>
      <c r="F24" s="83"/>
      <c r="G24" s="94">
        <v>46058</v>
      </c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55"/>
      <c r="AC24" s="27"/>
      <c r="AD24" s="27"/>
    </row>
    <row r="25" spans="1:42" ht="14.25" customHeight="1">
      <c r="A25" s="83" t="s">
        <v>68</v>
      </c>
      <c r="B25" s="83"/>
      <c r="C25" s="83"/>
      <c r="D25" s="83"/>
      <c r="E25" s="83"/>
      <c r="F25" s="83"/>
      <c r="G25" s="90" t="s">
        <v>121</v>
      </c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55"/>
    </row>
    <row r="26" spans="1:42" ht="12.75" hidden="1" customHeight="1">
      <c r="A26" s="83" t="s">
        <v>72</v>
      </c>
      <c r="B26" s="83"/>
      <c r="C26" s="83"/>
      <c r="D26" s="83"/>
      <c r="E26" s="83"/>
      <c r="F26" s="83"/>
      <c r="G26" s="90" t="s">
        <v>91</v>
      </c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</row>
    <row r="27" spans="1:42" ht="12.75" customHeight="1">
      <c r="A27" s="83" t="s">
        <v>69</v>
      </c>
      <c r="B27" s="83"/>
      <c r="C27" s="83"/>
      <c r="D27" s="83"/>
      <c r="E27" s="83"/>
      <c r="F27" s="83"/>
      <c r="G27" s="90" t="s">
        <v>134</v>
      </c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34"/>
    </row>
    <row r="28" spans="1:42" ht="12.75" customHeight="1">
      <c r="A28" s="72"/>
      <c r="B28" s="72"/>
      <c r="C28" s="72"/>
      <c r="D28" s="72"/>
      <c r="E28" s="72"/>
      <c r="F28" s="72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34"/>
    </row>
    <row r="29" spans="1:42" ht="12.75" customHeight="1">
      <c r="A29" s="83" t="s">
        <v>82</v>
      </c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34"/>
      <c r="AA29" s="58"/>
      <c r="AB29" s="57"/>
      <c r="AC29" s="57"/>
      <c r="AD29" s="57"/>
      <c r="AE29" s="57"/>
      <c r="AF29" s="57"/>
      <c r="AG29" s="57"/>
    </row>
    <row r="30" spans="1:42" ht="12.75" customHeight="1">
      <c r="A30" s="167" t="s">
        <v>71</v>
      </c>
      <c r="B30" s="139" t="s">
        <v>122</v>
      </c>
      <c r="C30" s="140"/>
      <c r="D30" s="141"/>
      <c r="E30" s="139" t="s">
        <v>126</v>
      </c>
      <c r="F30" s="140"/>
      <c r="G30" s="141"/>
      <c r="H30" s="139" t="s">
        <v>83</v>
      </c>
      <c r="I30" s="140"/>
      <c r="J30" s="141"/>
      <c r="K30" s="139" t="s">
        <v>89</v>
      </c>
      <c r="L30" s="140"/>
      <c r="M30" s="140"/>
      <c r="N30" s="141"/>
      <c r="O30" s="93" t="s">
        <v>90</v>
      </c>
      <c r="P30" s="93"/>
      <c r="Q30" s="93"/>
      <c r="R30" s="93"/>
      <c r="S30" s="93" t="s">
        <v>132</v>
      </c>
      <c r="T30" s="93"/>
      <c r="U30" s="93"/>
      <c r="V30" s="93" t="s">
        <v>97</v>
      </c>
      <c r="W30" s="93"/>
      <c r="X30" s="93"/>
      <c r="Y30" s="93"/>
      <c r="Z30" s="34"/>
      <c r="AA30" s="58"/>
      <c r="AB30" s="57"/>
      <c r="AC30" s="57"/>
      <c r="AD30" s="57"/>
      <c r="AE30" s="57"/>
      <c r="AF30" s="57"/>
      <c r="AG30" s="57"/>
    </row>
    <row r="31" spans="1:42" ht="12.75" customHeight="1">
      <c r="A31" s="168"/>
      <c r="B31" s="142"/>
      <c r="C31" s="143"/>
      <c r="D31" s="144"/>
      <c r="E31" s="142"/>
      <c r="F31" s="143"/>
      <c r="G31" s="144"/>
      <c r="H31" s="142"/>
      <c r="I31" s="143"/>
      <c r="J31" s="144"/>
      <c r="K31" s="142"/>
      <c r="L31" s="143"/>
      <c r="M31" s="143"/>
      <c r="N31" s="144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34"/>
      <c r="AA31" s="58"/>
      <c r="AB31" s="57"/>
      <c r="AC31" s="57"/>
      <c r="AD31" s="57"/>
      <c r="AE31" s="57"/>
      <c r="AF31" s="57"/>
      <c r="AG31" s="57"/>
    </row>
    <row r="32" spans="1:42" ht="12.75" customHeight="1">
      <c r="A32" s="168"/>
      <c r="B32" s="142"/>
      <c r="C32" s="143"/>
      <c r="D32" s="144"/>
      <c r="E32" s="142"/>
      <c r="F32" s="143"/>
      <c r="G32" s="144"/>
      <c r="H32" s="142"/>
      <c r="I32" s="143"/>
      <c r="J32" s="144"/>
      <c r="K32" s="145"/>
      <c r="L32" s="146"/>
      <c r="M32" s="146"/>
      <c r="N32" s="147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34"/>
      <c r="AA32" s="58"/>
      <c r="AB32" s="57"/>
      <c r="AC32" s="57"/>
      <c r="AD32" s="57"/>
      <c r="AE32" s="57"/>
      <c r="AF32" s="57"/>
      <c r="AG32" s="57"/>
    </row>
    <row r="33" spans="1:40" ht="12.75" customHeight="1">
      <c r="A33" s="169"/>
      <c r="B33" s="145"/>
      <c r="C33" s="146"/>
      <c r="D33" s="147"/>
      <c r="E33" s="145"/>
      <c r="F33" s="146"/>
      <c r="G33" s="147"/>
      <c r="H33" s="145"/>
      <c r="I33" s="146"/>
      <c r="J33" s="147"/>
      <c r="K33" s="115" t="s">
        <v>87</v>
      </c>
      <c r="L33" s="116"/>
      <c r="M33" s="115" t="s">
        <v>88</v>
      </c>
      <c r="N33" s="116"/>
      <c r="O33" s="93" t="s">
        <v>87</v>
      </c>
      <c r="P33" s="93"/>
      <c r="Q33" s="93" t="s">
        <v>88</v>
      </c>
      <c r="R33" s="93"/>
      <c r="S33" s="93"/>
      <c r="T33" s="93"/>
      <c r="U33" s="93"/>
      <c r="V33" s="93"/>
      <c r="W33" s="93"/>
      <c r="X33" s="93"/>
      <c r="Y33" s="93"/>
      <c r="Z33" s="34"/>
      <c r="AA33" s="58"/>
      <c r="AB33" s="57"/>
      <c r="AC33" s="57"/>
      <c r="AD33" s="57"/>
      <c r="AE33" s="57"/>
      <c r="AF33" s="57"/>
      <c r="AG33" s="57"/>
    </row>
    <row r="34" spans="1:40" ht="12.75" customHeight="1">
      <c r="A34" s="170">
        <v>1</v>
      </c>
      <c r="B34" s="118" t="s">
        <v>123</v>
      </c>
      <c r="C34" s="120"/>
      <c r="D34" s="119"/>
      <c r="E34" s="149" t="s">
        <v>127</v>
      </c>
      <c r="F34" s="173"/>
      <c r="G34" s="150"/>
      <c r="H34" s="118">
        <v>303.33</v>
      </c>
      <c r="I34" s="120"/>
      <c r="J34" s="119"/>
      <c r="K34" s="95">
        <v>672</v>
      </c>
      <c r="L34" s="95"/>
      <c r="M34" s="97">
        <f>AVERAGE(K34:L36)</f>
        <v>652.66666666666663</v>
      </c>
      <c r="N34" s="97"/>
      <c r="O34" s="95">
        <v>672</v>
      </c>
      <c r="P34" s="95"/>
      <c r="Q34" s="176">
        <f>AVERAGE(O34:P36)</f>
        <v>652.66666666666663</v>
      </c>
      <c r="R34" s="176"/>
      <c r="S34" s="177" t="str">
        <f>""&amp;ROUND(Q34,0)&amp;"&gt;550"</f>
        <v>653&gt;550</v>
      </c>
      <c r="T34" s="177"/>
      <c r="U34" s="177"/>
      <c r="V34" s="166" t="s">
        <v>131</v>
      </c>
      <c r="W34" s="166"/>
      <c r="X34" s="166"/>
      <c r="Y34" s="166"/>
      <c r="Z34" s="34"/>
      <c r="AA34" s="58"/>
      <c r="AB34" s="78">
        <f>H34/490.9*1000</f>
        <v>617.90588714605826</v>
      </c>
      <c r="AC34" s="181">
        <f>AVERAGE(AB34:AB36)</f>
        <v>628.64806138385291</v>
      </c>
      <c r="AD34" s="78">
        <f>AC34*AB34</f>
        <v>388445.3380720393</v>
      </c>
      <c r="AE34" s="43">
        <f>K34*1000</f>
        <v>672000</v>
      </c>
      <c r="AF34" s="183">
        <f>(AE34/AD34)*1000</f>
        <v>1729.9731368519449</v>
      </c>
      <c r="AG34" s="36"/>
    </row>
    <row r="35" spans="1:40" ht="12.75" customHeight="1">
      <c r="A35" s="171"/>
      <c r="B35" s="118" t="s">
        <v>125</v>
      </c>
      <c r="C35" s="120"/>
      <c r="D35" s="119"/>
      <c r="E35" s="151"/>
      <c r="F35" s="174"/>
      <c r="G35" s="152"/>
      <c r="H35" s="118">
        <v>310.17</v>
      </c>
      <c r="I35" s="120"/>
      <c r="J35" s="119"/>
      <c r="K35" s="95">
        <v>638</v>
      </c>
      <c r="L35" s="95"/>
      <c r="M35" s="97"/>
      <c r="N35" s="97"/>
      <c r="O35" s="95">
        <v>638</v>
      </c>
      <c r="P35" s="95"/>
      <c r="Q35" s="176"/>
      <c r="R35" s="176"/>
      <c r="S35" s="177"/>
      <c r="T35" s="177"/>
      <c r="U35" s="177"/>
      <c r="V35" s="166" t="s">
        <v>102</v>
      </c>
      <c r="W35" s="166"/>
      <c r="X35" s="166"/>
      <c r="Y35" s="166"/>
      <c r="Z35" s="34"/>
      <c r="AA35" s="58"/>
      <c r="AB35" s="78">
        <f t="shared" ref="AB35:AB39" si="0">H35/490.9*1000</f>
        <v>631.83947850886136</v>
      </c>
      <c r="AC35" s="182"/>
      <c r="AD35" s="78">
        <f>AB35*AC34</f>
        <v>397204.66327038029</v>
      </c>
      <c r="AE35" s="43">
        <f t="shared" ref="AE35:AE39" si="1">K35*1000</f>
        <v>638000</v>
      </c>
      <c r="AF35" s="183">
        <f>(AE35/AD35)*1000</f>
        <v>1606.224848286105</v>
      </c>
      <c r="AG35" s="36"/>
    </row>
    <row r="36" spans="1:40" ht="12.75" customHeight="1">
      <c r="A36" s="172"/>
      <c r="B36" s="118" t="s">
        <v>124</v>
      </c>
      <c r="C36" s="120"/>
      <c r="D36" s="119"/>
      <c r="E36" s="153"/>
      <c r="F36" s="175"/>
      <c r="G36" s="154"/>
      <c r="H36" s="118">
        <v>312.31</v>
      </c>
      <c r="I36" s="120"/>
      <c r="J36" s="119"/>
      <c r="K36" s="95">
        <v>648</v>
      </c>
      <c r="L36" s="95"/>
      <c r="M36" s="97"/>
      <c r="N36" s="97"/>
      <c r="O36" s="95">
        <v>648</v>
      </c>
      <c r="P36" s="95"/>
      <c r="Q36" s="176"/>
      <c r="R36" s="176"/>
      <c r="S36" s="177"/>
      <c r="T36" s="177"/>
      <c r="U36" s="177"/>
      <c r="V36" s="166" t="s">
        <v>131</v>
      </c>
      <c r="W36" s="166"/>
      <c r="X36" s="166"/>
      <c r="Y36" s="166"/>
      <c r="Z36" s="34"/>
      <c r="AA36" s="58"/>
      <c r="AB36" s="78">
        <f t="shared" si="0"/>
        <v>636.19881849663886</v>
      </c>
      <c r="AC36" s="182"/>
      <c r="AD36" s="78">
        <f>AC34*AB36</f>
        <v>399945.15390260972</v>
      </c>
      <c r="AE36" s="43">
        <f t="shared" si="1"/>
        <v>648000</v>
      </c>
      <c r="AF36" s="183">
        <f t="shared" ref="AF36:AF39" si="2">(AE36/AD36)*1000</f>
        <v>1620.2221571555631</v>
      </c>
      <c r="AG36" s="36"/>
    </row>
    <row r="37" spans="1:40" ht="12.75" customHeight="1">
      <c r="A37" s="170">
        <v>2</v>
      </c>
      <c r="B37" s="118" t="s">
        <v>128</v>
      </c>
      <c r="C37" s="120"/>
      <c r="D37" s="119"/>
      <c r="E37" s="149" t="s">
        <v>133</v>
      </c>
      <c r="F37" s="173"/>
      <c r="G37" s="150"/>
      <c r="H37" s="118">
        <v>513.24</v>
      </c>
      <c r="I37" s="120"/>
      <c r="J37" s="119"/>
      <c r="K37" s="95">
        <v>672</v>
      </c>
      <c r="L37" s="95"/>
      <c r="M37" s="97">
        <f>AVERAGE(K37:L39)</f>
        <v>652.66666666666663</v>
      </c>
      <c r="N37" s="97"/>
      <c r="O37" s="95">
        <v>672</v>
      </c>
      <c r="P37" s="95"/>
      <c r="Q37" s="176">
        <f>AVERAGE(O37:P39)</f>
        <v>652.66666666666663</v>
      </c>
      <c r="R37" s="176"/>
      <c r="S37" s="177" t="str">
        <f>""&amp;ROUND(Q37,0)&amp;"&gt;550"</f>
        <v>653&gt;550</v>
      </c>
      <c r="T37" s="177"/>
      <c r="U37" s="177"/>
      <c r="V37" s="166" t="s">
        <v>102</v>
      </c>
      <c r="W37" s="166"/>
      <c r="X37" s="166"/>
      <c r="Y37" s="166"/>
      <c r="Z37" s="34"/>
      <c r="AA37" s="58"/>
      <c r="AB37" s="78">
        <f t="shared" si="0"/>
        <v>1045.5082501527806</v>
      </c>
      <c r="AC37" s="181">
        <f t="shared" ref="AC37" si="3">AVERAGE(AB37:AB39)</f>
        <v>1052.6108508182251</v>
      </c>
      <c r="AD37" s="78">
        <f>AC37*AB37</f>
        <v>1100513.3287307923</v>
      </c>
      <c r="AE37" s="43">
        <f t="shared" si="1"/>
        <v>672000</v>
      </c>
      <c r="AF37" s="183">
        <f t="shared" si="2"/>
        <v>610.62413553410465</v>
      </c>
      <c r="AG37" s="36"/>
    </row>
    <row r="38" spans="1:40" ht="12.75" customHeight="1">
      <c r="A38" s="171"/>
      <c r="B38" s="118" t="s">
        <v>129</v>
      </c>
      <c r="C38" s="120"/>
      <c r="D38" s="119"/>
      <c r="E38" s="151"/>
      <c r="F38" s="174"/>
      <c r="G38" s="152"/>
      <c r="H38" s="118">
        <v>505.13</v>
      </c>
      <c r="I38" s="120"/>
      <c r="J38" s="119"/>
      <c r="K38" s="95">
        <v>638</v>
      </c>
      <c r="L38" s="95"/>
      <c r="M38" s="97"/>
      <c r="N38" s="97"/>
      <c r="O38" s="95">
        <v>638</v>
      </c>
      <c r="P38" s="95"/>
      <c r="Q38" s="176"/>
      <c r="R38" s="176"/>
      <c r="S38" s="177"/>
      <c r="T38" s="177"/>
      <c r="U38" s="177"/>
      <c r="V38" s="166" t="s">
        <v>131</v>
      </c>
      <c r="W38" s="166"/>
      <c r="X38" s="166"/>
      <c r="Y38" s="166"/>
      <c r="Z38" s="34"/>
      <c r="AA38" s="58"/>
      <c r="AB38" s="78">
        <f t="shared" si="0"/>
        <v>1028.98757384396</v>
      </c>
      <c r="AC38" s="182"/>
      <c r="AD38" s="78">
        <f>AB38*AC37</f>
        <v>1083123.4855852721</v>
      </c>
      <c r="AE38" s="43">
        <f t="shared" si="1"/>
        <v>638000</v>
      </c>
      <c r="AF38" s="183">
        <f t="shared" si="2"/>
        <v>589.03717673082576</v>
      </c>
      <c r="AG38" s="36"/>
    </row>
    <row r="39" spans="1:40" ht="12.75" customHeight="1">
      <c r="A39" s="172"/>
      <c r="B39" s="118" t="s">
        <v>130</v>
      </c>
      <c r="C39" s="120"/>
      <c r="D39" s="119"/>
      <c r="E39" s="153"/>
      <c r="F39" s="175"/>
      <c r="G39" s="154"/>
      <c r="H39" s="118">
        <v>531.80999999999995</v>
      </c>
      <c r="I39" s="120"/>
      <c r="J39" s="119"/>
      <c r="K39" s="95">
        <v>648</v>
      </c>
      <c r="L39" s="95"/>
      <c r="M39" s="97"/>
      <c r="N39" s="97"/>
      <c r="O39" s="95">
        <v>648</v>
      </c>
      <c r="P39" s="95"/>
      <c r="Q39" s="176"/>
      <c r="R39" s="176"/>
      <c r="S39" s="177"/>
      <c r="T39" s="177"/>
      <c r="U39" s="177"/>
      <c r="V39" s="166" t="s">
        <v>102</v>
      </c>
      <c r="W39" s="166"/>
      <c r="X39" s="166"/>
      <c r="Y39" s="166"/>
      <c r="Z39" s="34"/>
      <c r="AA39" s="58"/>
      <c r="AB39" s="78">
        <f t="shared" si="0"/>
        <v>1083.3367284579342</v>
      </c>
      <c r="AC39" s="182"/>
      <c r="AD39" s="78">
        <f>AC37*AB39</f>
        <v>1140331.9954647387</v>
      </c>
      <c r="AE39" s="43">
        <f t="shared" si="1"/>
        <v>648000</v>
      </c>
      <c r="AF39" s="183">
        <f t="shared" si="2"/>
        <v>568.25556292131364</v>
      </c>
      <c r="AG39" s="178"/>
    </row>
    <row r="40" spans="1:40" ht="12.75" customHeight="1">
      <c r="A40" s="98" t="s">
        <v>92</v>
      </c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34"/>
      <c r="AA40" s="58"/>
      <c r="AB40" s="159"/>
      <c r="AC40" s="179"/>
      <c r="AD40" s="159"/>
      <c r="AE40" s="158"/>
      <c r="AF40" s="158"/>
      <c r="AG40" s="158"/>
    </row>
    <row r="41" spans="1:40" ht="12.75" customHeight="1">
      <c r="A41" s="90" t="str">
        <f>"Образцы соответсвуют требованиям таблицы 4 ГОСТ 57997-2017."</f>
        <v>Образцы соответсвуют требованиям таблицы 4 ГОСТ 57997-2017.</v>
      </c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34"/>
      <c r="AA41" s="58"/>
      <c r="AB41" s="159"/>
      <c r="AC41" s="180"/>
      <c r="AD41" s="159"/>
      <c r="AE41" s="158"/>
      <c r="AF41" s="158"/>
      <c r="AG41" s="158"/>
    </row>
    <row r="42" spans="1:40" ht="12.75" customHeight="1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34"/>
      <c r="AB42" s="159"/>
      <c r="AC42" s="184"/>
      <c r="AD42" s="159"/>
      <c r="AE42" s="158"/>
      <c r="AF42" s="158"/>
      <c r="AG42" s="158"/>
    </row>
    <row r="43" spans="1:40" ht="12.75" customHeight="1">
      <c r="A43" s="60" t="s">
        <v>3</v>
      </c>
      <c r="B43" s="187"/>
      <c r="C43" s="185"/>
      <c r="D43" s="185"/>
      <c r="E43" s="185"/>
      <c r="F43" s="185"/>
      <c r="G43" s="188"/>
      <c r="H43" s="22"/>
      <c r="I43" s="22"/>
      <c r="R43" s="21"/>
      <c r="S43" s="21"/>
      <c r="T43" s="21"/>
      <c r="U43" s="21"/>
      <c r="V43" s="21"/>
      <c r="W43" s="21"/>
      <c r="X43" s="21"/>
      <c r="Y43" s="21"/>
      <c r="Z43" s="185"/>
      <c r="AA43" s="185"/>
      <c r="AB43" s="186"/>
      <c r="AC43" s="186"/>
      <c r="AD43" s="185"/>
      <c r="AE43" s="185"/>
      <c r="AF43" s="185"/>
      <c r="AG43" s="185"/>
      <c r="AH43" s="32"/>
      <c r="AI43" s="32"/>
      <c r="AJ43" s="32"/>
      <c r="AK43" s="32"/>
      <c r="AL43" s="32"/>
      <c r="AM43" s="32"/>
      <c r="AN43" s="32"/>
    </row>
    <row r="44" spans="1:40" ht="12.75" customHeight="1">
      <c r="A44" s="65"/>
      <c r="B44" s="189"/>
      <c r="C44" s="185"/>
      <c r="D44" s="185"/>
      <c r="E44" s="185"/>
      <c r="F44" s="185"/>
      <c r="G44" s="189"/>
      <c r="H44" s="65"/>
      <c r="I44" s="65"/>
      <c r="R44" s="65"/>
      <c r="S44" s="65"/>
      <c r="T44" s="65"/>
      <c r="U44" s="65"/>
      <c r="V44" s="65"/>
      <c r="W44" s="65"/>
      <c r="X44" s="65"/>
      <c r="Y44" s="65"/>
      <c r="Z44" s="185"/>
      <c r="AA44" s="185"/>
      <c r="AB44" s="186"/>
      <c r="AC44" s="186"/>
      <c r="AD44" s="185"/>
      <c r="AE44" s="185"/>
      <c r="AF44" s="185"/>
      <c r="AG44" s="185"/>
      <c r="AH44" s="32"/>
      <c r="AI44" s="32"/>
      <c r="AJ44" s="32"/>
      <c r="AK44" s="32"/>
      <c r="AL44" s="32"/>
      <c r="AM44" s="32"/>
      <c r="AN44" s="32"/>
    </row>
    <row r="45" spans="1:40" ht="12.75" customHeight="1">
      <c r="A45" s="60" t="s">
        <v>4</v>
      </c>
      <c r="B45" s="190"/>
      <c r="C45" s="185"/>
      <c r="D45" s="185"/>
      <c r="E45" s="185"/>
      <c r="F45" s="185"/>
      <c r="G45" s="190"/>
      <c r="H45" s="60"/>
      <c r="I45" s="60"/>
      <c r="R45" s="61"/>
      <c r="S45" s="61"/>
      <c r="T45" s="61"/>
      <c r="U45" s="61"/>
      <c r="V45" s="61"/>
      <c r="W45" s="61"/>
      <c r="X45" s="61"/>
      <c r="Y45" s="64"/>
      <c r="Z45" s="185"/>
      <c r="AA45" s="185"/>
      <c r="AB45" s="186"/>
      <c r="AC45" s="186"/>
      <c r="AD45" s="185"/>
      <c r="AE45" s="185"/>
      <c r="AF45" s="185"/>
      <c r="AG45" s="185"/>
      <c r="AH45" s="32"/>
      <c r="AI45" s="32"/>
      <c r="AJ45" s="32"/>
      <c r="AK45" s="32"/>
      <c r="AL45" s="32"/>
      <c r="AM45" s="32"/>
      <c r="AN45" s="32"/>
    </row>
    <row r="46" spans="1:40" ht="12.75" customHeight="1">
      <c r="A46" s="60"/>
      <c r="B46" s="190"/>
      <c r="C46" s="185"/>
      <c r="D46" s="185"/>
      <c r="E46" s="185"/>
      <c r="F46" s="185"/>
      <c r="G46" s="190"/>
      <c r="H46" s="60"/>
      <c r="I46" s="60"/>
      <c r="R46" s="61"/>
      <c r="S46" s="61"/>
      <c r="T46" s="61"/>
      <c r="U46" s="61"/>
      <c r="V46" s="61"/>
      <c r="W46" s="61"/>
      <c r="X46" s="61"/>
      <c r="Y46" s="64"/>
      <c r="Z46" s="185"/>
      <c r="AA46" s="185"/>
      <c r="AB46" s="186"/>
      <c r="AC46" s="186"/>
      <c r="AD46" s="185"/>
      <c r="AE46" s="185"/>
      <c r="AF46" s="185"/>
      <c r="AG46" s="185"/>
      <c r="AH46" s="32"/>
      <c r="AI46" s="32"/>
      <c r="AJ46" s="32"/>
      <c r="AK46" s="32"/>
      <c r="AL46" s="32"/>
      <c r="AM46" s="32"/>
      <c r="AN46" s="32"/>
    </row>
    <row r="47" spans="1:40" ht="12.75" customHeight="1">
      <c r="A47" s="60"/>
      <c r="B47" s="190"/>
      <c r="C47" s="190"/>
      <c r="D47" s="190"/>
      <c r="E47" s="190"/>
      <c r="F47" s="190"/>
      <c r="G47" s="190"/>
      <c r="H47" s="61"/>
      <c r="I47" s="60"/>
      <c r="J47" s="62"/>
      <c r="K47" s="60"/>
      <c r="L47" s="61"/>
      <c r="M47" s="60"/>
      <c r="N47" s="62"/>
      <c r="O47" s="60"/>
      <c r="P47" s="62"/>
      <c r="Q47" s="60"/>
      <c r="R47" s="63"/>
      <c r="S47" s="60"/>
      <c r="T47" s="63" t="s">
        <v>66</v>
      </c>
      <c r="U47" s="60"/>
      <c r="V47" s="61"/>
      <c r="W47" s="60"/>
      <c r="X47" s="62"/>
      <c r="Y47" s="61"/>
      <c r="Z47" s="21"/>
      <c r="AB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</row>
    <row r="48" spans="1:40" ht="12.75" customHeight="1">
      <c r="A48" s="60" t="s">
        <v>4</v>
      </c>
      <c r="B48" s="60"/>
      <c r="C48" s="60"/>
      <c r="D48" s="60"/>
      <c r="E48" s="60"/>
      <c r="F48" s="60"/>
      <c r="G48" s="61"/>
      <c r="H48" s="61"/>
      <c r="I48" s="61"/>
      <c r="J48" s="60"/>
      <c r="K48" s="61"/>
      <c r="L48" s="61"/>
      <c r="M48" s="61"/>
      <c r="N48" s="61"/>
      <c r="O48" s="61"/>
      <c r="P48" s="61"/>
      <c r="Q48" s="61"/>
      <c r="R48" s="63"/>
      <c r="S48" s="61"/>
      <c r="T48" s="63"/>
      <c r="U48" s="61"/>
      <c r="V48" s="61"/>
      <c r="W48" s="61"/>
      <c r="X48" s="61"/>
      <c r="Y48" s="61"/>
      <c r="Z48" s="22"/>
    </row>
    <row r="49" spans="1:25" ht="12.75" customHeight="1">
      <c r="A49" s="60"/>
      <c r="B49" s="60"/>
      <c r="C49" s="60"/>
      <c r="D49" s="60"/>
      <c r="E49" s="60"/>
      <c r="F49" s="60"/>
      <c r="G49" s="61"/>
      <c r="H49" s="61"/>
      <c r="I49" s="61"/>
      <c r="J49" s="60"/>
      <c r="K49" s="61"/>
      <c r="L49" s="61"/>
      <c r="M49" s="61"/>
      <c r="N49" s="61"/>
      <c r="O49" s="61"/>
      <c r="P49" s="61"/>
      <c r="Q49" s="61"/>
      <c r="R49" s="63"/>
      <c r="S49" s="61"/>
      <c r="T49" s="63"/>
      <c r="U49" s="61"/>
      <c r="V49" s="61"/>
      <c r="W49" s="61"/>
      <c r="X49" s="61"/>
      <c r="Y49" s="61"/>
    </row>
    <row r="50" spans="1:25" ht="12.75" customHeight="1">
      <c r="A50" s="60"/>
      <c r="B50" s="60"/>
      <c r="C50" s="60"/>
      <c r="D50" s="60"/>
      <c r="E50" s="60"/>
      <c r="F50" s="60"/>
      <c r="G50" s="61"/>
      <c r="H50" s="61"/>
      <c r="I50" s="61"/>
      <c r="J50" s="60"/>
      <c r="K50" s="61"/>
      <c r="L50" s="61"/>
      <c r="M50" s="61"/>
      <c r="N50" s="61"/>
      <c r="O50" s="61"/>
      <c r="P50" s="61"/>
      <c r="Q50" s="61"/>
      <c r="R50" s="63"/>
      <c r="S50" s="61"/>
      <c r="T50" s="63" t="s">
        <v>66</v>
      </c>
      <c r="U50" s="61"/>
      <c r="V50" s="61"/>
      <c r="W50" s="61"/>
      <c r="X50" s="61"/>
      <c r="Y50" s="61"/>
    </row>
    <row r="51" spans="1:25" ht="12.75" customHeight="1">
      <c r="A51" s="64" t="s">
        <v>1</v>
      </c>
      <c r="B51" s="64"/>
      <c r="C51" s="64"/>
      <c r="D51" s="64" t="s">
        <v>75</v>
      </c>
      <c r="E51" s="64"/>
      <c r="F51" s="64"/>
      <c r="G51" s="64"/>
      <c r="H51" s="64"/>
      <c r="I51" s="64"/>
      <c r="J51" s="64"/>
      <c r="K51" s="61"/>
      <c r="L51" s="61"/>
      <c r="M51" s="61"/>
      <c r="N51" s="61"/>
      <c r="O51" s="61"/>
      <c r="P51" s="61"/>
      <c r="Q51" s="61"/>
      <c r="R51" s="60"/>
      <c r="S51" s="61"/>
      <c r="T51" s="61"/>
      <c r="U51" s="61"/>
      <c r="V51" s="61"/>
      <c r="W51" s="61"/>
      <c r="X51" s="61"/>
      <c r="Y51" s="61"/>
    </row>
    <row r="52" spans="1:25" ht="12.75" customHeight="1">
      <c r="A52" s="64"/>
      <c r="B52" s="64"/>
      <c r="C52" s="64"/>
      <c r="D52" s="64" t="s">
        <v>76</v>
      </c>
      <c r="E52" s="64"/>
      <c r="F52" s="64"/>
      <c r="G52" s="64"/>
      <c r="H52" s="64"/>
      <c r="I52" s="64"/>
      <c r="J52" s="64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 spans="1:25" ht="14.1" customHeight="1"/>
    <row r="54" spans="1:25" ht="14.1" customHeight="1"/>
  </sheetData>
  <mergeCells count="84">
    <mergeCell ref="AC40:AC41"/>
    <mergeCell ref="S30:U33"/>
    <mergeCell ref="S34:U36"/>
    <mergeCell ref="S37:U39"/>
    <mergeCell ref="AC34:AC36"/>
    <mergeCell ref="AC37:AC39"/>
    <mergeCell ref="Q37:R39"/>
    <mergeCell ref="O38:P38"/>
    <mergeCell ref="O39:P39"/>
    <mergeCell ref="V30:Y33"/>
    <mergeCell ref="V34:Y34"/>
    <mergeCell ref="V35:Y35"/>
    <mergeCell ref="V36:Y36"/>
    <mergeCell ref="V37:Y37"/>
    <mergeCell ref="V38:Y38"/>
    <mergeCell ref="V39:Y39"/>
    <mergeCell ref="K36:L36"/>
    <mergeCell ref="K37:L37"/>
    <mergeCell ref="M37:N39"/>
    <mergeCell ref="K38:L38"/>
    <mergeCell ref="K39:L39"/>
    <mergeCell ref="O30:R32"/>
    <mergeCell ref="Q33:R33"/>
    <mergeCell ref="O34:P34"/>
    <mergeCell ref="Q34:R36"/>
    <mergeCell ref="O35:P35"/>
    <mergeCell ref="K30:N32"/>
    <mergeCell ref="K33:L33"/>
    <mergeCell ref="K34:L34"/>
    <mergeCell ref="M34:N36"/>
    <mergeCell ref="K35:L35"/>
    <mergeCell ref="E34:G36"/>
    <mergeCell ref="E37:G39"/>
    <mergeCell ref="H30:J33"/>
    <mergeCell ref="H34:J34"/>
    <mergeCell ref="H35:J35"/>
    <mergeCell ref="H36:J36"/>
    <mergeCell ref="H37:J37"/>
    <mergeCell ref="H38:J38"/>
    <mergeCell ref="H39:J39"/>
    <mergeCell ref="B30:D33"/>
    <mergeCell ref="B34:D34"/>
    <mergeCell ref="B35:D35"/>
    <mergeCell ref="B36:D36"/>
    <mergeCell ref="B37:D37"/>
    <mergeCell ref="B38:D38"/>
    <mergeCell ref="B39:D39"/>
    <mergeCell ref="E30:G33"/>
    <mergeCell ref="A30:A33"/>
    <mergeCell ref="A34:A36"/>
    <mergeCell ref="A37:A39"/>
    <mergeCell ref="O36:P36"/>
    <mergeCell ref="O37:P37"/>
    <mergeCell ref="A40:Y40"/>
    <mergeCell ref="A41:Y42"/>
    <mergeCell ref="M33:N33"/>
    <mergeCell ref="O33:P33"/>
    <mergeCell ref="A27:F27"/>
    <mergeCell ref="G27:Y28"/>
    <mergeCell ref="A29:Y29"/>
    <mergeCell ref="A24:F24"/>
    <mergeCell ref="G24:Y24"/>
    <mergeCell ref="A25:F25"/>
    <mergeCell ref="G25:Y25"/>
    <mergeCell ref="A26:F26"/>
    <mergeCell ref="G26:Y26"/>
    <mergeCell ref="A19:F19"/>
    <mergeCell ref="G19:Y20"/>
    <mergeCell ref="A21:F21"/>
    <mergeCell ref="G21:Y22"/>
    <mergeCell ref="A23:F23"/>
    <mergeCell ref="G23:Y23"/>
    <mergeCell ref="A14:Y14"/>
    <mergeCell ref="A15:Y15"/>
    <mergeCell ref="A17:F17"/>
    <mergeCell ref="G17:Y17"/>
    <mergeCell ref="A18:F18"/>
    <mergeCell ref="G18:Y18"/>
    <mergeCell ref="A1:Y7"/>
    <mergeCell ref="R9:Z9"/>
    <mergeCell ref="R11:V11"/>
    <mergeCell ref="W11:Z11"/>
    <mergeCell ref="R12:V12"/>
    <mergeCell ref="R13:V13"/>
  </mergeCells>
  <printOptions horizontalCentered="1"/>
  <pageMargins left="0" right="0" top="0.39370078740157483" bottom="0.55118110236220474" header="0.11811023622047245" footer="0.31496062992125984"/>
  <pageSetup paperSize="9" scale="85" orientation="portrait" r:id="rId1"/>
  <headerFooter differentFirst="1" scaleWithDoc="0">
    <oddHeader>&amp;C&amp;G</oddHeader>
    <oddFooter>&amp;R&amp;8№&amp;A.УК Страница  &amp;P из &amp;N</oddFooter>
    <firstHeader>&amp;C&amp;G</firstHeader>
    <firstFooter>&amp;R&amp;8№&amp;A.УК Страница  &amp;P из &amp;N</firstFooter>
  </headerFooter>
  <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BC02320-2F40-4E88-87E5-C0B53401DE6E}">
          <x14:formula1>
            <xm:f>'-'!$A$1:$A$6</xm:f>
          </x14:formula1>
          <xm:sqref>G26:Y26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33503-D98B-4709-AE78-04C5C764C801}">
  <sheetPr>
    <tabColor theme="8" tint="0.39997558519241921"/>
  </sheetPr>
  <dimension ref="A1:AP60"/>
  <sheetViews>
    <sheetView showWhiteSpace="0" view="pageBreakPreview" topLeftCell="A7" zoomScale="85" zoomScaleNormal="100" zoomScaleSheetLayoutView="85" workbookViewId="0">
      <selection activeCell="G31" sqref="G31:I33"/>
    </sheetView>
  </sheetViews>
  <sheetFormatPr defaultColWidth="9.140625" defaultRowHeight="15"/>
  <cols>
    <col min="1" max="1" width="4.140625" customWidth="1"/>
    <col min="2" max="25" width="4.7109375" customWidth="1"/>
    <col min="26" max="26" width="3.7109375" customWidth="1"/>
    <col min="30" max="30" width="12" bestFit="1" customWidth="1"/>
    <col min="36" max="41" width="5.7109375" customWidth="1"/>
  </cols>
  <sheetData>
    <row r="1" spans="1:40" ht="15" customHeight="1">
      <c r="A1" s="80" t="s">
        <v>67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56"/>
      <c r="AA1" s="27"/>
    </row>
    <row r="2" spans="1:40" ht="15" customHeight="1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24"/>
      <c r="AB2" s="32"/>
      <c r="AE2" s="32"/>
      <c r="AF2" s="32"/>
      <c r="AG2" s="32"/>
      <c r="AH2" s="32"/>
      <c r="AI2" s="32"/>
      <c r="AJ2" s="32"/>
      <c r="AK2" s="32"/>
      <c r="AL2" s="32"/>
      <c r="AM2" s="32"/>
      <c r="AN2" s="32"/>
    </row>
    <row r="3" spans="1:40" ht="15" customHeight="1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55"/>
    </row>
    <row r="4" spans="1:40" ht="15" customHeight="1">
      <c r="A4" s="80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55"/>
    </row>
    <row r="5" spans="1:40" ht="15" customHeight="1">
      <c r="A5" s="80"/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55"/>
    </row>
    <row r="6" spans="1:40" ht="15" customHeight="1">
      <c r="A6" s="80"/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55"/>
    </row>
    <row r="7" spans="1:40" ht="15" customHeight="1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55"/>
    </row>
    <row r="8" spans="1:40" ht="15" customHeight="1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5"/>
    </row>
    <row r="9" spans="1:40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85" t="s">
        <v>73</v>
      </c>
      <c r="S9" s="85"/>
      <c r="T9" s="85"/>
      <c r="U9" s="85"/>
      <c r="V9" s="85"/>
      <c r="W9" s="85"/>
      <c r="X9" s="85"/>
      <c r="Y9" s="85"/>
      <c r="Z9" s="85"/>
    </row>
    <row r="10" spans="1:40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69" t="s">
        <v>6</v>
      </c>
      <c r="S10" s="69"/>
      <c r="T10" s="69"/>
      <c r="U10" s="69"/>
      <c r="V10" s="69"/>
      <c r="W10" s="69"/>
      <c r="X10" s="69"/>
      <c r="Y10" s="69"/>
      <c r="Z10" s="69"/>
    </row>
    <row r="11" spans="1:40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86"/>
      <c r="S11" s="86"/>
      <c r="T11" s="86"/>
      <c r="U11" s="86"/>
      <c r="V11" s="86"/>
      <c r="W11" s="87" t="s">
        <v>65</v>
      </c>
      <c r="X11" s="87"/>
      <c r="Y11" s="87"/>
      <c r="Z11" s="87"/>
    </row>
    <row r="12" spans="1:40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88" t="s">
        <v>74</v>
      </c>
      <c r="S12" s="88"/>
      <c r="T12" s="88"/>
      <c r="U12" s="88"/>
      <c r="V12" s="88"/>
      <c r="W12" s="70"/>
      <c r="X12" s="71"/>
      <c r="Y12" s="71"/>
      <c r="Z12" s="69"/>
    </row>
    <row r="13" spans="1:40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89" t="str">
        <f>TEXT($G$24,"[$-FC19]«ДД» ММММ ГГГГ \г.")</f>
        <v>«05» февраля 2026 г.</v>
      </c>
      <c r="S13" s="89"/>
      <c r="T13" s="89"/>
      <c r="U13" s="89"/>
      <c r="V13" s="89"/>
      <c r="W13" s="70"/>
      <c r="X13" s="71"/>
      <c r="Y13" s="71"/>
      <c r="Z13" s="69"/>
    </row>
    <row r="14" spans="1:40" ht="15" customHeight="1">
      <c r="A14" s="81" t="str">
        <f ca="1">"Протокол №"&amp;MID(CELL("filename",A1),SEARCH("]",CELL("filename"))+1,255)&amp;".А от "&amp;TEXT($G$24,"ДД.ММ.ГГГГ")&amp;""</f>
        <v>Протокол №Муфты.А от 05.02.2026</v>
      </c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55"/>
    </row>
    <row r="15" spans="1:40" ht="15" customHeight="1">
      <c r="A15" s="82" t="s">
        <v>104</v>
      </c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55"/>
    </row>
    <row r="16" spans="1:40" ht="12.7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55"/>
    </row>
    <row r="17" spans="1:42" ht="12.75" customHeight="1">
      <c r="A17" s="83" t="s">
        <v>0</v>
      </c>
      <c r="B17" s="83"/>
      <c r="C17" s="83"/>
      <c r="D17" s="83"/>
      <c r="E17" s="83"/>
      <c r="F17" s="83"/>
      <c r="G17" s="84" t="s">
        <v>62</v>
      </c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55"/>
    </row>
    <row r="18" spans="1:42" ht="12.75" customHeight="1">
      <c r="A18" s="83" t="s">
        <v>60</v>
      </c>
      <c r="B18" s="83"/>
      <c r="C18" s="83"/>
      <c r="D18" s="83"/>
      <c r="E18" s="83"/>
      <c r="F18" s="83"/>
      <c r="G18" s="84" t="s">
        <v>61</v>
      </c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55"/>
    </row>
    <row r="19" spans="1:42" ht="12.75" customHeight="1">
      <c r="A19" s="83" t="s">
        <v>58</v>
      </c>
      <c r="B19" s="83"/>
      <c r="C19" s="83"/>
      <c r="D19" s="83"/>
      <c r="E19" s="83"/>
      <c r="F19" s="83"/>
      <c r="G19" s="90" t="s">
        <v>63</v>
      </c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55"/>
    </row>
    <row r="20" spans="1:42" ht="12.75" customHeight="1">
      <c r="A20" s="72"/>
      <c r="B20" s="72"/>
      <c r="C20" s="72"/>
      <c r="D20" s="72"/>
      <c r="E20" s="72"/>
      <c r="F20" s="72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55"/>
      <c r="AA20" s="73"/>
      <c r="AB20" s="73"/>
      <c r="AC20" s="27"/>
      <c r="AD20" s="27"/>
    </row>
    <row r="21" spans="1:42" ht="12.75" customHeight="1">
      <c r="A21" s="83" t="s">
        <v>59</v>
      </c>
      <c r="B21" s="83"/>
      <c r="C21" s="83"/>
      <c r="D21" s="83"/>
      <c r="E21" s="83"/>
      <c r="F21" s="83"/>
      <c r="G21" s="90" t="s">
        <v>64</v>
      </c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55"/>
      <c r="AC21" s="27"/>
      <c r="AD21" s="27"/>
    </row>
    <row r="22" spans="1:42" ht="12.75" customHeight="1">
      <c r="A22" s="72"/>
      <c r="B22" s="72"/>
      <c r="C22" s="72"/>
      <c r="D22" s="72"/>
      <c r="E22" s="72"/>
      <c r="F22" s="72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55"/>
      <c r="AC22" s="27"/>
      <c r="AD22" s="27"/>
    </row>
    <row r="23" spans="1:42" ht="12.75" customHeight="1">
      <c r="A23" s="83" t="s">
        <v>70</v>
      </c>
      <c r="B23" s="83"/>
      <c r="C23" s="83"/>
      <c r="D23" s="83"/>
      <c r="E23" s="83"/>
      <c r="F23" s="83"/>
      <c r="G23" s="84" t="s">
        <v>103</v>
      </c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55"/>
      <c r="AA23" s="73"/>
      <c r="AB23" s="73"/>
      <c r="AC23" s="27"/>
      <c r="AD23" s="27"/>
    </row>
    <row r="24" spans="1:42" ht="12.75" customHeight="1">
      <c r="A24" s="83" t="s">
        <v>79</v>
      </c>
      <c r="B24" s="83"/>
      <c r="C24" s="83"/>
      <c r="D24" s="83"/>
      <c r="E24" s="83"/>
      <c r="F24" s="83"/>
      <c r="G24" s="94">
        <v>46058</v>
      </c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55"/>
      <c r="AC24" s="27"/>
      <c r="AD24" s="27"/>
    </row>
    <row r="25" spans="1:42" ht="14.25" customHeight="1">
      <c r="A25" s="83" t="s">
        <v>68</v>
      </c>
      <c r="B25" s="83"/>
      <c r="C25" s="83"/>
      <c r="D25" s="83"/>
      <c r="E25" s="83"/>
      <c r="F25" s="83"/>
      <c r="G25" s="90" t="s">
        <v>113</v>
      </c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55"/>
    </row>
    <row r="26" spans="1:42" ht="12.75" hidden="1" customHeight="1">
      <c r="A26" s="83" t="s">
        <v>72</v>
      </c>
      <c r="B26" s="83"/>
      <c r="C26" s="83"/>
      <c r="D26" s="83"/>
      <c r="E26" s="83"/>
      <c r="F26" s="83"/>
      <c r="G26" s="90" t="s">
        <v>91</v>
      </c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</row>
    <row r="27" spans="1:42" ht="12.75" customHeight="1">
      <c r="A27" s="83" t="s">
        <v>69</v>
      </c>
      <c r="B27" s="83"/>
      <c r="C27" s="83"/>
      <c r="D27" s="83"/>
      <c r="E27" s="83"/>
      <c r="F27" s="83"/>
      <c r="G27" s="90" t="s">
        <v>81</v>
      </c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34"/>
    </row>
    <row r="28" spans="1:42" ht="12.75" customHeight="1">
      <c r="A28" s="72"/>
      <c r="B28" s="72"/>
      <c r="C28" s="72"/>
      <c r="D28" s="72"/>
      <c r="E28" s="72"/>
      <c r="F28" s="72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34"/>
    </row>
    <row r="29" spans="1:42" ht="12.75" customHeight="1">
      <c r="A29" s="72"/>
      <c r="B29" s="72"/>
      <c r="C29" s="72"/>
      <c r="D29" s="72"/>
      <c r="E29" s="72"/>
      <c r="F29" s="72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34"/>
    </row>
    <row r="30" spans="1:42" ht="12.75" customHeight="1">
      <c r="A30" s="83" t="s">
        <v>82</v>
      </c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34"/>
      <c r="AA30" s="58"/>
      <c r="AB30" s="57"/>
      <c r="AC30" s="57"/>
      <c r="AD30" s="57"/>
      <c r="AE30" s="57"/>
      <c r="AF30" s="57"/>
      <c r="AG30" s="57"/>
    </row>
    <row r="31" spans="1:42" ht="12.75" customHeight="1">
      <c r="A31" s="130" t="s">
        <v>71</v>
      </c>
      <c r="B31" s="131"/>
      <c r="C31" s="130" t="s">
        <v>96</v>
      </c>
      <c r="D31" s="136"/>
      <c r="E31" s="136"/>
      <c r="F31" s="131"/>
      <c r="G31" s="130" t="s">
        <v>98</v>
      </c>
      <c r="H31" s="136"/>
      <c r="I31" s="131"/>
      <c r="J31" s="130" t="s">
        <v>99</v>
      </c>
      <c r="K31" s="136"/>
      <c r="L31" s="131"/>
      <c r="M31" s="130" t="s">
        <v>100</v>
      </c>
      <c r="N31" s="136"/>
      <c r="O31" s="131"/>
      <c r="P31" s="139" t="s">
        <v>101</v>
      </c>
      <c r="Q31" s="140"/>
      <c r="R31" s="141"/>
      <c r="S31" s="139" t="s">
        <v>97</v>
      </c>
      <c r="T31" s="140"/>
      <c r="U31" s="140"/>
      <c r="V31" s="140"/>
      <c r="W31" s="140"/>
      <c r="X31" s="140"/>
      <c r="Y31" s="141"/>
      <c r="Z31" s="34"/>
      <c r="AA31" s="58"/>
      <c r="AB31" s="57" t="s">
        <v>102</v>
      </c>
      <c r="AC31" s="57"/>
      <c r="AD31" s="57"/>
      <c r="AE31" s="57"/>
      <c r="AF31" s="57"/>
      <c r="AG31" s="57"/>
    </row>
    <row r="32" spans="1:42" ht="12.75" customHeight="1">
      <c r="A32" s="132"/>
      <c r="B32" s="133"/>
      <c r="C32" s="132"/>
      <c r="D32" s="137"/>
      <c r="E32" s="137"/>
      <c r="F32" s="133"/>
      <c r="G32" s="132"/>
      <c r="H32" s="137"/>
      <c r="I32" s="133"/>
      <c r="J32" s="132"/>
      <c r="K32" s="137"/>
      <c r="L32" s="133"/>
      <c r="M32" s="132"/>
      <c r="N32" s="137"/>
      <c r="O32" s="133"/>
      <c r="P32" s="142"/>
      <c r="Q32" s="143"/>
      <c r="R32" s="144"/>
      <c r="S32" s="142"/>
      <c r="T32" s="143"/>
      <c r="U32" s="143"/>
      <c r="V32" s="143"/>
      <c r="W32" s="143"/>
      <c r="X32" s="143"/>
      <c r="Y32" s="144"/>
      <c r="Z32" s="34"/>
      <c r="AA32" s="58"/>
      <c r="AB32" s="57"/>
      <c r="AC32" s="57"/>
      <c r="AD32" s="57"/>
      <c r="AE32" s="57"/>
      <c r="AF32" s="57"/>
      <c r="AG32" s="57"/>
    </row>
    <row r="33" spans="1:42" ht="12.75" customHeight="1">
      <c r="A33" s="134"/>
      <c r="B33" s="135"/>
      <c r="C33" s="134"/>
      <c r="D33" s="138"/>
      <c r="E33" s="138"/>
      <c r="F33" s="135"/>
      <c r="G33" s="134"/>
      <c r="H33" s="138"/>
      <c r="I33" s="135"/>
      <c r="J33" s="134"/>
      <c r="K33" s="138"/>
      <c r="L33" s="135"/>
      <c r="M33" s="134"/>
      <c r="N33" s="138"/>
      <c r="O33" s="135"/>
      <c r="P33" s="145"/>
      <c r="Q33" s="146"/>
      <c r="R33" s="147"/>
      <c r="S33" s="145"/>
      <c r="T33" s="146"/>
      <c r="U33" s="146"/>
      <c r="V33" s="146"/>
      <c r="W33" s="146"/>
      <c r="X33" s="146"/>
      <c r="Y33" s="147"/>
      <c r="Z33" s="34"/>
      <c r="AA33" s="58"/>
      <c r="AB33" s="57"/>
      <c r="AC33" s="57"/>
      <c r="AD33" s="57"/>
      <c r="AE33" s="57"/>
      <c r="AF33" s="57"/>
      <c r="AG33" s="57"/>
    </row>
    <row r="34" spans="1:42" ht="12.75" customHeight="1">
      <c r="A34" s="123">
        <v>1</v>
      </c>
      <c r="B34" s="124"/>
      <c r="C34" s="123">
        <v>2</v>
      </c>
      <c r="D34" s="148"/>
      <c r="E34" s="148"/>
      <c r="F34" s="124"/>
      <c r="G34" s="123">
        <v>3</v>
      </c>
      <c r="H34" s="148"/>
      <c r="I34" s="124"/>
      <c r="J34" s="115">
        <v>4</v>
      </c>
      <c r="K34" s="117"/>
      <c r="L34" s="116"/>
      <c r="M34" s="115">
        <v>5</v>
      </c>
      <c r="N34" s="117"/>
      <c r="O34" s="116"/>
      <c r="P34" s="115">
        <v>6</v>
      </c>
      <c r="Q34" s="117"/>
      <c r="R34" s="116"/>
      <c r="S34" s="115">
        <v>7</v>
      </c>
      <c r="T34" s="117"/>
      <c r="U34" s="117"/>
      <c r="V34" s="117"/>
      <c r="W34" s="117"/>
      <c r="X34" s="117"/>
      <c r="Y34" s="116"/>
      <c r="Z34" s="34"/>
      <c r="AA34" s="58"/>
      <c r="AB34" s="57"/>
      <c r="AC34" s="57"/>
      <c r="AD34" s="57"/>
      <c r="AE34" s="57"/>
      <c r="AF34" s="57"/>
      <c r="AG34" s="57"/>
    </row>
    <row r="35" spans="1:42" ht="12.75" customHeight="1">
      <c r="A35" s="155" t="s">
        <v>105</v>
      </c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7"/>
      <c r="Z35" s="34"/>
      <c r="AA35" s="58"/>
      <c r="AB35" s="57"/>
      <c r="AC35" s="57"/>
      <c r="AD35" s="77" t="s">
        <v>93</v>
      </c>
      <c r="AE35" s="77" t="s">
        <v>94</v>
      </c>
      <c r="AF35" s="57"/>
      <c r="AG35" s="57"/>
    </row>
    <row r="36" spans="1:42" ht="12.75" customHeight="1">
      <c r="A36" s="149">
        <v>1</v>
      </c>
      <c r="B36" s="150"/>
      <c r="C36" s="155">
        <v>32</v>
      </c>
      <c r="D36" s="156"/>
      <c r="E36" s="156"/>
      <c r="F36" s="157"/>
      <c r="G36" s="155">
        <v>804.3</v>
      </c>
      <c r="H36" s="156"/>
      <c r="I36" s="157"/>
      <c r="J36" s="118">
        <v>525.36</v>
      </c>
      <c r="K36" s="120"/>
      <c r="L36" s="119"/>
      <c r="M36" s="160">
        <f>J36/G36*1000</f>
        <v>653.18910854158901</v>
      </c>
      <c r="N36" s="161"/>
      <c r="O36" s="162"/>
      <c r="P36" s="118">
        <v>5.0999999999999996</v>
      </c>
      <c r="Q36" s="120"/>
      <c r="R36" s="119"/>
      <c r="S36" s="118" t="s">
        <v>102</v>
      </c>
      <c r="T36" s="120"/>
      <c r="U36" s="120"/>
      <c r="V36" s="120"/>
      <c r="W36" s="120"/>
      <c r="X36" s="120"/>
      <c r="Y36" s="119"/>
      <c r="Z36" s="34"/>
      <c r="AD36" s="77"/>
      <c r="AE36" s="36">
        <f>J36*1000</f>
        <v>525360</v>
      </c>
    </row>
    <row r="37" spans="1:42" ht="12.75" customHeight="1">
      <c r="A37" s="151"/>
      <c r="B37" s="152"/>
      <c r="C37" s="155">
        <v>32</v>
      </c>
      <c r="D37" s="156"/>
      <c r="E37" s="156"/>
      <c r="F37" s="157"/>
      <c r="G37" s="155">
        <v>804.3</v>
      </c>
      <c r="H37" s="156"/>
      <c r="I37" s="157"/>
      <c r="J37" s="118">
        <v>519.21</v>
      </c>
      <c r="K37" s="120"/>
      <c r="L37" s="119"/>
      <c r="M37" s="160">
        <f t="shared" ref="M37:M38" si="0">J37/G37*1000</f>
        <v>645.5427079447968</v>
      </c>
      <c r="N37" s="161"/>
      <c r="O37" s="162"/>
      <c r="P37" s="118">
        <v>4.7</v>
      </c>
      <c r="Q37" s="120"/>
      <c r="R37" s="119"/>
      <c r="S37" s="118" t="s">
        <v>102</v>
      </c>
      <c r="T37" s="120"/>
      <c r="U37" s="120"/>
      <c r="V37" s="120"/>
      <c r="W37" s="120"/>
      <c r="X37" s="120"/>
      <c r="Y37" s="119"/>
      <c r="Z37" s="34"/>
      <c r="AA37" s="78">
        <v>25.132999999999999</v>
      </c>
      <c r="AB37" s="43">
        <v>32</v>
      </c>
      <c r="AC37" s="78">
        <f>AB37*AA37</f>
        <v>804.25599999999997</v>
      </c>
      <c r="AD37" s="36" t="e">
        <f>#REF!*1000</f>
        <v>#REF!</v>
      </c>
      <c r="AE37" s="36">
        <f>J37*1000</f>
        <v>519210.00000000006</v>
      </c>
      <c r="AF37" s="36"/>
    </row>
    <row r="38" spans="1:42" ht="12.75" customHeight="1">
      <c r="A38" s="153"/>
      <c r="B38" s="154"/>
      <c r="C38" s="155">
        <v>32</v>
      </c>
      <c r="D38" s="156"/>
      <c r="E38" s="156"/>
      <c r="F38" s="157"/>
      <c r="G38" s="155">
        <v>804.3</v>
      </c>
      <c r="H38" s="156"/>
      <c r="I38" s="157"/>
      <c r="J38" s="118">
        <v>532.66999999999996</v>
      </c>
      <c r="K38" s="120"/>
      <c r="L38" s="119"/>
      <c r="M38" s="160">
        <f t="shared" si="0"/>
        <v>662.27775705582496</v>
      </c>
      <c r="N38" s="161"/>
      <c r="O38" s="162"/>
      <c r="P38" s="118">
        <v>4.9000000000000004</v>
      </c>
      <c r="Q38" s="120"/>
      <c r="R38" s="119"/>
      <c r="S38" s="118" t="s">
        <v>102</v>
      </c>
      <c r="T38" s="120"/>
      <c r="U38" s="120"/>
      <c r="V38" s="120"/>
      <c r="W38" s="120"/>
      <c r="X38" s="120"/>
      <c r="Y38" s="119"/>
      <c r="Z38" s="34"/>
      <c r="AA38" s="78">
        <v>25.132999999999999</v>
      </c>
      <c r="AB38" s="43">
        <v>32</v>
      </c>
      <c r="AC38" s="78">
        <f t="shared" ref="AC38" si="1">AB38*AA38</f>
        <v>804.25599999999997</v>
      </c>
      <c r="AD38" s="36" t="e">
        <f>#REF!*1000</f>
        <v>#REF!</v>
      </c>
      <c r="AE38" s="36">
        <f>J37*1000</f>
        <v>519210.00000000006</v>
      </c>
      <c r="AF38" s="36"/>
      <c r="AG38" s="164" t="e">
        <f>(#REF!/#REF!)*1000</f>
        <v>#REF!</v>
      </c>
    </row>
    <row r="39" spans="1:42" ht="12.75" customHeight="1">
      <c r="A39" s="155" t="s">
        <v>105</v>
      </c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56"/>
      <c r="W39" s="156"/>
      <c r="X39" s="156"/>
      <c r="Y39" s="157"/>
      <c r="Z39" s="34"/>
      <c r="AA39" s="78">
        <v>25.132999999999999</v>
      </c>
      <c r="AB39" s="43">
        <v>32</v>
      </c>
      <c r="AC39" s="78">
        <f>AB39*AA39</f>
        <v>804.25599999999997</v>
      </c>
      <c r="AD39" s="36" t="e">
        <f>#REF!*1000</f>
        <v>#REF!</v>
      </c>
      <c r="AE39" s="36"/>
      <c r="AF39" s="36"/>
      <c r="AG39" s="164" t="e">
        <f t="shared" ref="AG39" si="2">(U38/T38)*1000</f>
        <v>#DIV/0!</v>
      </c>
    </row>
    <row r="40" spans="1:42" ht="12.75" customHeight="1">
      <c r="A40" s="149">
        <v>2</v>
      </c>
      <c r="B40" s="150"/>
      <c r="C40" s="155">
        <v>32</v>
      </c>
      <c r="D40" s="156"/>
      <c r="E40" s="156"/>
      <c r="F40" s="157"/>
      <c r="G40" s="155">
        <v>804.3</v>
      </c>
      <c r="H40" s="156"/>
      <c r="I40" s="157"/>
      <c r="J40" s="118">
        <v>525.36</v>
      </c>
      <c r="K40" s="120"/>
      <c r="L40" s="119"/>
      <c r="M40" s="160">
        <f>J40/G40*1000</f>
        <v>653.18910854158901</v>
      </c>
      <c r="N40" s="161"/>
      <c r="O40" s="162"/>
      <c r="P40" s="118">
        <v>5.0999999999999996</v>
      </c>
      <c r="Q40" s="120"/>
      <c r="R40" s="119"/>
      <c r="S40" s="118" t="s">
        <v>102</v>
      </c>
      <c r="T40" s="120"/>
      <c r="U40" s="120"/>
      <c r="V40" s="120"/>
      <c r="W40" s="120"/>
      <c r="X40" s="120"/>
      <c r="Y40" s="119"/>
      <c r="Z40" s="34"/>
      <c r="AA40" s="78">
        <v>25.132999999999999</v>
      </c>
      <c r="AB40" s="43">
        <v>32</v>
      </c>
      <c r="AC40" s="78">
        <f>AB40*AA40</f>
        <v>804.25599999999997</v>
      </c>
      <c r="AD40" s="36" t="e">
        <f>#REF!*1000</f>
        <v>#REF!</v>
      </c>
      <c r="AE40" s="36">
        <f>J40*1000</f>
        <v>525360</v>
      </c>
      <c r="AF40" s="36"/>
    </row>
    <row r="41" spans="1:42" ht="12.75" customHeight="1">
      <c r="A41" s="151"/>
      <c r="B41" s="152"/>
      <c r="C41" s="155">
        <v>32</v>
      </c>
      <c r="D41" s="156"/>
      <c r="E41" s="156"/>
      <c r="F41" s="157"/>
      <c r="G41" s="155">
        <v>804.3</v>
      </c>
      <c r="H41" s="156"/>
      <c r="I41" s="157"/>
      <c r="J41" s="118">
        <v>519.21</v>
      </c>
      <c r="K41" s="120"/>
      <c r="L41" s="119"/>
      <c r="M41" s="160">
        <f t="shared" ref="M41:M42" si="3">J41/G41*1000</f>
        <v>645.5427079447968</v>
      </c>
      <c r="N41" s="161"/>
      <c r="O41" s="162"/>
      <c r="P41" s="118">
        <v>4.7</v>
      </c>
      <c r="Q41" s="120"/>
      <c r="R41" s="119"/>
      <c r="S41" s="118" t="s">
        <v>102</v>
      </c>
      <c r="T41" s="120"/>
      <c r="U41" s="120"/>
      <c r="V41" s="120"/>
      <c r="W41" s="120"/>
      <c r="X41" s="120"/>
      <c r="Y41" s="119"/>
      <c r="Z41" s="34"/>
      <c r="AA41" s="78">
        <v>25.132999999999999</v>
      </c>
      <c r="AB41" s="43">
        <v>32</v>
      </c>
      <c r="AC41" s="78">
        <f t="shared" ref="AC41" si="4">AB41*AA41</f>
        <v>804.25599999999997</v>
      </c>
      <c r="AD41" s="36" t="e">
        <f>#REF!*1000</f>
        <v>#REF!</v>
      </c>
      <c r="AE41" s="36">
        <f t="shared" ref="AE41:AE42" si="5">J41*1000</f>
        <v>519210.00000000006</v>
      </c>
      <c r="AF41" s="36"/>
      <c r="AG41" s="164" t="e">
        <f>(#REF!/#REF!)*1000</f>
        <v>#REF!</v>
      </c>
    </row>
    <row r="42" spans="1:42" ht="12.75" customHeight="1">
      <c r="A42" s="153"/>
      <c r="B42" s="154"/>
      <c r="C42" s="155">
        <v>32</v>
      </c>
      <c r="D42" s="156"/>
      <c r="E42" s="156"/>
      <c r="F42" s="157"/>
      <c r="G42" s="155">
        <v>804.3</v>
      </c>
      <c r="H42" s="156"/>
      <c r="I42" s="157"/>
      <c r="J42" s="118">
        <v>532.66999999999996</v>
      </c>
      <c r="K42" s="120"/>
      <c r="L42" s="119"/>
      <c r="M42" s="160">
        <f t="shared" si="3"/>
        <v>662.27775705582496</v>
      </c>
      <c r="N42" s="161"/>
      <c r="O42" s="162"/>
      <c r="P42" s="118">
        <v>4.9000000000000004</v>
      </c>
      <c r="Q42" s="120"/>
      <c r="R42" s="119"/>
      <c r="S42" s="118" t="s">
        <v>102</v>
      </c>
      <c r="T42" s="120"/>
      <c r="U42" s="120"/>
      <c r="V42" s="120"/>
      <c r="W42" s="120"/>
      <c r="X42" s="120"/>
      <c r="Y42" s="119"/>
      <c r="Z42" s="34"/>
      <c r="AA42" s="78">
        <v>25.132999999999999</v>
      </c>
      <c r="AB42" s="43">
        <v>32</v>
      </c>
      <c r="AC42" s="78">
        <f>AB42*AA42</f>
        <v>804.25599999999997</v>
      </c>
      <c r="AD42" s="36" t="e">
        <f>#REF!*1000</f>
        <v>#REF!</v>
      </c>
      <c r="AE42" s="36">
        <f t="shared" si="5"/>
        <v>532670</v>
      </c>
      <c r="AF42" s="36"/>
      <c r="AG42" s="164" t="e">
        <f t="shared" ref="AG42" si="6">(U41/T41)*1000</f>
        <v>#DIV/0!</v>
      </c>
    </row>
    <row r="43" spans="1:42" ht="12.75" customHeight="1">
      <c r="A43" s="98" t="s">
        <v>92</v>
      </c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34"/>
    </row>
    <row r="44" spans="1:42" ht="12.75" customHeight="1">
      <c r="A44" s="90" t="s">
        <v>106</v>
      </c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1"/>
      <c r="AA44" s="91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</row>
    <row r="45" spans="1:42" ht="12.75" customHeight="1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24"/>
      <c r="AE45" s="32"/>
      <c r="AF45" s="32"/>
      <c r="AG45" s="32"/>
      <c r="AH45" s="32"/>
      <c r="AI45" s="32"/>
      <c r="AJ45" s="32"/>
      <c r="AK45" s="32"/>
      <c r="AL45" s="32"/>
      <c r="AM45" s="32"/>
      <c r="AN45" s="32"/>
    </row>
    <row r="46" spans="1:42" ht="12.75" customHeight="1">
      <c r="A46" s="66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21"/>
      <c r="AB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</row>
    <row r="47" spans="1:42" ht="12.75" customHeight="1">
      <c r="A47" s="66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21"/>
      <c r="AB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</row>
    <row r="48" spans="1:42" ht="12.75" customHeight="1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24"/>
      <c r="AB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</row>
    <row r="49" spans="1:40" ht="12.75" customHeight="1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24"/>
      <c r="AB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</row>
    <row r="50" spans="1:40" ht="12.75" customHeight="1">
      <c r="A50" s="22"/>
      <c r="B50" s="21"/>
      <c r="C50" s="22"/>
      <c r="D50" s="22"/>
      <c r="E50" s="22"/>
      <c r="F50" s="22"/>
      <c r="G50" s="22"/>
      <c r="H50" s="22"/>
      <c r="I50" s="22"/>
      <c r="J50" s="22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4"/>
      <c r="AB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</row>
    <row r="51" spans="1:40" ht="12.75" customHeight="1">
      <c r="A51" s="60" t="s">
        <v>3</v>
      </c>
      <c r="B51" s="21"/>
      <c r="C51" s="22"/>
      <c r="D51" s="22"/>
      <c r="E51" s="22"/>
      <c r="F51" s="22"/>
      <c r="G51" s="22"/>
      <c r="H51" s="22"/>
      <c r="I51" s="22"/>
      <c r="J51" s="22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B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</row>
    <row r="52" spans="1:40" ht="12.75" customHeight="1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22"/>
    </row>
    <row r="53" spans="1:40" ht="12.75" customHeight="1">
      <c r="A53" s="60" t="s">
        <v>4</v>
      </c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4"/>
    </row>
    <row r="54" spans="1:40" ht="12.75" customHeight="1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4"/>
    </row>
    <row r="55" spans="1:40" ht="12.75" customHeight="1">
      <c r="A55" s="60"/>
      <c r="B55" s="60"/>
      <c r="C55" s="60"/>
      <c r="D55" s="60"/>
      <c r="E55" s="60"/>
      <c r="F55" s="60"/>
      <c r="G55" s="60"/>
      <c r="H55" s="61"/>
      <c r="I55" s="60"/>
      <c r="J55" s="62"/>
      <c r="K55" s="60"/>
      <c r="L55" s="61"/>
      <c r="M55" s="60"/>
      <c r="N55" s="62"/>
      <c r="O55" s="60"/>
      <c r="P55" s="62"/>
      <c r="Q55" s="60"/>
      <c r="R55" s="63"/>
      <c r="S55" s="60"/>
      <c r="T55" s="63" t="s">
        <v>66</v>
      </c>
      <c r="U55" s="60"/>
      <c r="V55" s="61"/>
      <c r="W55" s="60"/>
      <c r="X55" s="62"/>
      <c r="Y55" s="61"/>
    </row>
    <row r="56" spans="1:40" ht="12.75" customHeight="1">
      <c r="A56" s="60" t="s">
        <v>4</v>
      </c>
      <c r="B56" s="60"/>
      <c r="C56" s="60"/>
      <c r="D56" s="60"/>
      <c r="E56" s="60"/>
      <c r="F56" s="60"/>
      <c r="G56" s="61"/>
      <c r="H56" s="61"/>
      <c r="I56" s="61"/>
      <c r="J56" s="60"/>
      <c r="K56" s="61"/>
      <c r="L56" s="61"/>
      <c r="M56" s="61"/>
      <c r="N56" s="61"/>
      <c r="O56" s="61"/>
      <c r="P56" s="61"/>
      <c r="Q56" s="61"/>
      <c r="R56" s="63"/>
      <c r="S56" s="61"/>
      <c r="T56" s="63"/>
      <c r="U56" s="61"/>
      <c r="V56" s="61"/>
      <c r="W56" s="61"/>
      <c r="X56" s="61"/>
      <c r="Y56" s="61"/>
    </row>
    <row r="57" spans="1:40" ht="14.1" customHeight="1">
      <c r="A57" s="60"/>
      <c r="B57" s="60"/>
      <c r="C57" s="60"/>
      <c r="D57" s="60"/>
      <c r="E57" s="60"/>
      <c r="F57" s="60"/>
      <c r="G57" s="61"/>
      <c r="H57" s="61"/>
      <c r="I57" s="61"/>
      <c r="J57" s="60"/>
      <c r="K57" s="61"/>
      <c r="L57" s="61"/>
      <c r="M57" s="61"/>
      <c r="N57" s="61"/>
      <c r="O57" s="61"/>
      <c r="P57" s="61"/>
      <c r="Q57" s="61"/>
      <c r="R57" s="63"/>
      <c r="S57" s="61"/>
      <c r="T57" s="63"/>
      <c r="U57" s="61"/>
      <c r="V57" s="61"/>
      <c r="W57" s="61"/>
      <c r="X57" s="61"/>
      <c r="Y57" s="61"/>
    </row>
    <row r="58" spans="1:40" ht="14.1" customHeight="1">
      <c r="A58" s="60"/>
      <c r="B58" s="60"/>
      <c r="C58" s="60"/>
      <c r="D58" s="60"/>
      <c r="E58" s="60"/>
      <c r="F58" s="60"/>
      <c r="G58" s="61"/>
      <c r="H58" s="61"/>
      <c r="I58" s="61"/>
      <c r="J58" s="60"/>
      <c r="K58" s="61"/>
      <c r="L58" s="61"/>
      <c r="M58" s="61"/>
      <c r="N58" s="61"/>
      <c r="O58" s="61"/>
      <c r="P58" s="61"/>
      <c r="Q58" s="61"/>
      <c r="R58" s="63"/>
      <c r="S58" s="61"/>
      <c r="T58" s="63" t="s">
        <v>66</v>
      </c>
      <c r="U58" s="61"/>
      <c r="V58" s="61"/>
      <c r="W58" s="61"/>
      <c r="X58" s="61"/>
      <c r="Y58" s="61"/>
    </row>
    <row r="59" spans="1:40">
      <c r="A59" s="64" t="s">
        <v>1</v>
      </c>
      <c r="B59" s="64"/>
      <c r="C59" s="64"/>
      <c r="D59" s="64" t="s">
        <v>75</v>
      </c>
      <c r="E59" s="64"/>
      <c r="F59" s="64"/>
      <c r="G59" s="64"/>
      <c r="H59" s="64"/>
      <c r="I59" s="64"/>
      <c r="J59" s="64"/>
      <c r="K59" s="61"/>
      <c r="L59" s="61"/>
      <c r="M59" s="61"/>
      <c r="N59" s="61"/>
      <c r="O59" s="61"/>
      <c r="P59" s="61"/>
      <c r="Q59" s="61"/>
      <c r="R59" s="60"/>
      <c r="S59" s="61"/>
      <c r="T59" s="61"/>
      <c r="U59" s="61"/>
      <c r="V59" s="61"/>
      <c r="W59" s="61"/>
      <c r="X59" s="61"/>
      <c r="Y59" s="61"/>
    </row>
    <row r="60" spans="1:40">
      <c r="A60" s="64"/>
      <c r="B60" s="64"/>
      <c r="C60" s="64"/>
      <c r="D60" s="64" t="s">
        <v>76</v>
      </c>
      <c r="E60" s="64"/>
      <c r="F60" s="64"/>
      <c r="G60" s="64"/>
      <c r="H60" s="64"/>
      <c r="I60" s="64"/>
      <c r="J60" s="64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</row>
  </sheetData>
  <mergeCells count="84">
    <mergeCell ref="A26:F26"/>
    <mergeCell ref="G42:I42"/>
    <mergeCell ref="J42:L42"/>
    <mergeCell ref="M42:O42"/>
    <mergeCell ref="P42:R42"/>
    <mergeCell ref="S42:Y42"/>
    <mergeCell ref="G26:Y26"/>
    <mergeCell ref="A39:Y39"/>
    <mergeCell ref="A40:B42"/>
    <mergeCell ref="G40:I40"/>
    <mergeCell ref="J40:L40"/>
    <mergeCell ref="M40:O40"/>
    <mergeCell ref="P40:R40"/>
    <mergeCell ref="S40:Y40"/>
    <mergeCell ref="C41:F41"/>
    <mergeCell ref="G41:I41"/>
    <mergeCell ref="J41:L41"/>
    <mergeCell ref="G38:I38"/>
    <mergeCell ref="J38:L38"/>
    <mergeCell ref="M38:O38"/>
    <mergeCell ref="P38:R38"/>
    <mergeCell ref="S38:Y38"/>
    <mergeCell ref="A35:Y35"/>
    <mergeCell ref="G36:I36"/>
    <mergeCell ref="J36:L36"/>
    <mergeCell ref="M36:O36"/>
    <mergeCell ref="P36:R36"/>
    <mergeCell ref="S36:Y36"/>
    <mergeCell ref="G37:I37"/>
    <mergeCell ref="J37:L37"/>
    <mergeCell ref="M37:O37"/>
    <mergeCell ref="P37:R37"/>
    <mergeCell ref="S37:Y37"/>
    <mergeCell ref="G31:I33"/>
    <mergeCell ref="J31:L33"/>
    <mergeCell ref="M31:O33"/>
    <mergeCell ref="P31:R33"/>
    <mergeCell ref="A34:B34"/>
    <mergeCell ref="C34:F34"/>
    <mergeCell ref="G34:I34"/>
    <mergeCell ref="J34:L34"/>
    <mergeCell ref="M34:O34"/>
    <mergeCell ref="P34:R34"/>
    <mergeCell ref="Z44:AA44"/>
    <mergeCell ref="A31:B33"/>
    <mergeCell ref="C31:F33"/>
    <mergeCell ref="S31:Y33"/>
    <mergeCell ref="A43:Y43"/>
    <mergeCell ref="A44:Y44"/>
    <mergeCell ref="M41:O41"/>
    <mergeCell ref="P41:R41"/>
    <mergeCell ref="S41:Y41"/>
    <mergeCell ref="C42:F42"/>
    <mergeCell ref="C40:F40"/>
    <mergeCell ref="C38:F38"/>
    <mergeCell ref="C37:F37"/>
    <mergeCell ref="A36:B38"/>
    <mergeCell ref="C36:F36"/>
    <mergeCell ref="S34:Y34"/>
    <mergeCell ref="A27:F27"/>
    <mergeCell ref="G27:Y29"/>
    <mergeCell ref="A30:Y30"/>
    <mergeCell ref="A24:F24"/>
    <mergeCell ref="G24:Y24"/>
    <mergeCell ref="A25:F25"/>
    <mergeCell ref="G25:Y25"/>
    <mergeCell ref="A19:F19"/>
    <mergeCell ref="G19:Y20"/>
    <mergeCell ref="A21:F21"/>
    <mergeCell ref="G21:Y22"/>
    <mergeCell ref="A23:F23"/>
    <mergeCell ref="G23:Y23"/>
    <mergeCell ref="A14:Y14"/>
    <mergeCell ref="A15:Y15"/>
    <mergeCell ref="A17:F17"/>
    <mergeCell ref="G17:Y17"/>
    <mergeCell ref="A18:F18"/>
    <mergeCell ref="G18:Y18"/>
    <mergeCell ref="A1:Y7"/>
    <mergeCell ref="R9:Z9"/>
    <mergeCell ref="R11:V11"/>
    <mergeCell ref="W11:Z11"/>
    <mergeCell ref="R12:V12"/>
    <mergeCell ref="R13:V13"/>
  </mergeCells>
  <printOptions horizontalCentered="1"/>
  <pageMargins left="0" right="0" top="0.39370078740157483" bottom="0.55118110236220474" header="0.11811023622047245" footer="0.31496062992125984"/>
  <pageSetup paperSize="9" scale="85" orientation="portrait" r:id="rId1"/>
  <headerFooter differentFirst="1" scaleWithDoc="0">
    <oddHeader>&amp;C&amp;G</oddHeader>
    <oddFooter>&amp;R&amp;8№&amp;A.УК Страница  &amp;P из &amp;N</oddFooter>
    <firstHeader>&amp;C&amp;G</firstHeader>
    <firstFooter>&amp;R&amp;8№&amp;A.УК Страница  &amp;P из &amp;N</firstFooter>
  </headerFooter>
  <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D491C33-2008-4B45-B17D-49E39CECAADB}">
          <x14:formula1>
            <xm:f>'-'!$A$1:$A$6</xm:f>
          </x14:formula1>
          <xm:sqref>G26:Y26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75568-FAB0-4CFE-BC14-9ECCDFD03FF4}">
  <sheetPr>
    <tabColor theme="8" tint="0.39997558519241921"/>
  </sheetPr>
  <dimension ref="A1:AP58"/>
  <sheetViews>
    <sheetView showWhiteSpace="0" view="pageBreakPreview" topLeftCell="A6" zoomScaleNormal="100" zoomScaleSheetLayoutView="100" workbookViewId="0">
      <selection activeCell="N16" sqref="N16"/>
    </sheetView>
  </sheetViews>
  <sheetFormatPr defaultColWidth="9.140625" defaultRowHeight="15"/>
  <cols>
    <col min="1" max="1" width="4.140625" customWidth="1"/>
    <col min="2" max="25" width="4.7109375" customWidth="1"/>
    <col min="26" max="26" width="3.7109375" customWidth="1"/>
    <col min="36" max="41" width="5.7109375" customWidth="1"/>
  </cols>
  <sheetData>
    <row r="1" spans="1:40" ht="15" customHeight="1">
      <c r="A1" s="80" t="s">
        <v>67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56"/>
      <c r="AA1" s="27"/>
    </row>
    <row r="2" spans="1:40" ht="15" customHeight="1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24"/>
      <c r="AB2" s="32"/>
      <c r="AE2" s="32"/>
      <c r="AF2" s="32"/>
      <c r="AG2" s="32"/>
      <c r="AH2" s="32"/>
      <c r="AI2" s="32"/>
      <c r="AJ2" s="32"/>
      <c r="AK2" s="32"/>
      <c r="AL2" s="32"/>
      <c r="AM2" s="32"/>
      <c r="AN2" s="32"/>
    </row>
    <row r="3" spans="1:40" ht="15" customHeight="1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55"/>
    </row>
    <row r="4" spans="1:40" ht="15" customHeight="1">
      <c r="A4" s="80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55"/>
    </row>
    <row r="5" spans="1:40" ht="15" customHeight="1">
      <c r="A5" s="80"/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55"/>
    </row>
    <row r="6" spans="1:40" ht="15" customHeight="1">
      <c r="A6" s="80"/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55"/>
    </row>
    <row r="7" spans="1:40" ht="15" customHeight="1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55"/>
    </row>
    <row r="8" spans="1:40" ht="15" customHeight="1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5"/>
    </row>
    <row r="9" spans="1:40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85" t="s">
        <v>73</v>
      </c>
      <c r="S9" s="85"/>
      <c r="T9" s="85"/>
      <c r="U9" s="85"/>
      <c r="V9" s="85"/>
      <c r="W9" s="85"/>
      <c r="X9" s="85"/>
      <c r="Y9" s="85"/>
      <c r="Z9" s="85"/>
    </row>
    <row r="10" spans="1:40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69" t="s">
        <v>6</v>
      </c>
      <c r="S10" s="69"/>
      <c r="T10" s="69"/>
      <c r="U10" s="69"/>
      <c r="V10" s="69"/>
      <c r="W10" s="69"/>
      <c r="X10" s="69"/>
      <c r="Y10" s="69"/>
      <c r="Z10" s="69"/>
    </row>
    <row r="11" spans="1:40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86"/>
      <c r="S11" s="86"/>
      <c r="T11" s="86"/>
      <c r="U11" s="86"/>
      <c r="V11" s="86"/>
      <c r="W11" s="87" t="s">
        <v>65</v>
      </c>
      <c r="X11" s="87"/>
      <c r="Y11" s="87"/>
      <c r="Z11" s="87"/>
    </row>
    <row r="12" spans="1:40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88" t="s">
        <v>74</v>
      </c>
      <c r="S12" s="88"/>
      <c r="T12" s="88"/>
      <c r="U12" s="88"/>
      <c r="V12" s="88"/>
      <c r="W12" s="70"/>
      <c r="X12" s="71"/>
      <c r="Y12" s="71"/>
      <c r="Z12" s="69"/>
    </row>
    <row r="13" spans="1:40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89" t="str">
        <f>TEXT($G$24,"[$-FC19]«ДД» ММММ ГГГГ \г.")</f>
        <v>«05» февраля 2026 г.</v>
      </c>
      <c r="S13" s="89"/>
      <c r="T13" s="89"/>
      <c r="U13" s="89"/>
      <c r="V13" s="89"/>
      <c r="W13" s="70"/>
      <c r="X13" s="71"/>
      <c r="Y13" s="71"/>
      <c r="Z13" s="69"/>
    </row>
    <row r="14" spans="1:40" ht="15" customHeight="1">
      <c r="A14" s="81" t="str">
        <f ca="1">"Протокол №"&amp;MID(CELL("filename",A1),SEARCH("]",CELL("filename"))+1,255)&amp;".А от "&amp;TEXT($G$24,"ДД.ММ.ГГГГ")&amp;""</f>
        <v>Протокол №Пластины.А от 05.02.2026</v>
      </c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55"/>
    </row>
    <row r="15" spans="1:40" ht="15" customHeight="1">
      <c r="A15" s="82" t="s">
        <v>77</v>
      </c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55"/>
    </row>
    <row r="16" spans="1:40" ht="12.7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55"/>
    </row>
    <row r="17" spans="1:42" ht="12.75" customHeight="1">
      <c r="A17" s="83" t="s">
        <v>0</v>
      </c>
      <c r="B17" s="83"/>
      <c r="C17" s="83"/>
      <c r="D17" s="83"/>
      <c r="E17" s="83"/>
      <c r="F17" s="83"/>
      <c r="G17" s="84" t="s">
        <v>62</v>
      </c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55"/>
    </row>
    <row r="18" spans="1:42" ht="12.75" customHeight="1">
      <c r="A18" s="83" t="s">
        <v>60</v>
      </c>
      <c r="B18" s="83"/>
      <c r="C18" s="83"/>
      <c r="D18" s="83"/>
      <c r="E18" s="83"/>
      <c r="F18" s="83"/>
      <c r="G18" s="84" t="s">
        <v>61</v>
      </c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55"/>
    </row>
    <row r="19" spans="1:42" ht="12.75" customHeight="1">
      <c r="A19" s="83" t="s">
        <v>58</v>
      </c>
      <c r="B19" s="83"/>
      <c r="C19" s="83"/>
      <c r="D19" s="83"/>
      <c r="E19" s="83"/>
      <c r="F19" s="83"/>
      <c r="G19" s="90" t="s">
        <v>63</v>
      </c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55"/>
    </row>
    <row r="20" spans="1:42" ht="12.75" customHeight="1">
      <c r="A20" s="72"/>
      <c r="B20" s="72"/>
      <c r="C20" s="72"/>
      <c r="D20" s="72"/>
      <c r="E20" s="72"/>
      <c r="F20" s="72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55"/>
      <c r="AA20" s="73"/>
      <c r="AB20" s="73"/>
      <c r="AC20" s="27"/>
      <c r="AD20" s="27"/>
    </row>
    <row r="21" spans="1:42" ht="12.75" customHeight="1">
      <c r="A21" s="83" t="s">
        <v>59</v>
      </c>
      <c r="B21" s="83"/>
      <c r="C21" s="83"/>
      <c r="D21" s="83"/>
      <c r="E21" s="83"/>
      <c r="F21" s="83"/>
      <c r="G21" s="90" t="s">
        <v>64</v>
      </c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55"/>
      <c r="AC21" s="27"/>
      <c r="AD21" s="27"/>
    </row>
    <row r="22" spans="1:42" ht="12.75" customHeight="1">
      <c r="A22" s="72"/>
      <c r="B22" s="72"/>
      <c r="C22" s="72"/>
      <c r="D22" s="72"/>
      <c r="E22" s="72"/>
      <c r="F22" s="72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55"/>
      <c r="AC22" s="27"/>
      <c r="AD22" s="27"/>
    </row>
    <row r="23" spans="1:42" ht="12.75" customHeight="1">
      <c r="A23" s="83" t="s">
        <v>70</v>
      </c>
      <c r="B23" s="83"/>
      <c r="C23" s="83"/>
      <c r="D23" s="83"/>
      <c r="E23" s="83"/>
      <c r="F23" s="83"/>
      <c r="G23" s="84" t="s">
        <v>78</v>
      </c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55"/>
      <c r="AA23" s="73"/>
      <c r="AB23" s="73"/>
      <c r="AC23" s="27"/>
      <c r="AD23" s="27"/>
    </row>
    <row r="24" spans="1:42" ht="12.75" customHeight="1">
      <c r="A24" s="83" t="s">
        <v>79</v>
      </c>
      <c r="B24" s="83"/>
      <c r="C24" s="83"/>
      <c r="D24" s="83"/>
      <c r="E24" s="83"/>
      <c r="F24" s="83"/>
      <c r="G24" s="94">
        <v>46058</v>
      </c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55"/>
      <c r="AC24" s="27"/>
      <c r="AD24" s="27"/>
    </row>
    <row r="25" spans="1:42" ht="14.25" customHeight="1">
      <c r="A25" s="83" t="s">
        <v>68</v>
      </c>
      <c r="B25" s="83"/>
      <c r="C25" s="83"/>
      <c r="D25" s="83"/>
      <c r="E25" s="83"/>
      <c r="F25" s="83"/>
      <c r="G25" s="90" t="s">
        <v>121</v>
      </c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55"/>
    </row>
    <row r="26" spans="1:42" ht="12.75" hidden="1" customHeight="1">
      <c r="A26" s="83" t="s">
        <v>72</v>
      </c>
      <c r="B26" s="83"/>
      <c r="C26" s="83"/>
      <c r="D26" s="83"/>
      <c r="E26" s="83"/>
      <c r="F26" s="83"/>
      <c r="G26" s="90" t="s">
        <v>114</v>
      </c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</row>
    <row r="27" spans="1:42" ht="12.75" customHeight="1">
      <c r="A27" s="83" t="s">
        <v>69</v>
      </c>
      <c r="B27" s="83"/>
      <c r="C27" s="83"/>
      <c r="D27" s="83"/>
      <c r="E27" s="83"/>
      <c r="F27" s="83"/>
      <c r="G27" s="90" t="s">
        <v>81</v>
      </c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34"/>
    </row>
    <row r="28" spans="1:42" ht="12.75" customHeight="1">
      <c r="A28" s="72"/>
      <c r="B28" s="72"/>
      <c r="C28" s="72"/>
      <c r="D28" s="72"/>
      <c r="E28" s="72"/>
      <c r="F28" s="72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34"/>
    </row>
    <row r="29" spans="1:42" ht="12.75" customHeight="1">
      <c r="A29" s="72"/>
      <c r="B29" s="72"/>
      <c r="C29" s="72"/>
      <c r="D29" s="72"/>
      <c r="E29" s="72"/>
      <c r="F29" s="72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34"/>
    </row>
    <row r="30" spans="1:42" ht="12.75" customHeight="1">
      <c r="A30" s="83" t="s">
        <v>82</v>
      </c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34"/>
      <c r="AA30" s="58"/>
      <c r="AB30" s="57"/>
      <c r="AC30" s="57"/>
      <c r="AD30" s="57"/>
      <c r="AE30" s="57"/>
      <c r="AF30" s="57"/>
      <c r="AG30" s="57"/>
    </row>
    <row r="31" spans="1:42" ht="12.75" customHeight="1">
      <c r="A31" s="130" t="s">
        <v>71</v>
      </c>
      <c r="B31" s="131"/>
      <c r="C31" s="130" t="s">
        <v>111</v>
      </c>
      <c r="D31" s="136"/>
      <c r="E31" s="136"/>
      <c r="F31" s="131"/>
      <c r="G31" s="130" t="s">
        <v>112</v>
      </c>
      <c r="H31" s="136"/>
      <c r="I31" s="131"/>
      <c r="J31" s="130" t="s">
        <v>115</v>
      </c>
      <c r="K31" s="136"/>
      <c r="L31" s="131"/>
      <c r="M31" s="130" t="s">
        <v>116</v>
      </c>
      <c r="N31" s="136"/>
      <c r="O31" s="131"/>
      <c r="P31" s="139" t="s">
        <v>117</v>
      </c>
      <c r="Q31" s="140"/>
      <c r="R31" s="141"/>
      <c r="S31" s="139" t="s">
        <v>118</v>
      </c>
      <c r="T31" s="140"/>
      <c r="U31" s="140"/>
      <c r="V31" s="140"/>
      <c r="W31" s="140"/>
      <c r="X31" s="140"/>
      <c r="Y31" s="141"/>
      <c r="Z31" s="34"/>
      <c r="AA31" s="58"/>
      <c r="AB31" s="57" t="s">
        <v>102</v>
      </c>
      <c r="AC31" s="57"/>
      <c r="AD31" s="57"/>
      <c r="AE31" s="57"/>
      <c r="AF31" s="57"/>
      <c r="AG31" s="57"/>
    </row>
    <row r="32" spans="1:42" ht="12.75" customHeight="1">
      <c r="A32" s="132"/>
      <c r="B32" s="133"/>
      <c r="C32" s="132"/>
      <c r="D32" s="137"/>
      <c r="E32" s="137"/>
      <c r="F32" s="133"/>
      <c r="G32" s="132"/>
      <c r="H32" s="137"/>
      <c r="I32" s="133"/>
      <c r="J32" s="132"/>
      <c r="K32" s="137"/>
      <c r="L32" s="133"/>
      <c r="M32" s="132"/>
      <c r="N32" s="137"/>
      <c r="O32" s="133"/>
      <c r="P32" s="142"/>
      <c r="Q32" s="143"/>
      <c r="R32" s="144"/>
      <c r="S32" s="142"/>
      <c r="T32" s="143"/>
      <c r="U32" s="143"/>
      <c r="V32" s="143"/>
      <c r="W32" s="143"/>
      <c r="X32" s="143"/>
      <c r="Y32" s="144"/>
      <c r="Z32" s="34"/>
      <c r="AA32" s="58"/>
      <c r="AB32" s="57"/>
      <c r="AC32" s="57"/>
      <c r="AD32" s="57"/>
      <c r="AE32" s="57"/>
      <c r="AF32" s="57"/>
      <c r="AG32" s="57"/>
    </row>
    <row r="33" spans="1:42" ht="12.75" customHeight="1">
      <c r="A33" s="132"/>
      <c r="B33" s="133"/>
      <c r="C33" s="132"/>
      <c r="D33" s="137"/>
      <c r="E33" s="137"/>
      <c r="F33" s="133"/>
      <c r="G33" s="132"/>
      <c r="H33" s="137"/>
      <c r="I33" s="133"/>
      <c r="J33" s="132"/>
      <c r="K33" s="137"/>
      <c r="L33" s="133"/>
      <c r="M33" s="132"/>
      <c r="N33" s="137"/>
      <c r="O33" s="133"/>
      <c r="P33" s="142"/>
      <c r="Q33" s="143"/>
      <c r="R33" s="144"/>
      <c r="S33" s="142"/>
      <c r="T33" s="143"/>
      <c r="U33" s="143"/>
      <c r="V33" s="143"/>
      <c r="W33" s="143"/>
      <c r="X33" s="143"/>
      <c r="Y33" s="144"/>
      <c r="Z33" s="34"/>
      <c r="AA33" s="58"/>
      <c r="AB33" s="57"/>
      <c r="AC33" s="57"/>
      <c r="AD33" s="57"/>
      <c r="AE33" s="57"/>
      <c r="AF33" s="57"/>
      <c r="AG33" s="57"/>
    </row>
    <row r="34" spans="1:42" ht="12.75" customHeight="1">
      <c r="A34" s="132"/>
      <c r="B34" s="133"/>
      <c r="C34" s="132"/>
      <c r="D34" s="137"/>
      <c r="E34" s="137"/>
      <c r="F34" s="133"/>
      <c r="G34" s="132"/>
      <c r="H34" s="137"/>
      <c r="I34" s="133"/>
      <c r="J34" s="132"/>
      <c r="K34" s="137"/>
      <c r="L34" s="133"/>
      <c r="M34" s="132"/>
      <c r="N34" s="137"/>
      <c r="O34" s="133"/>
      <c r="P34" s="142"/>
      <c r="Q34" s="143"/>
      <c r="R34" s="144"/>
      <c r="S34" s="142"/>
      <c r="T34" s="143"/>
      <c r="U34" s="143"/>
      <c r="V34" s="143"/>
      <c r="W34" s="143"/>
      <c r="X34" s="143"/>
      <c r="Y34" s="144"/>
      <c r="Z34" s="34"/>
      <c r="AA34" s="58"/>
      <c r="AB34" s="57"/>
      <c r="AC34" s="57"/>
      <c r="AD34" s="57"/>
      <c r="AE34" s="57"/>
      <c r="AF34" s="57"/>
      <c r="AG34" s="57"/>
    </row>
    <row r="35" spans="1:42" ht="12.75" customHeight="1">
      <c r="A35" s="134"/>
      <c r="B35" s="135"/>
      <c r="C35" s="134"/>
      <c r="D35" s="138"/>
      <c r="E35" s="138"/>
      <c r="F35" s="135"/>
      <c r="G35" s="134"/>
      <c r="H35" s="138"/>
      <c r="I35" s="135"/>
      <c r="J35" s="134"/>
      <c r="K35" s="138"/>
      <c r="L35" s="135"/>
      <c r="M35" s="134"/>
      <c r="N35" s="138"/>
      <c r="O35" s="135"/>
      <c r="P35" s="145"/>
      <c r="Q35" s="146"/>
      <c r="R35" s="147"/>
      <c r="S35" s="145"/>
      <c r="T35" s="146"/>
      <c r="U35" s="146"/>
      <c r="V35" s="146"/>
      <c r="W35" s="146"/>
      <c r="X35" s="146"/>
      <c r="Y35" s="147"/>
      <c r="Z35" s="34"/>
      <c r="AA35" s="58"/>
      <c r="AB35" s="57"/>
      <c r="AC35" s="57"/>
      <c r="AD35" s="57"/>
      <c r="AE35" s="57"/>
      <c r="AF35" s="57"/>
      <c r="AG35" s="57"/>
    </row>
    <row r="36" spans="1:42" ht="12.75" customHeight="1">
      <c r="A36" s="123">
        <v>1</v>
      </c>
      <c r="B36" s="124"/>
      <c r="C36" s="123">
        <v>2</v>
      </c>
      <c r="D36" s="148"/>
      <c r="E36" s="148"/>
      <c r="F36" s="124"/>
      <c r="G36" s="123">
        <v>3</v>
      </c>
      <c r="H36" s="148"/>
      <c r="I36" s="124"/>
      <c r="J36" s="115">
        <v>4</v>
      </c>
      <c r="K36" s="117"/>
      <c r="L36" s="116"/>
      <c r="M36" s="115">
        <v>5</v>
      </c>
      <c r="N36" s="117"/>
      <c r="O36" s="116"/>
      <c r="P36" s="115">
        <v>6</v>
      </c>
      <c r="Q36" s="117"/>
      <c r="R36" s="116"/>
      <c r="S36" s="115">
        <v>7</v>
      </c>
      <c r="T36" s="117"/>
      <c r="U36" s="117"/>
      <c r="V36" s="117"/>
      <c r="W36" s="117"/>
      <c r="X36" s="117"/>
      <c r="Y36" s="116"/>
      <c r="Z36" s="34"/>
      <c r="AA36" s="58"/>
      <c r="AB36" s="57"/>
      <c r="AC36" s="57"/>
      <c r="AD36" s="57"/>
      <c r="AE36" s="57"/>
      <c r="AF36" s="57"/>
      <c r="AG36" s="57"/>
    </row>
    <row r="37" spans="1:42" ht="12.75" customHeight="1">
      <c r="A37" s="155" t="s">
        <v>107</v>
      </c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7"/>
      <c r="Z37" s="34"/>
      <c r="AA37" s="58"/>
      <c r="AE37" s="77" t="s">
        <v>93</v>
      </c>
      <c r="AF37" s="77" t="s">
        <v>94</v>
      </c>
      <c r="AG37" t="s">
        <v>120</v>
      </c>
    </row>
    <row r="38" spans="1:42" ht="12.75" customHeight="1">
      <c r="A38" s="149">
        <v>1</v>
      </c>
      <c r="B38" s="150"/>
      <c r="C38" s="155" t="s">
        <v>108</v>
      </c>
      <c r="D38" s="156"/>
      <c r="E38" s="156"/>
      <c r="F38" s="157"/>
      <c r="G38" s="155" t="s">
        <v>119</v>
      </c>
      <c r="H38" s="156"/>
      <c r="I38" s="157"/>
      <c r="J38" s="118">
        <v>101.74</v>
      </c>
      <c r="K38" s="120"/>
      <c r="L38" s="119"/>
      <c r="M38" s="160">
        <v>244</v>
      </c>
      <c r="N38" s="161"/>
      <c r="O38" s="162"/>
      <c r="P38" s="163">
        <f>AG38</f>
        <v>376.81481481481478</v>
      </c>
      <c r="Q38" s="120"/>
      <c r="R38" s="119"/>
      <c r="S38" s="118">
        <v>26</v>
      </c>
      <c r="T38" s="120"/>
      <c r="U38" s="120"/>
      <c r="V38" s="120"/>
      <c r="W38" s="120"/>
      <c r="X38" s="120"/>
      <c r="Y38" s="119"/>
      <c r="Z38" s="34"/>
      <c r="AA38" s="58"/>
      <c r="AB38" s="78">
        <v>45</v>
      </c>
      <c r="AC38" s="43">
        <v>6</v>
      </c>
      <c r="AD38" s="78">
        <f>AC38*AB38</f>
        <v>270</v>
      </c>
      <c r="AE38" s="36" t="e">
        <f>#REF!*1000</f>
        <v>#REF!</v>
      </c>
      <c r="AF38" s="36">
        <f>U38*1000</f>
        <v>0</v>
      </c>
      <c r="AG38" s="165">
        <f>J38/AD38*1000</f>
        <v>376.81481481481478</v>
      </c>
    </row>
    <row r="39" spans="1:42" ht="12.75" customHeight="1">
      <c r="A39" s="151"/>
      <c r="B39" s="152"/>
      <c r="C39" s="155" t="s">
        <v>109</v>
      </c>
      <c r="D39" s="156"/>
      <c r="E39" s="156"/>
      <c r="F39" s="157"/>
      <c r="G39" s="155" t="s">
        <v>119</v>
      </c>
      <c r="H39" s="156"/>
      <c r="I39" s="157"/>
      <c r="J39" s="118">
        <v>101.74</v>
      </c>
      <c r="K39" s="120"/>
      <c r="L39" s="119"/>
      <c r="M39" s="160">
        <v>239</v>
      </c>
      <c r="N39" s="161"/>
      <c r="O39" s="162"/>
      <c r="P39" s="163">
        <f t="shared" ref="P39:P40" si="0">AG39</f>
        <v>376.81481481481478</v>
      </c>
      <c r="Q39" s="120"/>
      <c r="R39" s="119"/>
      <c r="S39" s="118">
        <v>25.5</v>
      </c>
      <c r="T39" s="120"/>
      <c r="U39" s="120"/>
      <c r="V39" s="120"/>
      <c r="W39" s="120"/>
      <c r="X39" s="120"/>
      <c r="Y39" s="119"/>
      <c r="Z39" s="34"/>
      <c r="AA39" s="58"/>
      <c r="AB39" s="78">
        <v>45</v>
      </c>
      <c r="AC39" s="43">
        <v>6</v>
      </c>
      <c r="AD39" s="78">
        <f>AC39*AB39</f>
        <v>270</v>
      </c>
      <c r="AE39" s="36" t="e">
        <f>#REF!*1000</f>
        <v>#REF!</v>
      </c>
      <c r="AF39" s="36">
        <f>U39*1000</f>
        <v>0</v>
      </c>
      <c r="AG39" s="165">
        <f t="shared" ref="AG39:AG40" si="1">J39/AD39*1000</f>
        <v>376.81481481481478</v>
      </c>
    </row>
    <row r="40" spans="1:42" ht="12.75" customHeight="1">
      <c r="A40" s="153"/>
      <c r="B40" s="154"/>
      <c r="C40" s="155" t="s">
        <v>110</v>
      </c>
      <c r="D40" s="156"/>
      <c r="E40" s="156"/>
      <c r="F40" s="157"/>
      <c r="G40" s="155" t="s">
        <v>119</v>
      </c>
      <c r="H40" s="156"/>
      <c r="I40" s="157"/>
      <c r="J40" s="118">
        <v>101.74</v>
      </c>
      <c r="K40" s="120"/>
      <c r="L40" s="119"/>
      <c r="M40" s="160">
        <v>242</v>
      </c>
      <c r="N40" s="161"/>
      <c r="O40" s="162"/>
      <c r="P40" s="163">
        <f t="shared" si="0"/>
        <v>385.37878787878788</v>
      </c>
      <c r="Q40" s="120"/>
      <c r="R40" s="119"/>
      <c r="S40" s="118">
        <v>25.5</v>
      </c>
      <c r="T40" s="120"/>
      <c r="U40" s="120"/>
      <c r="V40" s="120"/>
      <c r="W40" s="120"/>
      <c r="X40" s="120"/>
      <c r="Y40" s="119"/>
      <c r="Z40" s="34"/>
      <c r="AA40" s="58"/>
      <c r="AB40" s="78">
        <v>44</v>
      </c>
      <c r="AC40" s="43">
        <v>6</v>
      </c>
      <c r="AD40" s="78">
        <f>AC40*AB40</f>
        <v>264</v>
      </c>
      <c r="AE40" s="36" t="e">
        <f>#REF!*1000</f>
        <v>#REF!</v>
      </c>
      <c r="AF40" s="36">
        <f>U40*1000</f>
        <v>0</v>
      </c>
      <c r="AG40" s="165">
        <f t="shared" si="1"/>
        <v>385.37878787878788</v>
      </c>
    </row>
    <row r="41" spans="1:42" ht="12.75" customHeight="1">
      <c r="A41" s="98" t="s">
        <v>92</v>
      </c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34"/>
    </row>
    <row r="42" spans="1:42" ht="12.75" customHeight="1">
      <c r="A42" s="90" t="str">
        <f>"По результатам проведенных испытаний, образцы №1-3 соответсвуют марке стали С245, согласно, таблице 4 ГОСТ 27772-2021."</f>
        <v>По результатам проведенных испытаний, образцы №1-3 соответсвуют марке стали С245, согласно, таблице 4 ГОСТ 27772-2021.</v>
      </c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1"/>
      <c r="AA42" s="91"/>
      <c r="AB42" s="67"/>
      <c r="AC42" s="67"/>
      <c r="AD42" s="67"/>
      <c r="AE42" s="67"/>
      <c r="AF42" s="67"/>
      <c r="AG42" s="67"/>
      <c r="AH42" s="67"/>
      <c r="AI42" s="67"/>
      <c r="AJ42" s="67"/>
      <c r="AK42" s="67"/>
      <c r="AL42" s="67"/>
      <c r="AM42" s="67"/>
      <c r="AN42" s="67"/>
      <c r="AO42" s="67"/>
      <c r="AP42" s="67"/>
    </row>
    <row r="43" spans="1:42" ht="12.75" customHeight="1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24"/>
      <c r="AE43" s="32"/>
      <c r="AF43" s="32"/>
      <c r="AG43" s="32"/>
      <c r="AH43" s="32"/>
      <c r="AI43" s="32"/>
      <c r="AJ43" s="32"/>
      <c r="AK43" s="32"/>
      <c r="AL43" s="32"/>
      <c r="AM43" s="32"/>
      <c r="AN43" s="32"/>
    </row>
    <row r="44" spans="1:42" ht="12.75" customHeight="1">
      <c r="A44" s="66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21"/>
      <c r="AB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</row>
    <row r="45" spans="1:42" ht="12.75" customHeight="1">
      <c r="A45" s="66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21"/>
      <c r="AB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</row>
    <row r="46" spans="1:42" ht="12.75" customHeight="1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24"/>
      <c r="AB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</row>
    <row r="47" spans="1:42" ht="12.75" customHeight="1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24"/>
      <c r="AB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</row>
    <row r="48" spans="1:42" ht="12.75" customHeight="1">
      <c r="A48" s="22"/>
      <c r="B48" s="21"/>
      <c r="C48" s="22"/>
      <c r="D48" s="22"/>
      <c r="E48" s="22"/>
      <c r="F48" s="22"/>
      <c r="G48" s="22"/>
      <c r="H48" s="22"/>
      <c r="I48" s="22"/>
      <c r="J48" s="22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4"/>
      <c r="AB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</row>
    <row r="49" spans="1:40" ht="12.75" customHeight="1">
      <c r="A49" s="60" t="s">
        <v>3</v>
      </c>
      <c r="B49" s="21"/>
      <c r="C49" s="22"/>
      <c r="D49" s="22"/>
      <c r="E49" s="22"/>
      <c r="F49" s="22"/>
      <c r="G49" s="22"/>
      <c r="H49" s="22"/>
      <c r="I49" s="22"/>
      <c r="J49" s="22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B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</row>
    <row r="50" spans="1:40" ht="12.75" customHeight="1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22"/>
    </row>
    <row r="51" spans="1:40" ht="12.75" customHeight="1">
      <c r="A51" s="60" t="s">
        <v>4</v>
      </c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4"/>
    </row>
    <row r="52" spans="1:40" ht="12.75" customHeight="1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4"/>
    </row>
    <row r="53" spans="1:40" ht="12.75" customHeight="1">
      <c r="A53" s="60"/>
      <c r="B53" s="60"/>
      <c r="C53" s="60"/>
      <c r="D53" s="60"/>
      <c r="E53" s="60"/>
      <c r="F53" s="60"/>
      <c r="G53" s="60"/>
      <c r="H53" s="61"/>
      <c r="I53" s="60"/>
      <c r="J53" s="62"/>
      <c r="K53" s="60"/>
      <c r="L53" s="61"/>
      <c r="M53" s="60"/>
      <c r="N53" s="62"/>
      <c r="O53" s="60"/>
      <c r="P53" s="62"/>
      <c r="Q53" s="60"/>
      <c r="R53" s="63"/>
      <c r="S53" s="60"/>
      <c r="T53" s="63" t="s">
        <v>66</v>
      </c>
      <c r="U53" s="60"/>
      <c r="V53" s="61"/>
      <c r="W53" s="60"/>
      <c r="X53" s="62"/>
      <c r="Y53" s="61"/>
    </row>
    <row r="54" spans="1:40" ht="12.75" customHeight="1">
      <c r="A54" s="60" t="s">
        <v>4</v>
      </c>
      <c r="B54" s="60"/>
      <c r="C54" s="60"/>
      <c r="D54" s="60"/>
      <c r="E54" s="60"/>
      <c r="F54" s="60"/>
      <c r="G54" s="61"/>
      <c r="H54" s="61"/>
      <c r="I54" s="61"/>
      <c r="J54" s="60"/>
      <c r="K54" s="61"/>
      <c r="L54" s="61"/>
      <c r="M54" s="61"/>
      <c r="N54" s="61"/>
      <c r="O54" s="61"/>
      <c r="P54" s="61"/>
      <c r="Q54" s="61"/>
      <c r="R54" s="63"/>
      <c r="S54" s="61"/>
      <c r="T54" s="63"/>
      <c r="U54" s="61"/>
      <c r="V54" s="61"/>
      <c r="W54" s="61"/>
      <c r="X54" s="61"/>
      <c r="Y54" s="61"/>
    </row>
    <row r="55" spans="1:40" ht="14.1" customHeight="1">
      <c r="A55" s="60"/>
      <c r="B55" s="60"/>
      <c r="C55" s="60"/>
      <c r="D55" s="60"/>
      <c r="E55" s="60"/>
      <c r="F55" s="60"/>
      <c r="G55" s="61"/>
      <c r="H55" s="61"/>
      <c r="I55" s="61"/>
      <c r="J55" s="60"/>
      <c r="K55" s="61"/>
      <c r="L55" s="61"/>
      <c r="M55" s="61"/>
      <c r="N55" s="61"/>
      <c r="O55" s="61"/>
      <c r="P55" s="61"/>
      <c r="Q55" s="61"/>
      <c r="R55" s="63"/>
      <c r="S55" s="61"/>
      <c r="T55" s="63"/>
      <c r="U55" s="61"/>
      <c r="V55" s="61"/>
      <c r="W55" s="61"/>
      <c r="X55" s="61"/>
      <c r="Y55" s="61"/>
    </row>
    <row r="56" spans="1:40" ht="14.1" customHeight="1">
      <c r="A56" s="60"/>
      <c r="B56" s="60"/>
      <c r="C56" s="60"/>
      <c r="D56" s="60"/>
      <c r="E56" s="60"/>
      <c r="F56" s="60"/>
      <c r="G56" s="61"/>
      <c r="H56" s="61"/>
      <c r="I56" s="61"/>
      <c r="J56" s="60"/>
      <c r="K56" s="61"/>
      <c r="L56" s="61"/>
      <c r="M56" s="61"/>
      <c r="N56" s="61"/>
      <c r="O56" s="61"/>
      <c r="P56" s="61"/>
      <c r="Q56" s="61"/>
      <c r="R56" s="63"/>
      <c r="S56" s="61"/>
      <c r="T56" s="63" t="s">
        <v>66</v>
      </c>
      <c r="U56" s="61"/>
      <c r="V56" s="61"/>
      <c r="W56" s="61"/>
      <c r="X56" s="61"/>
      <c r="Y56" s="61"/>
    </row>
    <row r="57" spans="1:40">
      <c r="A57" s="64" t="s">
        <v>1</v>
      </c>
      <c r="B57" s="64"/>
      <c r="C57" s="64"/>
      <c r="D57" s="64" t="s">
        <v>75</v>
      </c>
      <c r="E57" s="64"/>
      <c r="F57" s="64"/>
      <c r="G57" s="64"/>
      <c r="H57" s="64"/>
      <c r="I57" s="64"/>
      <c r="J57" s="64"/>
      <c r="K57" s="61"/>
      <c r="L57" s="61"/>
      <c r="M57" s="61"/>
      <c r="N57" s="61"/>
      <c r="O57" s="61"/>
      <c r="P57" s="61"/>
      <c r="Q57" s="61"/>
      <c r="R57" s="60"/>
      <c r="S57" s="61"/>
      <c r="T57" s="61"/>
      <c r="U57" s="61"/>
      <c r="V57" s="61"/>
      <c r="W57" s="61"/>
      <c r="X57" s="61"/>
      <c r="Y57" s="61"/>
    </row>
    <row r="58" spans="1:40">
      <c r="A58" s="64"/>
      <c r="B58" s="64"/>
      <c r="C58" s="64"/>
      <c r="D58" s="64" t="s">
        <v>76</v>
      </c>
      <c r="E58" s="64"/>
      <c r="F58" s="64"/>
      <c r="G58" s="64"/>
      <c r="H58" s="64"/>
      <c r="I58" s="64"/>
      <c r="J58" s="64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</row>
  </sheetData>
  <mergeCells count="64">
    <mergeCell ref="A41:Y41"/>
    <mergeCell ref="A42:Y42"/>
    <mergeCell ref="Z42:AA42"/>
    <mergeCell ref="G26:Y26"/>
    <mergeCell ref="A26:F26"/>
    <mergeCell ref="S40:Y40"/>
    <mergeCell ref="G39:I39"/>
    <mergeCell ref="J39:L39"/>
    <mergeCell ref="M39:O39"/>
    <mergeCell ref="P39:R39"/>
    <mergeCell ref="S39:Y39"/>
    <mergeCell ref="C40:F40"/>
    <mergeCell ref="G40:I40"/>
    <mergeCell ref="J40:L40"/>
    <mergeCell ref="M40:O40"/>
    <mergeCell ref="P40:R40"/>
    <mergeCell ref="S36:Y36"/>
    <mergeCell ref="A37:Y37"/>
    <mergeCell ref="A38:B40"/>
    <mergeCell ref="C38:F38"/>
    <mergeCell ref="G38:I38"/>
    <mergeCell ref="J38:L38"/>
    <mergeCell ref="M38:O38"/>
    <mergeCell ref="P38:R38"/>
    <mergeCell ref="S38:Y38"/>
    <mergeCell ref="C39:F39"/>
    <mergeCell ref="A36:B36"/>
    <mergeCell ref="C36:F36"/>
    <mergeCell ref="G36:I36"/>
    <mergeCell ref="J36:L36"/>
    <mergeCell ref="M36:O36"/>
    <mergeCell ref="P36:R36"/>
    <mergeCell ref="A27:F27"/>
    <mergeCell ref="G27:Y29"/>
    <mergeCell ref="A30:Y30"/>
    <mergeCell ref="A31:B35"/>
    <mergeCell ref="C31:F35"/>
    <mergeCell ref="G31:I35"/>
    <mergeCell ref="J31:L35"/>
    <mergeCell ref="M31:O35"/>
    <mergeCell ref="P31:R35"/>
    <mergeCell ref="S31:Y35"/>
    <mergeCell ref="A24:F24"/>
    <mergeCell ref="G24:Y24"/>
    <mergeCell ref="A25:F25"/>
    <mergeCell ref="G25:Y25"/>
    <mergeCell ref="A19:F19"/>
    <mergeCell ref="G19:Y20"/>
    <mergeCell ref="A21:F21"/>
    <mergeCell ref="G21:Y22"/>
    <mergeCell ref="A23:F23"/>
    <mergeCell ref="G23:Y23"/>
    <mergeCell ref="A14:Y14"/>
    <mergeCell ref="A15:Y15"/>
    <mergeCell ref="A17:F17"/>
    <mergeCell ref="G17:Y17"/>
    <mergeCell ref="A18:F18"/>
    <mergeCell ref="G18:Y18"/>
    <mergeCell ref="A1:Y7"/>
    <mergeCell ref="R9:Z9"/>
    <mergeCell ref="R11:V11"/>
    <mergeCell ref="W11:Z11"/>
    <mergeCell ref="R12:V12"/>
    <mergeCell ref="R13:V13"/>
  </mergeCells>
  <printOptions horizontalCentered="1"/>
  <pageMargins left="0" right="0" top="0.39370078740157483" bottom="0.55118110236220474" header="0.11811023622047245" footer="0.31496062992125984"/>
  <pageSetup paperSize="9" scale="85" orientation="portrait" r:id="rId1"/>
  <headerFooter differentFirst="1" scaleWithDoc="0">
    <oddHeader>&amp;C&amp;G</oddHeader>
    <oddFooter>&amp;R&amp;8№&amp;A.УК Страница  &amp;P из &amp;N</oddFooter>
    <firstHeader>&amp;C&amp;G</firstHeader>
    <firstFooter>&amp;R&amp;8№&amp;A.УК Страница  &amp;P из &amp;N</firstFooter>
  </headerFooter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132091-F04E-47E7-8DC5-0861983801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5</vt:i4>
      </vt:variant>
    </vt:vector>
  </HeadingPairs>
  <TitlesOfParts>
    <vt:vector size="11" baseType="lpstr">
      <vt:lpstr>Рассчеты (3)</vt:lpstr>
      <vt:lpstr>-</vt:lpstr>
      <vt:lpstr>Арматура</vt:lpstr>
      <vt:lpstr>Сварка арматуры</vt:lpstr>
      <vt:lpstr>Муфты</vt:lpstr>
      <vt:lpstr>Пластины</vt:lpstr>
      <vt:lpstr>Арматура!Область_печати</vt:lpstr>
      <vt:lpstr>Муфты!Область_печати</vt:lpstr>
      <vt:lpstr>Пластины!Область_печати</vt:lpstr>
      <vt:lpstr>'Рассчеты (3)'!Область_печати</vt:lpstr>
      <vt:lpstr>'Сварка арматуры'!Область_печати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Lab4</dc:creator>
  <cp:lastModifiedBy>User 164</cp:lastModifiedBy>
  <cp:lastPrinted>2026-04-22T13:55:27Z</cp:lastPrinted>
  <dcterms:created xsi:type="dcterms:W3CDTF">2015-06-01T08:05:49Z</dcterms:created>
  <dcterms:modified xsi:type="dcterms:W3CDTF">2026-04-22T14:18:48Z</dcterms:modified>
</cp:coreProperties>
</file>