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БЕТОН\#ФОРМАТКИ\Анкеры\"/>
    </mc:Choice>
  </mc:AlternateContent>
  <xr:revisionPtr revIDLastSave="0" documentId="13_ncr:1_{3F3EA68A-604A-4117-847F-C217310FE372}" xr6:coauthVersionLast="47" xr6:coauthVersionMax="47" xr10:uidLastSave="{00000000-0000-0000-0000-000000000000}"/>
  <bookViews>
    <workbookView xWindow="-120" yWindow="-120" windowWidth="29040" windowHeight="15720" tabRatio="819" firstSheet="1" activeTab="4" xr2:uid="{00000000-000D-0000-FFFF-FFFF00000000}"/>
  </bookViews>
  <sheets>
    <sheet name="Рассчеты (3)" sheetId="170" state="hidden" r:id="rId1"/>
    <sheet name="Рассчет" sheetId="174" r:id="rId2"/>
    <sheet name="старый по СТО 2010 года" sheetId="176" state="hidden" r:id="rId3"/>
    <sheet name="рассчет 2.0" sheetId="175" r:id="rId4"/>
    <sheet name="3888" sheetId="171" r:id="rId5"/>
    <sheet name="Страница 2" sheetId="177" r:id="rId6"/>
  </sheets>
  <definedNames>
    <definedName name="_xlnm.Print_Area" localSheetId="4">'3888'!$A$1:$Y$55</definedName>
    <definedName name="_xlnm.Print_Area" localSheetId="3">'рассчет 2.0'!$A$1:$L$10</definedName>
    <definedName name="_xlnm.Print_Area" localSheetId="0">'Рассчеты (3)'!$A$1:$K$59</definedName>
    <definedName name="_xlnm.Print_Area" localSheetId="2">'старый по СТО 2010 года'!$A$1:$O$16</definedName>
    <definedName name="_xlnm.Print_Area" localSheetId="5">'Страница 2'!$A$1:$Y$65</definedName>
  </definedNames>
  <calcPr calcId="191029"/>
</workbook>
</file>

<file path=xl/calcChain.xml><?xml version="1.0" encoding="utf-8"?>
<calcChain xmlns="http://schemas.openxmlformats.org/spreadsheetml/2006/main">
  <c r="A9" i="171" l="1"/>
  <c r="AC27" i="177"/>
  <c r="AB21" i="177"/>
  <c r="AI31" i="177"/>
  <c r="AI29" i="177"/>
  <c r="AI27" i="177"/>
  <c r="AI25" i="177"/>
  <c r="AI23" i="177"/>
  <c r="AI21" i="177"/>
  <c r="AI19" i="177"/>
  <c r="AI17" i="177"/>
  <c r="AI15" i="177"/>
  <c r="AA15" i="177" s="1"/>
  <c r="AI13" i="177"/>
  <c r="AE17" i="177" s="1"/>
  <c r="AA22" i="177"/>
  <c r="AH18" i="177"/>
  <c r="AA18" i="177"/>
  <c r="AH16" i="177"/>
  <c r="AG16" i="177"/>
  <c r="AF16" i="177"/>
  <c r="AD12" i="177"/>
  <c r="AE12" i="177"/>
  <c r="AF12" i="177"/>
  <c r="AG12" i="177"/>
  <c r="AH12" i="177"/>
  <c r="AA12" i="177"/>
  <c r="AH31" i="177"/>
  <c r="AG31" i="177"/>
  <c r="AF31" i="177"/>
  <c r="AE31" i="177"/>
  <c r="AD31" i="177"/>
  <c r="AC31" i="177"/>
  <c r="AB31" i="177"/>
  <c r="AA31" i="177"/>
  <c r="Z31" i="177"/>
  <c r="AH29" i="177"/>
  <c r="AG29" i="177"/>
  <c r="AF29" i="177"/>
  <c r="AE29" i="177"/>
  <c r="Z29" i="177"/>
  <c r="AF28" i="177"/>
  <c r="Z28" i="177"/>
  <c r="AH27" i="177"/>
  <c r="AG27" i="177"/>
  <c r="AF27" i="177"/>
  <c r="AE27" i="177"/>
  <c r="AD27" i="177"/>
  <c r="Z27" i="177"/>
  <c r="Z26" i="177"/>
  <c r="Z25" i="177"/>
  <c r="Z24" i="177"/>
  <c r="AH23" i="177"/>
  <c r="AG23" i="177"/>
  <c r="Z23" i="177"/>
  <c r="AH22" i="177"/>
  <c r="AG22" i="177"/>
  <c r="Z22" i="177"/>
  <c r="AH21" i="177"/>
  <c r="AG21" i="177"/>
  <c r="AF21" i="177"/>
  <c r="AE21" i="177"/>
  <c r="AD21" i="177"/>
  <c r="AC21" i="177"/>
  <c r="AC18" i="177"/>
  <c r="AE18" i="177" l="1"/>
  <c r="AA29" i="177"/>
  <c r="AD22" i="177"/>
  <c r="AC16" i="177"/>
  <c r="AD18" i="177"/>
  <c r="AF18" i="177"/>
  <c r="AA27" i="177"/>
  <c r="AA21" i="177"/>
  <c r="AB27" i="177"/>
  <c r="AC29" i="177"/>
  <c r="AD16" i="177"/>
  <c r="AB22" i="177"/>
  <c r="AC22" i="177"/>
  <c r="AB12" i="177"/>
  <c r="AH19" i="177"/>
  <c r="AB29" i="177"/>
  <c r="AE22" i="177"/>
  <c r="AF22" i="177"/>
  <c r="AD29" i="177"/>
  <c r="AE16" i="177"/>
  <c r="AG28" i="177"/>
  <c r="AH28" i="177"/>
  <c r="AB28" i="177"/>
  <c r="AB18" i="177"/>
  <c r="AB30" i="177"/>
  <c r="AD30" i="177"/>
  <c r="AC23" i="177"/>
  <c r="AD23" i="177"/>
  <c r="AC30" i="177"/>
  <c r="AF19" i="177"/>
  <c r="AE23" i="177"/>
  <c r="AG19" i="177"/>
  <c r="AF23" i="177"/>
  <c r="AB16" i="177"/>
  <c r="AF24" i="177"/>
  <c r="AG24" i="177"/>
  <c r="AH24" i="177"/>
  <c r="AA28" i="177"/>
  <c r="AE28" i="177"/>
  <c r="AG18" i="177"/>
  <c r="AA26" i="177"/>
  <c r="AB26" i="177"/>
  <c r="AC26" i="177"/>
  <c r="AA25" i="177"/>
  <c r="AE26" i="177"/>
  <c r="AG30" i="177"/>
  <c r="AC25" i="177"/>
  <c r="AG26" i="177"/>
  <c r="AH26" i="177"/>
  <c r="AF25" i="177"/>
  <c r="AE30" i="177"/>
  <c r="AF30" i="177"/>
  <c r="AA24" i="177"/>
  <c r="AC19" i="177"/>
  <c r="AC24" i="177"/>
  <c r="AD28" i="177"/>
  <c r="AD26" i="177"/>
  <c r="AB25" i="177"/>
  <c r="AF26" i="177"/>
  <c r="AH30" i="177"/>
  <c r="AA19" i="177"/>
  <c r="AD25" i="177"/>
  <c r="AB19" i="177"/>
  <c r="AB24" i="177"/>
  <c r="AE25" i="177"/>
  <c r="AC28" i="177"/>
  <c r="AD19" i="177"/>
  <c r="AA23" i="177"/>
  <c r="AD24" i="177"/>
  <c r="AG25" i="177"/>
  <c r="AE19" i="177"/>
  <c r="AB23" i="177"/>
  <c r="AE24" i="177"/>
  <c r="AH25" i="177"/>
  <c r="AC12" i="177"/>
  <c r="AB15" i="177"/>
  <c r="AC15" i="177"/>
  <c r="AD15" i="177"/>
  <c r="AA13" i="177"/>
  <c r="AE13" i="177"/>
  <c r="AE15" i="177"/>
  <c r="AD13" i="177"/>
  <c r="AC13" i="177"/>
  <c r="AF15" i="177"/>
  <c r="AG15" i="177"/>
  <c r="AH15" i="177"/>
  <c r="AG13" i="177"/>
  <c r="AB17" i="177"/>
  <c r="AH13" i="177"/>
  <c r="AA17" i="177"/>
  <c r="AF13" i="177"/>
  <c r="AC17" i="177"/>
  <c r="AB13" i="177"/>
  <c r="AF17" i="177"/>
  <c r="AH17" i="177"/>
  <c r="AG17" i="177"/>
  <c r="AD17" i="177"/>
  <c r="H36" i="171"/>
  <c r="AI14" i="177" s="1"/>
  <c r="H37" i="171"/>
  <c r="AI16" i="177" s="1"/>
  <c r="AA16" i="177" s="1"/>
  <c r="H38" i="171"/>
  <c r="AI18" i="177" s="1"/>
  <c r="H39" i="171"/>
  <c r="AI20" i="177" s="1"/>
  <c r="AI22" i="177"/>
  <c r="AI24" i="177"/>
  <c r="AI30" i="177"/>
  <c r="AA30" i="177" s="1"/>
  <c r="H35" i="171"/>
  <c r="AI12" i="177" s="1"/>
  <c r="AI26" i="177" l="1"/>
  <c r="AI28" i="177"/>
  <c r="AB20" i="177"/>
  <c r="AE20" i="177"/>
  <c r="AF20" i="177"/>
  <c r="AH20" i="177"/>
  <c r="AC20" i="177"/>
  <c r="AA20" i="177"/>
  <c r="AD20" i="177"/>
  <c r="AG20" i="177"/>
  <c r="C15" i="176"/>
  <c r="H5" i="176" s="1"/>
  <c r="K5" i="176"/>
  <c r="G2" i="176"/>
  <c r="G2" i="175"/>
  <c r="K45" i="171" s="1"/>
  <c r="K5" i="175"/>
  <c r="I45" i="171" s="1"/>
  <c r="C10" i="175"/>
  <c r="L21" i="174"/>
  <c r="U4" i="174"/>
  <c r="U6" i="174"/>
  <c r="U8" i="174"/>
  <c r="U10" i="174"/>
  <c r="U12" i="174"/>
  <c r="S6" i="174"/>
  <c r="Q7" i="174" s="1"/>
  <c r="P7" i="174" s="1"/>
  <c r="O7" i="174" s="1"/>
  <c r="S8" i="174"/>
  <c r="Q9" i="174" s="1"/>
  <c r="Q8" i="174" s="1"/>
  <c r="S10" i="174"/>
  <c r="Q11" i="174" s="1"/>
  <c r="Q10" i="174" s="1"/>
  <c r="S12" i="174"/>
  <c r="Q13" i="174" s="1"/>
  <c r="S4" i="174"/>
  <c r="Q5" i="174" s="1"/>
  <c r="D6" i="175" l="1"/>
  <c r="E6" i="175" s="1"/>
  <c r="D8" i="176"/>
  <c r="E8" i="176" s="1"/>
  <c r="D9" i="176"/>
  <c r="E9" i="176" s="1"/>
  <c r="D14" i="176"/>
  <c r="E14" i="176" s="1"/>
  <c r="D11" i="176"/>
  <c r="E11" i="176" s="1"/>
  <c r="D13" i="176"/>
  <c r="E13" i="176" s="1"/>
  <c r="D6" i="176"/>
  <c r="E6" i="176" s="1"/>
  <c r="D7" i="176"/>
  <c r="E7" i="176" s="1"/>
  <c r="D12" i="176"/>
  <c r="E12" i="176" s="1"/>
  <c r="D10" i="176"/>
  <c r="E10" i="176" s="1"/>
  <c r="D5" i="176"/>
  <c r="E5" i="176" s="1"/>
  <c r="A45" i="171"/>
  <c r="H5" i="175"/>
  <c r="D5" i="175"/>
  <c r="E5" i="175" s="1"/>
  <c r="D9" i="175"/>
  <c r="E9" i="175" s="1"/>
  <c r="D8" i="175"/>
  <c r="E8" i="175" s="1"/>
  <c r="D7" i="175"/>
  <c r="E7" i="175" s="1"/>
  <c r="Q6" i="174"/>
  <c r="P5" i="174"/>
  <c r="Q4" i="174"/>
  <c r="Q12" i="174"/>
  <c r="P13" i="174"/>
  <c r="P6" i="174"/>
  <c r="N7" i="174"/>
  <c r="O6" i="174"/>
  <c r="P9" i="174"/>
  <c r="P11" i="174"/>
  <c r="E15" i="176" l="1"/>
  <c r="F5" i="176" s="1"/>
  <c r="G5" i="176" s="1"/>
  <c r="I5" i="176"/>
  <c r="L5" i="176" s="1"/>
  <c r="E10" i="175"/>
  <c r="F5" i="175" s="1"/>
  <c r="G5" i="175" s="1"/>
  <c r="I5" i="175" s="1"/>
  <c r="J5" i="175" s="1"/>
  <c r="O13" i="174"/>
  <c r="P12" i="174"/>
  <c r="O5" i="174"/>
  <c r="P4" i="174"/>
  <c r="P10" i="174"/>
  <c r="O11" i="174"/>
  <c r="P8" i="174"/>
  <c r="O9" i="174"/>
  <c r="M7" i="174"/>
  <c r="N6" i="174"/>
  <c r="J5" i="176" l="1"/>
  <c r="C45" i="171"/>
  <c r="L5" i="175"/>
  <c r="S45" i="171" s="1"/>
  <c r="A48" i="171" s="1"/>
  <c r="G45" i="171"/>
  <c r="N5" i="174"/>
  <c r="O4" i="174"/>
  <c r="N13" i="174"/>
  <c r="O12" i="174"/>
  <c r="N9" i="174"/>
  <c r="O8" i="174"/>
  <c r="M6" i="174"/>
  <c r="L7" i="174"/>
  <c r="O10" i="174"/>
  <c r="N11" i="174"/>
  <c r="C31" i="174"/>
  <c r="B41" i="170"/>
  <c r="B40" i="170"/>
  <c r="B39" i="170"/>
  <c r="B38" i="170"/>
  <c r="B37" i="170"/>
  <c r="B36" i="170"/>
  <c r="B35" i="170"/>
  <c r="B34" i="170"/>
  <c r="B33" i="170"/>
  <c r="B32" i="170"/>
  <c r="N28" i="170"/>
  <c r="M45" i="171" l="1"/>
  <c r="N12" i="174"/>
  <c r="M13" i="174"/>
  <c r="M5" i="174"/>
  <c r="N4" i="174"/>
  <c r="L6" i="174"/>
  <c r="K7" i="174"/>
  <c r="N10" i="174"/>
  <c r="M11" i="174"/>
  <c r="M9" i="174"/>
  <c r="N8" i="174"/>
  <c r="A46" i="170"/>
  <c r="C46" i="170" s="1"/>
  <c r="L5" i="174" l="1"/>
  <c r="M4" i="174"/>
  <c r="L13" i="174"/>
  <c r="M12" i="174"/>
  <c r="L9" i="174"/>
  <c r="M8" i="174"/>
  <c r="M10" i="174"/>
  <c r="L11" i="174"/>
  <c r="K6" i="174"/>
  <c r="J7" i="174"/>
  <c r="J6" i="174" s="1"/>
  <c r="K13" i="174" l="1"/>
  <c r="L12" i="174"/>
  <c r="K5" i="174"/>
  <c r="L4" i="174"/>
  <c r="K11" i="174"/>
  <c r="L10" i="174"/>
  <c r="K9" i="174"/>
  <c r="L8" i="174"/>
  <c r="J5" i="174" l="1"/>
  <c r="J4" i="174" s="1"/>
  <c r="K4" i="174"/>
  <c r="K12" i="174"/>
  <c r="J13" i="174"/>
  <c r="J12" i="174" s="1"/>
  <c r="J9" i="174"/>
  <c r="J8" i="174" s="1"/>
  <c r="K8" i="174"/>
  <c r="K10" i="174"/>
  <c r="J11" i="174"/>
  <c r="J10" i="174" s="1"/>
  <c r="G29" i="174" l="1"/>
  <c r="J29" i="174" s="1"/>
  <c r="G25" i="174" l="1"/>
  <c r="J25" i="174" s="1"/>
  <c r="G26" i="174"/>
  <c r="J26" i="174" s="1"/>
  <c r="G28" i="174"/>
  <c r="J28" i="174" s="1"/>
  <c r="G27" i="174"/>
  <c r="J27" i="174" s="1"/>
  <c r="G22" i="174"/>
  <c r="J22" i="174" s="1"/>
  <c r="G23" i="174"/>
  <c r="J23" i="174" s="1"/>
  <c r="G24" i="174"/>
  <c r="J24" i="174" s="1"/>
  <c r="G30" i="174"/>
  <c r="J30" i="174" s="1"/>
  <c r="G21" i="174"/>
  <c r="J21" i="174" s="1"/>
  <c r="N21" i="174" l="1"/>
  <c r="P21" i="174" s="1"/>
  <c r="R21" i="174" s="1"/>
  <c r="U21" i="174" s="1"/>
  <c r="AA21" i="174" l="1"/>
  <c r="X21" i="174"/>
</calcChain>
</file>

<file path=xl/sharedStrings.xml><?xml version="1.0" encoding="utf-8"?>
<sst xmlns="http://schemas.openxmlformats.org/spreadsheetml/2006/main" count="259" uniqueCount="167">
  <si>
    <t>Заказчик :</t>
  </si>
  <si>
    <t>Примечание :</t>
  </si>
  <si>
    <t>Оборудование, инструменты:</t>
  </si>
  <si>
    <t>Ответственные исполнители:</t>
  </si>
  <si>
    <t>Инженер:</t>
  </si>
  <si>
    <t>_________________/Симоров А.Ю./</t>
  </si>
  <si>
    <t>Заведующий строительной лабораторией:</t>
  </si>
  <si>
    <t>2. Не разрешается перепечатка протокола без разрешения руководителя СЛ</t>
  </si>
  <si>
    <t>Протокол об испытаниях №0000.ВС/04.24 от 01.04.2024</t>
  </si>
  <si>
    <t>Анкеры механические для крепления в бетоне по ГОСТ 56731-2023</t>
  </si>
  <si>
    <t>ГОСТ 56731-2023 Анкера механические для крепления в бетоне. Методы испытаний</t>
  </si>
  <si>
    <t>Измеритель адгезии ПСО-100МГ4АД зав. 2573, свидетельство о поверке 
«ВИК-НДТ», зав. №3581, свидетельство о калибровке № К0034-1001/24 действительно до 09.01.2025;</t>
  </si>
  <si>
    <t>Методика проведения испытаний:</t>
  </si>
  <si>
    <t xml:space="preserve">Основание для проведения работ: </t>
  </si>
  <si>
    <t>СЧЕТ № 23305/14-11-25/2 от 14 ноября 2025 года</t>
  </si>
  <si>
    <t>СТО-44416204-010-2010 «Крепления анкерные. Метод определения несущей способности по результатам натурных испытаний»</t>
  </si>
  <si>
    <t>Материал</t>
  </si>
  <si>
    <t>Метод сверления</t>
  </si>
  <si>
    <t>Место проведения</t>
  </si>
  <si>
    <t>Дата испытаний</t>
  </si>
  <si>
    <t>Глубина заделки, мм</t>
  </si>
  <si>
    <t>Бурение</t>
  </si>
  <si>
    <t>Стена в/о 1-2/А-Б 
на отм. +1,050</t>
  </si>
  <si>
    <t>Тяжелый бетон В25</t>
  </si>
  <si>
    <t>t, ℃</t>
  </si>
  <si>
    <t>Вид испытаний:</t>
  </si>
  <si>
    <t xml:space="preserve">Адрес объекта:     </t>
  </si>
  <si>
    <t xml:space="preserve">Наименование объекта:     </t>
  </si>
  <si>
    <t>Испытание на вырыв</t>
  </si>
  <si>
    <t xml:space="preserve">Описание и тип анкера, наименование изготовителя: </t>
  </si>
  <si>
    <t>Дюбель для теплоизоляции 10х180мм ИЗТ, с 
металлическим стержнем и термоголовкой - ООО "HILTI"</t>
  </si>
  <si>
    <t>Расстояние между анкерами, мм</t>
  </si>
  <si>
    <t>№ С-ГА/24-06-2025/444021486 действительно до 23.06.2027; Измеритель параметров микроклимата; Метеоскоп-М; "МЕТЕОСКОП-М"; Рег. № 32014-11 зав. № 615022, свидетельство о поверке №С-ДЮП/05-07-2024/353605602 действительно до 04.07.2026. Перфоратор DeWALT, рулетка, молоток.</t>
  </si>
  <si>
    <t>Описание и тип анкера, наименование изготовителя:</t>
  </si>
  <si>
    <t>Анкер-Ш 10х180мм ИЗТ, с металлическим стержнем и термоголовкой - ООО "HILTI"</t>
  </si>
  <si>
    <t>№ п/п</t>
  </si>
  <si>
    <t>Механизм разрушения</t>
  </si>
  <si>
    <t>Среднее значение нагрузки N, кН:</t>
  </si>
  <si>
    <t>Среднеквадратическое отклонение S, кН:</t>
  </si>
  <si>
    <t>Коэффициент надёжности по материалу, m:</t>
  </si>
  <si>
    <t>Коэффициент условий работы:</t>
  </si>
  <si>
    <t>Расчётное сопротивление анкерного крепления:</t>
  </si>
  <si>
    <t>Расчётное сопротивление анкерного крепления с учетом коэффициента условий работы:</t>
  </si>
  <si>
    <t>нарушение контакта анкера с бетоном</t>
  </si>
  <si>
    <t>разрушение анкера по стали</t>
  </si>
  <si>
    <t>выкалывание бетона основания</t>
  </si>
  <si>
    <t>Нагрузка</t>
  </si>
  <si>
    <t>Расч сопротивление</t>
  </si>
  <si>
    <t>Расчётное сопротивление с учетом коэффициента условий работы:</t>
  </si>
  <si>
    <t>Таблица 1</t>
  </si>
  <si>
    <t>Таблица 3</t>
  </si>
  <si>
    <t>Коэф. вариации v,
%:</t>
  </si>
  <si>
    <t>Коэф. условий работы:</t>
  </si>
  <si>
    <t>Коэф. надёжности, m:</t>
  </si>
  <si>
    <t>Коэф., К:</t>
  </si>
  <si>
    <t>Дата изготовления</t>
  </si>
  <si>
    <t>№ образца в серии</t>
  </si>
  <si>
    <t>№ испытания</t>
  </si>
  <si>
    <t>Анкер-Ш 10х180мм</t>
  </si>
  <si>
    <t>Случмежду</t>
  </si>
  <si>
    <t>Анкер-Ш 12х180мм</t>
  </si>
  <si>
    <t>n</t>
  </si>
  <si>
    <t>^2</t>
  </si>
  <si>
    <t>Приложение А</t>
  </si>
  <si>
    <t>Образец №1</t>
  </si>
  <si>
    <t>Образец №2</t>
  </si>
  <si>
    <t>Характеристика</t>
  </si>
  <si>
    <t>Образец №3</t>
  </si>
  <si>
    <t>Образец №4</t>
  </si>
  <si>
    <t>Образец №5</t>
  </si>
  <si>
    <t>Показания измерительного прибора</t>
  </si>
  <si>
    <t>D, мм</t>
  </si>
  <si>
    <t>Наименование объекта:</t>
  </si>
  <si>
    <t>Адрес объекта:</t>
  </si>
  <si>
    <t>Дата проведения испытаний:</t>
  </si>
  <si>
    <t>+15</t>
  </si>
  <si>
    <t>Коэф. вариации V, %</t>
  </si>
  <si>
    <t>Среднеквадратическое отклонение S, кН</t>
  </si>
  <si>
    <t>1. Протокол об испытаниях касается только данных образцов</t>
  </si>
  <si>
    <t>Показания прибора</t>
  </si>
  <si>
    <t>Max</t>
  </si>
  <si>
    <t>N</t>
  </si>
  <si>
    <t>Корень</t>
  </si>
  <si>
    <t>Вставлять от руки</t>
  </si>
  <si>
    <t>Коэф К</t>
  </si>
  <si>
    <t>F, кН</t>
  </si>
  <si>
    <t>Сумма ^2</t>
  </si>
  <si>
    <t>Rан</t>
  </si>
  <si>
    <t>Мех.</t>
  </si>
  <si>
    <t>Тарельч.</t>
  </si>
  <si>
    <t>Исполнитель:</t>
  </si>
  <si>
    <t>ООО «ГЛАВЛАБГРУПП»</t>
  </si>
  <si>
    <t>Сведения об установке анкера:</t>
  </si>
  <si>
    <t>Метод сверления*</t>
  </si>
  <si>
    <t>Глубина заделки, мм*</t>
  </si>
  <si>
    <t>Описание и тип анкера, наименование изготовителя*</t>
  </si>
  <si>
    <t>Место проведения испытаний*</t>
  </si>
  <si>
    <t>Бетон</t>
  </si>
  <si>
    <t>В</t>
  </si>
  <si>
    <t>(если это бетон)</t>
  </si>
  <si>
    <t>Ячеистый бетон</t>
  </si>
  <si>
    <t>Кирпич</t>
  </si>
  <si>
    <t>Бетон R25-60</t>
  </si>
  <si>
    <t>Среднее значение нагрузки Nm, кН</t>
  </si>
  <si>
    <t>Нормативное значение силы сопротивления Nn, кН</t>
  </si>
  <si>
    <t>Выкалывание материала строительного основания с образованием конуса</t>
  </si>
  <si>
    <t>Расстояние между анкерами и краем, мм</t>
  </si>
  <si>
    <t>300/300</t>
  </si>
  <si>
    <t>Макс</t>
  </si>
  <si>
    <t>Шаг</t>
  </si>
  <si>
    <t>Степ. коэф</t>
  </si>
  <si>
    <t>Паршутин Р.Ю.</t>
  </si>
  <si>
    <t>Испытательная лаборатория ООО «ГЛАВЛАБГРУПП»
ИНН/КПП 7724484743/772401001, ОГРН 1197746472802
Адрес: 115304, г. Москва, ул. Каспийская, дом 22, корпус 1, стр. 5, эт. 1, пом. 1, ком 5 и 5а
Аттестат аккредитации №РОСС RU.31112.И002015
Срок действия до 24 июня 2026 года. </t>
  </si>
  <si>
    <t>Прибор типа ПСО-100МГ4АД, зав. № 2573, свидетельство о поверке № С-ГА/24-06-2025/444021486, действительно до 23.06.2027; 
Измеритель параметров микроклимата «Метеоскоп-М», рег. № 32014-11, зав. № 615022, свидетельство о поверке №С-ДЮП/05-07-2024/353605602, действительно до 04.07.2026; Перфоратор DeWALT; Рулетка; Молоток</t>
  </si>
  <si>
    <r>
      <t xml:space="preserve">Направление сверления параллельно оси установки анкера, очистка отвертия была произведена сжатым воздухом, при визуальном контроле строительного основания дефектов не обнаружено; Установка анкерных креплений производилась заказчиком; Использованное оборудование для установки анкера: </t>
    </r>
    <r>
      <rPr>
        <sz val="9"/>
        <color rgb="FFFF0000"/>
        <rFont val="Times New Roman"/>
        <family val="1"/>
        <charset val="204"/>
      </rPr>
      <t>Бур SDS plus Hilton 12, гайковёрт*</t>
    </r>
  </si>
  <si>
    <t>Методика испытаний:</t>
  </si>
  <si>
    <t>Используемое оборудование:</t>
  </si>
  <si>
    <t>Примечание : * Данные, предоставленные Заказчиком.</t>
  </si>
  <si>
    <t>Nm</t>
  </si>
  <si>
    <t>Значение</t>
  </si>
  <si>
    <t>v</t>
  </si>
  <si>
    <t>1/Nm</t>
  </si>
  <si>
    <t>Nn</t>
  </si>
  <si>
    <t>число</t>
  </si>
  <si>
    <t>Ni-Nm</t>
  </si>
  <si>
    <t>(Ni-Nm)^2</t>
  </si>
  <si>
    <t>сумма</t>
  </si>
  <si>
    <t>1. Выбери тип анкера</t>
  </si>
  <si>
    <t>Стальные механические (все типы) и клеевые (химические)</t>
  </si>
  <si>
    <t>Пластиковые и тарельчатые анкеры (все типы)</t>
  </si>
  <si>
    <t>Ran</t>
  </si>
  <si>
    <t>k</t>
  </si>
  <si>
    <t>Sср. Откл</t>
  </si>
  <si>
    <t>Не трогаем</t>
  </si>
  <si>
    <t>2. Введи значения с прибора в зеленое поле</t>
  </si>
  <si>
    <t xml:space="preserve"> Ni</t>
  </si>
  <si>
    <t>Заключение:</t>
  </si>
  <si>
    <t>ГОСТ Р 71447-2024 Крепления анкерные. Метод натурного испытания.</t>
  </si>
  <si>
    <t>Коэф. Статич. Обеспеченности</t>
  </si>
  <si>
    <t>Коэф. Надёжности, m</t>
  </si>
  <si>
    <t>№п/п</t>
  </si>
  <si>
    <t>Несущее основание</t>
  </si>
  <si>
    <t>Нагрузка приложенная на анкер, кН</t>
  </si>
  <si>
    <t>Нарушение сцепление анкера со строительным основанием, приводящее к его вытягиванию</t>
  </si>
  <si>
    <t>Разрушение анкера по стали при достижении усилия разрыва</t>
  </si>
  <si>
    <t>Стена в/о 1-2/А-Б на отм. +1,050</t>
  </si>
  <si>
    <t>Таблица 2. Результаты проведения испытаний</t>
  </si>
  <si>
    <t>Таблица 3. Расчет характеристик</t>
  </si>
  <si>
    <t>Таблица 1. Сведения о материалах</t>
  </si>
  <si>
    <t>Крепления анкерные по ГОСТ Р 71447-2024</t>
  </si>
  <si>
    <t>Маркировка расположение образцов</t>
  </si>
  <si>
    <t>Образец №1 в/о 1-2/А-В на отм. +0,005</t>
  </si>
  <si>
    <t>Образец №1 в/о 1-2/А-В на отм. +0,006</t>
  </si>
  <si>
    <t>Образец №1 в/о 1-2/А-В на отм. +0,007</t>
  </si>
  <si>
    <t>Образец №1 в/о 1-2/А-В на отм. +0,008</t>
  </si>
  <si>
    <t>Образец №1 в/о 1-2/А-В на отм. +0,009</t>
  </si>
  <si>
    <t>Образец №1 в/о 1-2/А-В на отм. +0,010</t>
  </si>
  <si>
    <t>Образец №1 в/о 1-2/А-В на отм. +0,011</t>
  </si>
  <si>
    <t>Образец №1 в/о 1-2/А-В на отм. +0,012</t>
  </si>
  <si>
    <t>Образец №1 в/о 1-2/А-В на отм. +0,013</t>
  </si>
  <si>
    <t>Образец №1 в/о 1-2/А-В на отм. +0,014</t>
  </si>
  <si>
    <t>СЛУЧМЕЖДУ</t>
  </si>
  <si>
    <t>Таблица 4</t>
  </si>
  <si>
    <t>Расчетная характеристика прочности Rан, кН</t>
  </si>
  <si>
    <t>ООО «Альтстрой»</t>
  </si>
  <si>
    <t>«Жилой дом с инженерными сетями и благоустройством территории»</t>
  </si>
  <si>
    <t>г. Зеленоград, анфиловский пр-кт, з/у 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</si>
</sst>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8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u/>
      <sz val="8"/>
      <color theme="10"/>
      <name val="Times New Roman"/>
      <family val="1"/>
      <charset val="204"/>
    </font>
    <font>
      <sz val="9"/>
      <color theme="1"/>
      <name val="Times New Roman"/>
      <family val="2"/>
      <charset val="204"/>
    </font>
    <font>
      <sz val="8"/>
      <color rgb="FF000000"/>
      <name val="Times New Roman"/>
      <family val="1"/>
      <charset val="204"/>
    </font>
    <font>
      <sz val="8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0"/>
      <name val="Times New Roman"/>
      <family val="2"/>
      <charset val="204"/>
    </font>
    <font>
      <b/>
      <sz val="14"/>
      <color rgb="FFFFC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rgb="FFFF0000"/>
      <name val="Times New Roman"/>
      <family val="2"/>
      <charset val="204"/>
    </font>
    <font>
      <sz val="9"/>
      <color rgb="FFFF0000"/>
      <name val="Times New Roman"/>
      <family val="1"/>
      <charset val="204"/>
    </font>
    <font>
      <sz val="8"/>
      <name val="Times New Roman"/>
      <family val="2"/>
      <charset val="204"/>
    </font>
    <font>
      <b/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3" fillId="0" borderId="0"/>
  </cellStyleXfs>
  <cellXfs count="228">
    <xf numFmtId="0" fontId="0" fillId="0" borderId="0" xfId="0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 vertical="center"/>
    </xf>
    <xf numFmtId="0" fontId="8" fillId="0" borderId="0" xfId="1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14" fontId="15" fillId="0" borderId="0" xfId="0" applyNumberFormat="1" applyFont="1"/>
    <xf numFmtId="0" fontId="6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 applyAlignment="1">
      <alignment horizontal="right" wrapText="1"/>
    </xf>
    <xf numFmtId="0" fontId="8" fillId="0" borderId="0" xfId="1" applyFont="1"/>
    <xf numFmtId="0" fontId="10" fillId="0" borderId="0" xfId="1" applyFont="1"/>
    <xf numFmtId="0" fontId="10" fillId="0" borderId="0" xfId="1" applyFont="1" applyAlignment="1">
      <alignment horizontal="right"/>
    </xf>
    <xf numFmtId="0" fontId="19" fillId="0" borderId="0" xfId="0" applyFont="1" applyAlignment="1">
      <alignment vertical="center"/>
    </xf>
    <xf numFmtId="0" fontId="12" fillId="0" borderId="0" xfId="2" applyFont="1" applyFill="1" applyBorder="1" applyAlignment="1" applyProtection="1"/>
    <xf numFmtId="0" fontId="14" fillId="0" borderId="0" xfId="0" applyFont="1" applyAlignment="1">
      <alignment vertical="top"/>
    </xf>
    <xf numFmtId="0" fontId="11" fillId="0" borderId="0" xfId="0" applyFont="1"/>
    <xf numFmtId="0" fontId="16" fillId="0" borderId="0" xfId="1" applyFont="1" applyAlignment="1">
      <alignment horizontal="right"/>
    </xf>
    <xf numFmtId="0" fontId="15" fillId="0" borderId="0" xfId="0" applyFont="1" applyAlignment="1">
      <alignment vertical="top"/>
    </xf>
    <xf numFmtId="0" fontId="8" fillId="0" borderId="0" xfId="1" applyFont="1" applyAlignment="1">
      <alignment horizontal="right" vertical="top"/>
    </xf>
    <xf numFmtId="0" fontId="13" fillId="0" borderId="0" xfId="0" applyFont="1"/>
    <xf numFmtId="0" fontId="9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0" fillId="0" borderId="1" xfId="0" applyBorder="1"/>
    <xf numFmtId="164" fontId="9" fillId="0" borderId="0" xfId="0" applyNumberFormat="1" applyFont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20" fillId="2" borderId="6" xfId="0" applyFont="1" applyFill="1" applyBorder="1" applyAlignment="1">
      <alignment horizontal="left" vertical="top" wrapText="1"/>
    </xf>
    <xf numFmtId="0" fontId="0" fillId="2" borderId="0" xfId="0" applyFill="1"/>
    <xf numFmtId="0" fontId="2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20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64" fontId="22" fillId="0" borderId="1" xfId="0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vertical="center" wrapText="1"/>
    </xf>
    <xf numFmtId="0" fontId="24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24" fillId="0" borderId="0" xfId="0" applyFont="1" applyAlignment="1">
      <alignment horizontal="left"/>
    </xf>
    <xf numFmtId="165" fontId="0" fillId="0" borderId="0" xfId="0" applyNumberFormat="1" applyAlignment="1">
      <alignment horizontal="right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20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14" fontId="8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top"/>
    </xf>
    <xf numFmtId="2" fontId="0" fillId="0" borderId="0" xfId="0" applyNumberFormat="1" applyAlignment="1">
      <alignment horizontal="left" indent="2"/>
    </xf>
    <xf numFmtId="164" fontId="0" fillId="0" borderId="0" xfId="0" applyNumberFormat="1"/>
    <xf numFmtId="0" fontId="1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right"/>
    </xf>
    <xf numFmtId="2" fontId="11" fillId="0" borderId="7" xfId="0" applyNumberFormat="1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1" fillId="0" borderId="15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22" fillId="0" borderId="0" xfId="0" applyFont="1" applyAlignment="1">
      <alignment vertical="top" wrapText="1"/>
    </xf>
    <xf numFmtId="0" fontId="21" fillId="0" borderId="0" xfId="0" applyFont="1"/>
    <xf numFmtId="2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2" fontId="22" fillId="0" borderId="1" xfId="0" applyNumberFormat="1" applyFont="1" applyBorder="1" applyAlignment="1">
      <alignment horizontal="center" vertical="center" wrapText="1"/>
    </xf>
    <xf numFmtId="164" fontId="22" fillId="0" borderId="7" xfId="0" applyNumberFormat="1" applyFont="1" applyBorder="1" applyAlignment="1">
      <alignment horizontal="center" vertical="center" wrapText="1"/>
    </xf>
    <xf numFmtId="164" fontId="22" fillId="0" borderId="10" xfId="0" applyNumberFormat="1" applyFont="1" applyBorder="1" applyAlignment="1">
      <alignment horizontal="center" vertical="center" wrapText="1"/>
    </xf>
    <xf numFmtId="164" fontId="22" fillId="0" borderId="2" xfId="0" applyNumberFormat="1" applyFont="1" applyBorder="1" applyAlignment="1">
      <alignment horizontal="center" vertical="center" wrapText="1"/>
    </xf>
    <xf numFmtId="2" fontId="22" fillId="0" borderId="19" xfId="0" applyNumberFormat="1" applyFont="1" applyBorder="1" applyAlignment="1">
      <alignment horizontal="center" vertical="center" wrapText="1"/>
    </xf>
    <xf numFmtId="164" fontId="22" fillId="4" borderId="20" xfId="0" applyNumberFormat="1" applyFont="1" applyFill="1" applyBorder="1" applyAlignment="1">
      <alignment horizontal="center" vertical="center" wrapText="1"/>
    </xf>
    <xf numFmtId="2" fontId="22" fillId="4" borderId="20" xfId="0" applyNumberFormat="1" applyFont="1" applyFill="1" applyBorder="1" applyAlignment="1">
      <alignment horizontal="center" vertical="center" wrapText="1"/>
    </xf>
    <xf numFmtId="2" fontId="22" fillId="0" borderId="22" xfId="0" applyNumberFormat="1" applyFont="1" applyBorder="1" applyAlignment="1">
      <alignment horizontal="center" vertical="center" wrapText="1"/>
    </xf>
    <xf numFmtId="2" fontId="22" fillId="0" borderId="20" xfId="0" applyNumberFormat="1" applyFont="1" applyBorder="1" applyAlignment="1">
      <alignment horizontal="center" vertical="center" wrapText="1"/>
    </xf>
    <xf numFmtId="164" fontId="22" fillId="0" borderId="20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2" fontId="22" fillId="0" borderId="10" xfId="0" applyNumberFormat="1" applyFont="1" applyBorder="1" applyAlignment="1">
      <alignment horizontal="center" vertical="center" wrapText="1"/>
    </xf>
    <xf numFmtId="2" fontId="2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top"/>
    </xf>
    <xf numFmtId="0" fontId="2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/>
    </xf>
    <xf numFmtId="14" fontId="8" fillId="0" borderId="0" xfId="0" applyNumberFormat="1" applyFont="1" applyAlignment="1">
      <alignment horizontal="right" vertical="center" wrapText="1"/>
    </xf>
    <xf numFmtId="0" fontId="20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top" wrapText="1"/>
    </xf>
    <xf numFmtId="0" fontId="20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9" fillId="0" borderId="0" xfId="0" applyFont="1" applyAlignment="1">
      <alignment vertical="top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5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7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vertical="center" wrapText="1"/>
    </xf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1" fillId="0" borderId="0" xfId="0" applyFont="1" applyAlignment="1">
      <alignment horizontal="left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1" fillId="0" borderId="5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5" borderId="16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16" fillId="0" borderId="1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7" fillId="3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9" fillId="0" borderId="0" xfId="0" applyFont="1" applyAlignment="1"/>
  </cellXfs>
  <cellStyles count="12">
    <cellStyle name="Гиперссылка" xfId="2" builtinId="8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5" xr:uid="{00000000-0005-0000-0000-000004000000}"/>
    <cellStyle name="Обычный 2 2 2 2" xfId="9" xr:uid="{00000000-0005-0000-0000-000005000000}"/>
    <cellStyle name="Обычный 2 2 3" xfId="7" xr:uid="{00000000-0005-0000-0000-000006000000}"/>
    <cellStyle name="Обычный 2 3" xfId="4" xr:uid="{00000000-0005-0000-0000-000007000000}"/>
    <cellStyle name="Обычный 2 3 2" xfId="8" xr:uid="{00000000-0005-0000-0000-000008000000}"/>
    <cellStyle name="Обычный 2 4" xfId="6" xr:uid="{00000000-0005-0000-0000-000009000000}"/>
    <cellStyle name="Обычный 2 5" xfId="10" xr:uid="{00000000-0005-0000-0000-00000A000000}"/>
    <cellStyle name="Обычный 3" xfId="11" xr:uid="{AEEE581A-898E-47B8-9840-E412FD98078A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График «усилие — перемещение»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147306444446933"/>
          <c:y val="0.31926483199501055"/>
          <c:w val="0.84823766161519998"/>
          <c:h val="0.5592138977677295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F60-4CB1-A185-DD2C22E6138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F60-4CB1-A185-DD2C22E6138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7F60-4CB1-A185-DD2C22E6138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7F60-4CB1-A185-DD2C22E6138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7F60-4CB1-A185-DD2C22E61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42591"/>
        <c:axId val="333343551"/>
      </c:scatterChart>
      <c:valAx>
        <c:axId val="333342591"/>
        <c:scaling>
          <c:orientation val="minMax"/>
          <c:max val="13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D, </a:t>
                </a:r>
                <a:r>
                  <a:rPr lang="ru-RU"/>
                  <a:t>мм</a:t>
                </a:r>
              </a:p>
            </c:rich>
          </c:tx>
          <c:layout>
            <c:manualLayout>
              <c:xMode val="edge"/>
              <c:yMode val="edge"/>
              <c:x val="0.50672983800211313"/>
              <c:y val="0.89901059832081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33343551"/>
        <c:crosses val="autoZero"/>
        <c:crossBetween val="midCat"/>
      </c:valAx>
      <c:valAx>
        <c:axId val="33334355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P, </a:t>
                </a:r>
                <a:r>
                  <a:rPr lang="ru-RU"/>
                  <a:t>кН</a:t>
                </a:r>
              </a:p>
            </c:rich>
          </c:tx>
          <c:layout>
            <c:manualLayout>
              <c:xMode val="edge"/>
              <c:yMode val="edge"/>
              <c:x val="2.5101869378703196E-2"/>
              <c:y val="0.44473258267955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33342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</c:legendEntry>
      <c:layout>
        <c:manualLayout>
          <c:xMode val="edge"/>
          <c:yMode val="edge"/>
          <c:x val="0.77917217567055463"/>
          <c:y val="2.6195265195810946E-2"/>
          <c:w val="0.18899997386528675"/>
          <c:h val="0.27843174605091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1066801</xdr:colOff>
      <xdr:row>0</xdr:row>
      <xdr:rowOff>0</xdr:rowOff>
    </xdr:from>
    <xdr:to>
      <xdr:col>11</xdr:col>
      <xdr:colOff>19051</xdr:colOff>
      <xdr:row>7</xdr:row>
      <xdr:rowOff>104775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986F22D6-029D-498B-B5D5-5402F2649C42}"/>
            </a:ext>
          </a:extLst>
        </xdr:cNvPr>
        <xdr:cNvSpPr txBox="1">
          <a:spLocks noChangeArrowheads="1"/>
        </xdr:cNvSpPr>
      </xdr:nvSpPr>
      <xdr:spPr bwMode="auto">
        <a:xfrm>
          <a:off x="1971676" y="0"/>
          <a:ext cx="52578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Испытательная лаборатория ООО «ГЛАВЛАБГРУПП»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ИНН/КПП 7724484743/772401001, ОГРН 1197746472802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Адрес: 115304, г. Москва, ул. Каспийская, дом 22, корпус 1, стр. 5, эт. 1, пом. 1, ком 5 и 5а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Аттестат аккредитации №РОСС </a:t>
          </a:r>
          <a:r>
            <a:rPr lang="en-US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RU.31112.</a:t>
          </a: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И002015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Срок действия до 24 июня 2026 года</a:t>
          </a:r>
          <a:r>
            <a:rPr lang="ru-RU" sz="10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  <a:p>
          <a:pPr>
            <a:lnSpc>
              <a:spcPct val="150000"/>
            </a:lnSpc>
            <a:spcAft>
              <a:spcPts val="800"/>
            </a:spcAft>
          </a:pPr>
          <a:r>
            <a:rPr lang="ru-RU" sz="10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47625</xdr:colOff>
      <xdr:row>9</xdr:row>
      <xdr:rowOff>95250</xdr:rowOff>
    </xdr:from>
    <xdr:to>
      <xdr:col>18</xdr:col>
      <xdr:colOff>400051</xdr:colOff>
      <xdr:row>10</xdr:row>
      <xdr:rowOff>177703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E01C0AC-8355-4E35-A627-5BFA9B84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8050" y="1543050"/>
          <a:ext cx="4619626" cy="263428"/>
        </a:xfrm>
        <a:prstGeom prst="rect">
          <a:avLst/>
        </a:prstGeom>
      </xdr:spPr>
    </xdr:pic>
    <xdr:clientData/>
  </xdr:twoCellAnchor>
  <xdr:twoCellAnchor editAs="oneCell">
    <xdr:from>
      <xdr:col>12</xdr:col>
      <xdr:colOff>272084</xdr:colOff>
      <xdr:row>41</xdr:row>
      <xdr:rowOff>161925</xdr:rowOff>
    </xdr:from>
    <xdr:to>
      <xdr:col>19</xdr:col>
      <xdr:colOff>534768</xdr:colOff>
      <xdr:row>44</xdr:row>
      <xdr:rowOff>152400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894D5B3-0219-4379-A381-19214CA0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2109" y="6200775"/>
          <a:ext cx="4529884" cy="10191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53</xdr:row>
      <xdr:rowOff>133350</xdr:rowOff>
    </xdr:from>
    <xdr:to>
      <xdr:col>26</xdr:col>
      <xdr:colOff>180006</xdr:colOff>
      <xdr:row>59</xdr:row>
      <xdr:rowOff>37962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15CFA5F-71B1-4B5A-851A-EE8DBE90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0" y="9991725"/>
          <a:ext cx="7752381" cy="11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18</xdr:row>
      <xdr:rowOff>87923</xdr:rowOff>
    </xdr:from>
    <xdr:to>
      <xdr:col>8</xdr:col>
      <xdr:colOff>237792</xdr:colOff>
      <xdr:row>19</xdr:row>
      <xdr:rowOff>154598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C5E4DC0-8557-492D-A21B-573D70F63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192" y="2754923"/>
          <a:ext cx="545523" cy="257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10511</xdr:colOff>
      <xdr:row>13</xdr:row>
      <xdr:rowOff>143861</xdr:rowOff>
    </xdr:from>
    <xdr:to>
      <xdr:col>22</xdr:col>
      <xdr:colOff>218419</xdr:colOff>
      <xdr:row>16</xdr:row>
      <xdr:rowOff>9920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9C8E38B-8D40-17FB-1251-6F62F5BB8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1477" y="2620361"/>
          <a:ext cx="3492390" cy="818559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18</xdr:row>
      <xdr:rowOff>45984</xdr:rowOff>
    </xdr:from>
    <xdr:to>
      <xdr:col>12</xdr:col>
      <xdr:colOff>350556</xdr:colOff>
      <xdr:row>19</xdr:row>
      <xdr:rowOff>177362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8D5188D-381E-5479-074D-2428D58C9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2811" y="4046484"/>
          <a:ext cx="698711" cy="321878"/>
        </a:xfrm>
        <a:prstGeom prst="rect">
          <a:avLst/>
        </a:prstGeom>
      </xdr:spPr>
    </xdr:pic>
    <xdr:clientData/>
  </xdr:twoCellAnchor>
  <xdr:twoCellAnchor editAs="oneCell">
    <xdr:from>
      <xdr:col>17</xdr:col>
      <xdr:colOff>6570</xdr:colOff>
      <xdr:row>18</xdr:row>
      <xdr:rowOff>39414</xdr:rowOff>
    </xdr:from>
    <xdr:to>
      <xdr:col>19</xdr:col>
      <xdr:colOff>205382</xdr:colOff>
      <xdr:row>19</xdr:row>
      <xdr:rowOff>151086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D43608D-B060-8E43-198F-1322606B5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2536" y="4039914"/>
          <a:ext cx="829432" cy="302172"/>
        </a:xfrm>
        <a:prstGeom prst="rect">
          <a:avLst/>
        </a:prstGeom>
      </xdr:spPr>
    </xdr:pic>
    <xdr:clientData/>
  </xdr:twoCellAnchor>
  <xdr:twoCellAnchor editAs="oneCell">
    <xdr:from>
      <xdr:col>20</xdr:col>
      <xdr:colOff>19707</xdr:colOff>
      <xdr:row>18</xdr:row>
      <xdr:rowOff>72258</xdr:rowOff>
    </xdr:from>
    <xdr:to>
      <xdr:col>22</xdr:col>
      <xdr:colOff>215786</xdr:colOff>
      <xdr:row>19</xdr:row>
      <xdr:rowOff>78827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329EB07-33FB-23FE-773F-A8D352B38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25914" y="4072758"/>
          <a:ext cx="695320" cy="197069"/>
        </a:xfrm>
        <a:prstGeom prst="rect">
          <a:avLst/>
        </a:prstGeom>
      </xdr:spPr>
    </xdr:pic>
    <xdr:clientData/>
  </xdr:twoCellAnchor>
  <xdr:twoCellAnchor editAs="oneCell">
    <xdr:from>
      <xdr:col>29</xdr:col>
      <xdr:colOff>195689</xdr:colOff>
      <xdr:row>20</xdr:row>
      <xdr:rowOff>328447</xdr:rowOff>
    </xdr:from>
    <xdr:to>
      <xdr:col>45</xdr:col>
      <xdr:colOff>48807</xdr:colOff>
      <xdr:row>22</xdr:row>
      <xdr:rowOff>240358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32EDB104-082A-FE9A-C1F7-14C763DAF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48482" y="4709947"/>
          <a:ext cx="3847049" cy="673911"/>
        </a:xfrm>
        <a:prstGeom prst="rect">
          <a:avLst/>
        </a:prstGeom>
      </xdr:spPr>
    </xdr:pic>
    <xdr:clientData/>
  </xdr:twoCellAnchor>
  <xdr:twoCellAnchor editAs="oneCell">
    <xdr:from>
      <xdr:col>11</xdr:col>
      <xdr:colOff>277200</xdr:colOff>
      <xdr:row>16</xdr:row>
      <xdr:rowOff>111672</xdr:rowOff>
    </xdr:from>
    <xdr:to>
      <xdr:col>28</xdr:col>
      <xdr:colOff>62652</xdr:colOff>
      <xdr:row>16</xdr:row>
      <xdr:rowOff>309787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ACB174B4-704C-BE2F-70C4-7A3688799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17166" y="3540672"/>
          <a:ext cx="4948658" cy="198115"/>
        </a:xfrm>
        <a:prstGeom prst="rect">
          <a:avLst/>
        </a:prstGeom>
      </xdr:spPr>
    </xdr:pic>
    <xdr:clientData/>
  </xdr:twoCellAnchor>
  <xdr:twoCellAnchor editAs="oneCell">
    <xdr:from>
      <xdr:col>0</xdr:col>
      <xdr:colOff>131380</xdr:colOff>
      <xdr:row>34</xdr:row>
      <xdr:rowOff>183931</xdr:rowOff>
    </xdr:from>
    <xdr:to>
      <xdr:col>4</xdr:col>
      <xdr:colOff>111673</xdr:colOff>
      <xdr:row>36</xdr:row>
      <xdr:rowOff>189705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8F81964B-F246-33C9-CCC9-44325345C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1380" y="7232431"/>
          <a:ext cx="978776" cy="386774"/>
        </a:xfrm>
        <a:prstGeom prst="rect">
          <a:avLst/>
        </a:prstGeom>
      </xdr:spPr>
    </xdr:pic>
    <xdr:clientData/>
  </xdr:twoCellAnchor>
  <xdr:twoCellAnchor editAs="oneCell">
    <xdr:from>
      <xdr:col>6</xdr:col>
      <xdr:colOff>6570</xdr:colOff>
      <xdr:row>35</xdr:row>
      <xdr:rowOff>13139</xdr:rowOff>
    </xdr:from>
    <xdr:to>
      <xdr:col>9</xdr:col>
      <xdr:colOff>157656</xdr:colOff>
      <xdr:row>36</xdr:row>
      <xdr:rowOff>150281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B978A8-B553-0AD7-91DB-B62451EFB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04294" y="7252139"/>
          <a:ext cx="1031328" cy="327642"/>
        </a:xfrm>
        <a:prstGeom prst="rect">
          <a:avLst/>
        </a:prstGeom>
      </xdr:spPr>
    </xdr:pic>
    <xdr:clientData/>
  </xdr:twoCellAnchor>
  <xdr:twoCellAnchor editAs="oneCell">
    <xdr:from>
      <xdr:col>11</xdr:col>
      <xdr:colOff>157655</xdr:colOff>
      <xdr:row>35</xdr:row>
      <xdr:rowOff>6569</xdr:rowOff>
    </xdr:from>
    <xdr:to>
      <xdr:col>13</xdr:col>
      <xdr:colOff>229913</xdr:colOff>
      <xdr:row>36</xdr:row>
      <xdr:rowOff>164351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651C96B0-32BF-D055-B0C2-8B7DF554F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97621" y="7245569"/>
          <a:ext cx="834258" cy="3482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3</xdr:row>
      <xdr:rowOff>323850</xdr:rowOff>
    </xdr:from>
    <xdr:to>
      <xdr:col>5</xdr:col>
      <xdr:colOff>1161930</xdr:colOff>
      <xdr:row>3</xdr:row>
      <xdr:rowOff>733374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4D654D8-1914-445E-B973-96A81190D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0425" y="914400"/>
          <a:ext cx="961905" cy="4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3</xdr:row>
      <xdr:rowOff>323850</xdr:rowOff>
    </xdr:from>
    <xdr:to>
      <xdr:col>5</xdr:col>
      <xdr:colOff>1161930</xdr:colOff>
      <xdr:row>3</xdr:row>
      <xdr:rowOff>733374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1B18EC1-6CAA-8B60-2876-7BCABFFC1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0025" y="1276350"/>
          <a:ext cx="961905" cy="4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123825</xdr:colOff>
      <xdr:row>18</xdr:row>
      <xdr:rowOff>85724</xdr:rowOff>
    </xdr:from>
    <xdr:to>
      <xdr:col>36</xdr:col>
      <xdr:colOff>239549</xdr:colOff>
      <xdr:row>20</xdr:row>
      <xdr:rowOff>95249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80D1027-8C40-421A-8849-FF76484DC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5700" y="3905249"/>
          <a:ext cx="5983124" cy="390525"/>
        </a:xfrm>
        <a:prstGeom prst="rect">
          <a:avLst/>
        </a:prstGeom>
      </xdr:spPr>
    </xdr:pic>
    <xdr:clientData/>
  </xdr:twoCellAnchor>
  <xdr:twoCellAnchor editAs="oneCell">
    <xdr:from>
      <xdr:col>26</xdr:col>
      <xdr:colOff>133350</xdr:colOff>
      <xdr:row>14</xdr:row>
      <xdr:rowOff>0</xdr:rowOff>
    </xdr:from>
    <xdr:to>
      <xdr:col>36</xdr:col>
      <xdr:colOff>181670</xdr:colOff>
      <xdr:row>19</xdr:row>
      <xdr:rowOff>102373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D42323F-0071-F7ED-CA10-E7CACAD97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5225" y="2813379"/>
          <a:ext cx="5915720" cy="10548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32</xdr:row>
      <xdr:rowOff>0</xdr:rowOff>
    </xdr:from>
    <xdr:to>
      <xdr:col>24</xdr:col>
      <xdr:colOff>152400</xdr:colOff>
      <xdr:row>60</xdr:row>
      <xdr:rowOff>123825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9304CAF-93FE-441C-AC2D-13924D209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AA89-4E5C-42A7-B24D-60D0897EB0D1}">
  <sheetPr codeName="Лист1">
    <tabColor rgb="FF92D050"/>
  </sheetPr>
  <dimension ref="A1:Z87"/>
  <sheetViews>
    <sheetView showWhiteSpace="0" view="pageBreakPreview" topLeftCell="A17" zoomScaleNormal="100" zoomScaleSheetLayoutView="100" workbookViewId="0">
      <selection activeCell="J44" sqref="J44:K44"/>
    </sheetView>
  </sheetViews>
  <sheetFormatPr defaultColWidth="9.140625" defaultRowHeight="15" x14ac:dyDescent="0.25"/>
  <cols>
    <col min="1" max="1" width="11.5703125" customWidth="1"/>
    <col min="2" max="2" width="8.140625" customWidth="1"/>
    <col min="3" max="3" width="9.85546875" customWidth="1"/>
    <col min="4" max="4" width="8.28515625" customWidth="1"/>
    <col min="5" max="7" width="9.85546875" customWidth="1"/>
    <col min="8" max="8" width="11.140625" customWidth="1"/>
    <col min="9" max="11" width="9.85546875" customWidth="1"/>
    <col min="21" max="26" width="5.7109375" customWidth="1"/>
  </cols>
  <sheetData>
    <row r="1" spans="1:11" ht="10.5" customHeight="1" x14ac:dyDescent="0.25">
      <c r="I1" s="3"/>
      <c r="J1" s="4"/>
      <c r="K1" s="5"/>
    </row>
    <row r="2" spans="1:11" ht="10.5" customHeight="1" x14ac:dyDescent="0.25">
      <c r="I2" s="3"/>
      <c r="J2" s="6"/>
      <c r="K2" s="5"/>
    </row>
    <row r="3" spans="1:11" ht="10.5" customHeight="1" x14ac:dyDescent="0.25">
      <c r="E3" s="8"/>
      <c r="F3" s="7"/>
      <c r="G3" s="8"/>
      <c r="H3" s="8"/>
      <c r="I3" s="8"/>
      <c r="J3" s="8"/>
      <c r="K3" s="9"/>
    </row>
    <row r="4" spans="1:11" ht="10.5" customHeight="1" x14ac:dyDescent="0.25">
      <c r="E4" s="11"/>
      <c r="F4" s="10"/>
      <c r="G4" s="11"/>
      <c r="H4" s="11"/>
      <c r="I4" s="11"/>
      <c r="J4" s="11"/>
      <c r="K4" s="12"/>
    </row>
    <row r="5" spans="1:11" ht="13.5" customHeight="1" x14ac:dyDescent="0.25">
      <c r="A5" s="13"/>
      <c r="B5" s="13"/>
      <c r="C5" s="13"/>
      <c r="D5" s="13"/>
      <c r="E5" s="11"/>
      <c r="F5" s="14"/>
      <c r="G5" s="11"/>
      <c r="H5" s="11"/>
      <c r="I5" s="11"/>
      <c r="J5" s="11"/>
      <c r="K5" s="12"/>
    </row>
    <row r="6" spans="1:11" x14ac:dyDescent="0.25">
      <c r="A6" s="15"/>
      <c r="B6" s="16"/>
      <c r="J6" s="3"/>
      <c r="K6" s="17"/>
    </row>
    <row r="7" spans="1:11" x14ac:dyDescent="0.25">
      <c r="A7" s="18"/>
      <c r="B7" s="16"/>
      <c r="J7" s="19"/>
      <c r="K7" s="17"/>
    </row>
    <row r="8" spans="1:11" ht="14.25" customHeight="1" x14ac:dyDescent="0.25">
      <c r="A8" s="1"/>
      <c r="B8" s="1"/>
      <c r="C8" s="1"/>
      <c r="D8" s="1"/>
      <c r="E8" s="2"/>
      <c r="F8" s="1"/>
      <c r="G8" s="2"/>
      <c r="H8" s="2"/>
      <c r="I8" s="156"/>
      <c r="J8" s="156"/>
      <c r="K8" s="2"/>
    </row>
    <row r="9" spans="1:11" ht="14.25" customHeight="1" x14ac:dyDescent="0.25">
      <c r="A9" s="1"/>
      <c r="B9" s="1"/>
      <c r="C9" s="1"/>
      <c r="D9" s="1"/>
      <c r="E9" s="2"/>
      <c r="F9" s="1"/>
      <c r="G9" s="2"/>
      <c r="H9" s="2"/>
      <c r="I9" s="156"/>
      <c r="J9" s="156"/>
      <c r="K9" s="2"/>
    </row>
    <row r="10" spans="1:11" ht="14.25" customHeight="1" x14ac:dyDescent="0.25">
      <c r="A10" s="157" t="s">
        <v>8</v>
      </c>
      <c r="B10" s="157"/>
      <c r="C10" s="157"/>
      <c r="D10" s="157"/>
      <c r="E10" s="157"/>
      <c r="F10" s="157"/>
      <c r="G10" s="157"/>
      <c r="H10" s="157"/>
      <c r="I10" s="157"/>
      <c r="J10" s="157"/>
      <c r="K10" s="2"/>
    </row>
    <row r="11" spans="1:11" ht="15" customHeight="1" x14ac:dyDescent="0.25">
      <c r="A11" s="158" t="s">
        <v>9</v>
      </c>
      <c r="B11" s="158"/>
      <c r="C11" s="158"/>
      <c r="D11" s="158"/>
      <c r="E11" s="158"/>
      <c r="F11" s="158"/>
      <c r="G11" s="158"/>
      <c r="H11" s="158"/>
      <c r="I11" s="158"/>
      <c r="J11" s="158"/>
    </row>
    <row r="12" spans="1:11" ht="15" customHeight="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1" ht="15.75" customHeight="1" x14ac:dyDescent="0.25">
      <c r="A13" s="149" t="s">
        <v>13</v>
      </c>
      <c r="B13" s="149"/>
      <c r="C13" s="149"/>
      <c r="D13" s="159" t="s">
        <v>14</v>
      </c>
      <c r="E13" s="159"/>
      <c r="F13" s="159"/>
      <c r="G13" s="159"/>
      <c r="H13" s="159"/>
      <c r="I13" s="159"/>
      <c r="J13" s="159"/>
      <c r="K13" s="159"/>
    </row>
    <row r="14" spans="1:11" ht="15.75" customHeight="1" x14ac:dyDescent="0.25">
      <c r="A14" s="149" t="s">
        <v>0</v>
      </c>
      <c r="B14" s="149"/>
      <c r="C14" s="149"/>
      <c r="D14" s="154"/>
      <c r="E14" s="154"/>
      <c r="F14" s="154"/>
      <c r="G14" s="154"/>
      <c r="H14" s="154"/>
      <c r="I14" s="154"/>
      <c r="J14" s="154"/>
      <c r="K14" s="154"/>
    </row>
    <row r="15" spans="1:11" ht="15.75" customHeight="1" x14ac:dyDescent="0.25">
      <c r="A15" s="135" t="s">
        <v>27</v>
      </c>
      <c r="B15" s="155"/>
      <c r="C15" s="155"/>
      <c r="D15" s="154"/>
      <c r="E15" s="154"/>
      <c r="F15" s="154"/>
      <c r="G15" s="154"/>
      <c r="H15" s="154"/>
      <c r="I15" s="154"/>
      <c r="J15" s="154"/>
      <c r="K15" s="154"/>
    </row>
    <row r="16" spans="1:11" ht="15.75" customHeight="1" x14ac:dyDescent="0.25">
      <c r="A16" s="135" t="s">
        <v>26</v>
      </c>
      <c r="B16" s="155"/>
      <c r="C16" s="155"/>
      <c r="D16" s="154"/>
      <c r="E16" s="154"/>
      <c r="F16" s="154"/>
      <c r="G16" s="154"/>
      <c r="H16" s="154"/>
      <c r="I16" s="154"/>
      <c r="J16" s="154"/>
      <c r="K16" s="154"/>
    </row>
    <row r="17" spans="1:26" ht="15.75" customHeight="1" x14ac:dyDescent="0.25">
      <c r="A17" s="135" t="s">
        <v>19</v>
      </c>
      <c r="B17" s="135"/>
      <c r="C17" s="135"/>
      <c r="D17" s="26"/>
      <c r="E17" s="26"/>
      <c r="F17" s="26"/>
      <c r="G17" s="26"/>
      <c r="H17" s="26"/>
      <c r="I17" s="26"/>
      <c r="J17" s="26"/>
      <c r="K17" s="26"/>
    </row>
    <row r="18" spans="1:26" ht="15.75" customHeight="1" x14ac:dyDescent="0.25">
      <c r="A18" s="149" t="s">
        <v>25</v>
      </c>
      <c r="B18" s="149"/>
      <c r="C18" s="149"/>
      <c r="D18" s="150" t="s">
        <v>28</v>
      </c>
      <c r="E18" s="150"/>
      <c r="F18" s="150"/>
      <c r="G18" s="150"/>
      <c r="H18" s="150"/>
      <c r="I18" s="150"/>
      <c r="J18" s="150"/>
      <c r="K18" s="150"/>
    </row>
    <row r="19" spans="1:26" ht="15.75" customHeight="1" x14ac:dyDescent="0.25">
      <c r="A19" s="135" t="s">
        <v>12</v>
      </c>
      <c r="B19" s="135"/>
      <c r="C19" s="135"/>
      <c r="D19" s="151" t="s">
        <v>10</v>
      </c>
      <c r="E19" s="151"/>
      <c r="F19" s="151"/>
      <c r="G19" s="151"/>
      <c r="H19" s="151"/>
      <c r="I19" s="151"/>
      <c r="J19" s="151"/>
      <c r="K19" s="151"/>
    </row>
    <row r="20" spans="1:26" ht="15.75" customHeight="1" x14ac:dyDescent="0.25">
      <c r="A20" s="152" t="s">
        <v>15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</row>
    <row r="21" spans="1:26" ht="15.75" customHeight="1" x14ac:dyDescent="0.25">
      <c r="A21" s="149" t="s">
        <v>2</v>
      </c>
      <c r="B21" s="149"/>
      <c r="C21" s="149"/>
      <c r="D21" s="153" t="s">
        <v>11</v>
      </c>
      <c r="E21" s="153"/>
      <c r="F21" s="153"/>
      <c r="G21" s="153"/>
      <c r="H21" s="153"/>
      <c r="I21" s="153"/>
      <c r="J21" s="153"/>
      <c r="K21" s="153"/>
    </row>
    <row r="22" spans="1:26" ht="15" customHeight="1" x14ac:dyDescent="0.25">
      <c r="A22" s="126" t="s">
        <v>32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</row>
    <row r="23" spans="1:26" ht="15" customHeight="1" x14ac:dyDescent="0.25">
      <c r="A23" s="126"/>
      <c r="B23" s="126"/>
      <c r="C23" s="126"/>
      <c r="D23" s="126"/>
      <c r="E23" s="126"/>
      <c r="F23" s="126"/>
      <c r="G23" s="126"/>
      <c r="H23" s="126"/>
      <c r="I23" s="126"/>
      <c r="J23" s="126"/>
      <c r="K23" s="126"/>
    </row>
    <row r="24" spans="1:26" ht="10.5" customHeight="1" x14ac:dyDescent="0.25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</row>
    <row r="25" spans="1:26" ht="29.25" customHeight="1" x14ac:dyDescent="0.25">
      <c r="A25" s="135" t="s">
        <v>29</v>
      </c>
      <c r="B25" s="135"/>
      <c r="C25" s="135"/>
      <c r="D25" s="126" t="s">
        <v>30</v>
      </c>
      <c r="E25" s="126"/>
      <c r="F25" s="135"/>
      <c r="G25" s="135"/>
      <c r="H25" s="135"/>
      <c r="I25" s="135"/>
      <c r="J25" s="135"/>
      <c r="K25" s="135"/>
    </row>
    <row r="26" spans="1:26" ht="15" customHeight="1" x14ac:dyDescent="0.25">
      <c r="A26" s="135" t="s">
        <v>49</v>
      </c>
      <c r="B26" s="135"/>
      <c r="C26" s="135"/>
      <c r="D26" s="29"/>
      <c r="E26" s="29"/>
      <c r="F26" s="29"/>
      <c r="G26" s="29"/>
      <c r="H26" s="29"/>
      <c r="I26" s="29"/>
      <c r="J26" s="29"/>
      <c r="K26" s="29"/>
    </row>
    <row r="27" spans="1:26" ht="42.75" customHeight="1" x14ac:dyDescent="0.25">
      <c r="A27" s="33" t="s">
        <v>55</v>
      </c>
      <c r="B27" s="142" t="s">
        <v>18</v>
      </c>
      <c r="C27" s="143"/>
      <c r="D27" s="33" t="s">
        <v>16</v>
      </c>
      <c r="E27" s="33" t="s">
        <v>17</v>
      </c>
      <c r="F27" s="33" t="s">
        <v>24</v>
      </c>
      <c r="G27" s="33" t="s">
        <v>20</v>
      </c>
      <c r="H27" s="33" t="s">
        <v>31</v>
      </c>
      <c r="I27" s="142" t="s">
        <v>33</v>
      </c>
      <c r="J27" s="144"/>
      <c r="K27" s="143"/>
      <c r="L27" s="27"/>
      <c r="N27" t="s">
        <v>59</v>
      </c>
    </row>
    <row r="28" spans="1:26" ht="45" customHeight="1" x14ac:dyDescent="0.25">
      <c r="A28" s="41">
        <v>46059</v>
      </c>
      <c r="B28" s="145" t="s">
        <v>22</v>
      </c>
      <c r="C28" s="146"/>
      <c r="D28" s="40" t="s">
        <v>23</v>
      </c>
      <c r="E28" s="40" t="s">
        <v>21</v>
      </c>
      <c r="F28" s="40">
        <v>15</v>
      </c>
      <c r="G28" s="40">
        <v>36</v>
      </c>
      <c r="H28" s="40">
        <v>300</v>
      </c>
      <c r="I28" s="145" t="s">
        <v>34</v>
      </c>
      <c r="J28" s="147"/>
      <c r="K28" s="146"/>
      <c r="L28" s="27"/>
      <c r="N28" s="43">
        <f ca="1">RANDBETWEEN(450,500)/10</f>
        <v>47.8</v>
      </c>
      <c r="O28" s="36"/>
    </row>
    <row r="29" spans="1:26" ht="15.75" customHeight="1" x14ac:dyDescent="0.25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</row>
    <row r="30" spans="1:26" s="46" customFormat="1" ht="15.75" hidden="1" customHeight="1" x14ac:dyDescent="0.25">
      <c r="A30" s="45"/>
      <c r="B30" s="148" t="s">
        <v>56</v>
      </c>
      <c r="C30" s="148"/>
      <c r="D30" s="148"/>
      <c r="E30" s="148"/>
      <c r="F30" s="148"/>
      <c r="G30" s="148"/>
      <c r="H30" s="148"/>
      <c r="I30" s="148"/>
      <c r="J30" s="148"/>
      <c r="K30" s="148"/>
    </row>
    <row r="31" spans="1:26" s="46" customFormat="1" ht="25.5" hidden="1" x14ac:dyDescent="0.25">
      <c r="A31" s="47" t="s">
        <v>57</v>
      </c>
      <c r="B31" s="48" t="s">
        <v>58</v>
      </c>
      <c r="C31" s="48" t="s">
        <v>60</v>
      </c>
      <c r="D31" s="47"/>
      <c r="E31" s="47"/>
      <c r="F31" s="47"/>
      <c r="G31" s="47"/>
      <c r="H31" s="47"/>
      <c r="I31" s="47"/>
      <c r="J31" s="47"/>
      <c r="K31" s="47"/>
    </row>
    <row r="32" spans="1:26" s="46" customFormat="1" ht="15.75" hidden="1" customHeight="1" x14ac:dyDescent="0.25">
      <c r="A32" s="47">
        <v>1</v>
      </c>
      <c r="B32" s="49">
        <f ca="1">RANDBETWEEN(450,500)/10</f>
        <v>48.5</v>
      </c>
      <c r="C32" s="47"/>
      <c r="D32" s="47"/>
      <c r="E32" s="47"/>
      <c r="F32" s="47"/>
      <c r="G32" s="47"/>
      <c r="H32" s="50"/>
      <c r="I32" s="51"/>
      <c r="J32" s="51"/>
      <c r="K32" s="51"/>
      <c r="L32" s="52">
        <v>1</v>
      </c>
      <c r="M32" s="131" t="s">
        <v>43</v>
      </c>
      <c r="N32" s="132"/>
      <c r="O32" s="133"/>
      <c r="T32" s="53" t="s">
        <v>46</v>
      </c>
      <c r="U32" s="53"/>
      <c r="V32" s="53"/>
      <c r="W32" s="53"/>
      <c r="X32" s="53"/>
      <c r="Y32" s="53"/>
      <c r="Z32" s="53"/>
    </row>
    <row r="33" spans="1:26" s="46" customFormat="1" ht="15.75" hidden="1" customHeight="1" x14ac:dyDescent="0.25">
      <c r="A33" s="47">
        <v>2</v>
      </c>
      <c r="B33" s="49">
        <f t="shared" ref="B33:B41" ca="1" si="0">RANDBETWEEN(450,500)/10</f>
        <v>49.9</v>
      </c>
      <c r="C33" s="54"/>
      <c r="D33" s="54"/>
      <c r="E33" s="54"/>
      <c r="F33" s="54"/>
      <c r="G33" s="54"/>
      <c r="H33" s="54"/>
      <c r="I33" s="54"/>
      <c r="J33" s="54"/>
      <c r="K33" s="54"/>
      <c r="L33" s="52">
        <v>2</v>
      </c>
      <c r="M33" s="131" t="s">
        <v>45</v>
      </c>
      <c r="N33" s="132"/>
      <c r="O33" s="133"/>
      <c r="T33" s="53">
        <v>1</v>
      </c>
      <c r="U33" s="53"/>
      <c r="V33" s="53"/>
      <c r="W33" s="53"/>
      <c r="X33" s="53"/>
      <c r="Y33" s="53"/>
      <c r="Z33" s="53"/>
    </row>
    <row r="34" spans="1:26" s="46" customFormat="1" ht="15.75" hidden="1" customHeight="1" x14ac:dyDescent="0.25">
      <c r="A34" s="47">
        <v>3</v>
      </c>
      <c r="B34" s="49">
        <f t="shared" ca="1" si="0"/>
        <v>49.1</v>
      </c>
      <c r="C34" s="54"/>
      <c r="D34" s="54"/>
      <c r="E34" s="54"/>
      <c r="F34" s="54"/>
      <c r="G34" s="54"/>
      <c r="H34" s="54"/>
      <c r="I34" s="54"/>
      <c r="J34" s="54"/>
      <c r="K34" s="54"/>
      <c r="L34" s="52">
        <v>3</v>
      </c>
      <c r="M34" s="131" t="s">
        <v>44</v>
      </c>
      <c r="N34" s="132"/>
      <c r="O34" s="133"/>
      <c r="T34" s="53">
        <v>2</v>
      </c>
      <c r="U34" s="53"/>
      <c r="V34" s="53"/>
      <c r="W34" s="53"/>
      <c r="X34" s="53"/>
      <c r="Y34" s="53"/>
      <c r="Z34" s="53"/>
    </row>
    <row r="35" spans="1:26" s="46" customFormat="1" ht="15.75" hidden="1" customHeight="1" x14ac:dyDescent="0.25">
      <c r="A35" s="47">
        <v>4</v>
      </c>
      <c r="B35" s="49">
        <f t="shared" ca="1" si="0"/>
        <v>45.8</v>
      </c>
      <c r="C35" s="54"/>
      <c r="D35" s="54"/>
      <c r="E35" s="54"/>
      <c r="F35" s="54"/>
      <c r="G35" s="54"/>
      <c r="H35" s="54"/>
      <c r="I35" s="54"/>
      <c r="J35" s="54"/>
      <c r="K35" s="54"/>
      <c r="T35" s="53">
        <v>3</v>
      </c>
      <c r="U35" s="53"/>
      <c r="V35" s="53"/>
      <c r="W35" s="53"/>
      <c r="X35" s="53"/>
      <c r="Y35" s="53"/>
      <c r="Z35" s="53"/>
    </row>
    <row r="36" spans="1:26" s="46" customFormat="1" ht="15.75" hidden="1" customHeight="1" x14ac:dyDescent="0.25">
      <c r="A36" s="47">
        <v>5</v>
      </c>
      <c r="B36" s="49">
        <f t="shared" ca="1" si="0"/>
        <v>45.8</v>
      </c>
      <c r="C36" s="54"/>
      <c r="D36" s="54"/>
      <c r="E36" s="54"/>
      <c r="F36" s="54"/>
      <c r="G36" s="54"/>
      <c r="H36" s="54"/>
      <c r="I36" s="54"/>
      <c r="J36" s="54"/>
      <c r="K36" s="54"/>
      <c r="T36" s="53">
        <v>4</v>
      </c>
      <c r="U36" s="53"/>
      <c r="V36" s="53"/>
      <c r="W36" s="53"/>
      <c r="X36" s="53"/>
      <c r="Y36" s="53"/>
      <c r="Z36" s="53"/>
    </row>
    <row r="37" spans="1:26" s="46" customFormat="1" ht="15.75" hidden="1" customHeight="1" x14ac:dyDescent="0.25">
      <c r="A37" s="47">
        <v>6</v>
      </c>
      <c r="B37" s="49">
        <f t="shared" ca="1" si="0"/>
        <v>48.1</v>
      </c>
      <c r="C37" s="54"/>
      <c r="D37" s="54"/>
      <c r="E37" s="54"/>
      <c r="F37" s="54"/>
      <c r="G37" s="54"/>
      <c r="H37" s="54"/>
      <c r="I37" s="54"/>
      <c r="J37" s="54"/>
      <c r="K37" s="54"/>
      <c r="L37" s="52">
        <v>1</v>
      </c>
      <c r="M37" s="131" t="s">
        <v>43</v>
      </c>
      <c r="N37" s="132"/>
      <c r="O37" s="133"/>
      <c r="T37" s="53">
        <v>5</v>
      </c>
      <c r="U37" s="53"/>
      <c r="V37" s="53"/>
      <c r="W37" s="53"/>
      <c r="X37" s="53"/>
      <c r="Y37" s="53"/>
      <c r="Z37" s="53"/>
    </row>
    <row r="38" spans="1:26" s="46" customFormat="1" ht="15.75" hidden="1" customHeight="1" x14ac:dyDescent="0.25">
      <c r="A38" s="47">
        <v>7</v>
      </c>
      <c r="B38" s="49">
        <f t="shared" ca="1" si="0"/>
        <v>49.2</v>
      </c>
      <c r="C38" s="54"/>
      <c r="D38" s="54"/>
      <c r="E38" s="54"/>
      <c r="F38" s="54"/>
      <c r="G38" s="54"/>
      <c r="H38" s="54"/>
      <c r="I38" s="54"/>
      <c r="J38" s="54"/>
      <c r="K38" s="54"/>
      <c r="L38" s="52">
        <v>2</v>
      </c>
      <c r="M38" s="131" t="s">
        <v>45</v>
      </c>
      <c r="N38" s="132"/>
      <c r="O38" s="133"/>
      <c r="T38" s="53">
        <v>6</v>
      </c>
      <c r="U38" s="53"/>
      <c r="V38" s="53"/>
      <c r="W38" s="53"/>
      <c r="X38" s="53"/>
      <c r="Y38" s="53"/>
      <c r="Z38" s="53"/>
    </row>
    <row r="39" spans="1:26" s="46" customFormat="1" ht="15.75" hidden="1" customHeight="1" x14ac:dyDescent="0.25">
      <c r="A39" s="47">
        <v>8</v>
      </c>
      <c r="B39" s="49">
        <f t="shared" ca="1" si="0"/>
        <v>45.8</v>
      </c>
      <c r="C39" s="54"/>
      <c r="D39" s="54"/>
      <c r="E39" s="54"/>
      <c r="F39" s="54"/>
      <c r="G39" s="54"/>
      <c r="H39" s="54"/>
      <c r="I39" s="54"/>
      <c r="J39" s="54"/>
      <c r="K39" s="54"/>
      <c r="L39" s="52">
        <v>3</v>
      </c>
      <c r="M39" s="131" t="s">
        <v>44</v>
      </c>
      <c r="N39" s="132"/>
      <c r="O39" s="133"/>
      <c r="T39" s="53">
        <v>7</v>
      </c>
      <c r="U39" s="53"/>
      <c r="V39" s="53"/>
      <c r="W39" s="53"/>
      <c r="X39" s="53"/>
      <c r="Y39" s="53"/>
      <c r="Z39" s="53"/>
    </row>
    <row r="40" spans="1:26" s="46" customFormat="1" ht="15.75" hidden="1" customHeight="1" x14ac:dyDescent="0.25">
      <c r="A40" s="47">
        <v>9</v>
      </c>
      <c r="B40" s="49">
        <f t="shared" ca="1" si="0"/>
        <v>47.6</v>
      </c>
      <c r="C40" s="54"/>
      <c r="D40" s="54"/>
      <c r="E40" s="54"/>
      <c r="F40" s="54"/>
      <c r="G40" s="54"/>
      <c r="H40" s="54"/>
      <c r="I40" s="54"/>
      <c r="J40" s="54"/>
      <c r="K40" s="54"/>
      <c r="T40" s="53">
        <v>8</v>
      </c>
      <c r="U40" s="53"/>
      <c r="V40" s="53"/>
      <c r="W40" s="53"/>
      <c r="X40" s="53"/>
      <c r="Y40" s="53"/>
      <c r="Z40" s="53"/>
    </row>
    <row r="41" spans="1:26" s="46" customFormat="1" ht="15.75" hidden="1" customHeight="1" x14ac:dyDescent="0.25">
      <c r="A41" s="47">
        <v>10</v>
      </c>
      <c r="B41" s="49">
        <f t="shared" ca="1" si="0"/>
        <v>47.5</v>
      </c>
      <c r="C41" s="54"/>
      <c r="D41" s="54"/>
      <c r="E41" s="54"/>
      <c r="F41" s="54"/>
      <c r="G41" s="54"/>
      <c r="H41" s="54"/>
      <c r="I41" s="54"/>
      <c r="J41" s="54"/>
      <c r="K41" s="54"/>
      <c r="T41" s="53">
        <v>9</v>
      </c>
      <c r="U41" s="53"/>
      <c r="V41" s="53"/>
      <c r="W41" s="53"/>
      <c r="X41" s="53"/>
      <c r="Y41" s="53"/>
      <c r="Z41" s="53"/>
    </row>
    <row r="42" spans="1:26" s="46" customFormat="1" ht="15.75" hidden="1" customHeight="1" x14ac:dyDescent="0.25">
      <c r="A42" s="55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2">
        <v>1</v>
      </c>
      <c r="M42" s="131" t="s">
        <v>43</v>
      </c>
      <c r="N42" s="132"/>
      <c r="O42" s="133"/>
      <c r="T42" s="53">
        <v>10</v>
      </c>
      <c r="U42" s="53"/>
      <c r="V42" s="53"/>
      <c r="W42" s="53"/>
      <c r="X42" s="53"/>
      <c r="Y42" s="53"/>
      <c r="Z42" s="53"/>
    </row>
    <row r="43" spans="1:26" ht="15.75" customHeight="1" x14ac:dyDescent="0.25">
      <c r="A43" s="134" t="s">
        <v>50</v>
      </c>
      <c r="B43" s="134"/>
      <c r="C43" s="135"/>
      <c r="D43" s="135"/>
      <c r="E43" s="135"/>
      <c r="F43" s="135"/>
      <c r="G43" s="135"/>
      <c r="H43" s="135"/>
      <c r="I43" s="135"/>
      <c r="J43" s="135"/>
      <c r="K43" s="135"/>
      <c r="T43" s="36">
        <v>15</v>
      </c>
      <c r="U43" s="36"/>
      <c r="V43" s="36"/>
      <c r="W43" s="36"/>
      <c r="X43" s="36"/>
      <c r="Y43" s="36"/>
      <c r="Z43" s="36"/>
    </row>
    <row r="44" spans="1:26" ht="52.5" customHeight="1" x14ac:dyDescent="0.25">
      <c r="A44" s="136" t="s">
        <v>37</v>
      </c>
      <c r="B44" s="136"/>
      <c r="C44" s="137" t="s">
        <v>38</v>
      </c>
      <c r="D44" s="138"/>
      <c r="E44" s="39" t="s">
        <v>51</v>
      </c>
      <c r="F44" s="39" t="s">
        <v>54</v>
      </c>
      <c r="G44" s="39" t="s">
        <v>53</v>
      </c>
      <c r="H44" s="39" t="s">
        <v>52</v>
      </c>
      <c r="I44" s="39" t="s">
        <v>47</v>
      </c>
      <c r="J44" s="136" t="s">
        <v>48</v>
      </c>
      <c r="K44" s="136"/>
      <c r="T44" s="36"/>
      <c r="U44" s="36"/>
      <c r="V44" s="36"/>
      <c r="W44" s="36"/>
      <c r="X44" s="36"/>
      <c r="Y44" s="36"/>
      <c r="Z44" s="36"/>
    </row>
    <row r="45" spans="1:26" ht="52.5" customHeight="1" x14ac:dyDescent="0.25">
      <c r="A45" s="137">
        <v>1</v>
      </c>
      <c r="B45" s="138"/>
      <c r="C45" s="137">
        <v>2</v>
      </c>
      <c r="D45" s="138"/>
      <c r="E45" s="39">
        <v>3</v>
      </c>
      <c r="F45" s="39">
        <v>4</v>
      </c>
      <c r="G45" s="39">
        <v>5</v>
      </c>
      <c r="H45" s="39">
        <v>6</v>
      </c>
      <c r="I45" s="39">
        <v>7</v>
      </c>
      <c r="J45" s="39"/>
      <c r="K45" s="39"/>
    </row>
    <row r="46" spans="1:26" x14ac:dyDescent="0.25">
      <c r="A46" s="139">
        <f ca="1">AVERAGE(B32:B41)</f>
        <v>47.730000000000004</v>
      </c>
      <c r="B46" s="140"/>
      <c r="C46" s="140" t="e">
        <f ca="1">1/A46*SQRT((B32-A46)^2/MAX(A32:A41)-1)</f>
        <v>#NUM!</v>
      </c>
      <c r="D46" s="140"/>
      <c r="E46" s="28"/>
      <c r="F46" s="38"/>
      <c r="G46" s="38"/>
      <c r="H46" s="38"/>
      <c r="I46" s="42"/>
      <c r="J46" s="141"/>
      <c r="K46" s="141"/>
    </row>
    <row r="47" spans="1:26" x14ac:dyDescent="0.25">
      <c r="A47" s="31"/>
      <c r="B47" s="31"/>
      <c r="C47" s="31"/>
      <c r="D47" s="31"/>
      <c r="E47" s="35"/>
      <c r="F47" s="34"/>
      <c r="G47" s="34"/>
      <c r="H47" s="34"/>
      <c r="I47" s="30"/>
      <c r="J47" s="30"/>
      <c r="K47" s="30"/>
    </row>
    <row r="48" spans="1:26" ht="30" customHeight="1" x14ac:dyDescent="0.25">
      <c r="A48" s="31"/>
      <c r="B48" s="31"/>
      <c r="C48" s="31"/>
      <c r="D48" s="31"/>
      <c r="E48" s="37"/>
      <c r="F48" s="34"/>
      <c r="G48" s="34"/>
      <c r="H48" s="34"/>
      <c r="I48" s="30"/>
      <c r="J48" s="30"/>
      <c r="K48" s="30"/>
    </row>
    <row r="49" spans="1:25" x14ac:dyDescent="0.25">
      <c r="A49" s="126" t="s">
        <v>39</v>
      </c>
      <c r="B49" s="126"/>
      <c r="C49" s="126"/>
      <c r="D49" s="126"/>
      <c r="E49" s="35"/>
      <c r="F49" s="34"/>
      <c r="G49" s="34"/>
      <c r="H49" s="34"/>
      <c r="I49" s="30"/>
      <c r="J49" s="30"/>
      <c r="K49" s="30"/>
    </row>
    <row r="50" spans="1:25" ht="15.75" customHeight="1" x14ac:dyDescent="0.25">
      <c r="A50" s="126" t="s">
        <v>40</v>
      </c>
      <c r="B50" s="126"/>
      <c r="C50" s="126"/>
      <c r="D50" s="126"/>
      <c r="E50" s="35"/>
      <c r="F50" s="34"/>
      <c r="G50" s="34"/>
      <c r="H50" s="34"/>
      <c r="I50" s="30"/>
      <c r="J50" s="30"/>
      <c r="K50" s="30"/>
    </row>
    <row r="51" spans="1:25" ht="31.5" customHeight="1" x14ac:dyDescent="0.25">
      <c r="A51" s="126" t="s">
        <v>41</v>
      </c>
      <c r="B51" s="126"/>
      <c r="C51" s="126"/>
      <c r="D51" s="126"/>
      <c r="E51" s="35"/>
      <c r="F51" s="34"/>
      <c r="G51" s="34"/>
      <c r="H51" s="34"/>
      <c r="I51" s="30"/>
      <c r="J51" s="30"/>
      <c r="K51" s="30"/>
    </row>
    <row r="52" spans="1:25" ht="29.25" customHeight="1" x14ac:dyDescent="0.25">
      <c r="A52" s="126" t="s">
        <v>42</v>
      </c>
      <c r="B52" s="126"/>
      <c r="C52" s="126"/>
      <c r="D52" s="126"/>
      <c r="E52" s="35"/>
      <c r="F52" s="34"/>
      <c r="G52" s="34"/>
      <c r="H52" s="34"/>
      <c r="I52" s="30"/>
      <c r="J52" s="30"/>
      <c r="K52" s="30"/>
    </row>
    <row r="53" spans="1:25" ht="15.75" customHeight="1" x14ac:dyDescent="0.25">
      <c r="A53" s="127" t="s">
        <v>6</v>
      </c>
      <c r="B53" s="127"/>
      <c r="C53" s="127"/>
      <c r="D53" s="127"/>
      <c r="E53" s="127"/>
      <c r="F53" s="127"/>
      <c r="G53" s="130" t="s">
        <v>5</v>
      </c>
      <c r="H53" s="130"/>
      <c r="I53" s="130"/>
      <c r="J53" s="130"/>
      <c r="K53" s="20"/>
    </row>
    <row r="54" spans="1:25" ht="15.75" customHeight="1" x14ac:dyDescent="0.25">
      <c r="A54" s="21"/>
      <c r="B54" s="21"/>
      <c r="C54" s="21"/>
      <c r="D54" s="21"/>
      <c r="E54" s="24"/>
      <c r="F54" s="21"/>
      <c r="G54" s="24"/>
      <c r="H54" s="24"/>
      <c r="I54" s="24"/>
      <c r="J54" s="24"/>
      <c r="K54" s="20"/>
    </row>
    <row r="55" spans="1:25" ht="15.75" customHeight="1" x14ac:dyDescent="0.25">
      <c r="A55" s="127" t="s">
        <v>3</v>
      </c>
      <c r="B55" s="127"/>
      <c r="C55" s="127"/>
      <c r="D55" s="127"/>
      <c r="E55" s="127"/>
      <c r="F55" s="127"/>
      <c r="G55" s="127"/>
      <c r="K55" s="20"/>
      <c r="M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ht="15.75" customHeight="1" x14ac:dyDescent="0.25">
      <c r="A56" s="21"/>
      <c r="B56" s="23"/>
      <c r="C56" s="23"/>
      <c r="D56" s="23"/>
      <c r="E56" s="24"/>
      <c r="F56" s="23"/>
      <c r="G56" s="24"/>
      <c r="H56" s="24"/>
      <c r="I56" s="24"/>
      <c r="J56" s="24"/>
      <c r="K56" s="20"/>
      <c r="M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5.75" customHeight="1" x14ac:dyDescent="0.25">
      <c r="A57" s="127" t="s">
        <v>4</v>
      </c>
      <c r="B57" s="127"/>
      <c r="C57" s="127"/>
      <c r="D57" s="23"/>
      <c r="E57" s="23"/>
      <c r="F57" s="23"/>
      <c r="G57" s="130" t="s">
        <v>5</v>
      </c>
      <c r="H57" s="130"/>
      <c r="I57" s="130"/>
      <c r="J57" s="130"/>
      <c r="K57" s="20"/>
      <c r="M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15.75" customHeight="1" x14ac:dyDescent="0.25">
      <c r="A58" s="23"/>
      <c r="B58" s="23"/>
      <c r="C58" s="23"/>
      <c r="D58" s="23"/>
      <c r="F58" s="23"/>
      <c r="G58" s="24"/>
      <c r="M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15.75" customHeight="1" x14ac:dyDescent="0.25">
      <c r="A59" s="127" t="s">
        <v>4</v>
      </c>
      <c r="B59" s="127"/>
      <c r="C59" s="127"/>
      <c r="G59" s="130" t="s">
        <v>5</v>
      </c>
      <c r="H59" s="130"/>
      <c r="I59" s="130"/>
      <c r="J59" s="130"/>
      <c r="K59" s="20"/>
      <c r="M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0"/>
    </row>
    <row r="61" spans="1:25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</row>
    <row r="62" spans="1:25" ht="14.1" customHeight="1" x14ac:dyDescent="0.25"/>
    <row r="63" spans="1:25" ht="14.1" customHeight="1" x14ac:dyDescent="0.25"/>
    <row r="64" spans="1:25" ht="14.1" customHeight="1" x14ac:dyDescent="0.25"/>
    <row r="65" spans="8:9" ht="14.1" customHeight="1" x14ac:dyDescent="0.25"/>
    <row r="66" spans="8:9" ht="14.1" customHeight="1" x14ac:dyDescent="0.25"/>
    <row r="67" spans="8:9" ht="14.1" customHeight="1" x14ac:dyDescent="0.25"/>
    <row r="68" spans="8:9" ht="14.1" customHeight="1" x14ac:dyDescent="0.25"/>
    <row r="69" spans="8:9" ht="14.1" customHeight="1" x14ac:dyDescent="0.25"/>
    <row r="70" spans="8:9" ht="14.1" customHeight="1" x14ac:dyDescent="0.25"/>
    <row r="71" spans="8:9" ht="14.1" customHeight="1" x14ac:dyDescent="0.25"/>
    <row r="72" spans="8:9" ht="14.1" customHeight="1" x14ac:dyDescent="0.25"/>
    <row r="73" spans="8:9" ht="14.1" customHeight="1" x14ac:dyDescent="0.25"/>
    <row r="74" spans="8:9" ht="14.1" customHeight="1" x14ac:dyDescent="0.25"/>
    <row r="75" spans="8:9" ht="14.1" customHeight="1" x14ac:dyDescent="0.25"/>
    <row r="79" spans="8:9" x14ac:dyDescent="0.25">
      <c r="H79">
        <v>1</v>
      </c>
      <c r="I79">
        <v>10</v>
      </c>
    </row>
    <row r="80" spans="8:9" x14ac:dyDescent="0.25">
      <c r="H80">
        <v>2</v>
      </c>
      <c r="I80">
        <v>25</v>
      </c>
    </row>
    <row r="81" spans="8:9" x14ac:dyDescent="0.25">
      <c r="H81">
        <v>3</v>
      </c>
      <c r="I81">
        <v>29</v>
      </c>
    </row>
    <row r="82" spans="8:9" x14ac:dyDescent="0.25">
      <c r="H82">
        <v>34</v>
      </c>
      <c r="I82">
        <v>30</v>
      </c>
    </row>
    <row r="83" spans="8:9" x14ac:dyDescent="0.25">
      <c r="H83">
        <v>4</v>
      </c>
      <c r="I83">
        <v>30</v>
      </c>
    </row>
    <row r="84" spans="8:9" x14ac:dyDescent="0.25">
      <c r="H84">
        <v>5</v>
      </c>
      <c r="I84">
        <v>31</v>
      </c>
    </row>
    <row r="85" spans="8:9" x14ac:dyDescent="0.25">
      <c r="H85">
        <v>5</v>
      </c>
      <c r="I85">
        <v>31</v>
      </c>
    </row>
    <row r="86" spans="8:9" x14ac:dyDescent="0.25">
      <c r="H86">
        <v>6</v>
      </c>
    </row>
    <row r="87" spans="8:9" x14ac:dyDescent="0.25">
      <c r="H87">
        <v>5</v>
      </c>
    </row>
  </sheetData>
  <mergeCells count="57">
    <mergeCell ref="I8:J8"/>
    <mergeCell ref="I9:J9"/>
    <mergeCell ref="A10:J10"/>
    <mergeCell ref="A11:J11"/>
    <mergeCell ref="A13:C13"/>
    <mergeCell ref="D13:K13"/>
    <mergeCell ref="A14:C14"/>
    <mergeCell ref="D14:K14"/>
    <mergeCell ref="A15:C15"/>
    <mergeCell ref="D15:K15"/>
    <mergeCell ref="A16:C16"/>
    <mergeCell ref="D16:K16"/>
    <mergeCell ref="A26:C26"/>
    <mergeCell ref="A17:C17"/>
    <mergeCell ref="A18:C18"/>
    <mergeCell ref="D18:K18"/>
    <mergeCell ref="A19:C19"/>
    <mergeCell ref="D19:K19"/>
    <mergeCell ref="A20:K20"/>
    <mergeCell ref="A21:C21"/>
    <mergeCell ref="D21:K21"/>
    <mergeCell ref="A22:K24"/>
    <mergeCell ref="A25:C25"/>
    <mergeCell ref="D25:K25"/>
    <mergeCell ref="M39:O39"/>
    <mergeCell ref="B27:C27"/>
    <mergeCell ref="I27:K27"/>
    <mergeCell ref="B28:C28"/>
    <mergeCell ref="I28:K28"/>
    <mergeCell ref="A29:K29"/>
    <mergeCell ref="B30:K30"/>
    <mergeCell ref="M32:O32"/>
    <mergeCell ref="M33:O33"/>
    <mergeCell ref="M34:O34"/>
    <mergeCell ref="M37:O37"/>
    <mergeCell ref="M38:O38"/>
    <mergeCell ref="A51:D51"/>
    <mergeCell ref="M42:O42"/>
    <mergeCell ref="A43:K43"/>
    <mergeCell ref="A44:B44"/>
    <mergeCell ref="C44:D44"/>
    <mergeCell ref="J44:K44"/>
    <mergeCell ref="A45:B45"/>
    <mergeCell ref="C45:D45"/>
    <mergeCell ref="A46:B46"/>
    <mergeCell ref="C46:D46"/>
    <mergeCell ref="J46:K46"/>
    <mergeCell ref="A49:D49"/>
    <mergeCell ref="A50:D50"/>
    <mergeCell ref="A59:C59"/>
    <mergeCell ref="G59:J59"/>
    <mergeCell ref="A52:D52"/>
    <mergeCell ref="A53:F53"/>
    <mergeCell ref="G53:J53"/>
    <mergeCell ref="A55:G55"/>
    <mergeCell ref="A57:C57"/>
    <mergeCell ref="G57:J57"/>
  </mergeCells>
  <printOptions horizontalCentered="1"/>
  <pageMargins left="0" right="0" top="0.39370078740157483" bottom="0.55118110236220474" header="0.31496062992125984" footer="0.31496062992125984"/>
  <pageSetup paperSize="9" scale="95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312F-FE38-4C11-881F-3E0C89A760AD}">
  <sheetPr codeName="Лист2">
    <tabColor theme="8" tint="-0.249977111117893"/>
  </sheetPr>
  <dimension ref="A2:AC37"/>
  <sheetViews>
    <sheetView zoomScaleNormal="100" workbookViewId="0">
      <selection activeCell="H46" sqref="H46"/>
    </sheetView>
  </sheetViews>
  <sheetFormatPr defaultColWidth="3.7109375" defaultRowHeight="15" customHeight="1" x14ac:dyDescent="0.25"/>
  <cols>
    <col min="9" max="18" width="5.7109375" customWidth="1"/>
  </cols>
  <sheetData>
    <row r="2" spans="1:22" ht="15" customHeight="1" x14ac:dyDescent="0.25">
      <c r="C2" s="175" t="s">
        <v>79</v>
      </c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 t="s">
        <v>109</v>
      </c>
      <c r="T2" s="175"/>
      <c r="U2" s="182" t="s">
        <v>110</v>
      </c>
      <c r="V2" s="182"/>
    </row>
    <row r="3" spans="1:22" ht="15" customHeight="1" x14ac:dyDescent="0.25"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 t="s">
        <v>108</v>
      </c>
      <c r="S3" s="175"/>
      <c r="T3" s="175"/>
      <c r="U3" s="182"/>
      <c r="V3" s="182"/>
    </row>
    <row r="4" spans="1:22" ht="15" customHeight="1" x14ac:dyDescent="0.25">
      <c r="C4" s="166" t="s">
        <v>64</v>
      </c>
      <c r="D4" s="167"/>
      <c r="E4" s="167"/>
      <c r="F4" s="168"/>
      <c r="G4" s="145" t="s">
        <v>85</v>
      </c>
      <c r="H4" s="146"/>
      <c r="I4" s="57">
        <v>0</v>
      </c>
      <c r="J4" s="57">
        <f>J5^LOG(J5,$U4)</f>
        <v>1.0314166018389808</v>
      </c>
      <c r="K4" s="57">
        <f t="shared" ref="K4:Q4" si="0">K5^LOG(K5,$U4)</f>
        <v>1.4429903126611667</v>
      </c>
      <c r="L4" s="57">
        <f t="shared" si="0"/>
        <v>3.0935299926675977</v>
      </c>
      <c r="M4" s="57">
        <f t="shared" si="0"/>
        <v>6.8471436811923976</v>
      </c>
      <c r="N4" s="57">
        <f t="shared" si="0"/>
        <v>14.658031265927706</v>
      </c>
      <c r="O4" s="57">
        <f t="shared" si="0"/>
        <v>29.989847146149764</v>
      </c>
      <c r="P4" s="57">
        <f t="shared" si="0"/>
        <v>58.676731600910195</v>
      </c>
      <c r="Q4" s="57">
        <f t="shared" si="0"/>
        <v>110.19761488840253</v>
      </c>
      <c r="R4" s="63">
        <v>88.51</v>
      </c>
      <c r="S4" s="174">
        <f>R5/9</f>
        <v>0.85555555555555562</v>
      </c>
      <c r="T4" s="175"/>
      <c r="U4" s="175">
        <f>LN(R4)/LN(R5)</f>
        <v>2.1962918341526381</v>
      </c>
      <c r="V4" s="175"/>
    </row>
    <row r="5" spans="1:22" ht="15" customHeight="1" x14ac:dyDescent="0.25">
      <c r="C5" s="169"/>
      <c r="D5" s="170"/>
      <c r="E5" s="170"/>
      <c r="F5" s="171"/>
      <c r="G5" s="145" t="s">
        <v>71</v>
      </c>
      <c r="H5" s="146"/>
      <c r="I5" s="57">
        <v>0</v>
      </c>
      <c r="J5" s="57">
        <f t="shared" ref="J5" si="1">K5-$S4</f>
        <v>0.85555555555555429</v>
      </c>
      <c r="K5" s="57">
        <f t="shared" ref="K5" si="2">L5-$S4</f>
        <v>1.7111111111111099</v>
      </c>
      <c r="L5" s="57">
        <f t="shared" ref="L5" si="3">M5-$S4</f>
        <v>2.5666666666666655</v>
      </c>
      <c r="M5" s="57">
        <f t="shared" ref="M5" si="4">N5-$S4</f>
        <v>3.4222222222222212</v>
      </c>
      <c r="N5" s="57">
        <f t="shared" ref="N5" si="5">O5-$S4</f>
        <v>4.2777777777777768</v>
      </c>
      <c r="O5" s="57">
        <f t="shared" ref="O5" si="6">P5-$S4</f>
        <v>5.1333333333333329</v>
      </c>
      <c r="P5" s="57">
        <f t="shared" ref="P5" si="7">Q5-$S4</f>
        <v>5.9888888888888889</v>
      </c>
      <c r="Q5" s="57">
        <f t="shared" ref="Q5" si="8">R5-$S4</f>
        <v>6.844444444444445</v>
      </c>
      <c r="R5" s="63">
        <v>7.7</v>
      </c>
      <c r="S5" s="176"/>
      <c r="T5" s="175"/>
      <c r="U5" s="175"/>
      <c r="V5" s="175"/>
    </row>
    <row r="6" spans="1:22" ht="15" customHeight="1" x14ac:dyDescent="0.25">
      <c r="C6" s="166" t="s">
        <v>65</v>
      </c>
      <c r="D6" s="167"/>
      <c r="E6" s="167"/>
      <c r="F6" s="168"/>
      <c r="G6" s="145" t="s">
        <v>85</v>
      </c>
      <c r="H6" s="146"/>
      <c r="I6" s="57">
        <v>0</v>
      </c>
      <c r="J6" s="57">
        <f t="shared" ref="J6" si="9">J7^$U6</f>
        <v>0.16049843811478637</v>
      </c>
      <c r="K6" s="57">
        <f t="shared" ref="K6" si="10">K7^$U6</f>
        <v>1.1302689276512943</v>
      </c>
      <c r="L6" s="57">
        <f t="shared" ref="L6" si="11">L7^$U6</f>
        <v>3.5404700276608461</v>
      </c>
      <c r="M6" s="57">
        <f t="shared" ref="M6" si="12">M7^$U6</f>
        <v>7.9596279180009901</v>
      </c>
      <c r="N6" s="57">
        <f t="shared" ref="N6" si="13">N7^$U6</f>
        <v>14.920890623084883</v>
      </c>
      <c r="O6" s="57">
        <f t="shared" ref="O6" si="14">O7^$U6</f>
        <v>24.932848621765554</v>
      </c>
      <c r="P6" s="57">
        <f t="shared" ref="P6" si="15">P7^$U6</f>
        <v>38.485434779587777</v>
      </c>
      <c r="Q6" s="57">
        <f t="shared" ref="Q6" si="16">Q7^$U6</f>
        <v>56.053630284851167</v>
      </c>
      <c r="R6" s="63">
        <v>78.099999999999994</v>
      </c>
      <c r="S6" s="174">
        <f t="shared" ref="S6" si="17">R7/9</f>
        <v>0.52222222222222225</v>
      </c>
      <c r="T6" s="175"/>
      <c r="U6" s="175">
        <f t="shared" ref="U6" si="18">LN(R6)/LN(R7)</f>
        <v>2.816034914454856</v>
      </c>
      <c r="V6" s="175"/>
    </row>
    <row r="7" spans="1:22" ht="15" customHeight="1" x14ac:dyDescent="0.25">
      <c r="C7" s="169"/>
      <c r="D7" s="170"/>
      <c r="E7" s="170"/>
      <c r="F7" s="171"/>
      <c r="G7" s="145" t="s">
        <v>71</v>
      </c>
      <c r="H7" s="146"/>
      <c r="I7" s="57">
        <v>0</v>
      </c>
      <c r="J7" s="57">
        <f t="shared" ref="J7" si="19">K7-$S6</f>
        <v>0.52222222222222292</v>
      </c>
      <c r="K7" s="57">
        <f t="shared" ref="K7" si="20">L7-$S6</f>
        <v>1.0444444444444452</v>
      </c>
      <c r="L7" s="57">
        <f t="shared" ref="L7" si="21">M7-$S6</f>
        <v>1.5666666666666673</v>
      </c>
      <c r="M7" s="57">
        <f t="shared" ref="M7" si="22">N7-$S6</f>
        <v>2.0888888888888895</v>
      </c>
      <c r="N7" s="57">
        <f t="shared" ref="N7" si="23">O7-$S6</f>
        <v>2.6111111111111116</v>
      </c>
      <c r="O7" s="57">
        <f t="shared" ref="O7" si="24">P7-$S6</f>
        <v>3.1333333333333337</v>
      </c>
      <c r="P7" s="57">
        <f t="shared" ref="P7:Q7" si="25">Q7-$S6</f>
        <v>3.6555555555555559</v>
      </c>
      <c r="Q7" s="57">
        <f t="shared" si="25"/>
        <v>4.177777777777778</v>
      </c>
      <c r="R7" s="63">
        <v>4.7</v>
      </c>
      <c r="S7" s="176"/>
      <c r="T7" s="175"/>
      <c r="U7" s="175"/>
      <c r="V7" s="175"/>
    </row>
    <row r="8" spans="1:22" ht="15" customHeight="1" x14ac:dyDescent="0.25">
      <c r="C8" s="166" t="s">
        <v>67</v>
      </c>
      <c r="D8" s="167"/>
      <c r="E8" s="167"/>
      <c r="F8" s="168"/>
      <c r="G8" s="145" t="s">
        <v>85</v>
      </c>
      <c r="H8" s="146"/>
      <c r="I8" s="57">
        <v>0</v>
      </c>
      <c r="J8" s="57">
        <f t="shared" ref="J8" si="26">J9^$U8</f>
        <v>1.5723279359093328E-2</v>
      </c>
      <c r="K8" s="57">
        <f t="shared" ref="K8" si="27">K9^$U8</f>
        <v>0.25433926390607597</v>
      </c>
      <c r="L8" s="57">
        <f t="shared" ref="L8" si="28">L9^$U8</f>
        <v>1.2958573361104111</v>
      </c>
      <c r="M8" s="57">
        <f t="shared" ref="M8" si="29">M9^$U8</f>
        <v>4.114183796325726</v>
      </c>
      <c r="N8" s="57">
        <f t="shared" ref="N8" si="30">N9^$U8</f>
        <v>10.079825073654813</v>
      </c>
      <c r="O8" s="57">
        <f t="shared" ref="O8" si="31">O9^$U8</f>
        <v>20.961746812887228</v>
      </c>
      <c r="P8" s="57">
        <f t="shared" ref="P8" si="32">P9^$U8</f>
        <v>38.928803851532273</v>
      </c>
      <c r="Q8" s="57">
        <f t="shared" ref="Q8" si="33">Q9^$U8</f>
        <v>66.550905471676984</v>
      </c>
      <c r="R8" s="63">
        <v>106.8</v>
      </c>
      <c r="S8" s="174">
        <f t="shared" ref="S8" si="34">R9/9</f>
        <v>0.35555555555555557</v>
      </c>
      <c r="T8" s="175"/>
      <c r="U8" s="175">
        <f t="shared" ref="U8" si="35">LN(R8)/LN(R9)</f>
        <v>4.0157801440265839</v>
      </c>
      <c r="V8" s="175"/>
    </row>
    <row r="9" spans="1:22" ht="15" customHeight="1" x14ac:dyDescent="0.25">
      <c r="C9" s="169"/>
      <c r="D9" s="170"/>
      <c r="E9" s="170"/>
      <c r="F9" s="171"/>
      <c r="G9" s="145" t="s">
        <v>71</v>
      </c>
      <c r="H9" s="146"/>
      <c r="I9" s="57">
        <v>0</v>
      </c>
      <c r="J9" s="57">
        <f t="shared" ref="J9" si="36">K9-$S8</f>
        <v>0.35555555555555524</v>
      </c>
      <c r="K9" s="57">
        <f t="shared" ref="K9" si="37">L9-$S8</f>
        <v>0.71111111111111081</v>
      </c>
      <c r="L9" s="57">
        <f t="shared" ref="L9" si="38">M9-$S8</f>
        <v>1.0666666666666664</v>
      </c>
      <c r="M9" s="57">
        <f t="shared" ref="M9" si="39">N9-$S8</f>
        <v>1.4222222222222221</v>
      </c>
      <c r="N9" s="57">
        <f t="shared" ref="N9" si="40">O9-$S8</f>
        <v>1.7777777777777777</v>
      </c>
      <c r="O9" s="57">
        <f t="shared" ref="O9" si="41">P9-$S8</f>
        <v>2.1333333333333333</v>
      </c>
      <c r="P9" s="57">
        <f t="shared" ref="P9:Q9" si="42">Q9-$S8</f>
        <v>2.4888888888888889</v>
      </c>
      <c r="Q9" s="57">
        <f t="shared" si="42"/>
        <v>2.8444444444444446</v>
      </c>
      <c r="R9" s="63">
        <v>3.2</v>
      </c>
      <c r="S9" s="176"/>
      <c r="T9" s="175"/>
      <c r="U9" s="175"/>
      <c r="V9" s="175"/>
    </row>
    <row r="10" spans="1:22" ht="15" customHeight="1" x14ac:dyDescent="0.25">
      <c r="C10" s="166" t="s">
        <v>68</v>
      </c>
      <c r="D10" s="167"/>
      <c r="E10" s="167"/>
      <c r="F10" s="168"/>
      <c r="G10" s="145" t="s">
        <v>85</v>
      </c>
      <c r="H10" s="146"/>
      <c r="I10" s="57">
        <v>0</v>
      </c>
      <c r="J10" s="57">
        <f t="shared" ref="J10" si="43">J11^$U10</f>
        <v>6.6726465850027727E-2</v>
      </c>
      <c r="K10" s="57">
        <f t="shared" ref="K10" si="44">K11^$U10</f>
        <v>0.67489457943193942</v>
      </c>
      <c r="L10" s="57">
        <f t="shared" ref="L10" si="45">L11^$U10</f>
        <v>2.6126839564818871</v>
      </c>
      <c r="M10" s="57">
        <f t="shared" ref="M10" si="46">M11^$U10</f>
        <v>6.8261174564578635</v>
      </c>
      <c r="N10" s="57">
        <f t="shared" ref="N10" si="47">N11^$U10</f>
        <v>14.377768072567106</v>
      </c>
      <c r="O10" s="57">
        <f t="shared" ref="O10" si="48">O11^$U10</f>
        <v>26.425590169296868</v>
      </c>
      <c r="P10" s="57">
        <f t="shared" ref="P10" si="49">P11^$U10</f>
        <v>44.209464017331733</v>
      </c>
      <c r="Q10" s="57">
        <f t="shared" ref="Q10" si="50">Q11^$U10</f>
        <v>69.041715475887614</v>
      </c>
      <c r="R10" s="63">
        <v>102.3</v>
      </c>
      <c r="S10" s="174">
        <f t="shared" ref="S10" si="51">R11/9</f>
        <v>0.44444444444444442</v>
      </c>
      <c r="T10" s="175"/>
      <c r="U10" s="175">
        <f t="shared" ref="U10" si="52">LN(R10)/LN(R11)</f>
        <v>3.3383311674289833</v>
      </c>
      <c r="V10" s="175"/>
    </row>
    <row r="11" spans="1:22" ht="15" customHeight="1" x14ac:dyDescent="0.25">
      <c r="C11" s="169"/>
      <c r="D11" s="170"/>
      <c r="E11" s="170"/>
      <c r="F11" s="171"/>
      <c r="G11" s="145" t="s">
        <v>71</v>
      </c>
      <c r="H11" s="146"/>
      <c r="I11" s="57">
        <v>0</v>
      </c>
      <c r="J11" s="57">
        <f t="shared" ref="J11" si="53">K11-$S10</f>
        <v>0.44444444444444375</v>
      </c>
      <c r="K11" s="57">
        <f t="shared" ref="K11" si="54">L11-$S10</f>
        <v>0.88888888888888817</v>
      </c>
      <c r="L11" s="57">
        <f t="shared" ref="L11" si="55">M11-$S10</f>
        <v>1.3333333333333326</v>
      </c>
      <c r="M11" s="57">
        <f t="shared" ref="M11" si="56">N11-$S10</f>
        <v>1.777777777777777</v>
      </c>
      <c r="N11" s="57">
        <f t="shared" ref="N11" si="57">O11-$S10</f>
        <v>2.2222222222222214</v>
      </c>
      <c r="O11" s="57">
        <f t="shared" ref="O11" si="58">P11-$S10</f>
        <v>2.6666666666666661</v>
      </c>
      <c r="P11" s="57">
        <f t="shared" ref="P11:Q11" si="59">Q11-$S10</f>
        <v>3.1111111111111107</v>
      </c>
      <c r="Q11" s="57">
        <f t="shared" si="59"/>
        <v>3.5555555555555554</v>
      </c>
      <c r="R11" s="63">
        <v>4</v>
      </c>
      <c r="S11" s="176"/>
      <c r="T11" s="175"/>
      <c r="U11" s="175"/>
      <c r="V11" s="175"/>
    </row>
    <row r="12" spans="1:22" ht="15" customHeight="1" x14ac:dyDescent="0.25">
      <c r="C12" s="166" t="s">
        <v>69</v>
      </c>
      <c r="D12" s="167"/>
      <c r="E12" s="167"/>
      <c r="F12" s="168"/>
      <c r="G12" s="145" t="s">
        <v>85</v>
      </c>
      <c r="H12" s="146"/>
      <c r="I12" s="57">
        <v>0</v>
      </c>
      <c r="J12" s="57">
        <f t="shared" ref="J12" si="60">J13^$U12</f>
        <v>3.747309135104375E-2</v>
      </c>
      <c r="K12" s="57">
        <f t="shared" ref="K12" si="61">K13^$U12</f>
        <v>0.44942688891099342</v>
      </c>
      <c r="L12" s="57">
        <f t="shared" ref="L12" si="62">L13^$U12</f>
        <v>1.9221984307591422</v>
      </c>
      <c r="M12" s="57">
        <f t="shared" ref="M12" si="63">M13^$U12</f>
        <v>5.3901218499441645</v>
      </c>
      <c r="N12" s="57">
        <f t="shared" ref="N12" si="64">N13^$U12</f>
        <v>11.993323014128025</v>
      </c>
      <c r="O12" s="57">
        <f t="shared" ref="O12" si="65">O13^$U12</f>
        <v>23.053546677344347</v>
      </c>
      <c r="P12" s="57">
        <f t="shared" ref="P12" si="66">P13^$U12</f>
        <v>40.057673617030126</v>
      </c>
      <c r="Q12" s="57">
        <f t="shared" ref="Q12" si="67">Q13^$U12</f>
        <v>64.645472431889516</v>
      </c>
      <c r="R12" s="63">
        <v>98.6</v>
      </c>
      <c r="S12" s="174">
        <f t="shared" ref="S12" si="68">R13/9</f>
        <v>0.4</v>
      </c>
      <c r="T12" s="175"/>
      <c r="U12" s="175">
        <f t="shared" ref="U12" si="69">LN(R12)/LN(R13)</f>
        <v>3.5841595394432546</v>
      </c>
      <c r="V12" s="175"/>
    </row>
    <row r="13" spans="1:22" ht="15" customHeight="1" x14ac:dyDescent="0.25">
      <c r="C13" s="169"/>
      <c r="D13" s="170"/>
      <c r="E13" s="170"/>
      <c r="F13" s="171"/>
      <c r="G13" s="145" t="s">
        <v>71</v>
      </c>
      <c r="H13" s="146"/>
      <c r="I13" s="57">
        <v>0</v>
      </c>
      <c r="J13" s="57">
        <f t="shared" ref="J13" si="70">K13-$S12</f>
        <v>0.40000000000000058</v>
      </c>
      <c r="K13" s="57">
        <f t="shared" ref="K13" si="71">L13-$S12</f>
        <v>0.8000000000000006</v>
      </c>
      <c r="L13" s="57">
        <f t="shared" ref="L13" si="72">M13-$S12</f>
        <v>1.2000000000000006</v>
      </c>
      <c r="M13" s="57">
        <f t="shared" ref="M13" si="73">N13-$S12</f>
        <v>1.6000000000000005</v>
      </c>
      <c r="N13" s="57">
        <f t="shared" ref="N13" si="74">O13-$S12</f>
        <v>2.0000000000000004</v>
      </c>
      <c r="O13" s="57">
        <f t="shared" ref="O13" si="75">P13-$S12</f>
        <v>2.4000000000000004</v>
      </c>
      <c r="P13" s="57">
        <f t="shared" ref="P13:Q13" si="76">Q13-$S12</f>
        <v>2.8000000000000003</v>
      </c>
      <c r="Q13" s="57">
        <f t="shared" si="76"/>
        <v>3.2</v>
      </c>
      <c r="R13" s="63">
        <v>3.6</v>
      </c>
      <c r="S13" s="176"/>
      <c r="T13" s="175"/>
      <c r="U13" s="175"/>
      <c r="V13" s="175"/>
    </row>
    <row r="15" spans="1:22" ht="30" customHeight="1" x14ac:dyDescent="0.25">
      <c r="A15" s="178" t="s">
        <v>83</v>
      </c>
      <c r="B15" s="178"/>
      <c r="C15" s="178"/>
      <c r="D15" s="178"/>
      <c r="E15" s="178"/>
      <c r="F15" s="178"/>
      <c r="G15" s="178"/>
      <c r="H15" s="178"/>
      <c r="I15" s="178"/>
      <c r="J15" s="59"/>
      <c r="K15" s="59"/>
      <c r="L15" s="59"/>
      <c r="M15" s="59"/>
      <c r="N15" s="59"/>
      <c r="O15" s="59"/>
      <c r="P15" s="59"/>
      <c r="Q15" s="59"/>
      <c r="R15" s="59"/>
    </row>
    <row r="16" spans="1:22" ht="30" customHeight="1" x14ac:dyDescent="0.25">
      <c r="A16" s="172" t="s">
        <v>84</v>
      </c>
      <c r="B16" s="172"/>
      <c r="C16" s="172"/>
      <c r="D16" s="172"/>
      <c r="E16" s="172"/>
      <c r="F16" s="172"/>
      <c r="G16" s="177">
        <v>3.4</v>
      </c>
      <c r="H16" s="177"/>
      <c r="I16" s="177"/>
      <c r="J16" s="58"/>
      <c r="K16" s="58"/>
    </row>
    <row r="17" spans="1:29" ht="30" customHeight="1" x14ac:dyDescent="0.25">
      <c r="A17" s="172" t="s">
        <v>102</v>
      </c>
      <c r="B17" s="172"/>
      <c r="C17" s="172"/>
      <c r="D17" s="172"/>
      <c r="E17" s="172"/>
      <c r="F17" s="172"/>
      <c r="G17" s="62" t="s">
        <v>98</v>
      </c>
      <c r="H17" s="180">
        <v>25</v>
      </c>
      <c r="I17" s="180"/>
      <c r="J17" s="181" t="s">
        <v>99</v>
      </c>
      <c r="K17" s="181"/>
      <c r="L17" s="181"/>
    </row>
    <row r="19" spans="1:29" ht="15" customHeight="1" x14ac:dyDescent="0.25">
      <c r="A19" s="173" t="s">
        <v>61</v>
      </c>
      <c r="B19" s="173"/>
      <c r="C19" s="173" t="s">
        <v>80</v>
      </c>
      <c r="D19" s="173"/>
      <c r="E19" s="173"/>
      <c r="F19" s="173"/>
      <c r="G19" s="173"/>
      <c r="H19" s="173"/>
      <c r="I19" s="173"/>
      <c r="J19" s="173" t="s">
        <v>62</v>
      </c>
      <c r="K19" s="173"/>
      <c r="L19" s="173"/>
      <c r="M19" s="173"/>
      <c r="N19" s="173" t="s">
        <v>86</v>
      </c>
      <c r="O19" s="173"/>
      <c r="P19" s="173" t="s">
        <v>82</v>
      </c>
      <c r="Q19" s="173"/>
      <c r="R19" s="173"/>
      <c r="S19" s="173"/>
      <c r="T19" s="173"/>
      <c r="U19" s="173"/>
      <c r="V19" s="173"/>
      <c r="W19" s="173"/>
      <c r="X19" s="173" t="s">
        <v>87</v>
      </c>
      <c r="Y19" s="173"/>
      <c r="Z19" s="173"/>
      <c r="AA19" s="173"/>
      <c r="AB19" s="173"/>
      <c r="AC19" s="173"/>
    </row>
    <row r="20" spans="1:29" ht="15" customHeight="1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 t="s">
        <v>88</v>
      </c>
      <c r="Y20" s="173"/>
      <c r="Z20" s="173"/>
      <c r="AA20" s="173" t="s">
        <v>89</v>
      </c>
      <c r="AB20" s="173"/>
      <c r="AC20" s="173"/>
    </row>
    <row r="21" spans="1:29" ht="30" customHeight="1" x14ac:dyDescent="0.25">
      <c r="A21" s="160">
        <v>1</v>
      </c>
      <c r="B21" s="160"/>
      <c r="C21" s="161">
        <v>30.33</v>
      </c>
      <c r="D21" s="161"/>
      <c r="E21" s="161"/>
      <c r="F21" s="161"/>
      <c r="G21" s="162">
        <f>C21-$L$21</f>
        <v>-3.8000000000003809E-2</v>
      </c>
      <c r="H21" s="162"/>
      <c r="I21" s="162"/>
      <c r="J21" s="163">
        <f>G21^2</f>
        <v>1.4440000000002895E-3</v>
      </c>
      <c r="K21" s="163"/>
      <c r="L21" s="161">
        <f>AVERAGE(C21:F30)</f>
        <v>30.368000000000002</v>
      </c>
      <c r="M21" s="160"/>
      <c r="N21" s="163">
        <f>SUM(J21:K30)</f>
        <v>1.5121600000000013</v>
      </c>
      <c r="O21" s="160"/>
      <c r="P21" s="160">
        <f>SQRT((N21/(C31-1)))</f>
        <v>0.40989971673298081</v>
      </c>
      <c r="Q21" s="160"/>
      <c r="R21" s="160">
        <f>P21/L21</f>
        <v>1.3497751473030188E-2</v>
      </c>
      <c r="S21" s="160"/>
      <c r="T21" s="160"/>
      <c r="U21" s="160">
        <f>L21*(1-G16*R21)</f>
        <v>28.974340963107867</v>
      </c>
      <c r="V21" s="160"/>
      <c r="W21" s="160"/>
      <c r="X21" s="160">
        <f>U21/3</f>
        <v>9.6581136543692896</v>
      </c>
      <c r="Y21" s="160"/>
      <c r="Z21" s="160"/>
      <c r="AA21" s="160">
        <f>U21/5</f>
        <v>5.794868192621573</v>
      </c>
      <c r="AB21" s="160"/>
      <c r="AC21" s="160"/>
    </row>
    <row r="22" spans="1:29" ht="30" customHeight="1" x14ac:dyDescent="0.25">
      <c r="A22" s="160">
        <v>2</v>
      </c>
      <c r="B22" s="160"/>
      <c r="C22" s="161">
        <v>30.38</v>
      </c>
      <c r="D22" s="161"/>
      <c r="E22" s="161"/>
      <c r="F22" s="161"/>
      <c r="G22" s="162">
        <f>C22-$L$21</f>
        <v>1.1999999999996902E-2</v>
      </c>
      <c r="H22" s="162"/>
      <c r="I22" s="162"/>
      <c r="J22" s="163">
        <f t="shared" ref="J22" si="77">G22^2</f>
        <v>1.4399999999992565E-4</v>
      </c>
      <c r="K22" s="163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</row>
    <row r="23" spans="1:29" ht="30" customHeight="1" x14ac:dyDescent="0.25">
      <c r="A23" s="160">
        <v>3</v>
      </c>
      <c r="B23" s="160"/>
      <c r="C23" s="161">
        <v>30.53</v>
      </c>
      <c r="D23" s="161"/>
      <c r="E23" s="161"/>
      <c r="F23" s="161"/>
      <c r="G23" s="162">
        <f t="shared" ref="G23:G30" si="78">C23-$L$21</f>
        <v>0.16199999999999903</v>
      </c>
      <c r="H23" s="162"/>
      <c r="I23" s="162"/>
      <c r="J23" s="163">
        <f t="shared" ref="J23" si="79">G23^2</f>
        <v>2.6243999999999688E-2</v>
      </c>
      <c r="K23" s="163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</row>
    <row r="24" spans="1:29" ht="30" customHeight="1" x14ac:dyDescent="0.25">
      <c r="A24" s="160">
        <v>4</v>
      </c>
      <c r="B24" s="160"/>
      <c r="C24" s="161">
        <v>30.82</v>
      </c>
      <c r="D24" s="161"/>
      <c r="E24" s="161"/>
      <c r="F24" s="161"/>
      <c r="G24" s="162">
        <f t="shared" si="78"/>
        <v>0.45199999999999818</v>
      </c>
      <c r="H24" s="162"/>
      <c r="I24" s="162"/>
      <c r="J24" s="163">
        <f t="shared" ref="J24:J29" si="80">G24^2</f>
        <v>0.20430399999999835</v>
      </c>
      <c r="K24" s="163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</row>
    <row r="25" spans="1:29" ht="30" customHeight="1" x14ac:dyDescent="0.25">
      <c r="A25" s="160">
        <v>5</v>
      </c>
      <c r="B25" s="160"/>
      <c r="C25" s="161">
        <v>30.56</v>
      </c>
      <c r="D25" s="161"/>
      <c r="E25" s="161"/>
      <c r="F25" s="161"/>
      <c r="G25" s="162">
        <f t="shared" si="78"/>
        <v>0.19199999999999662</v>
      </c>
      <c r="H25" s="162"/>
      <c r="I25" s="162"/>
      <c r="J25" s="163">
        <f t="shared" ref="J25" si="81">G25^2</f>
        <v>3.6863999999998703E-2</v>
      </c>
      <c r="K25" s="163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</row>
    <row r="26" spans="1:29" ht="30" customHeight="1" x14ac:dyDescent="0.25">
      <c r="A26" s="160">
        <v>6</v>
      </c>
      <c r="B26" s="160"/>
      <c r="C26" s="161">
        <v>30.26</v>
      </c>
      <c r="D26" s="161"/>
      <c r="E26" s="161"/>
      <c r="F26" s="161"/>
      <c r="G26" s="162">
        <f t="shared" ref="G26" si="82">C26-$L$21</f>
        <v>-0.10800000000000054</v>
      </c>
      <c r="H26" s="162"/>
      <c r="I26" s="162"/>
      <c r="J26" s="163">
        <f t="shared" si="80"/>
        <v>1.1664000000000117E-2</v>
      </c>
      <c r="K26" s="163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</row>
    <row r="27" spans="1:29" ht="30" customHeight="1" x14ac:dyDescent="0.25">
      <c r="A27" s="160">
        <v>7</v>
      </c>
      <c r="B27" s="160"/>
      <c r="C27" s="161">
        <v>30.8</v>
      </c>
      <c r="D27" s="161"/>
      <c r="E27" s="161"/>
      <c r="F27" s="161"/>
      <c r="G27" s="162">
        <f t="shared" si="78"/>
        <v>0.43199999999999861</v>
      </c>
      <c r="H27" s="162"/>
      <c r="I27" s="162"/>
      <c r="J27" s="163">
        <f t="shared" ref="J27" si="83">G27^2</f>
        <v>0.18662399999999879</v>
      </c>
      <c r="K27" s="163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</row>
    <row r="28" spans="1:29" ht="30" customHeight="1" x14ac:dyDescent="0.25">
      <c r="A28" s="160">
        <v>8</v>
      </c>
      <c r="B28" s="160"/>
      <c r="C28" s="161">
        <v>30.21</v>
      </c>
      <c r="D28" s="161"/>
      <c r="E28" s="161"/>
      <c r="F28" s="161"/>
      <c r="G28" s="162">
        <f t="shared" ref="G28:G29" si="84">C28-$L$21</f>
        <v>-0.15800000000000125</v>
      </c>
      <c r="H28" s="162"/>
      <c r="I28" s="162"/>
      <c r="J28" s="163">
        <f t="shared" si="80"/>
        <v>2.4964000000000396E-2</v>
      </c>
      <c r="K28" s="163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</row>
    <row r="29" spans="1:29" ht="30" customHeight="1" x14ac:dyDescent="0.25">
      <c r="A29" s="160">
        <v>9</v>
      </c>
      <c r="B29" s="160"/>
      <c r="C29" s="161">
        <v>29.36</v>
      </c>
      <c r="D29" s="161"/>
      <c r="E29" s="161"/>
      <c r="F29" s="161"/>
      <c r="G29" s="162">
        <f t="shared" si="84"/>
        <v>-1.0080000000000027</v>
      </c>
      <c r="H29" s="162"/>
      <c r="I29" s="162"/>
      <c r="J29" s="163">
        <f t="shared" si="80"/>
        <v>1.0160640000000054</v>
      </c>
      <c r="K29" s="163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</row>
    <row r="30" spans="1:29" ht="30" customHeight="1" x14ac:dyDescent="0.25">
      <c r="A30" s="160">
        <v>10</v>
      </c>
      <c r="B30" s="160"/>
      <c r="C30" s="161">
        <v>30.43</v>
      </c>
      <c r="D30" s="161"/>
      <c r="E30" s="161"/>
      <c r="F30" s="161"/>
      <c r="G30" s="162">
        <f t="shared" si="78"/>
        <v>6.1999999999997613E-2</v>
      </c>
      <c r="H30" s="162"/>
      <c r="I30" s="162"/>
      <c r="J30" s="163">
        <f t="shared" ref="J30" si="85">G30^2</f>
        <v>3.843999999999704E-3</v>
      </c>
      <c r="K30" s="163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</row>
    <row r="31" spans="1:29" ht="15" customHeight="1" x14ac:dyDescent="0.25">
      <c r="A31" s="164" t="s">
        <v>81</v>
      </c>
      <c r="B31" s="164"/>
      <c r="C31" s="164">
        <f>MAX(A19:B52)</f>
        <v>10</v>
      </c>
      <c r="D31" s="164"/>
      <c r="E31" s="164"/>
      <c r="F31" s="164"/>
      <c r="G31" s="32"/>
      <c r="H31" s="32"/>
      <c r="I31" s="32"/>
      <c r="J31" s="32"/>
      <c r="K31" s="32"/>
    </row>
    <row r="32" spans="1:29" ht="15" customHeight="1" x14ac:dyDescent="0.25">
      <c r="A32" s="165"/>
      <c r="B32" s="165"/>
      <c r="C32" s="165"/>
      <c r="D32" s="165"/>
      <c r="E32" s="165"/>
      <c r="F32" s="165"/>
      <c r="G32" s="32"/>
      <c r="H32" s="32"/>
      <c r="I32" s="32"/>
      <c r="J32" s="32"/>
      <c r="K32" s="32"/>
    </row>
    <row r="33" spans="1:29" ht="15" customHeight="1" x14ac:dyDescent="0.25">
      <c r="A33" s="179" t="s">
        <v>63</v>
      </c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</row>
    <row r="34" spans="1:29" ht="15" customHeight="1" x14ac:dyDescent="0.25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</row>
    <row r="35" spans="1:29" ht="15" customHeight="1" x14ac:dyDescent="0.25">
      <c r="A35" s="175" t="s">
        <v>97</v>
      </c>
      <c r="B35" s="175"/>
      <c r="C35" s="175"/>
      <c r="D35" s="175"/>
      <c r="E35" s="175"/>
      <c r="F35" s="175" t="s">
        <v>100</v>
      </c>
      <c r="G35" s="175"/>
      <c r="H35" s="175"/>
      <c r="I35" s="175"/>
      <c r="J35" s="175"/>
      <c r="K35" s="175" t="s">
        <v>101</v>
      </c>
      <c r="L35" s="175"/>
      <c r="M35" s="175"/>
      <c r="N35" s="175"/>
      <c r="O35" s="175"/>
    </row>
    <row r="36" spans="1:29" ht="15" customHeight="1" x14ac:dyDescent="0.25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</row>
    <row r="37" spans="1:29" ht="15" customHeight="1" x14ac:dyDescent="0.25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</row>
  </sheetData>
  <mergeCells count="102">
    <mergeCell ref="U12:V13"/>
    <mergeCell ref="U2:V3"/>
    <mergeCell ref="C2:R2"/>
    <mergeCell ref="U4:V5"/>
    <mergeCell ref="U6:V7"/>
    <mergeCell ref="U8:V9"/>
    <mergeCell ref="U10:V11"/>
    <mergeCell ref="G4:H4"/>
    <mergeCell ref="G5:H5"/>
    <mergeCell ref="G6:H6"/>
    <mergeCell ref="G7:H7"/>
    <mergeCell ref="C4:F5"/>
    <mergeCell ref="C6:F7"/>
    <mergeCell ref="C12:F13"/>
    <mergeCell ref="S2:T3"/>
    <mergeCell ref="S4:T5"/>
    <mergeCell ref="A36:E37"/>
    <mergeCell ref="F36:J37"/>
    <mergeCell ref="K36:O37"/>
    <mergeCell ref="A15:I15"/>
    <mergeCell ref="A33:AC34"/>
    <mergeCell ref="H17:I17"/>
    <mergeCell ref="J17:L17"/>
    <mergeCell ref="A35:E35"/>
    <mergeCell ref="F35:J35"/>
    <mergeCell ref="K35:O35"/>
    <mergeCell ref="R19:T20"/>
    <mergeCell ref="R21:T30"/>
    <mergeCell ref="U19:W20"/>
    <mergeCell ref="U21:W30"/>
    <mergeCell ref="X20:Z20"/>
    <mergeCell ref="AA20:AC20"/>
    <mergeCell ref="X19:AC19"/>
    <mergeCell ref="X21:Z30"/>
    <mergeCell ref="AA21:AC30"/>
    <mergeCell ref="L19:M20"/>
    <mergeCell ref="L21:M30"/>
    <mergeCell ref="N19:O20"/>
    <mergeCell ref="N21:O30"/>
    <mergeCell ref="P19:Q20"/>
    <mergeCell ref="P21:Q30"/>
    <mergeCell ref="S6:T7"/>
    <mergeCell ref="S8:T9"/>
    <mergeCell ref="S10:T11"/>
    <mergeCell ref="S12:T13"/>
    <mergeCell ref="G8:H8"/>
    <mergeCell ref="G9:H9"/>
    <mergeCell ref="G10:H10"/>
    <mergeCell ref="G11:H11"/>
    <mergeCell ref="G12:H12"/>
    <mergeCell ref="G13:H13"/>
    <mergeCell ref="G22:I22"/>
    <mergeCell ref="G23:I23"/>
    <mergeCell ref="G24:I24"/>
    <mergeCell ref="G16:I16"/>
    <mergeCell ref="J19:K20"/>
    <mergeCell ref="J21:K21"/>
    <mergeCell ref="J22:K22"/>
    <mergeCell ref="C21:F21"/>
    <mergeCell ref="C22:F22"/>
    <mergeCell ref="A30:B30"/>
    <mergeCell ref="C30:F30"/>
    <mergeCell ref="G30:I30"/>
    <mergeCell ref="J30:K30"/>
    <mergeCell ref="A31:B32"/>
    <mergeCell ref="C31:F32"/>
    <mergeCell ref="C8:F9"/>
    <mergeCell ref="C10:F11"/>
    <mergeCell ref="C23:F23"/>
    <mergeCell ref="C24:F24"/>
    <mergeCell ref="A17:F17"/>
    <mergeCell ref="C19:F20"/>
    <mergeCell ref="A19:B20"/>
    <mergeCell ref="A21:B21"/>
    <mergeCell ref="A22:B22"/>
    <mergeCell ref="A23:B23"/>
    <mergeCell ref="A24:B24"/>
    <mergeCell ref="A16:F16"/>
    <mergeCell ref="J23:K23"/>
    <mergeCell ref="J24:K24"/>
    <mergeCell ref="G19:I20"/>
    <mergeCell ref="G21:I21"/>
    <mergeCell ref="A29:B29"/>
    <mergeCell ref="C29:F29"/>
    <mergeCell ref="G29:I29"/>
    <mergeCell ref="J29:K29"/>
    <mergeCell ref="A26:B26"/>
    <mergeCell ref="C26:F26"/>
    <mergeCell ref="G26:I26"/>
    <mergeCell ref="J26:K26"/>
    <mergeCell ref="A25:B25"/>
    <mergeCell ref="C25:F25"/>
    <mergeCell ref="G25:I25"/>
    <mergeCell ref="J25:K25"/>
    <mergeCell ref="A28:B28"/>
    <mergeCell ref="C28:F28"/>
    <mergeCell ref="G28:I28"/>
    <mergeCell ref="J28:K28"/>
    <mergeCell ref="A27:B27"/>
    <mergeCell ref="C27:F27"/>
    <mergeCell ref="G27:I27"/>
    <mergeCell ref="J27:K2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28B4-C589-4316-ADBA-0B8534080F24}">
  <sheetPr codeName="Лист3">
    <pageSetUpPr fitToPage="1"/>
  </sheetPr>
  <dimension ref="B1:Q32"/>
  <sheetViews>
    <sheetView view="pageBreakPreview" zoomScaleNormal="100" zoomScaleSheetLayoutView="100" workbookViewId="0">
      <selection activeCell="L5" sqref="L5:L14"/>
    </sheetView>
  </sheetViews>
  <sheetFormatPr defaultRowHeight="15" x14ac:dyDescent="0.25"/>
  <cols>
    <col min="3" max="3" width="10.42578125" bestFit="1" customWidth="1"/>
    <col min="5" max="5" width="10.140625" bestFit="1" customWidth="1"/>
    <col min="6" max="6" width="19" customWidth="1"/>
    <col min="9" max="9" width="10.42578125" bestFit="1" customWidth="1"/>
  </cols>
  <sheetData>
    <row r="1" spans="2:17" ht="15.75" thickBot="1" x14ac:dyDescent="0.3">
      <c r="B1" s="187" t="s">
        <v>127</v>
      </c>
      <c r="C1" s="187"/>
      <c r="D1" s="187"/>
      <c r="E1" s="187"/>
      <c r="F1" s="187"/>
      <c r="G1" s="187"/>
    </row>
    <row r="2" spans="2:17" ht="15.75" thickBot="1" x14ac:dyDescent="0.3">
      <c r="B2" s="188" t="s">
        <v>128</v>
      </c>
      <c r="C2" s="189"/>
      <c r="D2" s="189"/>
      <c r="E2" s="189"/>
      <c r="F2" s="190"/>
      <c r="G2" s="86">
        <f>IF(B2=E24,J24,J25)</f>
        <v>3</v>
      </c>
    </row>
    <row r="3" spans="2:17" x14ac:dyDescent="0.25">
      <c r="B3" s="191" t="s">
        <v>134</v>
      </c>
      <c r="C3" s="191"/>
      <c r="D3" s="191"/>
      <c r="E3" s="191"/>
      <c r="F3" s="191"/>
      <c r="G3" s="191"/>
    </row>
    <row r="4" spans="2:17" ht="64.5" customHeight="1" thickBot="1" x14ac:dyDescent="0.3">
      <c r="B4" s="36"/>
      <c r="C4" s="89" t="s">
        <v>119</v>
      </c>
      <c r="D4" s="79" t="s">
        <v>124</v>
      </c>
      <c r="E4" s="79" t="s">
        <v>125</v>
      </c>
      <c r="F4" s="79">
        <v>3</v>
      </c>
      <c r="G4" s="71" t="s">
        <v>132</v>
      </c>
      <c r="H4" s="79" t="s">
        <v>121</v>
      </c>
      <c r="I4" s="79" t="s">
        <v>120</v>
      </c>
      <c r="J4" s="79" t="s">
        <v>122</v>
      </c>
      <c r="K4" s="79" t="s">
        <v>131</v>
      </c>
      <c r="L4" s="79" t="s">
        <v>130</v>
      </c>
      <c r="P4" s="27"/>
      <c r="Q4" s="27"/>
    </row>
    <row r="5" spans="2:17" x14ac:dyDescent="0.25">
      <c r="B5" s="87">
        <v>1</v>
      </c>
      <c r="C5" s="90">
        <v>30.33</v>
      </c>
      <c r="D5" s="88">
        <f t="shared" ref="D5:D10" si="0">C5-$C$15</f>
        <v>-3.8000000000003809E-2</v>
      </c>
      <c r="E5" s="80">
        <f>D5^2</f>
        <v>1.4440000000002895E-3</v>
      </c>
      <c r="F5" s="192">
        <f>E15/(MAX(B5:B14)-1)</f>
        <v>0.16801777777777793</v>
      </c>
      <c r="G5" s="184">
        <f>SQRT(F5)</f>
        <v>0.40989971673298081</v>
      </c>
      <c r="H5" s="185">
        <f>1/C15</f>
        <v>3.2929399367755532E-2</v>
      </c>
      <c r="I5" s="183">
        <f>G5/C15</f>
        <v>1.3497751473030188E-2</v>
      </c>
      <c r="J5" s="184">
        <f>C15*(1-(I5/100)*LOOKUP(MAX(B5:B14),B25:B32,C25:C32))</f>
        <v>30.357473775274297</v>
      </c>
      <c r="K5" s="185">
        <f>LOOKUP(MAX(B5:B14),B25:B32,C25:C32)</f>
        <v>2.5680000000000001</v>
      </c>
      <c r="L5" s="184">
        <f>(C15*(1-LOOKUP(MAX(B5:B14),B25:B32,C25:C32)*I5))/G2</f>
        <v>9.7717925091432374</v>
      </c>
      <c r="P5" s="27"/>
      <c r="Q5" s="27"/>
    </row>
    <row r="6" spans="2:17" x14ac:dyDescent="0.25">
      <c r="B6" s="87">
        <v>2</v>
      </c>
      <c r="C6" s="91">
        <v>30.38</v>
      </c>
      <c r="D6" s="88">
        <f t="shared" si="0"/>
        <v>1.1999999999996902E-2</v>
      </c>
      <c r="E6" s="80">
        <f t="shared" ref="E6:E14" si="1">D6^2</f>
        <v>1.4399999999992565E-4</v>
      </c>
      <c r="F6" s="192"/>
      <c r="G6" s="184"/>
      <c r="H6" s="185"/>
      <c r="I6" s="183"/>
      <c r="J6" s="184"/>
      <c r="K6" s="185"/>
      <c r="L6" s="184"/>
      <c r="P6" s="27"/>
      <c r="Q6" s="27"/>
    </row>
    <row r="7" spans="2:17" x14ac:dyDescent="0.25">
      <c r="B7" s="87">
        <v>3</v>
      </c>
      <c r="C7" s="91">
        <v>30.53</v>
      </c>
      <c r="D7" s="88">
        <f t="shared" si="0"/>
        <v>0.16199999999999903</v>
      </c>
      <c r="E7" s="80">
        <f t="shared" si="1"/>
        <v>2.6243999999999688E-2</v>
      </c>
      <c r="F7" s="192"/>
      <c r="G7" s="184"/>
      <c r="H7" s="185"/>
      <c r="I7" s="183"/>
      <c r="J7" s="184"/>
      <c r="K7" s="185"/>
      <c r="L7" s="184"/>
      <c r="P7" s="27"/>
      <c r="Q7" s="27"/>
    </row>
    <row r="8" spans="2:17" x14ac:dyDescent="0.25">
      <c r="B8" s="87">
        <v>4</v>
      </c>
      <c r="C8" s="91">
        <v>30.82</v>
      </c>
      <c r="D8" s="88">
        <f t="shared" si="0"/>
        <v>0.45199999999999818</v>
      </c>
      <c r="E8" s="80">
        <f t="shared" si="1"/>
        <v>0.20430399999999835</v>
      </c>
      <c r="F8" s="192"/>
      <c r="G8" s="184"/>
      <c r="H8" s="185"/>
      <c r="I8" s="183"/>
      <c r="J8" s="184"/>
      <c r="K8" s="185"/>
      <c r="L8" s="184"/>
      <c r="P8" s="27"/>
      <c r="Q8" s="27"/>
    </row>
    <row r="9" spans="2:17" x14ac:dyDescent="0.25">
      <c r="B9" s="87">
        <v>5</v>
      </c>
      <c r="C9" s="91">
        <v>30.56</v>
      </c>
      <c r="D9" s="88">
        <f t="shared" si="0"/>
        <v>0.19199999999999662</v>
      </c>
      <c r="E9" s="80">
        <f t="shared" si="1"/>
        <v>3.6863999999998703E-2</v>
      </c>
      <c r="F9" s="192"/>
      <c r="G9" s="184"/>
      <c r="H9" s="185"/>
      <c r="I9" s="183"/>
      <c r="J9" s="184"/>
      <c r="K9" s="185"/>
      <c r="L9" s="184"/>
      <c r="P9" s="27"/>
      <c r="Q9" s="27"/>
    </row>
    <row r="10" spans="2:17" x14ac:dyDescent="0.25">
      <c r="B10" s="87">
        <v>6</v>
      </c>
      <c r="C10" s="91">
        <v>30.26</v>
      </c>
      <c r="D10" s="88">
        <f t="shared" si="0"/>
        <v>-0.10800000000000054</v>
      </c>
      <c r="E10" s="80">
        <f t="shared" si="1"/>
        <v>1.1664000000000117E-2</v>
      </c>
      <c r="F10" s="192"/>
      <c r="G10" s="184"/>
      <c r="H10" s="185"/>
      <c r="I10" s="183"/>
      <c r="J10" s="184"/>
      <c r="K10" s="185"/>
      <c r="L10" s="184"/>
      <c r="P10" s="27"/>
      <c r="Q10" s="27"/>
    </row>
    <row r="11" spans="2:17" x14ac:dyDescent="0.25">
      <c r="B11" s="87">
        <v>7</v>
      </c>
      <c r="C11" s="91">
        <v>30.8</v>
      </c>
      <c r="D11" s="88">
        <f t="shared" ref="D11" si="2">C11-$C$15</f>
        <v>0.43199999999999861</v>
      </c>
      <c r="E11" s="80">
        <f t="shared" si="1"/>
        <v>0.18662399999999879</v>
      </c>
      <c r="F11" s="192"/>
      <c r="G11" s="184"/>
      <c r="H11" s="185"/>
      <c r="I11" s="183"/>
      <c r="J11" s="184"/>
      <c r="K11" s="185"/>
      <c r="L11" s="184"/>
      <c r="P11" s="27"/>
      <c r="Q11" s="27"/>
    </row>
    <row r="12" spans="2:17" x14ac:dyDescent="0.25">
      <c r="B12" s="87">
        <v>8</v>
      </c>
      <c r="C12" s="91">
        <v>30.21</v>
      </c>
      <c r="D12" s="88">
        <f>C12-$C$15</f>
        <v>-0.15800000000000125</v>
      </c>
      <c r="E12" s="80">
        <f t="shared" si="1"/>
        <v>2.4964000000000396E-2</v>
      </c>
      <c r="F12" s="192"/>
      <c r="G12" s="184"/>
      <c r="H12" s="185"/>
      <c r="I12" s="183"/>
      <c r="J12" s="184"/>
      <c r="K12" s="185"/>
      <c r="L12" s="184"/>
      <c r="P12" s="27"/>
      <c r="Q12" s="27"/>
    </row>
    <row r="13" spans="2:17" x14ac:dyDescent="0.25">
      <c r="B13" s="87">
        <v>9</v>
      </c>
      <c r="C13" s="91">
        <v>29.36</v>
      </c>
      <c r="D13" s="88">
        <f>C13-$C$15</f>
        <v>-1.0080000000000027</v>
      </c>
      <c r="E13" s="80">
        <f t="shared" si="1"/>
        <v>1.0160640000000054</v>
      </c>
      <c r="F13" s="192"/>
      <c r="G13" s="184"/>
      <c r="H13" s="185"/>
      <c r="I13" s="183"/>
      <c r="J13" s="184"/>
      <c r="K13" s="185"/>
      <c r="L13" s="184"/>
      <c r="P13" s="27"/>
      <c r="Q13" s="27"/>
    </row>
    <row r="14" spans="2:17" ht="15.75" thickBot="1" x14ac:dyDescent="0.3">
      <c r="B14" s="87">
        <v>10</v>
      </c>
      <c r="C14" s="92">
        <v>30.43</v>
      </c>
      <c r="D14" s="88">
        <f>C14-$C$15</f>
        <v>6.1999999999997613E-2</v>
      </c>
      <c r="E14" s="80">
        <f t="shared" si="1"/>
        <v>3.843999999999704E-3</v>
      </c>
      <c r="F14" s="192"/>
      <c r="G14" s="184"/>
      <c r="H14" s="185"/>
      <c r="I14" s="183"/>
      <c r="J14" s="184"/>
      <c r="K14" s="185"/>
      <c r="L14" s="184"/>
      <c r="P14" s="27"/>
      <c r="Q14" s="27"/>
    </row>
    <row r="15" spans="2:17" x14ac:dyDescent="0.25">
      <c r="B15" s="69" t="s">
        <v>118</v>
      </c>
      <c r="C15" s="97">
        <f>AVERAGE(C5:C14)</f>
        <v>30.368000000000002</v>
      </c>
      <c r="D15" s="81" t="s">
        <v>126</v>
      </c>
      <c r="E15" s="82">
        <f>SUM(E5:E14)</f>
        <v>1.5121600000000013</v>
      </c>
      <c r="J15" s="78"/>
      <c r="P15" s="27"/>
      <c r="Q15" s="27"/>
    </row>
    <row r="17" spans="2:10" x14ac:dyDescent="0.25">
      <c r="C17" s="77"/>
    </row>
    <row r="23" spans="2:10" x14ac:dyDescent="0.25">
      <c r="B23" s="175" t="s">
        <v>133</v>
      </c>
      <c r="C23" s="175"/>
      <c r="E23" s="186" t="s">
        <v>133</v>
      </c>
      <c r="F23" s="186"/>
      <c r="G23" s="186"/>
      <c r="H23" s="186"/>
      <c r="I23" s="186"/>
      <c r="J23" s="186"/>
    </row>
    <row r="24" spans="2:10" x14ac:dyDescent="0.25">
      <c r="B24" s="27" t="s">
        <v>123</v>
      </c>
      <c r="C24" s="27" t="s">
        <v>131</v>
      </c>
      <c r="E24" s="83" t="s">
        <v>128</v>
      </c>
      <c r="F24" s="84"/>
      <c r="G24" s="84"/>
      <c r="H24" s="84"/>
      <c r="I24" s="85"/>
      <c r="J24" s="43">
        <v>3</v>
      </c>
    </row>
    <row r="25" spans="2:10" x14ac:dyDescent="0.25">
      <c r="B25" s="27">
        <v>3</v>
      </c>
      <c r="C25" s="27">
        <v>5.31</v>
      </c>
      <c r="E25" s="83" t="s">
        <v>129</v>
      </c>
      <c r="F25" s="84"/>
      <c r="G25" s="84"/>
      <c r="H25" s="84"/>
      <c r="I25" s="85"/>
      <c r="J25" s="43">
        <v>5</v>
      </c>
    </row>
    <row r="26" spans="2:10" x14ac:dyDescent="0.25">
      <c r="B26" s="27">
        <v>4</v>
      </c>
      <c r="C26" s="27">
        <v>3.9569999999999999</v>
      </c>
    </row>
    <row r="27" spans="2:10" x14ac:dyDescent="0.25">
      <c r="B27" s="27">
        <v>5</v>
      </c>
      <c r="C27" s="27">
        <v>3.4</v>
      </c>
    </row>
    <row r="28" spans="2:10" x14ac:dyDescent="0.25">
      <c r="B28" s="27">
        <v>6</v>
      </c>
      <c r="C28" s="27">
        <v>3.0910000000000002</v>
      </c>
    </row>
    <row r="29" spans="2:10" x14ac:dyDescent="0.25">
      <c r="B29" s="27">
        <v>7</v>
      </c>
      <c r="C29" s="27">
        <v>2.8940000000000001</v>
      </c>
    </row>
    <row r="30" spans="2:10" x14ac:dyDescent="0.25">
      <c r="B30" s="27">
        <v>8</v>
      </c>
      <c r="C30" s="27">
        <v>2.7549999999999999</v>
      </c>
    </row>
    <row r="31" spans="2:10" x14ac:dyDescent="0.25">
      <c r="B31" s="27">
        <v>9</v>
      </c>
      <c r="C31" s="27">
        <v>2.649</v>
      </c>
    </row>
    <row r="32" spans="2:10" x14ac:dyDescent="0.25">
      <c r="B32" s="27">
        <v>10</v>
      </c>
      <c r="C32" s="27">
        <v>2.5680000000000001</v>
      </c>
    </row>
  </sheetData>
  <mergeCells count="12">
    <mergeCell ref="B1:G1"/>
    <mergeCell ref="B2:F2"/>
    <mergeCell ref="B3:G3"/>
    <mergeCell ref="F5:F14"/>
    <mergeCell ref="G5:G14"/>
    <mergeCell ref="I5:I14"/>
    <mergeCell ref="J5:J14"/>
    <mergeCell ref="K5:K14"/>
    <mergeCell ref="L5:L14"/>
    <mergeCell ref="B23:C23"/>
    <mergeCell ref="E23:J23"/>
    <mergeCell ref="H5:H14"/>
  </mergeCells>
  <dataValidations count="1">
    <dataValidation type="list" allowBlank="1" showInputMessage="1" showErrorMessage="1" sqref="B2:F2" xr:uid="{4F28DE83-6EB6-4F1F-A760-3714B02D9EAC}">
      <formula1>$E$24:$E$25</formula1>
    </dataValidation>
  </dataValidations>
  <pageMargins left="0.7" right="0.7" top="0.75" bottom="0.75" header="0.3" footer="0.3"/>
  <pageSetup paperSize="9"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301E-24C1-4501-9BC8-7841B3732D27}">
  <sheetPr codeName="Лист4">
    <tabColor theme="8" tint="-0.249977111117893"/>
    <pageSetUpPr fitToPage="1"/>
  </sheetPr>
  <dimension ref="B1:Z27"/>
  <sheetViews>
    <sheetView view="pageBreakPreview" zoomScale="130" zoomScaleNormal="100" zoomScaleSheetLayoutView="130" workbookViewId="0">
      <selection activeCell="E17" sqref="E17"/>
    </sheetView>
  </sheetViews>
  <sheetFormatPr defaultRowHeight="15" x14ac:dyDescent="0.25"/>
  <cols>
    <col min="3" max="3" width="10.42578125" bestFit="1" customWidth="1"/>
    <col min="5" max="5" width="10.140625" bestFit="1" customWidth="1"/>
    <col min="6" max="6" width="19" customWidth="1"/>
    <col min="9" max="9" width="10.42578125" bestFit="1" customWidth="1"/>
    <col min="13" max="26" width="5.7109375" customWidth="1"/>
  </cols>
  <sheetData>
    <row r="1" spans="2:26" ht="15.75" thickBot="1" x14ac:dyDescent="0.3">
      <c r="B1" s="187" t="s">
        <v>127</v>
      </c>
      <c r="C1" s="187"/>
      <c r="D1" s="187"/>
      <c r="E1" s="187"/>
      <c r="F1" s="187"/>
      <c r="G1" s="187"/>
    </row>
    <row r="2" spans="2:26" ht="15.75" thickBot="1" x14ac:dyDescent="0.3">
      <c r="B2" s="198" t="s">
        <v>129</v>
      </c>
      <c r="C2" s="199"/>
      <c r="D2" s="199"/>
      <c r="E2" s="199"/>
      <c r="F2" s="200"/>
      <c r="G2" s="86">
        <f>IF(B2=E19,J19,J20)</f>
        <v>5</v>
      </c>
    </row>
    <row r="3" spans="2:26" x14ac:dyDescent="0.25">
      <c r="B3" s="191" t="s">
        <v>134</v>
      </c>
      <c r="C3" s="191"/>
      <c r="D3" s="191"/>
      <c r="E3" s="191"/>
      <c r="F3" s="191"/>
      <c r="G3" s="191"/>
    </row>
    <row r="4" spans="2:26" ht="64.5" customHeight="1" thickBot="1" x14ac:dyDescent="0.3">
      <c r="B4" s="79" t="s">
        <v>135</v>
      </c>
      <c r="C4" s="89" t="s">
        <v>119</v>
      </c>
      <c r="D4" s="79" t="s">
        <v>124</v>
      </c>
      <c r="E4" s="79" t="s">
        <v>125</v>
      </c>
      <c r="F4" s="79">
        <v>3</v>
      </c>
      <c r="G4" s="71" t="s">
        <v>132</v>
      </c>
      <c r="H4" s="79" t="s">
        <v>121</v>
      </c>
      <c r="I4" s="79" t="s">
        <v>120</v>
      </c>
      <c r="J4" s="79" t="s">
        <v>122</v>
      </c>
      <c r="K4" s="79" t="s">
        <v>131</v>
      </c>
      <c r="L4" s="79" t="s">
        <v>130</v>
      </c>
      <c r="P4" s="27"/>
      <c r="Q4" s="27"/>
    </row>
    <row r="5" spans="2:26" x14ac:dyDescent="0.25">
      <c r="B5" s="87">
        <v>1</v>
      </c>
      <c r="C5" s="90">
        <v>8.77</v>
      </c>
      <c r="D5" s="88">
        <f>C5-$C$10</f>
        <v>0.91999999999999993</v>
      </c>
      <c r="E5" s="80">
        <f>D5^2</f>
        <v>0.84639999999999982</v>
      </c>
      <c r="F5" s="192">
        <f>E10/(MAX(B5:B9)-1)</f>
        <v>2.8486499999999992</v>
      </c>
      <c r="G5" s="193">
        <f>SQRT(F5)</f>
        <v>1.6877944187607681</v>
      </c>
      <c r="H5" s="185">
        <f>1/C10</f>
        <v>0.12738853503184713</v>
      </c>
      <c r="I5" s="193">
        <f>H5*G5*100</f>
        <v>21.500565844086218</v>
      </c>
      <c r="J5" s="193">
        <f>C10*(1-(I5/100)*LOOKUP(MAX(B5:B9),B20:B27,C20:C27))</f>
        <v>2.1114989762133884</v>
      </c>
      <c r="K5" s="185">
        <f>LOOKUP(MAX(B5:B9),B20:B27,C20:C27)</f>
        <v>3.4</v>
      </c>
      <c r="L5" s="193">
        <f>J5/G2</f>
        <v>0.42229979524267769</v>
      </c>
      <c r="M5" s="194" t="s">
        <v>143</v>
      </c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6"/>
    </row>
    <row r="6" spans="2:26" x14ac:dyDescent="0.25">
      <c r="B6" s="87">
        <v>2</v>
      </c>
      <c r="C6" s="91">
        <v>6.13</v>
      </c>
      <c r="D6" s="88">
        <f>C6-$C$10</f>
        <v>-1.7199999999999998</v>
      </c>
      <c r="E6" s="80">
        <f t="shared" ref="E6:E9" si="0">D6^2</f>
        <v>2.9583999999999993</v>
      </c>
      <c r="F6" s="192"/>
      <c r="G6" s="193"/>
      <c r="H6" s="185"/>
      <c r="I6" s="193"/>
      <c r="J6" s="193"/>
      <c r="K6" s="185"/>
      <c r="L6" s="193"/>
      <c r="M6" s="194" t="s">
        <v>143</v>
      </c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6"/>
    </row>
    <row r="7" spans="2:26" x14ac:dyDescent="0.25">
      <c r="B7" s="87">
        <v>3</v>
      </c>
      <c r="C7" s="91">
        <v>9.17</v>
      </c>
      <c r="D7" s="88">
        <f>C7-$C$10</f>
        <v>1.3200000000000003</v>
      </c>
      <c r="E7" s="80">
        <f t="shared" si="0"/>
        <v>1.7424000000000008</v>
      </c>
      <c r="F7" s="192"/>
      <c r="G7" s="193"/>
      <c r="H7" s="185"/>
      <c r="I7" s="193"/>
      <c r="J7" s="193"/>
      <c r="K7" s="185"/>
      <c r="L7" s="193"/>
      <c r="M7" s="194" t="s">
        <v>143</v>
      </c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6"/>
    </row>
    <row r="8" spans="2:26" x14ac:dyDescent="0.25">
      <c r="B8" s="87">
        <v>4</v>
      </c>
      <c r="C8" s="91">
        <v>9.2799999999999994</v>
      </c>
      <c r="D8" s="88">
        <f>C8-$C$10</f>
        <v>1.4299999999999997</v>
      </c>
      <c r="E8" s="80">
        <f t="shared" si="0"/>
        <v>2.0448999999999993</v>
      </c>
      <c r="F8" s="192"/>
      <c r="G8" s="193"/>
      <c r="H8" s="185"/>
      <c r="I8" s="193"/>
      <c r="J8" s="193"/>
      <c r="K8" s="185"/>
      <c r="L8" s="193"/>
      <c r="M8" s="194" t="s">
        <v>143</v>
      </c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6"/>
    </row>
    <row r="9" spans="2:26" x14ac:dyDescent="0.25">
      <c r="B9" s="87">
        <v>5</v>
      </c>
      <c r="C9" s="91">
        <v>5.9</v>
      </c>
      <c r="D9" s="88">
        <f>C9-$C$10</f>
        <v>-1.9499999999999993</v>
      </c>
      <c r="E9" s="80">
        <f t="shared" si="0"/>
        <v>3.8024999999999971</v>
      </c>
      <c r="F9" s="192"/>
      <c r="G9" s="193"/>
      <c r="H9" s="185"/>
      <c r="I9" s="193"/>
      <c r="J9" s="193"/>
      <c r="K9" s="185"/>
      <c r="L9" s="193"/>
      <c r="M9" s="194" t="s">
        <v>143</v>
      </c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6"/>
    </row>
    <row r="10" spans="2:26" x14ac:dyDescent="0.25">
      <c r="B10" s="120" t="s">
        <v>118</v>
      </c>
      <c r="C10" s="93">
        <f>AVERAGE(C5:C9)</f>
        <v>7.85</v>
      </c>
      <c r="D10" s="81" t="s">
        <v>126</v>
      </c>
      <c r="E10" s="82">
        <f>SUM(E5:E9)</f>
        <v>11.394599999999997</v>
      </c>
      <c r="J10" s="78"/>
      <c r="P10" s="27"/>
      <c r="Q10" s="27"/>
    </row>
    <row r="12" spans="2:26" x14ac:dyDescent="0.25">
      <c r="C12" s="77"/>
    </row>
    <row r="18" spans="2:10" x14ac:dyDescent="0.25">
      <c r="B18" s="197" t="s">
        <v>133</v>
      </c>
      <c r="C18" s="197"/>
      <c r="E18" s="197" t="s">
        <v>133</v>
      </c>
      <c r="F18" s="197"/>
      <c r="G18" s="197"/>
      <c r="H18" s="197"/>
      <c r="I18" s="197"/>
      <c r="J18" s="197"/>
    </row>
    <row r="19" spans="2:10" x14ac:dyDescent="0.25">
      <c r="B19" s="43" t="s">
        <v>123</v>
      </c>
      <c r="C19" s="43" t="s">
        <v>131</v>
      </c>
      <c r="E19" s="83" t="s">
        <v>128</v>
      </c>
      <c r="F19" s="84"/>
      <c r="G19" s="84"/>
      <c r="H19" s="84"/>
      <c r="I19" s="85"/>
      <c r="J19" s="43">
        <v>3</v>
      </c>
    </row>
    <row r="20" spans="2:10" x14ac:dyDescent="0.25">
      <c r="B20" s="43">
        <v>3</v>
      </c>
      <c r="C20" s="43">
        <v>5.31</v>
      </c>
      <c r="E20" s="83" t="s">
        <v>129</v>
      </c>
      <c r="F20" s="84"/>
      <c r="G20" s="84"/>
      <c r="H20" s="84"/>
      <c r="I20" s="85"/>
      <c r="J20" s="43">
        <v>5</v>
      </c>
    </row>
    <row r="21" spans="2:10" x14ac:dyDescent="0.25">
      <c r="B21" s="43">
        <v>4</v>
      </c>
      <c r="C21" s="43">
        <v>3.9569999999999999</v>
      </c>
    </row>
    <row r="22" spans="2:10" x14ac:dyDescent="0.25">
      <c r="B22" s="43">
        <v>5</v>
      </c>
      <c r="C22" s="43">
        <v>3.4</v>
      </c>
    </row>
    <row r="23" spans="2:10" x14ac:dyDescent="0.25">
      <c r="B23" s="43">
        <v>6</v>
      </c>
      <c r="C23" s="43">
        <v>3.0910000000000002</v>
      </c>
    </row>
    <row r="24" spans="2:10" x14ac:dyDescent="0.25">
      <c r="B24" s="43">
        <v>7</v>
      </c>
      <c r="C24" s="43">
        <v>2.8940000000000001</v>
      </c>
    </row>
    <row r="25" spans="2:10" x14ac:dyDescent="0.25">
      <c r="B25" s="43">
        <v>8</v>
      </c>
      <c r="C25" s="43">
        <v>2.7549999999999999</v>
      </c>
    </row>
    <row r="26" spans="2:10" x14ac:dyDescent="0.25">
      <c r="B26" s="43">
        <v>9</v>
      </c>
      <c r="C26" s="43">
        <v>2.649</v>
      </c>
    </row>
    <row r="27" spans="2:10" x14ac:dyDescent="0.25">
      <c r="B27" s="43">
        <v>10</v>
      </c>
      <c r="C27" s="43">
        <v>2.5680000000000001</v>
      </c>
    </row>
  </sheetData>
  <mergeCells count="17">
    <mergeCell ref="B18:C18"/>
    <mergeCell ref="B1:G1"/>
    <mergeCell ref="B2:F2"/>
    <mergeCell ref="H5:H9"/>
    <mergeCell ref="I5:I9"/>
    <mergeCell ref="F5:F9"/>
    <mergeCell ref="G5:G9"/>
    <mergeCell ref="E18:J18"/>
    <mergeCell ref="B3:G3"/>
    <mergeCell ref="L5:L9"/>
    <mergeCell ref="K5:K9"/>
    <mergeCell ref="J5:J9"/>
    <mergeCell ref="M5:Z5"/>
    <mergeCell ref="M6:Z6"/>
    <mergeCell ref="M7:Z7"/>
    <mergeCell ref="M8:Z8"/>
    <mergeCell ref="M9:Z9"/>
  </mergeCells>
  <dataValidations count="2">
    <dataValidation type="list" allowBlank="1" showInputMessage="1" showErrorMessage="1" sqref="B2:F2" xr:uid="{5832EDE9-723B-47FD-BC94-CF5B59774772}">
      <formula1>$E$19:$E$20</formula1>
    </dataValidation>
    <dataValidation type="list" allowBlank="1" showInputMessage="1" showErrorMessage="1" sqref="M5:M9" xr:uid="{F187D994-E82C-42DD-B946-8A0672D0AB87}">
      <formula1>$Z$1:$Z$3</formula1>
    </dataValidation>
  </dataValidations>
  <pageMargins left="0.7" right="0.7" top="0.75" bottom="0.75" header="0.3" footer="0.3"/>
  <pageSetup paperSize="9" scale="7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A258-AB83-4295-95AB-6D04D0A82692}">
  <sheetPr codeName="Лист5">
    <tabColor theme="8" tint="0.59999389629810485"/>
  </sheetPr>
  <dimension ref="A1:AN61"/>
  <sheetViews>
    <sheetView tabSelected="1" showWhiteSpace="0" view="pageBreakPreview" topLeftCell="A32" zoomScaleNormal="100" zoomScaleSheetLayoutView="100" workbookViewId="0">
      <selection activeCell="A50" sqref="A50:G50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 x14ac:dyDescent="0.25">
      <c r="A1" s="128" t="s">
        <v>112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t="s">
        <v>143</v>
      </c>
      <c r="AA1" s="27"/>
    </row>
    <row r="2" spans="1:40" ht="15" customHeight="1" x14ac:dyDescent="0.25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t="s">
        <v>105</v>
      </c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5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t="s">
        <v>144</v>
      </c>
    </row>
    <row r="4" spans="1:40" ht="15" customHeight="1" x14ac:dyDescent="0.25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56"/>
    </row>
    <row r="5" spans="1:40" ht="15" customHeight="1" x14ac:dyDescent="0.25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56"/>
    </row>
    <row r="6" spans="1:40" ht="15" customHeight="1" x14ac:dyDescent="0.25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56"/>
    </row>
    <row r="7" spans="1:40" ht="15" customHeight="1" x14ac:dyDescent="0.25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56"/>
    </row>
    <row r="8" spans="1:40" ht="15" customHeight="1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56"/>
    </row>
    <row r="9" spans="1:40" ht="15" customHeight="1" x14ac:dyDescent="0.25">
      <c r="A9" s="224" t="str">
        <f ca="1">"Протокол об испытаниях №"&amp;MID(CELL("filename",A1),SEARCH("]",CELL("filename"))+1,255)&amp;".АК от "&amp;TEXT($G$17,"ДД.ММ.ГГГГ")&amp;""</f>
        <v>Протокол об испытаниях №3888.АК от 25.03.2026</v>
      </c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56"/>
    </row>
    <row r="10" spans="1:40" ht="15" customHeight="1" x14ac:dyDescent="0.25">
      <c r="A10" s="226" t="s">
        <v>149</v>
      </c>
      <c r="B10" s="22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56"/>
    </row>
    <row r="11" spans="1:40" ht="15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56"/>
    </row>
    <row r="12" spans="1:40" ht="15" customHeight="1" x14ac:dyDescent="0.25">
      <c r="A12" s="135" t="s">
        <v>0</v>
      </c>
      <c r="B12" s="135"/>
      <c r="C12" s="135"/>
      <c r="D12" s="135"/>
      <c r="E12" s="135"/>
      <c r="F12" s="135"/>
      <c r="G12" s="220" t="s">
        <v>164</v>
      </c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56"/>
    </row>
    <row r="13" spans="1:40" ht="15" customHeight="1" x14ac:dyDescent="0.25">
      <c r="A13" s="135" t="s">
        <v>90</v>
      </c>
      <c r="B13" s="135"/>
      <c r="C13" s="135"/>
      <c r="D13" s="135"/>
      <c r="E13" s="135"/>
      <c r="F13" s="135"/>
      <c r="G13" s="220" t="s">
        <v>91</v>
      </c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56"/>
    </row>
    <row r="14" spans="1:40" ht="15" customHeight="1" x14ac:dyDescent="0.25">
      <c r="A14" s="135" t="s">
        <v>72</v>
      </c>
      <c r="B14" s="135"/>
      <c r="C14" s="135"/>
      <c r="D14" s="135"/>
      <c r="E14" s="135"/>
      <c r="F14" s="135"/>
      <c r="G14" s="126" t="s">
        <v>165</v>
      </c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56"/>
    </row>
    <row r="15" spans="1:40" ht="15" customHeight="1" x14ac:dyDescent="0.25">
      <c r="A15" s="135" t="s">
        <v>73</v>
      </c>
      <c r="B15" s="135"/>
      <c r="C15" s="135"/>
      <c r="D15" s="135"/>
      <c r="E15" s="135"/>
      <c r="F15" s="135"/>
      <c r="G15" s="126" t="s">
        <v>166</v>
      </c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56"/>
    </row>
    <row r="16" spans="1:40" ht="15" customHeight="1" x14ac:dyDescent="0.25">
      <c r="A16" s="135" t="s">
        <v>25</v>
      </c>
      <c r="B16" s="135"/>
      <c r="C16" s="135"/>
      <c r="D16" s="135"/>
      <c r="E16" s="135"/>
      <c r="F16" s="135"/>
      <c r="G16" s="220" t="s">
        <v>28</v>
      </c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56"/>
    </row>
    <row r="17" spans="1:33" ht="15" customHeight="1" x14ac:dyDescent="0.25">
      <c r="A17" s="135" t="s">
        <v>74</v>
      </c>
      <c r="B17" s="135"/>
      <c r="C17" s="135"/>
      <c r="D17" s="135"/>
      <c r="E17" s="135"/>
      <c r="F17" s="135"/>
      <c r="G17" s="225">
        <v>46106</v>
      </c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56"/>
    </row>
    <row r="18" spans="1:33" ht="15" customHeight="1" x14ac:dyDescent="0.25">
      <c r="A18" s="135" t="s">
        <v>115</v>
      </c>
      <c r="B18" s="135"/>
      <c r="C18" s="135"/>
      <c r="D18" s="135"/>
      <c r="E18" s="135"/>
      <c r="F18" s="135"/>
      <c r="G18" s="220" t="s">
        <v>137</v>
      </c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56"/>
    </row>
    <row r="19" spans="1:33" ht="15" customHeight="1" x14ac:dyDescent="0.25">
      <c r="A19" s="135" t="s">
        <v>116</v>
      </c>
      <c r="B19" s="135"/>
      <c r="C19" s="135"/>
      <c r="D19" s="135"/>
      <c r="E19" s="135"/>
      <c r="F19" s="135"/>
      <c r="G19" s="126" t="s">
        <v>113</v>
      </c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34"/>
    </row>
    <row r="20" spans="1:33" ht="15" customHeight="1" x14ac:dyDescent="0.25">
      <c r="A20" s="135"/>
      <c r="B20" s="135"/>
      <c r="C20" s="135"/>
      <c r="D20" s="135"/>
      <c r="E20" s="135"/>
      <c r="F20" s="135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34"/>
    </row>
    <row r="21" spans="1:33" ht="15" customHeight="1" x14ac:dyDescent="0.25">
      <c r="A21" s="135"/>
      <c r="B21" s="135"/>
      <c r="C21" s="135"/>
      <c r="D21" s="135"/>
      <c r="E21" s="135"/>
      <c r="F21" s="135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34"/>
    </row>
    <row r="22" spans="1:33" ht="15" customHeight="1" x14ac:dyDescent="0.25">
      <c r="A22" s="135"/>
      <c r="B22" s="135"/>
      <c r="C22" s="135"/>
      <c r="D22" s="135"/>
      <c r="E22" s="135"/>
      <c r="F22" s="135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34"/>
    </row>
    <row r="23" spans="1:33" ht="15" hidden="1" customHeight="1" x14ac:dyDescent="0.25">
      <c r="A23" s="209" t="s">
        <v>92</v>
      </c>
      <c r="B23" s="209"/>
      <c r="C23" s="209"/>
      <c r="D23" s="209"/>
      <c r="E23" s="209"/>
      <c r="F23" s="209"/>
      <c r="G23" s="210" t="s">
        <v>114</v>
      </c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34"/>
      <c r="AA23" s="61"/>
      <c r="AB23" s="60"/>
      <c r="AC23" s="60"/>
      <c r="AD23" s="60"/>
      <c r="AE23" s="60"/>
      <c r="AF23" s="60"/>
      <c r="AG23" s="60"/>
    </row>
    <row r="24" spans="1:33" ht="15" hidden="1" customHeight="1" x14ac:dyDescent="0.25">
      <c r="A24" s="209"/>
      <c r="B24" s="209"/>
      <c r="C24" s="209"/>
      <c r="D24" s="209"/>
      <c r="E24" s="209"/>
      <c r="F24" s="209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34"/>
      <c r="AA24" s="61"/>
      <c r="AB24" s="60"/>
      <c r="AC24" s="60"/>
      <c r="AD24" s="60"/>
      <c r="AE24" s="60"/>
      <c r="AF24" s="60"/>
      <c r="AG24" s="60"/>
    </row>
    <row r="25" spans="1:33" ht="15" hidden="1" customHeight="1" x14ac:dyDescent="0.25">
      <c r="A25" s="209"/>
      <c r="B25" s="209"/>
      <c r="C25" s="209"/>
      <c r="D25" s="209"/>
      <c r="E25" s="209"/>
      <c r="F25" s="209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34"/>
      <c r="AA25" s="61"/>
      <c r="AB25" s="60"/>
      <c r="AC25" s="60"/>
      <c r="AD25" s="60"/>
      <c r="AE25" s="60"/>
      <c r="AF25" s="60"/>
      <c r="AG25" s="60"/>
    </row>
    <row r="26" spans="1:33" ht="15" customHeight="1" x14ac:dyDescent="0.25">
      <c r="A26" s="203" t="s">
        <v>148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34"/>
    </row>
    <row r="27" spans="1:33" ht="15.75" customHeight="1" x14ac:dyDescent="0.25">
      <c r="A27" s="211" t="s">
        <v>96</v>
      </c>
      <c r="B27" s="212"/>
      <c r="C27" s="212"/>
      <c r="D27" s="212"/>
      <c r="E27" s="212"/>
      <c r="F27" s="212"/>
      <c r="G27" s="212"/>
      <c r="H27" s="212"/>
      <c r="I27" s="213"/>
      <c r="J27" s="136" t="s">
        <v>93</v>
      </c>
      <c r="K27" s="136"/>
      <c r="L27" s="136" t="s">
        <v>24</v>
      </c>
      <c r="M27" s="136" t="s">
        <v>94</v>
      </c>
      <c r="N27" s="136"/>
      <c r="O27" s="136" t="s">
        <v>106</v>
      </c>
      <c r="P27" s="136"/>
      <c r="Q27" s="136"/>
      <c r="R27" s="136" t="s">
        <v>95</v>
      </c>
      <c r="S27" s="136"/>
      <c r="T27" s="136"/>
      <c r="U27" s="136"/>
      <c r="V27" s="136"/>
      <c r="W27" s="136"/>
      <c r="X27" s="136"/>
      <c r="Y27" s="136"/>
      <c r="Z27" s="34"/>
    </row>
    <row r="28" spans="1:33" ht="15.75" customHeight="1" x14ac:dyDescent="0.25">
      <c r="A28" s="214"/>
      <c r="B28" s="215"/>
      <c r="C28" s="215"/>
      <c r="D28" s="215"/>
      <c r="E28" s="215"/>
      <c r="F28" s="215"/>
      <c r="G28" s="215"/>
      <c r="H28" s="215"/>
      <c r="I28" s="21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34"/>
    </row>
    <row r="29" spans="1:33" ht="15.75" customHeight="1" x14ac:dyDescent="0.25">
      <c r="A29" s="217"/>
      <c r="B29" s="218"/>
      <c r="C29" s="218"/>
      <c r="D29" s="218"/>
      <c r="E29" s="218"/>
      <c r="F29" s="218"/>
      <c r="G29" s="218"/>
      <c r="H29" s="218"/>
      <c r="I29" s="219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34"/>
    </row>
    <row r="30" spans="1:33" ht="15.75" customHeight="1" x14ac:dyDescent="0.25">
      <c r="A30" s="194" t="s">
        <v>145</v>
      </c>
      <c r="B30" s="195"/>
      <c r="C30" s="195"/>
      <c r="D30" s="195"/>
      <c r="E30" s="195"/>
      <c r="F30" s="195"/>
      <c r="G30" s="195"/>
      <c r="H30" s="195"/>
      <c r="I30" s="196"/>
      <c r="J30" s="201" t="s">
        <v>21</v>
      </c>
      <c r="K30" s="201"/>
      <c r="L30" s="202" t="s">
        <v>75</v>
      </c>
      <c r="M30" s="201">
        <v>36</v>
      </c>
      <c r="N30" s="201"/>
      <c r="O30" s="201" t="s">
        <v>107</v>
      </c>
      <c r="P30" s="201"/>
      <c r="Q30" s="201"/>
      <c r="R30" s="201" t="s">
        <v>34</v>
      </c>
      <c r="S30" s="201"/>
      <c r="T30" s="201"/>
      <c r="U30" s="201"/>
      <c r="V30" s="201"/>
      <c r="W30" s="201"/>
      <c r="X30" s="201"/>
      <c r="Y30" s="201"/>
      <c r="Z30" s="34"/>
    </row>
    <row r="31" spans="1:33" ht="15.75" customHeight="1" x14ac:dyDescent="0.25">
      <c r="A31" s="221"/>
      <c r="B31" s="222"/>
      <c r="C31" s="222"/>
      <c r="D31" s="222"/>
      <c r="E31" s="222"/>
      <c r="F31" s="222"/>
      <c r="G31" s="222"/>
      <c r="H31" s="222"/>
      <c r="I31" s="223"/>
      <c r="J31" s="201"/>
      <c r="K31" s="201"/>
      <c r="L31" s="202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1"/>
    </row>
    <row r="32" spans="1:33" ht="15.75" customHeight="1" x14ac:dyDescent="0.25">
      <c r="A32" s="203" t="s">
        <v>146</v>
      </c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1"/>
    </row>
    <row r="33" spans="1:40" ht="15.75" customHeight="1" x14ac:dyDescent="0.25">
      <c r="A33" s="136" t="s">
        <v>140</v>
      </c>
      <c r="B33" s="136"/>
      <c r="C33" s="136" t="s">
        <v>141</v>
      </c>
      <c r="D33" s="136"/>
      <c r="E33" s="136"/>
      <c r="F33" s="136"/>
      <c r="G33" s="136"/>
      <c r="H33" s="136" t="s">
        <v>142</v>
      </c>
      <c r="I33" s="136"/>
      <c r="J33" s="136"/>
      <c r="K33" s="136"/>
      <c r="L33" s="136" t="s">
        <v>36</v>
      </c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21"/>
    </row>
    <row r="34" spans="1:40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21"/>
    </row>
    <row r="35" spans="1:40" ht="21.95" customHeight="1" x14ac:dyDescent="0.25">
      <c r="A35" s="201">
        <v>1</v>
      </c>
      <c r="B35" s="201"/>
      <c r="C35" s="201" t="s">
        <v>101</v>
      </c>
      <c r="D35" s="201"/>
      <c r="E35" s="201"/>
      <c r="F35" s="201"/>
      <c r="G35" s="201"/>
      <c r="H35" s="201">
        <f>'рассчет 2.0'!C5</f>
        <v>8.77</v>
      </c>
      <c r="I35" s="201"/>
      <c r="J35" s="201"/>
      <c r="K35" s="201"/>
      <c r="L35" s="201" t="s">
        <v>143</v>
      </c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1"/>
    </row>
    <row r="36" spans="1:40" ht="21.95" customHeight="1" x14ac:dyDescent="0.25">
      <c r="A36" s="201">
        <v>2</v>
      </c>
      <c r="B36" s="201"/>
      <c r="C36" s="201" t="s">
        <v>101</v>
      </c>
      <c r="D36" s="201"/>
      <c r="E36" s="201"/>
      <c r="F36" s="201"/>
      <c r="G36" s="201"/>
      <c r="H36" s="201">
        <f>'рассчет 2.0'!C6</f>
        <v>6.13</v>
      </c>
      <c r="I36" s="201"/>
      <c r="J36" s="201"/>
      <c r="K36" s="201"/>
      <c r="L36" s="201" t="s">
        <v>143</v>
      </c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1"/>
    </row>
    <row r="37" spans="1:40" ht="21.95" customHeight="1" x14ac:dyDescent="0.25">
      <c r="A37" s="201">
        <v>3</v>
      </c>
      <c r="B37" s="201"/>
      <c r="C37" s="201" t="s">
        <v>101</v>
      </c>
      <c r="D37" s="201"/>
      <c r="E37" s="201"/>
      <c r="F37" s="201"/>
      <c r="G37" s="201"/>
      <c r="H37" s="201">
        <f>'рассчет 2.0'!C7</f>
        <v>9.17</v>
      </c>
      <c r="I37" s="201"/>
      <c r="J37" s="201"/>
      <c r="K37" s="201"/>
      <c r="L37" s="201" t="s">
        <v>143</v>
      </c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1"/>
    </row>
    <row r="38" spans="1:40" ht="21.95" customHeight="1" x14ac:dyDescent="0.25">
      <c r="A38" s="201">
        <v>4</v>
      </c>
      <c r="B38" s="201"/>
      <c r="C38" s="201" t="s">
        <v>101</v>
      </c>
      <c r="D38" s="201"/>
      <c r="E38" s="201"/>
      <c r="F38" s="201"/>
      <c r="G38" s="201"/>
      <c r="H38" s="201">
        <f>'рассчет 2.0'!C8</f>
        <v>9.2799999999999994</v>
      </c>
      <c r="I38" s="201"/>
      <c r="J38" s="201"/>
      <c r="K38" s="201"/>
      <c r="L38" s="201" t="s">
        <v>143</v>
      </c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1"/>
    </row>
    <row r="39" spans="1:40" ht="21.95" customHeight="1" x14ac:dyDescent="0.25">
      <c r="A39" s="201">
        <v>5</v>
      </c>
      <c r="B39" s="201"/>
      <c r="C39" s="201" t="s">
        <v>101</v>
      </c>
      <c r="D39" s="201"/>
      <c r="E39" s="201"/>
      <c r="F39" s="201"/>
      <c r="G39" s="201"/>
      <c r="H39" s="201">
        <f>'рассчет 2.0'!C9</f>
        <v>5.9</v>
      </c>
      <c r="I39" s="201"/>
      <c r="J39" s="201"/>
      <c r="K39" s="201"/>
      <c r="L39" s="201" t="s">
        <v>143</v>
      </c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1"/>
    </row>
    <row r="40" spans="1:40" ht="15.75" customHeight="1" x14ac:dyDescent="0.25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6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21"/>
    </row>
    <row r="41" spans="1:40" ht="15.75" customHeight="1" x14ac:dyDescent="0.25">
      <c r="A41" s="203" t="s">
        <v>147</v>
      </c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4"/>
    </row>
    <row r="42" spans="1:40" ht="15.75" customHeight="1" x14ac:dyDescent="0.25">
      <c r="A42" s="136" t="s">
        <v>103</v>
      </c>
      <c r="B42" s="136"/>
      <c r="C42" s="136" t="s">
        <v>77</v>
      </c>
      <c r="D42" s="136"/>
      <c r="E42" s="136"/>
      <c r="F42" s="136"/>
      <c r="G42" s="136" t="s">
        <v>76</v>
      </c>
      <c r="H42" s="136"/>
      <c r="I42" s="136" t="s">
        <v>138</v>
      </c>
      <c r="J42" s="136"/>
      <c r="K42" s="136" t="s">
        <v>139</v>
      </c>
      <c r="L42" s="136"/>
      <c r="M42" s="136" t="s">
        <v>104</v>
      </c>
      <c r="N42" s="136"/>
      <c r="O42" s="136"/>
      <c r="P42" s="136"/>
      <c r="Q42" s="136"/>
      <c r="R42" s="136"/>
      <c r="S42" s="136" t="s">
        <v>163</v>
      </c>
      <c r="T42" s="136"/>
      <c r="U42" s="136"/>
      <c r="V42" s="136"/>
      <c r="W42" s="136"/>
      <c r="X42" s="136"/>
      <c r="Y42" s="136"/>
      <c r="Z42" s="23"/>
      <c r="AB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</row>
    <row r="43" spans="1:40" ht="15.75" customHeight="1" x14ac:dyDescent="0.25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24"/>
      <c r="AB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</row>
    <row r="44" spans="1:40" ht="15.75" customHeight="1" x14ac:dyDescent="0.25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21"/>
      <c r="AB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1:40" ht="15.75" customHeight="1" x14ac:dyDescent="0.25">
      <c r="A45" s="204">
        <f>'рассчет 2.0'!C10</f>
        <v>7.85</v>
      </c>
      <c r="B45" s="205"/>
      <c r="C45" s="206">
        <f>'рассчет 2.0'!G5</f>
        <v>1.6877944187607681</v>
      </c>
      <c r="D45" s="206"/>
      <c r="E45" s="206"/>
      <c r="F45" s="206"/>
      <c r="G45" s="204">
        <f>'рассчет 2.0'!I5</f>
        <v>21.500565844086218</v>
      </c>
      <c r="H45" s="204"/>
      <c r="I45" s="205">
        <f>'рассчет 2.0'!K5</f>
        <v>3.4</v>
      </c>
      <c r="J45" s="205"/>
      <c r="K45" s="207">
        <f>'рассчет 2.0'!G2</f>
        <v>5</v>
      </c>
      <c r="L45" s="207"/>
      <c r="M45" s="204">
        <f>'рассчет 2.0'!J5</f>
        <v>2.1114989762133884</v>
      </c>
      <c r="N45" s="204"/>
      <c r="O45" s="204"/>
      <c r="P45" s="204"/>
      <c r="Q45" s="204"/>
      <c r="R45" s="204"/>
      <c r="S45" s="204">
        <f>'рассчет 2.0'!L5</f>
        <v>0.42229979524267769</v>
      </c>
      <c r="T45" s="204"/>
      <c r="U45" s="204"/>
      <c r="V45" s="204"/>
      <c r="W45" s="204"/>
      <c r="X45" s="204"/>
      <c r="Y45" s="204"/>
      <c r="Z45" s="24"/>
      <c r="AB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1:40" ht="15.75" customHeight="1" x14ac:dyDescent="0.25">
      <c r="A46" s="121" t="s">
        <v>117</v>
      </c>
      <c r="B46" s="21"/>
      <c r="C46" s="122"/>
      <c r="D46" s="122"/>
      <c r="E46" s="122"/>
      <c r="F46" s="122"/>
      <c r="G46" s="122"/>
      <c r="H46" s="122"/>
      <c r="I46" s="122"/>
      <c r="J46" s="122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40" ht="15.75" customHeight="1" x14ac:dyDescent="0.25">
      <c r="A47" s="208" t="s">
        <v>136</v>
      </c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1"/>
    </row>
    <row r="48" spans="1:40" ht="15.75" customHeight="1" x14ac:dyDescent="0.25">
      <c r="A48" s="126" t="str">
        <f>"Расчетное сопротивление анкерного крепления по результатам натурных испытаний и расчета в соответствии с ГОСТ Р 71447-2024 Крепления анкерные. Метод натурного испытания. составило "&amp;ROUND(S45,2)&amp;" кН."</f>
        <v>Расчетное сопротивление анкерного крепления по результатам натурных испытаний и расчета в соответствии с ГОСТ Р 71447-2024 Крепления анкерные. Метод натурного испытания. составило 0,42 кН.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24"/>
    </row>
    <row r="49" spans="1:40" ht="15.75" customHeight="1" x14ac:dyDescent="0.25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24"/>
    </row>
    <row r="50" spans="1:40" ht="15.75" customHeight="1" x14ac:dyDescent="0.25">
      <c r="A50" s="227"/>
      <c r="B50" s="227"/>
      <c r="C50" s="227"/>
      <c r="D50" s="227"/>
      <c r="E50" s="227"/>
      <c r="F50" s="227"/>
      <c r="G50" s="227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3"/>
      <c r="Z50" s="23"/>
      <c r="AB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1:40" ht="15.75" customHeight="1" x14ac:dyDescent="0.25">
      <c r="A51" s="23" t="s">
        <v>3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1"/>
      <c r="AB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1:40" ht="15.75" customHeight="1" x14ac:dyDescent="0.25">
      <c r="A52" s="23" t="s">
        <v>4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22"/>
      <c r="Z52" s="21"/>
      <c r="AB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</row>
    <row r="53" spans="1:40" ht="15.75" customHeight="1" x14ac:dyDescent="0.25">
      <c r="A53" s="23"/>
      <c r="B53" s="23"/>
      <c r="C53" s="23"/>
      <c r="D53" s="23"/>
      <c r="E53" s="23"/>
      <c r="F53" s="23"/>
      <c r="G53" s="23"/>
      <c r="H53" s="21"/>
      <c r="I53" s="23"/>
      <c r="J53" s="24"/>
      <c r="K53" s="23"/>
      <c r="L53" s="21"/>
      <c r="M53" s="23"/>
      <c r="N53" s="24"/>
      <c r="O53" s="23"/>
      <c r="P53" s="24"/>
      <c r="Q53" s="23"/>
      <c r="R53" s="66"/>
      <c r="S53" s="23"/>
      <c r="T53" s="66" t="s">
        <v>111</v>
      </c>
      <c r="U53" s="23"/>
      <c r="V53" s="21"/>
      <c r="W53" s="23"/>
      <c r="X53" s="24"/>
      <c r="Y53" s="21"/>
      <c r="Z53" s="22"/>
    </row>
    <row r="54" spans="1:40" ht="15.75" customHeight="1" x14ac:dyDescent="0.25">
      <c r="A54" s="23" t="s">
        <v>4</v>
      </c>
      <c r="B54" s="23"/>
      <c r="C54" s="23"/>
      <c r="D54" s="23"/>
      <c r="E54" s="23"/>
      <c r="F54" s="23"/>
      <c r="G54" s="21"/>
      <c r="H54" s="21"/>
      <c r="I54" s="21"/>
      <c r="J54" s="23"/>
      <c r="K54" s="21"/>
      <c r="L54" s="21"/>
      <c r="M54" s="21"/>
      <c r="N54" s="21"/>
      <c r="O54" s="21"/>
      <c r="P54" s="21"/>
      <c r="Q54" s="21"/>
      <c r="R54" s="66"/>
      <c r="S54" s="21"/>
      <c r="T54" s="66"/>
      <c r="U54" s="21"/>
      <c r="V54" s="21"/>
      <c r="W54" s="21"/>
      <c r="X54" s="21"/>
      <c r="Y54" s="21"/>
    </row>
    <row r="55" spans="1:40" ht="15.75" customHeight="1" x14ac:dyDescent="0.25">
      <c r="A55" s="23"/>
      <c r="B55" s="23"/>
      <c r="C55" s="23"/>
      <c r="D55" s="23"/>
      <c r="E55" s="23"/>
      <c r="F55" s="23"/>
      <c r="G55" s="21"/>
      <c r="H55" s="21"/>
      <c r="I55" s="21"/>
      <c r="J55" s="23"/>
      <c r="K55" s="21"/>
      <c r="L55" s="21"/>
      <c r="M55" s="21"/>
      <c r="N55" s="21"/>
      <c r="O55" s="21"/>
      <c r="P55" s="21"/>
      <c r="Q55" s="21"/>
      <c r="R55" s="66"/>
      <c r="S55" s="21"/>
      <c r="T55" s="66" t="s">
        <v>111</v>
      </c>
      <c r="U55" s="21"/>
      <c r="V55" s="21"/>
      <c r="W55" s="21"/>
      <c r="X55" s="21"/>
      <c r="Y55" s="21"/>
    </row>
    <row r="56" spans="1:40" ht="14.1" customHeight="1" x14ac:dyDescent="0.25"/>
    <row r="57" spans="1:40" ht="14.1" customHeight="1" x14ac:dyDescent="0.25"/>
    <row r="58" spans="1:40" ht="14.1" customHeight="1" x14ac:dyDescent="0.25"/>
    <row r="59" spans="1:40" ht="14.1" customHeight="1" x14ac:dyDescent="0.25"/>
    <row r="60" spans="1:40" ht="14.1" customHeight="1" x14ac:dyDescent="0.25"/>
    <row r="61" spans="1:40" ht="14.1" customHeight="1" x14ac:dyDescent="0.25"/>
  </sheetData>
  <mergeCells count="81">
    <mergeCell ref="A9:Y9"/>
    <mergeCell ref="A19:F19"/>
    <mergeCell ref="A12:F12"/>
    <mergeCell ref="G12:Y12"/>
    <mergeCell ref="A13:F13"/>
    <mergeCell ref="G13:Y13"/>
    <mergeCell ref="A17:F17"/>
    <mergeCell ref="G17:Y17"/>
    <mergeCell ref="G19:Y22"/>
    <mergeCell ref="A10:Y10"/>
    <mergeCell ref="A18:F18"/>
    <mergeCell ref="G18:Y18"/>
    <mergeCell ref="A22:F22"/>
    <mergeCell ref="A21:F21"/>
    <mergeCell ref="A16:F16"/>
    <mergeCell ref="G16:Y16"/>
    <mergeCell ref="A14:F14"/>
    <mergeCell ref="G14:Y14"/>
    <mergeCell ref="A15:F15"/>
    <mergeCell ref="G15:Y15"/>
    <mergeCell ref="A20:F20"/>
    <mergeCell ref="R27:Y29"/>
    <mergeCell ref="L27:L29"/>
    <mergeCell ref="M27:N29"/>
    <mergeCell ref="O27:Q29"/>
    <mergeCell ref="A23:F23"/>
    <mergeCell ref="G23:Y25"/>
    <mergeCell ref="A24:F24"/>
    <mergeCell ref="A25:F25"/>
    <mergeCell ref="J27:K29"/>
    <mergeCell ref="A26:Y26"/>
    <mergeCell ref="A27:I29"/>
    <mergeCell ref="A47:Y47"/>
    <mergeCell ref="A48:Y49"/>
    <mergeCell ref="A33:B34"/>
    <mergeCell ref="C33:G34"/>
    <mergeCell ref="H33:K34"/>
    <mergeCell ref="A35:B35"/>
    <mergeCell ref="M42:R44"/>
    <mergeCell ref="L37:Y37"/>
    <mergeCell ref="L38:Y38"/>
    <mergeCell ref="A39:B39"/>
    <mergeCell ref="C39:G39"/>
    <mergeCell ref="H39:K39"/>
    <mergeCell ref="L39:Y39"/>
    <mergeCell ref="A38:B38"/>
    <mergeCell ref="C38:G38"/>
    <mergeCell ref="H38:K38"/>
    <mergeCell ref="A1:Y7"/>
    <mergeCell ref="S45:Y45"/>
    <mergeCell ref="A45:B45"/>
    <mergeCell ref="C45:F45"/>
    <mergeCell ref="G45:H45"/>
    <mergeCell ref="I45:J45"/>
    <mergeCell ref="K45:L45"/>
    <mergeCell ref="M45:R45"/>
    <mergeCell ref="A41:Y41"/>
    <mergeCell ref="A42:B44"/>
    <mergeCell ref="C42:F44"/>
    <mergeCell ref="G42:H44"/>
    <mergeCell ref="I42:J44"/>
    <mergeCell ref="K42:L44"/>
    <mergeCell ref="S42:Y44"/>
    <mergeCell ref="A37:B37"/>
    <mergeCell ref="C37:G37"/>
    <mergeCell ref="H37:K37"/>
    <mergeCell ref="J30:K31"/>
    <mergeCell ref="L30:L31"/>
    <mergeCell ref="L36:Y36"/>
    <mergeCell ref="H35:K35"/>
    <mergeCell ref="A36:B36"/>
    <mergeCell ref="C36:G36"/>
    <mergeCell ref="A32:Y32"/>
    <mergeCell ref="H36:K36"/>
    <mergeCell ref="A30:I31"/>
    <mergeCell ref="M30:N31"/>
    <mergeCell ref="O30:Q31"/>
    <mergeCell ref="R30:Y31"/>
    <mergeCell ref="C35:G35"/>
    <mergeCell ref="L33:Y34"/>
    <mergeCell ref="L35:Y35"/>
  </mergeCells>
  <dataValidations count="1">
    <dataValidation type="list" allowBlank="1" showInputMessage="1" showErrorMessage="1" sqref="L35:L39" xr:uid="{BAABAD53-B77A-4E6E-939C-0052DB5D1ACA}">
      <formula1>$Z$1:$Z$3</formula1>
    </dataValidation>
  </dataValidation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3382-5FE7-4CB9-A2E8-25895528CB2E}">
  <sheetPr codeName="Лист6">
    <tabColor theme="8" tint="0.59999389629810485"/>
  </sheetPr>
  <dimension ref="A1:AN93"/>
  <sheetViews>
    <sheetView showWhiteSpace="0" view="pageBreakPreview" zoomScaleNormal="100" zoomScaleSheetLayoutView="100" workbookViewId="0">
      <selection activeCell="P10" sqref="P10:Y10"/>
    </sheetView>
  </sheetViews>
  <sheetFormatPr defaultColWidth="9.140625" defaultRowHeight="15" x14ac:dyDescent="0.25"/>
  <cols>
    <col min="1" max="1" width="4.140625" customWidth="1"/>
    <col min="2" max="35" width="4.7109375" customWidth="1"/>
    <col min="36" max="41" width="5.7109375" customWidth="1"/>
  </cols>
  <sheetData>
    <row r="1" spans="1:40" ht="15" customHeight="1" x14ac:dyDescent="0.25">
      <c r="A1" s="128" t="s">
        <v>112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t="s">
        <v>143</v>
      </c>
      <c r="AA1" s="27"/>
    </row>
    <row r="2" spans="1:40" ht="15" customHeight="1" x14ac:dyDescent="0.25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t="s">
        <v>105</v>
      </c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5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t="s">
        <v>144</v>
      </c>
    </row>
    <row r="4" spans="1:40" ht="15" customHeight="1" x14ac:dyDescent="0.25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56"/>
    </row>
    <row r="5" spans="1:40" ht="15" customHeight="1" x14ac:dyDescent="0.25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56"/>
    </row>
    <row r="6" spans="1:40" ht="15" customHeight="1" x14ac:dyDescent="0.25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56"/>
    </row>
    <row r="7" spans="1:40" ht="15" customHeight="1" x14ac:dyDescent="0.25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56"/>
    </row>
    <row r="8" spans="1:40" ht="15" customHeight="1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56"/>
    </row>
    <row r="9" spans="1:40" ht="15" customHeight="1" x14ac:dyDescent="0.25">
      <c r="A9" s="129" t="s">
        <v>162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00"/>
      <c r="Y9" s="100"/>
      <c r="Z9" s="56"/>
    </row>
    <row r="10" spans="1:40" ht="15" customHeight="1" x14ac:dyDescent="0.25">
      <c r="A10" s="123" t="s">
        <v>35</v>
      </c>
      <c r="B10" s="123" t="s">
        <v>150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 t="s">
        <v>66</v>
      </c>
      <c r="O10" s="123"/>
      <c r="P10" s="123" t="s">
        <v>70</v>
      </c>
      <c r="Q10" s="123"/>
      <c r="R10" s="123"/>
      <c r="S10" s="123"/>
      <c r="T10" s="123"/>
      <c r="U10" s="123"/>
      <c r="V10" s="123"/>
      <c r="W10" s="123"/>
      <c r="X10" s="123"/>
      <c r="Y10" s="123"/>
      <c r="Z10" s="56"/>
    </row>
    <row r="11" spans="1:40" ht="15.75" thickBot="1" x14ac:dyDescent="0.3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40">
        <v>1</v>
      </c>
      <c r="Q11" s="40">
        <v>2</v>
      </c>
      <c r="R11" s="40">
        <v>3</v>
      </c>
      <c r="S11" s="40">
        <v>4</v>
      </c>
      <c r="T11" s="40">
        <v>5</v>
      </c>
      <c r="U11" s="40">
        <v>6</v>
      </c>
      <c r="V11" s="40">
        <v>7</v>
      </c>
      <c r="W11" s="40">
        <v>8</v>
      </c>
      <c r="X11" s="40">
        <v>9</v>
      </c>
      <c r="Y11" s="70">
        <v>10</v>
      </c>
      <c r="Z11" s="124" t="s">
        <v>161</v>
      </c>
      <c r="AA11" s="125"/>
      <c r="AB11" s="125"/>
      <c r="AC11" s="125"/>
      <c r="AD11" s="125"/>
      <c r="AE11" s="125"/>
      <c r="AF11" s="125"/>
      <c r="AG11" s="125"/>
      <c r="AH11" s="125"/>
      <c r="AI11" s="117"/>
    </row>
    <row r="12" spans="1:40" ht="15" customHeight="1" x14ac:dyDescent="0.25">
      <c r="A12" s="123">
        <v>1</v>
      </c>
      <c r="B12" s="123" t="s">
        <v>151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 t="s">
        <v>85</v>
      </c>
      <c r="O12" s="123"/>
      <c r="P12" s="108">
        <v>0</v>
      </c>
      <c r="Q12" s="108">
        <v>25.677582489121157</v>
      </c>
      <c r="R12" s="108">
        <v>12.853751792411705</v>
      </c>
      <c r="S12" s="108">
        <v>11.8316737180986</v>
      </c>
      <c r="T12" s="108">
        <v>14.961636077551164</v>
      </c>
      <c r="U12" s="108">
        <v>23.123973086214125</v>
      </c>
      <c r="V12" s="108">
        <v>7.7212835087109299</v>
      </c>
      <c r="W12" s="108">
        <v>18.713684447544569</v>
      </c>
      <c r="X12" s="109">
        <v>22.948043566871181</v>
      </c>
      <c r="Y12" s="118">
        <v>30.33</v>
      </c>
      <c r="Z12" s="108">
        <v>0</v>
      </c>
      <c r="AA12" s="108">
        <f ca="1">RAND()*$Y$12</f>
        <v>29.798587556317766</v>
      </c>
      <c r="AB12" s="108">
        <f t="shared" ref="AB12:AH12" ca="1" si="0">RAND()*$Y$12</f>
        <v>3.9261304998683615</v>
      </c>
      <c r="AC12" s="108">
        <f t="shared" ca="1" si="0"/>
        <v>5.4909478143578658</v>
      </c>
      <c r="AD12" s="108">
        <f t="shared" ca="1" si="0"/>
        <v>12.171238491681839</v>
      </c>
      <c r="AE12" s="108">
        <f t="shared" ca="1" si="0"/>
        <v>0.85412173956698823</v>
      </c>
      <c r="AF12" s="108">
        <f t="shared" ca="1" si="0"/>
        <v>7.5573751776538822</v>
      </c>
      <c r="AG12" s="108">
        <f t="shared" ca="1" si="0"/>
        <v>12.206409706226584</v>
      </c>
      <c r="AH12" s="109">
        <f t="shared" ca="1" si="0"/>
        <v>4.2712029320502003</v>
      </c>
      <c r="AI12" s="111">
        <f>'3888'!H35</f>
        <v>8.77</v>
      </c>
    </row>
    <row r="13" spans="1:40" ht="15" customHeight="1" x14ac:dyDescent="0.25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 t="s">
        <v>71</v>
      </c>
      <c r="O13" s="123"/>
      <c r="P13" s="57">
        <v>0</v>
      </c>
      <c r="Q13" s="57">
        <v>4.4580630404570201</v>
      </c>
      <c r="R13" s="57">
        <v>0.33562787089776047</v>
      </c>
      <c r="S13" s="57">
        <v>2.8770885071800825</v>
      </c>
      <c r="T13" s="57">
        <v>5.0970318127833618</v>
      </c>
      <c r="U13" s="57">
        <v>6.7684272248860564</v>
      </c>
      <c r="V13" s="57">
        <v>4.069946780415659</v>
      </c>
      <c r="W13" s="57">
        <v>8.0889130863627905</v>
      </c>
      <c r="X13" s="110">
        <v>0.72272610881517496</v>
      </c>
      <c r="Y13" s="110">
        <v>11</v>
      </c>
      <c r="Z13" s="57">
        <v>0</v>
      </c>
      <c r="AA13" s="57">
        <f ca="1">RAND()*$AI$13</f>
        <v>10.700854594242223</v>
      </c>
      <c r="AB13" s="57">
        <f t="shared" ref="AB13:AH13" ca="1" si="1">RAND()*$AI$13</f>
        <v>1.7823204078259147</v>
      </c>
      <c r="AC13" s="57">
        <f t="shared" ca="1" si="1"/>
        <v>1.9282523414201296</v>
      </c>
      <c r="AD13" s="57">
        <f t="shared" ca="1" si="1"/>
        <v>8.3497526990797279</v>
      </c>
      <c r="AE13" s="57">
        <f t="shared" ca="1" si="1"/>
        <v>5.8342351588692676</v>
      </c>
      <c r="AF13" s="57">
        <f t="shared" ca="1" si="1"/>
        <v>7.3239630591240399</v>
      </c>
      <c r="AG13" s="57">
        <f t="shared" ca="1" si="1"/>
        <v>8.1173205860685709</v>
      </c>
      <c r="AH13" s="110">
        <f t="shared" ca="1" si="1"/>
        <v>0.37696228106728658</v>
      </c>
      <c r="AI13" s="112">
        <f ca="1">RANDBETWEEN(10,12)</f>
        <v>12</v>
      </c>
    </row>
    <row r="14" spans="1:40" ht="15" customHeight="1" x14ac:dyDescent="0.25">
      <c r="A14" s="123">
        <v>2</v>
      </c>
      <c r="B14" s="123" t="s">
        <v>152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 t="s">
        <v>85</v>
      </c>
      <c r="O14" s="123"/>
      <c r="P14" s="57">
        <v>0</v>
      </c>
      <c r="Q14" s="57">
        <v>4.1500000000000004</v>
      </c>
      <c r="R14" s="57">
        <v>8.92</v>
      </c>
      <c r="S14" s="57">
        <v>12.88</v>
      </c>
      <c r="T14" s="57">
        <v>16.43</v>
      </c>
      <c r="U14" s="57">
        <v>19.77</v>
      </c>
      <c r="V14" s="57">
        <v>23.21</v>
      </c>
      <c r="W14" s="57">
        <v>26.85</v>
      </c>
      <c r="X14" s="110">
        <v>29.54</v>
      </c>
      <c r="Y14" s="119">
        <v>30.38</v>
      </c>
      <c r="Z14" s="57">
        <v>0</v>
      </c>
      <c r="AA14" s="57">
        <v>4.1500000000000004</v>
      </c>
      <c r="AB14" s="57">
        <v>8.92</v>
      </c>
      <c r="AC14" s="57">
        <v>12.88</v>
      </c>
      <c r="AD14" s="57">
        <v>16.43</v>
      </c>
      <c r="AE14" s="57">
        <v>19.77</v>
      </c>
      <c r="AF14" s="57">
        <v>23.21</v>
      </c>
      <c r="AG14" s="57">
        <v>26.85</v>
      </c>
      <c r="AH14" s="110">
        <v>29.54</v>
      </c>
      <c r="AI14" s="113">
        <f>'3888'!H36</f>
        <v>6.13</v>
      </c>
    </row>
    <row r="15" spans="1:40" ht="15" customHeight="1" x14ac:dyDescent="0.25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 t="s">
        <v>71</v>
      </c>
      <c r="O15" s="123"/>
      <c r="P15" s="57">
        <v>0</v>
      </c>
      <c r="Q15" s="57">
        <v>8.4879617614894833</v>
      </c>
      <c r="R15" s="57">
        <v>6.8528427079734158</v>
      </c>
      <c r="S15" s="57">
        <v>3.8646717028595656</v>
      </c>
      <c r="T15" s="57">
        <v>3.3816538572641006</v>
      </c>
      <c r="U15" s="57">
        <v>7.5064022135799817</v>
      </c>
      <c r="V15" s="57">
        <v>3.5480170139314806</v>
      </c>
      <c r="W15" s="57">
        <v>5.4661470270258601</v>
      </c>
      <c r="X15" s="57">
        <v>0.56671016437802701</v>
      </c>
      <c r="Y15" s="110">
        <v>10</v>
      </c>
      <c r="Z15" s="57">
        <v>0</v>
      </c>
      <c r="AA15" s="57">
        <f ca="1">RAND()*$AI$15</f>
        <v>0.47169920056947645</v>
      </c>
      <c r="AB15" s="57">
        <f t="shared" ref="AB15:AH15" ca="1" si="2">RAND()*$AI$15</f>
        <v>3.9647755629635952</v>
      </c>
      <c r="AC15" s="57">
        <f t="shared" ca="1" si="2"/>
        <v>6.5249967985218982</v>
      </c>
      <c r="AD15" s="57">
        <f t="shared" ca="1" si="2"/>
        <v>3.037172919848945</v>
      </c>
      <c r="AE15" s="57">
        <f t="shared" ca="1" si="2"/>
        <v>4.0299672567679696</v>
      </c>
      <c r="AF15" s="57">
        <f t="shared" ca="1" si="2"/>
        <v>1.7546584440681179</v>
      </c>
      <c r="AG15" s="57">
        <f t="shared" ca="1" si="2"/>
        <v>1.5992037053524422</v>
      </c>
      <c r="AH15" s="57">
        <f t="shared" ca="1" si="2"/>
        <v>5.6872346272331562</v>
      </c>
      <c r="AI15" s="112">
        <f ca="1">RANDBETWEEN(10,12)</f>
        <v>10</v>
      </c>
    </row>
    <row r="16" spans="1:40" ht="15" customHeight="1" x14ac:dyDescent="0.25">
      <c r="A16" s="123">
        <v>3</v>
      </c>
      <c r="B16" s="123" t="s">
        <v>153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 t="s">
        <v>85</v>
      </c>
      <c r="O16" s="123"/>
      <c r="P16" s="108">
        <v>0</v>
      </c>
      <c r="Q16" s="108">
        <v>10.780457002358832</v>
      </c>
      <c r="R16" s="108">
        <v>6.332372512217769</v>
      </c>
      <c r="S16" s="108">
        <v>23.903684453503228</v>
      </c>
      <c r="T16" s="108">
        <v>5.1082983124018</v>
      </c>
      <c r="U16" s="108">
        <v>2.0815035617737823</v>
      </c>
      <c r="V16" s="108">
        <v>29.712021191664707</v>
      </c>
      <c r="W16" s="108">
        <v>19.520858825331846</v>
      </c>
      <c r="X16" s="109">
        <v>24.946290879105124</v>
      </c>
      <c r="Y16" s="119">
        <v>30.53</v>
      </c>
      <c r="Z16" s="108">
        <v>0</v>
      </c>
      <c r="AA16" s="108">
        <f ca="1">RAND()*$AI$16</f>
        <v>3.5615630879386755</v>
      </c>
      <c r="AB16" s="108">
        <f t="shared" ref="AB16:AH16" ca="1" si="3">RAND()*$Y$12</f>
        <v>9.7318752866130005</v>
      </c>
      <c r="AC16" s="108">
        <f t="shared" ca="1" si="3"/>
        <v>15.551789615907273</v>
      </c>
      <c r="AD16" s="108">
        <f t="shared" ca="1" si="3"/>
        <v>28.152575305256782</v>
      </c>
      <c r="AE16" s="108">
        <f t="shared" ca="1" si="3"/>
        <v>7.4622782124857965</v>
      </c>
      <c r="AF16" s="108">
        <f t="shared" ca="1" si="3"/>
        <v>11.139932944698732</v>
      </c>
      <c r="AG16" s="108">
        <f t="shared" ca="1" si="3"/>
        <v>27.908371750028913</v>
      </c>
      <c r="AH16" s="109">
        <f t="shared" ca="1" si="3"/>
        <v>7.4549328653865601</v>
      </c>
      <c r="AI16" s="114">
        <f>'3888'!H37</f>
        <v>9.17</v>
      </c>
    </row>
    <row r="17" spans="1:35" ht="15" customHeight="1" x14ac:dyDescent="0.25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 t="s">
        <v>71</v>
      </c>
      <c r="O17" s="123"/>
      <c r="P17" s="57">
        <v>0</v>
      </c>
      <c r="Q17" s="57">
        <v>7.2410005670547175</v>
      </c>
      <c r="R17" s="57">
        <v>10.81099977013632</v>
      </c>
      <c r="S17" s="57">
        <v>8.1731938788416159</v>
      </c>
      <c r="T17" s="57">
        <v>0.47346024950160737</v>
      </c>
      <c r="U17" s="57">
        <v>4.5633068462906774</v>
      </c>
      <c r="V17" s="57">
        <v>1.2387012276642251</v>
      </c>
      <c r="W17" s="57">
        <v>3.0315198603791806</v>
      </c>
      <c r="X17" s="110">
        <v>4.0998529901797447</v>
      </c>
      <c r="Y17" s="110">
        <v>12</v>
      </c>
      <c r="Z17" s="57">
        <v>0</v>
      </c>
      <c r="AA17" s="57">
        <f ca="1">RAND()*$AI$13</f>
        <v>1.4377993656136647</v>
      </c>
      <c r="AB17" s="57">
        <f t="shared" ref="AB17:AH17" ca="1" si="4">RAND()*$AI$13</f>
        <v>0.84107893774132014</v>
      </c>
      <c r="AC17" s="57">
        <f t="shared" ca="1" si="4"/>
        <v>7.4800311297274664</v>
      </c>
      <c r="AD17" s="57">
        <f t="shared" ca="1" si="4"/>
        <v>5.5065326533100256</v>
      </c>
      <c r="AE17" s="57">
        <f t="shared" ca="1" si="4"/>
        <v>6.4472580501384265</v>
      </c>
      <c r="AF17" s="57">
        <f t="shared" ca="1" si="4"/>
        <v>8.3421654169137813</v>
      </c>
      <c r="AG17" s="57">
        <f t="shared" ca="1" si="4"/>
        <v>6.8800094026141023</v>
      </c>
      <c r="AH17" s="110">
        <f t="shared" ca="1" si="4"/>
        <v>11.13744981247959</v>
      </c>
      <c r="AI17" s="112">
        <f ca="1">RANDBETWEEN(10,12)</f>
        <v>12</v>
      </c>
    </row>
    <row r="18" spans="1:35" ht="15" customHeight="1" x14ac:dyDescent="0.25">
      <c r="A18" s="123">
        <v>4</v>
      </c>
      <c r="B18" s="123" t="s">
        <v>154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 t="s">
        <v>85</v>
      </c>
      <c r="O18" s="123"/>
      <c r="P18" s="57">
        <v>0</v>
      </c>
      <c r="Q18" s="57">
        <v>6.6825830754081403</v>
      </c>
      <c r="R18" s="57">
        <v>11.820817723102088</v>
      </c>
      <c r="S18" s="57">
        <v>22.46508565516428</v>
      </c>
      <c r="T18" s="57">
        <v>6.4569743061558471</v>
      </c>
      <c r="U18" s="57">
        <v>25.174516995165305</v>
      </c>
      <c r="V18" s="57">
        <v>7.6017467036827107</v>
      </c>
      <c r="W18" s="57">
        <v>11.720062792811934</v>
      </c>
      <c r="X18" s="110">
        <v>19.500727893415256</v>
      </c>
      <c r="Y18" s="119">
        <v>30.82</v>
      </c>
      <c r="Z18" s="57">
        <v>0</v>
      </c>
      <c r="AA18" s="57">
        <f ca="1">RAND()*$Y$18</f>
        <v>29.557114557405512</v>
      </c>
      <c r="AB18" s="57">
        <f t="shared" ref="AB18:AH18" ca="1" si="5">RAND()*$Y$18</f>
        <v>18.566745268358886</v>
      </c>
      <c r="AC18" s="57">
        <f t="shared" ca="1" si="5"/>
        <v>27.490121564264399</v>
      </c>
      <c r="AD18" s="57">
        <f t="shared" ca="1" si="5"/>
        <v>13.092166063827797</v>
      </c>
      <c r="AE18" s="57">
        <f t="shared" ca="1" si="5"/>
        <v>5.5873026940367962</v>
      </c>
      <c r="AF18" s="57">
        <f t="shared" ca="1" si="5"/>
        <v>9.4079330159693111</v>
      </c>
      <c r="AG18" s="57">
        <f t="shared" ca="1" si="5"/>
        <v>4.6940679380401704</v>
      </c>
      <c r="AH18" s="110">
        <f t="shared" ca="1" si="5"/>
        <v>2.3826289806403471</v>
      </c>
      <c r="AI18" s="113">
        <f>'3888'!H38</f>
        <v>9.2799999999999994</v>
      </c>
    </row>
    <row r="19" spans="1:35" ht="15" customHeight="1" x14ac:dyDescent="0.25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 t="s">
        <v>71</v>
      </c>
      <c r="O19" s="123"/>
      <c r="P19" s="57">
        <v>0</v>
      </c>
      <c r="Q19" s="57">
        <v>0.70965665345700668</v>
      </c>
      <c r="R19" s="57">
        <v>0.99319974988970561</v>
      </c>
      <c r="S19" s="57">
        <v>7.4133458075219369</v>
      </c>
      <c r="T19" s="57">
        <v>5.325788675104933</v>
      </c>
      <c r="U19" s="57">
        <v>8.1315942760393689</v>
      </c>
      <c r="V19" s="57">
        <v>7.0379501868241228</v>
      </c>
      <c r="W19" s="57">
        <v>9.2387597058009288</v>
      </c>
      <c r="X19" s="110">
        <v>8.6503903006720275</v>
      </c>
      <c r="Y19" s="110">
        <v>10</v>
      </c>
      <c r="Z19" s="57">
        <v>0</v>
      </c>
      <c r="AA19" s="57">
        <f ca="1">RAND()*$Y$19</f>
        <v>0.29129203734451603</v>
      </c>
      <c r="AB19" s="57">
        <f t="shared" ref="AB19:AG19" ca="1" si="6">RAND()*$Y$19</f>
        <v>0.33148844324813687</v>
      </c>
      <c r="AC19" s="57">
        <f t="shared" ca="1" si="6"/>
        <v>6.1736517649219937</v>
      </c>
      <c r="AD19" s="57">
        <f t="shared" ca="1" si="6"/>
        <v>4.7584845307162276</v>
      </c>
      <c r="AE19" s="57">
        <f t="shared" ca="1" si="6"/>
        <v>3.0944603499010146</v>
      </c>
      <c r="AF19" s="57">
        <f t="shared" ca="1" si="6"/>
        <v>7.5655983822065833</v>
      </c>
      <c r="AG19" s="57">
        <f t="shared" ca="1" si="6"/>
        <v>4.9195727366054678</v>
      </c>
      <c r="AH19" s="110">
        <f ca="1">RAND()*$Y$19</f>
        <v>4.0554428067235371</v>
      </c>
      <c r="AI19" s="112">
        <f ca="1">RANDBETWEEN(10,12)</f>
        <v>12</v>
      </c>
    </row>
    <row r="20" spans="1:35" ht="15" customHeight="1" x14ac:dyDescent="0.25">
      <c r="A20" s="123">
        <v>5</v>
      </c>
      <c r="B20" s="123" t="s">
        <v>155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 t="s">
        <v>85</v>
      </c>
      <c r="O20" s="123"/>
      <c r="P20" s="57">
        <v>0</v>
      </c>
      <c r="Q20" s="57">
        <v>29.154065003279648</v>
      </c>
      <c r="R20" s="57">
        <v>11.300170528352183</v>
      </c>
      <c r="S20" s="57">
        <v>10.725560688563849</v>
      </c>
      <c r="T20" s="57">
        <v>23.236803329378176</v>
      </c>
      <c r="U20" s="57">
        <v>2.2785305496494552</v>
      </c>
      <c r="V20" s="57">
        <v>30.211993861894108</v>
      </c>
      <c r="W20" s="57">
        <v>8.6448994317629513</v>
      </c>
      <c r="X20" s="57">
        <v>9.1154257332940869</v>
      </c>
      <c r="Y20" s="119">
        <v>30.56</v>
      </c>
      <c r="Z20" s="57">
        <v>0</v>
      </c>
      <c r="AA20" s="57">
        <f ca="1">RAND()*$AI$20</f>
        <v>2.1601452710983589</v>
      </c>
      <c r="AB20" s="57">
        <f t="shared" ref="AB20:AH20" ca="1" si="7">RAND()*$AI$20</f>
        <v>3.7366609243674764</v>
      </c>
      <c r="AC20" s="57">
        <f t="shared" ca="1" si="7"/>
        <v>7.4132848445228439E-2</v>
      </c>
      <c r="AD20" s="57">
        <f t="shared" ca="1" si="7"/>
        <v>2.9091747784557827</v>
      </c>
      <c r="AE20" s="57">
        <f t="shared" ca="1" si="7"/>
        <v>3.0207129553220127</v>
      </c>
      <c r="AF20" s="57">
        <f t="shared" ca="1" si="7"/>
        <v>0.65689921527018547</v>
      </c>
      <c r="AG20" s="57">
        <f t="shared" ca="1" si="7"/>
        <v>4.3562262107953824</v>
      </c>
      <c r="AH20" s="57">
        <f t="shared" ca="1" si="7"/>
        <v>2.6759308065950713</v>
      </c>
      <c r="AI20" s="113">
        <f>'3888'!H39</f>
        <v>5.9</v>
      </c>
    </row>
    <row r="21" spans="1:35" ht="15" customHeight="1" x14ac:dyDescent="0.25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 t="s">
        <v>71</v>
      </c>
      <c r="O21" s="123"/>
      <c r="P21" s="57">
        <v>0</v>
      </c>
      <c r="Q21" s="57">
        <v>7.5356102224974961</v>
      </c>
      <c r="R21" s="57">
        <v>3.3997696490673315</v>
      </c>
      <c r="S21" s="57">
        <v>6.2849095112828532</v>
      </c>
      <c r="T21" s="57">
        <v>7.5568761511956906</v>
      </c>
      <c r="U21" s="57">
        <v>4.6725624527552725</v>
      </c>
      <c r="V21" s="57">
        <v>7.3694898406074563</v>
      </c>
      <c r="W21" s="57">
        <v>1.8175091765727291</v>
      </c>
      <c r="X21" s="110">
        <v>9.3247315837890561</v>
      </c>
      <c r="Y21" s="110">
        <v>12</v>
      </c>
      <c r="Z21" s="57">
        <v>0</v>
      </c>
      <c r="AA21" s="57">
        <f t="shared" ref="AA21:AH21" ca="1" si="8">RAND()*$Y$21</f>
        <v>2.6937304937926654</v>
      </c>
      <c r="AB21" s="57">
        <f t="shared" ca="1" si="8"/>
        <v>5.5575462765094343</v>
      </c>
      <c r="AC21" s="57">
        <f t="shared" ca="1" si="8"/>
        <v>9.1712843379582765</v>
      </c>
      <c r="AD21" s="57">
        <f t="shared" ca="1" si="8"/>
        <v>11.432358699275296</v>
      </c>
      <c r="AE21" s="57">
        <f t="shared" ca="1" si="8"/>
        <v>6.9406756342552711</v>
      </c>
      <c r="AF21" s="57">
        <f t="shared" ca="1" si="8"/>
        <v>6.0513593062987567</v>
      </c>
      <c r="AG21" s="57">
        <f t="shared" ca="1" si="8"/>
        <v>10.41645532871344</v>
      </c>
      <c r="AH21" s="110">
        <f t="shared" ca="1" si="8"/>
        <v>6.3932506522134673</v>
      </c>
      <c r="AI21" s="112">
        <f ca="1">RANDBETWEEN(10,12)</f>
        <v>10</v>
      </c>
    </row>
    <row r="22" spans="1:35" ht="15" customHeight="1" x14ac:dyDescent="0.25">
      <c r="A22" s="123">
        <v>6</v>
      </c>
      <c r="B22" s="123" t="s">
        <v>156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 t="s">
        <v>85</v>
      </c>
      <c r="O22" s="123"/>
      <c r="P22" s="57">
        <v>0.35555555555555557</v>
      </c>
      <c r="Q22" s="57">
        <v>25.62045481844099</v>
      </c>
      <c r="R22" s="57">
        <v>14.165850927548664</v>
      </c>
      <c r="S22" s="57">
        <v>12.537811747250046</v>
      </c>
      <c r="T22" s="57">
        <v>0.74729466339739059</v>
      </c>
      <c r="U22" s="57">
        <v>28.78702358214586</v>
      </c>
      <c r="V22" s="57">
        <v>5.9420529596332621</v>
      </c>
      <c r="W22" s="57">
        <v>25.018215652577279</v>
      </c>
      <c r="X22" s="110">
        <v>25.385393185573665</v>
      </c>
      <c r="Y22" s="57">
        <v>30.26</v>
      </c>
      <c r="Z22" s="57">
        <f>Рассчет!S8</f>
        <v>0.35555555555555557</v>
      </c>
      <c r="AA22" s="57">
        <f ca="1">RAND()*$Y$22</f>
        <v>12.549344080260417</v>
      </c>
      <c r="AB22" s="57">
        <f t="shared" ref="AB22:AH22" ca="1" si="9">RAND()*$Y$22</f>
        <v>1.991723382972445</v>
      </c>
      <c r="AC22" s="57">
        <f t="shared" ca="1" si="9"/>
        <v>4.2963189767486645</v>
      </c>
      <c r="AD22" s="57">
        <f t="shared" ca="1" si="9"/>
        <v>9.3485601867457575</v>
      </c>
      <c r="AE22" s="57">
        <f t="shared" ca="1" si="9"/>
        <v>6.0110955841209313</v>
      </c>
      <c r="AF22" s="57">
        <f t="shared" ca="1" si="9"/>
        <v>15.749238674749384</v>
      </c>
      <c r="AG22" s="57">
        <f t="shared" ca="1" si="9"/>
        <v>28.228563534543412</v>
      </c>
      <c r="AH22" s="110">
        <f t="shared" ca="1" si="9"/>
        <v>26.18983709156722</v>
      </c>
      <c r="AI22" s="115" t="e">
        <f>'3888'!#REF!</f>
        <v>#REF!</v>
      </c>
    </row>
    <row r="23" spans="1:35" ht="15" customHeight="1" x14ac:dyDescent="0.25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 t="s">
        <v>71</v>
      </c>
      <c r="O23" s="123"/>
      <c r="P23" s="57">
        <v>0</v>
      </c>
      <c r="Q23" s="57">
        <v>6.6539006732904262</v>
      </c>
      <c r="R23" s="57">
        <v>4.1989690882081332</v>
      </c>
      <c r="S23" s="57">
        <v>4.6302770950166874</v>
      </c>
      <c r="T23" s="57">
        <v>5.9114008750714468</v>
      </c>
      <c r="U23" s="57">
        <v>3.7196544991355784</v>
      </c>
      <c r="V23" s="57">
        <v>5.8337650386745334</v>
      </c>
      <c r="W23" s="57">
        <v>8.7713649774066287</v>
      </c>
      <c r="X23" s="110">
        <v>3.0878674413610332</v>
      </c>
      <c r="Y23" s="57">
        <v>10</v>
      </c>
      <c r="Z23" s="57">
        <f>Рассчет!S9</f>
        <v>0</v>
      </c>
      <c r="AA23" s="57">
        <f ca="1">RAND()*$Y$23</f>
        <v>9.3476458590973621</v>
      </c>
      <c r="AB23" s="57">
        <f t="shared" ref="AB23:AH23" ca="1" si="10">RAND()*$Y$23</f>
        <v>7.792557029977023</v>
      </c>
      <c r="AC23" s="57">
        <f t="shared" ca="1" si="10"/>
        <v>1.1054306055607732</v>
      </c>
      <c r="AD23" s="57">
        <f t="shared" ca="1" si="10"/>
        <v>5.5859665676528634</v>
      </c>
      <c r="AE23" s="57">
        <f t="shared" ca="1" si="10"/>
        <v>6.251214236762217</v>
      </c>
      <c r="AF23" s="57">
        <f t="shared" ca="1" si="10"/>
        <v>9.5613620780052084</v>
      </c>
      <c r="AG23" s="57">
        <f t="shared" ca="1" si="10"/>
        <v>0.97870346501657601</v>
      </c>
      <c r="AH23" s="110">
        <f t="shared" ca="1" si="10"/>
        <v>2.3389712487871286</v>
      </c>
      <c r="AI23" s="112">
        <f ca="1">RANDBETWEEN(10,12)</f>
        <v>12</v>
      </c>
    </row>
    <row r="24" spans="1:35" ht="15" customHeight="1" x14ac:dyDescent="0.25">
      <c r="A24" s="123">
        <v>7</v>
      </c>
      <c r="B24" s="123" t="s">
        <v>157</v>
      </c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 t="s">
        <v>85</v>
      </c>
      <c r="O24" s="123"/>
      <c r="P24" s="57">
        <v>0.44444444444444442</v>
      </c>
      <c r="Q24" s="57">
        <v>20.22059011729278</v>
      </c>
      <c r="R24" s="57">
        <v>15.535866352297608</v>
      </c>
      <c r="S24" s="57">
        <v>15.053255312019596</v>
      </c>
      <c r="T24" s="57">
        <v>27.238651647215562</v>
      </c>
      <c r="U24" s="57">
        <v>6.3546481811221369</v>
      </c>
      <c r="V24" s="57">
        <v>30.654771906813874</v>
      </c>
      <c r="W24" s="57">
        <v>17.147992299006408</v>
      </c>
      <c r="X24" s="110">
        <v>17.769662840757956</v>
      </c>
      <c r="Y24" s="57">
        <v>30.8</v>
      </c>
      <c r="Z24" s="57">
        <f>Рассчет!S10</f>
        <v>0.44444444444444442</v>
      </c>
      <c r="AA24" s="57">
        <f ca="1">RAND()*$Y$24</f>
        <v>1.7428358265155885</v>
      </c>
      <c r="AB24" s="57">
        <f t="shared" ref="AB24:AH24" ca="1" si="11">RAND()*$Y$24</f>
        <v>21.422263567080634</v>
      </c>
      <c r="AC24" s="57">
        <f t="shared" ca="1" si="11"/>
        <v>7.9513582292419898</v>
      </c>
      <c r="AD24" s="57">
        <f t="shared" ca="1" si="11"/>
        <v>2.0709665136523183</v>
      </c>
      <c r="AE24" s="57">
        <f t="shared" ca="1" si="11"/>
        <v>7.1302104518412754</v>
      </c>
      <c r="AF24" s="57">
        <f t="shared" ca="1" si="11"/>
        <v>10.805378895512712</v>
      </c>
      <c r="AG24" s="57">
        <f t="shared" ca="1" si="11"/>
        <v>17.823943916566879</v>
      </c>
      <c r="AH24" s="110">
        <f t="shared" ca="1" si="11"/>
        <v>18.084833695932716</v>
      </c>
      <c r="AI24" s="116" t="e">
        <f>'3888'!#REF!</f>
        <v>#REF!</v>
      </c>
    </row>
    <row r="25" spans="1:35" ht="15" customHeight="1" x14ac:dyDescent="0.25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 t="s">
        <v>71</v>
      </c>
      <c r="O25" s="123"/>
      <c r="P25" s="57">
        <v>0</v>
      </c>
      <c r="Q25" s="57">
        <v>3.605780307584193</v>
      </c>
      <c r="R25" s="57">
        <v>4.9590097060672633</v>
      </c>
      <c r="S25" s="57">
        <v>4.4201725532474514</v>
      </c>
      <c r="T25" s="57">
        <v>4.918411987398974</v>
      </c>
      <c r="U25" s="57">
        <v>5.8438061099680292</v>
      </c>
      <c r="V25" s="57">
        <v>7.681978124825017</v>
      </c>
      <c r="W25" s="57">
        <v>4.3809154261051333</v>
      </c>
      <c r="X25" s="110">
        <v>4.8664890170104869</v>
      </c>
      <c r="Y25" s="57">
        <v>12</v>
      </c>
      <c r="Z25" s="57">
        <f>Рассчет!S11</f>
        <v>0</v>
      </c>
      <c r="AA25" s="57">
        <f ca="1">RAND()*$Y$25</f>
        <v>11.761460788693721</v>
      </c>
      <c r="AB25" s="57">
        <f t="shared" ref="AB25:AH25" ca="1" si="12">RAND()*$Y$25</f>
        <v>6.5815668175717974</v>
      </c>
      <c r="AC25" s="57">
        <f t="shared" ca="1" si="12"/>
        <v>0.55266168641188163</v>
      </c>
      <c r="AD25" s="57">
        <f t="shared" ca="1" si="12"/>
        <v>1.1622258969305705</v>
      </c>
      <c r="AE25" s="57">
        <f t="shared" ca="1" si="12"/>
        <v>1.0701514866777533</v>
      </c>
      <c r="AF25" s="57">
        <f t="shared" ca="1" si="12"/>
        <v>1.6936310862518553</v>
      </c>
      <c r="AG25" s="57">
        <f t="shared" ca="1" si="12"/>
        <v>7.8934000134711457</v>
      </c>
      <c r="AH25" s="110">
        <f t="shared" ca="1" si="12"/>
        <v>8.6886790163097878</v>
      </c>
      <c r="AI25" s="112">
        <f ca="1">RANDBETWEEN(10,12)</f>
        <v>11</v>
      </c>
    </row>
    <row r="26" spans="1:35" ht="15" customHeight="1" x14ac:dyDescent="0.25">
      <c r="A26" s="123">
        <v>8</v>
      </c>
      <c r="B26" s="123" t="s">
        <v>158</v>
      </c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 t="s">
        <v>85</v>
      </c>
      <c r="O26" s="123"/>
      <c r="P26" s="57">
        <v>0.4</v>
      </c>
      <c r="Q26" s="57">
        <v>18.72709411083488</v>
      </c>
      <c r="R26" s="57">
        <v>13.953589264936527</v>
      </c>
      <c r="S26" s="57">
        <v>29.877344314890049</v>
      </c>
      <c r="T26" s="57">
        <v>22.481588356684195</v>
      </c>
      <c r="U26" s="57">
        <v>24.80930517130189</v>
      </c>
      <c r="V26" s="57">
        <v>20.926248602135367</v>
      </c>
      <c r="W26" s="57">
        <v>6.5195870423996309</v>
      </c>
      <c r="X26" s="110">
        <v>4.9431359533228525</v>
      </c>
      <c r="Y26" s="57">
        <v>30.21</v>
      </c>
      <c r="Z26" s="57">
        <f>Рассчет!S12</f>
        <v>0.4</v>
      </c>
      <c r="AA26" s="57">
        <f ca="1">RAND()*$Y$26</f>
        <v>13.848506392549879</v>
      </c>
      <c r="AB26" s="57">
        <f t="shared" ref="AB26:AH26" ca="1" si="13">RAND()*$Y$26</f>
        <v>19.195707006579934</v>
      </c>
      <c r="AC26" s="57">
        <f t="shared" ca="1" si="13"/>
        <v>19.536649777667915</v>
      </c>
      <c r="AD26" s="57">
        <f t="shared" ca="1" si="13"/>
        <v>9.3069811959778797</v>
      </c>
      <c r="AE26" s="57">
        <f t="shared" ca="1" si="13"/>
        <v>5.6012396394958781</v>
      </c>
      <c r="AF26" s="57">
        <f t="shared" ca="1" si="13"/>
        <v>20.32756531856036</v>
      </c>
      <c r="AG26" s="57">
        <f t="shared" ca="1" si="13"/>
        <v>3.8844529871220215</v>
      </c>
      <c r="AH26" s="110">
        <f t="shared" ca="1" si="13"/>
        <v>21.029893406769997</v>
      </c>
      <c r="AI26" s="116" t="e">
        <f>'3888'!#REF!</f>
        <v>#REF!</v>
      </c>
    </row>
    <row r="27" spans="1:35" ht="15" customHeight="1" x14ac:dyDescent="0.25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 t="s">
        <v>71</v>
      </c>
      <c r="O27" s="123"/>
      <c r="P27" s="57">
        <v>0</v>
      </c>
      <c r="Q27" s="57">
        <v>5.7947026419410159</v>
      </c>
      <c r="R27" s="57">
        <v>2.7847655040078543</v>
      </c>
      <c r="S27" s="57">
        <v>0.19707373490107322</v>
      </c>
      <c r="T27" s="57">
        <v>8.3877636556881434</v>
      </c>
      <c r="U27" s="57">
        <v>2.0253640055906126</v>
      </c>
      <c r="V27" s="57">
        <v>10.219094571069522</v>
      </c>
      <c r="W27" s="57">
        <v>8.0208901002857687</v>
      </c>
      <c r="X27" s="110">
        <v>6.7263495919832312</v>
      </c>
      <c r="Y27" s="57">
        <v>11</v>
      </c>
      <c r="Z27" s="57">
        <f>Рассчет!S13</f>
        <v>0</v>
      </c>
      <c r="AA27" s="57">
        <f ca="1">RAND()*$Y$27</f>
        <v>2.9441798811761561</v>
      </c>
      <c r="AB27" s="57">
        <f t="shared" ref="AB27:AH27" ca="1" si="14">RAND()*$Y$27</f>
        <v>9.5343666490598373</v>
      </c>
      <c r="AC27" s="57">
        <f t="shared" ca="1" si="14"/>
        <v>2.3882592379730818</v>
      </c>
      <c r="AD27" s="57">
        <f t="shared" ca="1" si="14"/>
        <v>10.32055407703159</v>
      </c>
      <c r="AE27" s="57">
        <f t="shared" ca="1" si="14"/>
        <v>3.3918807597588767</v>
      </c>
      <c r="AF27" s="57">
        <f t="shared" ca="1" si="14"/>
        <v>9.1884211903322832</v>
      </c>
      <c r="AG27" s="57">
        <f t="shared" ca="1" si="14"/>
        <v>10.830303142268487</v>
      </c>
      <c r="AH27" s="110">
        <f t="shared" ca="1" si="14"/>
        <v>5.0548696613781106</v>
      </c>
      <c r="AI27" s="112">
        <f ca="1">RANDBETWEEN(10,12)</f>
        <v>12</v>
      </c>
    </row>
    <row r="28" spans="1:35" ht="15" customHeight="1" x14ac:dyDescent="0.25">
      <c r="A28" s="123">
        <v>9</v>
      </c>
      <c r="B28" s="123" t="s">
        <v>159</v>
      </c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 t="s">
        <v>85</v>
      </c>
      <c r="O28" s="123"/>
      <c r="P28" s="57">
        <v>0</v>
      </c>
      <c r="Q28" s="57">
        <v>18.214789014402871</v>
      </c>
      <c r="R28" s="57">
        <v>19.108932902545636</v>
      </c>
      <c r="S28" s="57">
        <v>24.591566162627224</v>
      </c>
      <c r="T28" s="57">
        <v>10.831588336035058</v>
      </c>
      <c r="U28" s="57">
        <v>9.4319672216742472</v>
      </c>
      <c r="V28" s="57">
        <v>22.410416198812829</v>
      </c>
      <c r="W28" s="57">
        <v>1.1226250780858853</v>
      </c>
      <c r="X28" s="110">
        <v>2.7652189884427578</v>
      </c>
      <c r="Y28" s="57">
        <v>30.21</v>
      </c>
      <c r="Z28" s="57">
        <f>Рассчет!S14</f>
        <v>0</v>
      </c>
      <c r="AA28" s="57">
        <f ca="1">RAND()*$Y$28</f>
        <v>15.54127437366637</v>
      </c>
      <c r="AB28" s="57">
        <f t="shared" ref="AB28:AH28" ca="1" si="15">RAND()*$Y$28</f>
        <v>27.405688646339492</v>
      </c>
      <c r="AC28" s="57">
        <f t="shared" ca="1" si="15"/>
        <v>1.1290387333174889</v>
      </c>
      <c r="AD28" s="57">
        <f t="shared" ca="1" si="15"/>
        <v>26.757860492051478</v>
      </c>
      <c r="AE28" s="57">
        <f t="shared" ca="1" si="15"/>
        <v>5.4067056343607787</v>
      </c>
      <c r="AF28" s="57">
        <f t="shared" ca="1" si="15"/>
        <v>27.719201479339489</v>
      </c>
      <c r="AG28" s="57">
        <f t="shared" ca="1" si="15"/>
        <v>6.4106108724474922</v>
      </c>
      <c r="AH28" s="110">
        <f t="shared" ca="1" si="15"/>
        <v>26.97942105468422</v>
      </c>
      <c r="AI28" s="116" t="e">
        <f>'3888'!#REF!</f>
        <v>#REF!</v>
      </c>
    </row>
    <row r="29" spans="1:35" ht="15" customHeight="1" x14ac:dyDescent="0.25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 t="s">
        <v>71</v>
      </c>
      <c r="O29" s="123"/>
      <c r="P29" s="57">
        <v>0</v>
      </c>
      <c r="Q29" s="57">
        <v>5.3890637935367769</v>
      </c>
      <c r="R29" s="57">
        <v>5.6319016126077814</v>
      </c>
      <c r="S29" s="57">
        <v>6.6640583398714428</v>
      </c>
      <c r="T29" s="57">
        <v>9.2175438942437697</v>
      </c>
      <c r="U29" s="57">
        <v>4.9571281758967753</v>
      </c>
      <c r="V29" s="57">
        <v>2.1467691248763945</v>
      </c>
      <c r="W29" s="57">
        <v>9.4427499223689182</v>
      </c>
      <c r="X29" s="110">
        <v>5.6341781396975428</v>
      </c>
      <c r="Y29" s="107">
        <v>12</v>
      </c>
      <c r="Z29" s="57">
        <f>Рассчет!S15</f>
        <v>0</v>
      </c>
      <c r="AA29" s="57">
        <f ca="1">RAND()*$Y$29</f>
        <v>3.9579713283081137</v>
      </c>
      <c r="AB29" s="57">
        <f t="shared" ref="AB29:AH29" ca="1" si="16">RAND()*$Y$29</f>
        <v>0.70576830972534976</v>
      </c>
      <c r="AC29" s="57">
        <f t="shared" ca="1" si="16"/>
        <v>8.1056411947765383</v>
      </c>
      <c r="AD29" s="57">
        <f t="shared" ca="1" si="16"/>
        <v>2.7678379489497975</v>
      </c>
      <c r="AE29" s="57">
        <f t="shared" ca="1" si="16"/>
        <v>5.3853275622944619</v>
      </c>
      <c r="AF29" s="57">
        <f t="shared" ca="1" si="16"/>
        <v>1.5761226258878116</v>
      </c>
      <c r="AG29" s="57">
        <f t="shared" ca="1" si="16"/>
        <v>4.772762189716536</v>
      </c>
      <c r="AH29" s="110">
        <f t="shared" ca="1" si="16"/>
        <v>9.1196018604040745</v>
      </c>
      <c r="AI29" s="112">
        <f ca="1">RANDBETWEEN(10,12)</f>
        <v>12</v>
      </c>
    </row>
    <row r="30" spans="1:35" ht="15" customHeight="1" x14ac:dyDescent="0.25">
      <c r="A30" s="123">
        <v>10</v>
      </c>
      <c r="B30" s="123" t="s">
        <v>160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 t="s">
        <v>85</v>
      </c>
      <c r="O30" s="123"/>
      <c r="P30" s="57">
        <v>0</v>
      </c>
      <c r="Q30" s="57">
        <v>4.2181595306753357</v>
      </c>
      <c r="R30" s="57">
        <v>8.9947639645718152</v>
      </c>
      <c r="S30" s="57">
        <v>18.732226494192442</v>
      </c>
      <c r="T30" s="57">
        <v>0.50718241775802675</v>
      </c>
      <c r="U30" s="57">
        <v>6.1725410086076096</v>
      </c>
      <c r="V30" s="57">
        <v>3.5081264062956499</v>
      </c>
      <c r="W30" s="57">
        <v>4.2701359758583326</v>
      </c>
      <c r="X30" s="110">
        <v>29.811898711187673</v>
      </c>
      <c r="Y30" s="57">
        <v>30.43</v>
      </c>
      <c r="Z30" s="57">
        <v>0</v>
      </c>
      <c r="AA30" s="57" t="e">
        <f ca="1">RAND()*AI30</f>
        <v>#REF!</v>
      </c>
      <c r="AB30" s="57">
        <f t="shared" ref="AB30:AH30" ca="1" si="17">RAND()*$Y$30</f>
        <v>28.445075905356411</v>
      </c>
      <c r="AC30" s="57">
        <f t="shared" ca="1" si="17"/>
        <v>7.0793386411959975</v>
      </c>
      <c r="AD30" s="57">
        <f t="shared" ca="1" si="17"/>
        <v>20.541923110048117</v>
      </c>
      <c r="AE30" s="57">
        <f t="shared" ca="1" si="17"/>
        <v>27.463623438060022</v>
      </c>
      <c r="AF30" s="57">
        <f t="shared" ca="1" si="17"/>
        <v>20.799901259280954</v>
      </c>
      <c r="AG30" s="57">
        <f t="shared" ca="1" si="17"/>
        <v>11.249416334346725</v>
      </c>
      <c r="AH30" s="110">
        <f t="shared" ca="1" si="17"/>
        <v>16.637990458722118</v>
      </c>
      <c r="AI30" s="116" t="e">
        <f>'3888'!#REF!</f>
        <v>#REF!</v>
      </c>
    </row>
    <row r="31" spans="1:35" ht="15" customHeight="1" x14ac:dyDescent="0.25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 t="s">
        <v>71</v>
      </c>
      <c r="O31" s="123"/>
      <c r="P31" s="57">
        <v>0</v>
      </c>
      <c r="Q31" s="57">
        <v>6.3086162346616792</v>
      </c>
      <c r="R31" s="57">
        <v>8.3062718545273615</v>
      </c>
      <c r="S31" s="57">
        <v>1.3309536479999229</v>
      </c>
      <c r="T31" s="57">
        <v>6.9642988821523142</v>
      </c>
      <c r="U31" s="57">
        <v>7.3263788876759337</v>
      </c>
      <c r="V31" s="57">
        <v>4.0399725278122567</v>
      </c>
      <c r="W31" s="57">
        <v>7.3742654860163093</v>
      </c>
      <c r="X31" s="110">
        <v>9.6341507419367129</v>
      </c>
      <c r="Y31" s="57">
        <v>12</v>
      </c>
      <c r="Z31" s="57">
        <f>Рассчет!S17</f>
        <v>0</v>
      </c>
      <c r="AA31" s="57">
        <f ca="1">RAND()*$Y$31</f>
        <v>11.719614257754762</v>
      </c>
      <c r="AB31" s="57">
        <f t="shared" ref="AB31:AH31" ca="1" si="18">RAND()*$Y$31</f>
        <v>3.1422028640956756</v>
      </c>
      <c r="AC31" s="57">
        <f t="shared" ca="1" si="18"/>
        <v>11.765061251810458</v>
      </c>
      <c r="AD31" s="57">
        <f t="shared" ca="1" si="18"/>
        <v>4.0284968487672739</v>
      </c>
      <c r="AE31" s="57">
        <f t="shared" ca="1" si="18"/>
        <v>9.736520551286814</v>
      </c>
      <c r="AF31" s="57">
        <f t="shared" ca="1" si="18"/>
        <v>10.025114393066678</v>
      </c>
      <c r="AG31" s="57">
        <f t="shared" ca="1" si="18"/>
        <v>7.67969856119295</v>
      </c>
      <c r="AH31" s="110">
        <f t="shared" ca="1" si="18"/>
        <v>10.398544219715735</v>
      </c>
      <c r="AI31" s="112">
        <f ca="1">RANDBETWEEN(10,12)</f>
        <v>12</v>
      </c>
    </row>
    <row r="32" spans="1:35" ht="15" customHeight="1" x14ac:dyDescent="0.25">
      <c r="A32" s="126"/>
      <c r="B32" s="126"/>
      <c r="C32" s="126"/>
      <c r="D32" s="126"/>
      <c r="E32" s="126"/>
      <c r="F32" s="126"/>
      <c r="G32" s="126"/>
      <c r="H32" s="126"/>
      <c r="I32" s="126"/>
      <c r="J32" s="35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4"/>
      <c r="V32" s="34"/>
      <c r="W32" s="34"/>
      <c r="X32" s="101"/>
      <c r="Y32" s="101"/>
      <c r="Z32" s="34"/>
    </row>
    <row r="33" spans="1:26" ht="15" customHeight="1" x14ac:dyDescent="0.25">
      <c r="A33" s="126"/>
      <c r="B33" s="126"/>
      <c r="C33" s="126"/>
      <c r="D33" s="126"/>
      <c r="E33" s="126"/>
      <c r="F33" s="126"/>
      <c r="G33" s="126"/>
      <c r="H33" s="126"/>
      <c r="I33" s="126"/>
      <c r="J33" s="35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4"/>
      <c r="V33" s="34"/>
      <c r="W33" s="34"/>
      <c r="X33" s="101"/>
      <c r="Y33" s="101"/>
      <c r="Z33" s="34"/>
    </row>
    <row r="34" spans="1:26" ht="15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35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4"/>
      <c r="V34" s="34"/>
      <c r="W34" s="34"/>
      <c r="X34" s="101"/>
      <c r="Y34" s="101"/>
      <c r="Z34" s="34"/>
    </row>
    <row r="35" spans="1:26" ht="15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35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4"/>
      <c r="V35" s="34"/>
      <c r="W35" s="34"/>
      <c r="X35" s="101"/>
      <c r="Y35" s="101"/>
      <c r="Z35" s="34"/>
    </row>
    <row r="36" spans="1:26" ht="15" customHeight="1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35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4"/>
      <c r="V36" s="34"/>
      <c r="W36" s="34"/>
      <c r="X36" s="101"/>
      <c r="Y36" s="101"/>
      <c r="Z36" s="34"/>
    </row>
    <row r="37" spans="1:26" ht="15" customHeigh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35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4"/>
      <c r="V37" s="34"/>
      <c r="W37" s="34"/>
      <c r="X37" s="101"/>
      <c r="Y37" s="101"/>
      <c r="Z37" s="34"/>
    </row>
    <row r="38" spans="1:26" ht="15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35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4"/>
      <c r="V38" s="34"/>
      <c r="W38" s="34"/>
      <c r="X38" s="101"/>
      <c r="Y38" s="101"/>
      <c r="Z38" s="34"/>
    </row>
    <row r="39" spans="1:26" ht="15" customHeight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35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4"/>
      <c r="V39" s="34"/>
      <c r="W39" s="34"/>
      <c r="X39" s="101"/>
      <c r="Y39" s="101"/>
      <c r="Z39" s="34"/>
    </row>
    <row r="40" spans="1:26" ht="15" customHeigh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35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34"/>
      <c r="V40" s="34"/>
      <c r="W40" s="34"/>
      <c r="X40" s="101"/>
      <c r="Y40" s="101"/>
      <c r="Z40" s="34"/>
    </row>
    <row r="41" spans="1:26" ht="15" customHeigh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35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4"/>
      <c r="V41" s="34"/>
      <c r="W41" s="34"/>
      <c r="X41" s="101"/>
      <c r="Y41" s="101"/>
      <c r="Z41" s="34"/>
    </row>
    <row r="42" spans="1:26" ht="15" customHeight="1" x14ac:dyDescent="0.25">
      <c r="A42" s="44"/>
      <c r="B42" s="44"/>
      <c r="C42" s="44"/>
      <c r="D42" s="44"/>
      <c r="E42" s="44"/>
      <c r="F42" s="44"/>
      <c r="G42" s="44"/>
      <c r="H42" s="44"/>
      <c r="I42" s="44"/>
      <c r="J42" s="35"/>
      <c r="K42" s="34"/>
      <c r="L42" s="34"/>
      <c r="M42" s="34"/>
      <c r="N42" s="34"/>
      <c r="O42" s="34"/>
      <c r="P42" s="34"/>
      <c r="Q42" s="34"/>
      <c r="R42" s="34"/>
      <c r="S42" s="34"/>
      <c r="T42" s="35"/>
      <c r="U42" s="34"/>
      <c r="V42" s="34"/>
      <c r="W42" s="34"/>
      <c r="X42" s="101"/>
      <c r="Y42" s="101"/>
      <c r="Z42" s="34"/>
    </row>
    <row r="43" spans="1:26" ht="15" customHeight="1" x14ac:dyDescent="0.25">
      <c r="A43" s="44"/>
      <c r="B43" s="44"/>
      <c r="C43" s="44"/>
      <c r="D43" s="44"/>
      <c r="E43" s="44"/>
      <c r="F43" s="44"/>
      <c r="G43" s="44"/>
      <c r="H43" s="44"/>
      <c r="I43" s="44"/>
      <c r="J43" s="35"/>
      <c r="K43" s="34"/>
      <c r="L43" s="34"/>
      <c r="M43" s="34"/>
      <c r="N43" s="34"/>
      <c r="O43" s="34"/>
      <c r="P43" s="34"/>
      <c r="Q43" s="34"/>
      <c r="R43" s="34"/>
      <c r="S43" s="34"/>
      <c r="T43" s="35"/>
      <c r="U43" s="34"/>
      <c r="V43" s="34"/>
      <c r="W43" s="34"/>
      <c r="X43" s="101"/>
      <c r="Y43" s="101"/>
      <c r="Z43" s="34"/>
    </row>
    <row r="44" spans="1:26" ht="15" customHeight="1" x14ac:dyDescent="0.25">
      <c r="A44" s="44"/>
      <c r="B44" s="44"/>
      <c r="C44" s="44"/>
      <c r="D44" s="44"/>
      <c r="E44" s="44"/>
      <c r="F44" s="44"/>
      <c r="G44" s="44"/>
      <c r="H44" s="44"/>
      <c r="I44" s="44"/>
      <c r="J44" s="35"/>
      <c r="K44" s="34"/>
      <c r="L44" s="34"/>
      <c r="M44" s="34"/>
      <c r="N44" s="34"/>
      <c r="O44" s="34"/>
      <c r="P44" s="34"/>
      <c r="Q44" s="34"/>
      <c r="R44" s="34"/>
      <c r="S44" s="34"/>
      <c r="T44" s="35"/>
      <c r="U44" s="34"/>
      <c r="V44" s="34"/>
      <c r="W44" s="34"/>
      <c r="X44" s="101"/>
      <c r="Y44" s="101"/>
      <c r="Z44" s="34"/>
    </row>
    <row r="45" spans="1:26" ht="15" customHeight="1" x14ac:dyDescent="0.25">
      <c r="A45" s="44"/>
      <c r="B45" s="44"/>
      <c r="C45" s="44"/>
      <c r="D45" s="44"/>
      <c r="E45" s="44"/>
      <c r="F45" s="44"/>
      <c r="G45" s="44"/>
      <c r="H45" s="44"/>
      <c r="I45" s="44"/>
      <c r="J45" s="35"/>
      <c r="K45" s="34"/>
      <c r="L45" s="34"/>
      <c r="M45" s="34"/>
      <c r="N45" s="34"/>
      <c r="O45" s="34"/>
      <c r="P45" s="34"/>
      <c r="Q45" s="34"/>
      <c r="R45" s="34"/>
      <c r="S45" s="34"/>
      <c r="T45" s="35"/>
      <c r="U45" s="34"/>
      <c r="V45" s="34"/>
      <c r="W45" s="34"/>
      <c r="X45" s="101"/>
      <c r="Y45" s="101"/>
      <c r="Z45" s="34"/>
    </row>
    <row r="46" spans="1:26" ht="15" customHeight="1" x14ac:dyDescent="0.25">
      <c r="A46" s="44"/>
      <c r="B46" s="44"/>
      <c r="C46" s="44"/>
      <c r="D46" s="44"/>
      <c r="E46" s="44"/>
      <c r="F46" s="44"/>
      <c r="G46" s="44"/>
      <c r="H46" s="44"/>
      <c r="I46" s="44"/>
      <c r="J46" s="35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34"/>
      <c r="V46" s="34"/>
      <c r="W46" s="34"/>
      <c r="X46" s="101"/>
      <c r="Y46" s="101"/>
      <c r="Z46" s="34"/>
    </row>
    <row r="47" spans="1:26" ht="15" customHeight="1" x14ac:dyDescent="0.25">
      <c r="A47" s="44"/>
      <c r="B47" s="44"/>
      <c r="C47" s="44"/>
      <c r="D47" s="44"/>
      <c r="E47" s="44"/>
      <c r="F47" s="44"/>
      <c r="G47" s="44"/>
      <c r="H47" s="44"/>
      <c r="I47" s="44"/>
      <c r="J47" s="35"/>
      <c r="K47" s="34"/>
      <c r="L47" s="34"/>
      <c r="M47" s="34"/>
      <c r="N47" s="34"/>
      <c r="O47" s="34"/>
      <c r="P47" s="34"/>
      <c r="Q47" s="34"/>
      <c r="R47" s="34"/>
      <c r="S47" s="34"/>
      <c r="T47" s="35"/>
      <c r="U47" s="34"/>
      <c r="V47" s="34"/>
      <c r="W47" s="34"/>
      <c r="X47" s="101"/>
      <c r="Y47" s="101"/>
      <c r="Z47" s="34"/>
    </row>
    <row r="48" spans="1:26" ht="15" customHeight="1" x14ac:dyDescent="0.25">
      <c r="A48" s="44"/>
      <c r="B48" s="44"/>
      <c r="C48" s="44"/>
      <c r="D48" s="44"/>
      <c r="E48" s="44"/>
      <c r="F48" s="44"/>
      <c r="G48" s="44"/>
      <c r="H48" s="44"/>
      <c r="I48" s="44"/>
      <c r="J48" s="35"/>
      <c r="K48" s="34"/>
      <c r="L48" s="34"/>
      <c r="M48" s="34"/>
      <c r="N48" s="34"/>
      <c r="O48" s="34"/>
      <c r="P48" s="34"/>
      <c r="Q48" s="34"/>
      <c r="R48" s="34"/>
      <c r="S48" s="34"/>
      <c r="T48" s="35"/>
      <c r="U48" s="34"/>
      <c r="V48" s="34"/>
      <c r="W48" s="34"/>
      <c r="X48" s="101"/>
      <c r="Y48" s="101"/>
      <c r="Z48" s="34"/>
    </row>
    <row r="49" spans="1:33" ht="15" customHeight="1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35"/>
      <c r="K49" s="34"/>
      <c r="L49" s="34"/>
      <c r="M49" s="34"/>
      <c r="N49" s="34"/>
      <c r="O49" s="34"/>
      <c r="P49" s="34"/>
      <c r="Q49" s="34"/>
      <c r="R49" s="34"/>
      <c r="S49" s="34"/>
      <c r="T49" s="35"/>
      <c r="U49" s="34"/>
      <c r="V49" s="34"/>
      <c r="W49" s="34"/>
      <c r="X49" s="101"/>
      <c r="Y49" s="101"/>
      <c r="Z49" s="34"/>
    </row>
    <row r="50" spans="1:33" ht="15" hidden="1" customHeight="1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35"/>
      <c r="K50" s="34"/>
      <c r="L50" s="34"/>
      <c r="M50" s="34"/>
      <c r="N50" s="34"/>
      <c r="O50" s="34"/>
      <c r="P50" s="34"/>
      <c r="Q50" s="34"/>
      <c r="R50" s="34"/>
      <c r="S50" s="34"/>
      <c r="T50" s="35"/>
      <c r="U50" s="34"/>
      <c r="V50" s="34"/>
      <c r="W50" s="34"/>
      <c r="X50" s="101"/>
      <c r="Y50" s="101"/>
      <c r="Z50" s="34"/>
      <c r="AA50" s="61"/>
      <c r="AB50" s="60"/>
      <c r="AC50" s="60"/>
      <c r="AD50" s="60"/>
      <c r="AE50" s="60"/>
      <c r="AF50" s="60"/>
      <c r="AG50" s="60"/>
    </row>
    <row r="51" spans="1:33" ht="15" hidden="1" customHeight="1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35"/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34"/>
      <c r="V51" s="34"/>
      <c r="W51" s="34"/>
      <c r="X51" s="101"/>
      <c r="Y51" s="101"/>
      <c r="Z51" s="34"/>
      <c r="AA51" s="61"/>
      <c r="AB51" s="60"/>
      <c r="AC51" s="60"/>
      <c r="AD51" s="60"/>
      <c r="AE51" s="60"/>
      <c r="AF51" s="60"/>
      <c r="AG51" s="60"/>
    </row>
    <row r="52" spans="1:33" ht="15" hidden="1" customHeight="1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35"/>
      <c r="K52" s="34"/>
      <c r="L52" s="34"/>
      <c r="M52" s="34"/>
      <c r="N52" s="34"/>
      <c r="O52" s="34"/>
      <c r="P52" s="34"/>
      <c r="Q52" s="34"/>
      <c r="R52" s="34"/>
      <c r="S52" s="34"/>
      <c r="T52" s="35"/>
      <c r="U52" s="34"/>
      <c r="V52" s="34"/>
      <c r="W52" s="34"/>
      <c r="X52" s="101"/>
      <c r="Y52" s="101"/>
      <c r="Z52" s="34"/>
      <c r="AA52" s="61"/>
      <c r="AB52" s="60"/>
      <c r="AC52" s="60"/>
      <c r="AD52" s="60"/>
      <c r="AE52" s="60"/>
      <c r="AF52" s="60"/>
      <c r="AG52" s="60"/>
    </row>
    <row r="53" spans="1:33" ht="15" customHeight="1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35"/>
      <c r="K53" s="34"/>
      <c r="L53" s="34"/>
      <c r="M53" s="34"/>
      <c r="N53" s="34"/>
      <c r="O53" s="34"/>
      <c r="P53" s="34"/>
      <c r="Q53" s="34"/>
      <c r="R53" s="34"/>
      <c r="S53" s="34"/>
      <c r="T53" s="35"/>
      <c r="U53" s="34"/>
      <c r="V53" s="34"/>
      <c r="W53" s="34"/>
      <c r="X53" s="102"/>
      <c r="Y53" s="102"/>
      <c r="Z53" s="34"/>
    </row>
    <row r="54" spans="1:33" ht="15.75" customHeight="1" x14ac:dyDescent="0.25">
      <c r="A54" s="126"/>
      <c r="B54" s="126"/>
      <c r="C54" s="126"/>
      <c r="D54" s="126"/>
      <c r="E54" s="126"/>
      <c r="F54" s="126"/>
      <c r="G54" s="126"/>
      <c r="H54" s="126"/>
      <c r="I54" s="126"/>
      <c r="J54" s="35"/>
      <c r="K54" s="34"/>
      <c r="L54" s="34"/>
      <c r="M54" s="34"/>
      <c r="N54" s="34"/>
      <c r="O54" s="34"/>
      <c r="P54" s="34"/>
      <c r="Q54" s="34"/>
      <c r="R54" s="34"/>
      <c r="S54" s="34"/>
      <c r="T54" s="35"/>
      <c r="U54" s="34"/>
      <c r="V54" s="34"/>
      <c r="W54" s="34"/>
      <c r="X54" s="99"/>
      <c r="Y54" s="99"/>
      <c r="Z54" s="34"/>
    </row>
    <row r="55" spans="1:33" ht="15.75" customHeight="1" x14ac:dyDescent="0.25">
      <c r="A55" s="126"/>
      <c r="B55" s="126"/>
      <c r="C55" s="126"/>
      <c r="D55" s="126"/>
      <c r="E55" s="126"/>
      <c r="F55" s="126"/>
      <c r="G55" s="126"/>
      <c r="H55" s="126"/>
      <c r="I55" s="126"/>
      <c r="J55" s="35"/>
      <c r="K55" s="34"/>
      <c r="L55" s="34"/>
      <c r="M55" s="34"/>
      <c r="N55" s="34"/>
      <c r="O55" s="34"/>
      <c r="P55" s="34"/>
      <c r="Q55" s="34"/>
      <c r="R55" s="34"/>
      <c r="S55" s="34"/>
      <c r="T55" s="35"/>
      <c r="U55" s="34"/>
      <c r="V55" s="34"/>
      <c r="W55" s="34"/>
      <c r="X55" s="99"/>
      <c r="Y55" s="99"/>
      <c r="Z55" s="34"/>
    </row>
    <row r="56" spans="1:33" ht="15.7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99"/>
      <c r="Y56" s="99"/>
      <c r="Z56" s="34"/>
    </row>
    <row r="57" spans="1:33" ht="15.75" customHeight="1" x14ac:dyDescent="0.25">
      <c r="A57" s="21"/>
      <c r="B57" s="21"/>
      <c r="C57" s="21"/>
      <c r="D57" s="21"/>
      <c r="E57" s="21"/>
      <c r="F57" s="24"/>
      <c r="G57" s="21"/>
      <c r="H57" s="24"/>
      <c r="I57" s="21"/>
      <c r="J57" s="24"/>
      <c r="K57" s="21"/>
      <c r="L57" s="24"/>
      <c r="M57" s="21"/>
      <c r="N57" s="24"/>
      <c r="O57" s="21"/>
      <c r="P57" s="24"/>
      <c r="Q57" s="21"/>
      <c r="R57" s="24"/>
      <c r="S57" s="21"/>
      <c r="T57" s="24"/>
      <c r="U57" s="21"/>
      <c r="V57" s="24"/>
      <c r="W57" s="21"/>
      <c r="X57" s="98"/>
      <c r="Y57" s="98"/>
      <c r="Z57" s="34"/>
    </row>
    <row r="58" spans="1:33" ht="15.7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3"/>
      <c r="P58" s="23"/>
      <c r="Q58" s="23"/>
      <c r="R58" s="23"/>
      <c r="S58" s="23"/>
      <c r="T58" s="23"/>
      <c r="U58" s="23"/>
      <c r="V58" s="23"/>
      <c r="W58" s="23"/>
      <c r="X58" s="98"/>
      <c r="Y58" s="98"/>
      <c r="Z58" s="21"/>
    </row>
    <row r="59" spans="1:33" ht="15.75" customHeight="1" x14ac:dyDescent="0.25">
      <c r="A59" s="21"/>
      <c r="B59" s="23"/>
      <c r="C59" s="23"/>
      <c r="D59" s="23"/>
      <c r="E59" s="23"/>
      <c r="F59" s="24"/>
      <c r="G59" s="23"/>
      <c r="H59" s="24"/>
      <c r="I59" s="23"/>
      <c r="J59" s="24"/>
      <c r="K59" s="23"/>
      <c r="L59" s="24"/>
      <c r="M59" s="23"/>
      <c r="N59" s="24"/>
      <c r="O59" s="23"/>
      <c r="P59" s="24"/>
      <c r="Q59" s="23"/>
      <c r="R59" s="24"/>
      <c r="S59" s="23"/>
      <c r="T59" s="24"/>
      <c r="U59" s="23"/>
      <c r="V59" s="24"/>
      <c r="W59" s="23"/>
      <c r="X59" s="102"/>
      <c r="Y59" s="102"/>
      <c r="Z59" s="21"/>
    </row>
    <row r="60" spans="1:33" ht="15.75" customHeight="1" x14ac:dyDescent="0.25">
      <c r="A60" s="127"/>
      <c r="B60" s="127"/>
      <c r="C60" s="127"/>
      <c r="D60" s="127"/>
      <c r="E60" s="127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3"/>
      <c r="X60" s="99"/>
      <c r="Y60" s="99"/>
      <c r="Z60" s="21"/>
    </row>
    <row r="61" spans="1:33" ht="15.75" customHeight="1" x14ac:dyDescent="0.25">
      <c r="A61" s="21"/>
      <c r="B61" s="21"/>
      <c r="C61" s="21"/>
      <c r="D61" s="21"/>
      <c r="E61" s="21"/>
      <c r="F61" s="24"/>
      <c r="G61" s="21"/>
      <c r="H61" s="24"/>
      <c r="I61" s="21"/>
      <c r="J61" s="24"/>
      <c r="K61" s="21"/>
      <c r="L61" s="24"/>
      <c r="M61" s="21"/>
      <c r="N61" s="24"/>
      <c r="O61" s="21"/>
      <c r="P61" s="65"/>
      <c r="Q61" s="67"/>
      <c r="R61" s="66"/>
      <c r="S61" s="21"/>
      <c r="T61" s="24"/>
      <c r="U61" s="21"/>
      <c r="V61" s="24"/>
      <c r="W61" s="21"/>
      <c r="X61" s="99"/>
      <c r="Y61" s="99"/>
      <c r="Z61" s="21"/>
    </row>
    <row r="62" spans="1:33" ht="21.95" customHeight="1" x14ac:dyDescent="0.25">
      <c r="A62" s="23" t="s">
        <v>3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98"/>
      <c r="Y62" s="98"/>
      <c r="Z62" s="21"/>
    </row>
    <row r="63" spans="1:33" ht="21.95" customHeight="1" x14ac:dyDescent="0.25">
      <c r="A63" s="21"/>
      <c r="B63" s="23"/>
      <c r="C63" s="23"/>
      <c r="D63" s="23"/>
      <c r="E63" s="23"/>
      <c r="F63" s="24"/>
      <c r="G63" s="23"/>
      <c r="H63" s="24"/>
      <c r="I63" s="23"/>
      <c r="J63" s="24"/>
      <c r="K63" s="23"/>
      <c r="L63" s="24"/>
      <c r="M63" s="23"/>
      <c r="N63" s="24"/>
      <c r="O63" s="23"/>
      <c r="P63" s="24"/>
      <c r="Q63" s="23"/>
      <c r="R63" s="24"/>
      <c r="S63" s="23"/>
      <c r="T63" s="24"/>
      <c r="U63" s="23"/>
      <c r="V63" s="24"/>
      <c r="W63" s="21"/>
      <c r="X63" s="98"/>
      <c r="Y63" s="98"/>
      <c r="Z63" s="21"/>
    </row>
    <row r="64" spans="1:33" ht="21.95" customHeight="1" x14ac:dyDescent="0.25">
      <c r="A64" s="23" t="s">
        <v>4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2"/>
      <c r="X64" s="98"/>
      <c r="Y64" s="98"/>
      <c r="Z64" s="21"/>
    </row>
    <row r="65" spans="1:40" ht="21.95" customHeight="1" x14ac:dyDescent="0.25">
      <c r="A65" s="23"/>
      <c r="B65" s="23"/>
      <c r="C65" s="23"/>
      <c r="D65" s="23"/>
      <c r="E65" s="23"/>
      <c r="G65" s="23"/>
      <c r="H65" s="24"/>
      <c r="I65" s="23"/>
      <c r="K65" s="23"/>
      <c r="L65" s="24"/>
      <c r="M65" s="23"/>
      <c r="N65" s="24"/>
      <c r="O65" s="23"/>
      <c r="P65" s="66"/>
      <c r="Q65" s="23"/>
      <c r="R65" s="66" t="s">
        <v>111</v>
      </c>
      <c r="S65" s="23"/>
      <c r="U65" s="23"/>
      <c r="V65" s="24"/>
      <c r="X65" s="98"/>
      <c r="Y65" s="98"/>
      <c r="Z65" s="21"/>
    </row>
    <row r="66" spans="1:40" ht="21.95" customHeight="1" x14ac:dyDescent="0.25">
      <c r="A66" s="23" t="s">
        <v>4</v>
      </c>
      <c r="B66" s="23"/>
      <c r="C66" s="23"/>
      <c r="D66" s="23"/>
      <c r="H66" s="23"/>
      <c r="M66" s="21"/>
      <c r="N66" s="21"/>
      <c r="O66" s="21"/>
      <c r="P66" s="66"/>
      <c r="Q66" s="21"/>
      <c r="R66" s="66"/>
      <c r="S66" s="21"/>
      <c r="T66" s="21"/>
      <c r="U66" s="21"/>
      <c r="V66" s="21"/>
      <c r="X66" s="98"/>
      <c r="Y66" s="98"/>
      <c r="Z66" s="21"/>
    </row>
    <row r="67" spans="1:40" ht="21.95" customHeight="1" x14ac:dyDescent="0.25">
      <c r="A67" s="23"/>
      <c r="B67" s="23"/>
      <c r="C67" s="23"/>
      <c r="D67" s="23"/>
      <c r="H67" s="23"/>
      <c r="M67" s="21"/>
      <c r="N67" s="21"/>
      <c r="O67" s="21"/>
      <c r="P67" s="66"/>
      <c r="Q67" s="21"/>
      <c r="R67" s="66" t="s">
        <v>111</v>
      </c>
      <c r="S67" s="21"/>
      <c r="T67" s="21"/>
      <c r="U67" s="21"/>
      <c r="V67" s="21"/>
      <c r="X67" s="98"/>
      <c r="Y67" s="98"/>
      <c r="Z67" s="21"/>
    </row>
    <row r="68" spans="1:40" ht="21.95" customHeight="1" x14ac:dyDescent="0.25">
      <c r="A68" s="22" t="s">
        <v>1</v>
      </c>
      <c r="B68" s="22"/>
      <c r="C68" s="22" t="s">
        <v>78</v>
      </c>
      <c r="D68" s="22"/>
      <c r="E68" s="22"/>
      <c r="F68" s="22"/>
      <c r="G68" s="22"/>
      <c r="H68" s="22"/>
      <c r="P68" s="23"/>
      <c r="X68" s="98"/>
      <c r="Y68" s="98"/>
      <c r="Z68" s="21"/>
    </row>
    <row r="69" spans="1:40" ht="21.95" customHeight="1" x14ac:dyDescent="0.25">
      <c r="A69" s="22"/>
      <c r="B69" s="22"/>
      <c r="C69" s="22" t="s">
        <v>7</v>
      </c>
      <c r="D69" s="22"/>
      <c r="E69" s="22"/>
      <c r="F69" s="22"/>
      <c r="G69" s="22"/>
      <c r="H69" s="22"/>
      <c r="X69" s="98"/>
      <c r="Y69" s="98"/>
      <c r="Z69" s="21"/>
    </row>
    <row r="70" spans="1:40" ht="21.95" customHeight="1" x14ac:dyDescent="0.25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21"/>
    </row>
    <row r="71" spans="1:40" ht="21.95" customHeight="1" x14ac:dyDescent="0.25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21"/>
    </row>
    <row r="72" spans="1:40" ht="15.75" customHeight="1" x14ac:dyDescent="0.25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6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21"/>
    </row>
    <row r="73" spans="1:40" ht="15.75" customHeight="1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24"/>
    </row>
    <row r="74" spans="1:40" ht="15.75" customHeight="1" x14ac:dyDescent="0.25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23"/>
      <c r="AB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</row>
    <row r="75" spans="1:40" ht="15.75" customHeight="1" x14ac:dyDescent="0.2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24"/>
      <c r="AB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</row>
    <row r="76" spans="1:40" ht="15.75" customHeight="1" x14ac:dyDescent="0.25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21"/>
      <c r="AB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</row>
    <row r="77" spans="1:40" ht="15.75" customHeight="1" x14ac:dyDescent="0.25">
      <c r="A77" s="103"/>
      <c r="B77" s="94"/>
      <c r="C77" s="104"/>
      <c r="D77" s="104"/>
      <c r="E77" s="104"/>
      <c r="F77" s="104"/>
      <c r="G77" s="103"/>
      <c r="H77" s="103"/>
      <c r="I77" s="94"/>
      <c r="J77" s="94"/>
      <c r="K77" s="105"/>
      <c r="L77" s="105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24"/>
      <c r="AB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</row>
    <row r="78" spans="1:40" ht="15.75" customHeight="1" x14ac:dyDescent="0.25">
      <c r="A78" s="94"/>
      <c r="B78" s="21"/>
      <c r="C78" s="22"/>
      <c r="D78" s="22"/>
      <c r="E78" s="22"/>
      <c r="F78" s="22"/>
      <c r="G78" s="22"/>
      <c r="H78" s="22"/>
      <c r="I78" s="22"/>
      <c r="J78" s="22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40" ht="15.75" customHeight="1" x14ac:dyDescent="0.25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21"/>
    </row>
    <row r="80" spans="1:40" ht="15.75" customHeight="1" x14ac:dyDescent="0.25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24"/>
    </row>
    <row r="81" spans="1:40" ht="15.75" customHeight="1" x14ac:dyDescent="0.25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24"/>
    </row>
    <row r="82" spans="1:40" ht="15.75" customHeight="1" x14ac:dyDescent="0.25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2"/>
      <c r="Z82" s="23"/>
      <c r="AB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</row>
    <row r="83" spans="1:40" ht="15.75" customHeight="1" x14ac:dyDescent="0.25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21"/>
      <c r="AB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</row>
    <row r="84" spans="1:40" ht="15.75" customHeight="1" x14ac:dyDescent="0.2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6"/>
      <c r="Z84" s="21"/>
      <c r="AB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</row>
    <row r="85" spans="1:40" ht="15.75" customHeight="1" x14ac:dyDescent="0.25">
      <c r="A85" s="72"/>
      <c r="B85" s="72"/>
      <c r="C85" s="72"/>
      <c r="D85" s="72"/>
      <c r="E85" s="72"/>
      <c r="F85" s="72"/>
      <c r="G85" s="72"/>
      <c r="H85" s="73"/>
      <c r="I85" s="72"/>
      <c r="J85" s="74"/>
      <c r="K85" s="72"/>
      <c r="L85" s="73"/>
      <c r="M85" s="72"/>
      <c r="N85" s="74"/>
      <c r="O85" s="72"/>
      <c r="P85" s="74"/>
      <c r="Q85" s="72"/>
      <c r="R85" s="75"/>
      <c r="S85" s="72"/>
      <c r="T85" s="75"/>
      <c r="U85" s="72"/>
      <c r="V85" s="73"/>
      <c r="W85" s="72"/>
      <c r="X85" s="74"/>
      <c r="Y85" s="73"/>
      <c r="Z85" s="22"/>
    </row>
    <row r="86" spans="1:40" ht="15.75" customHeight="1" x14ac:dyDescent="0.25">
      <c r="A86" s="72"/>
      <c r="B86" s="72"/>
      <c r="C86" s="72"/>
      <c r="D86" s="72"/>
      <c r="E86" s="72"/>
      <c r="F86" s="72"/>
      <c r="G86" s="73"/>
      <c r="H86" s="73"/>
      <c r="I86" s="73"/>
      <c r="J86" s="72"/>
      <c r="K86" s="73"/>
      <c r="L86" s="73"/>
      <c r="M86" s="73"/>
      <c r="N86" s="73"/>
      <c r="O86" s="73"/>
      <c r="P86" s="73"/>
      <c r="Q86" s="73"/>
      <c r="R86" s="75"/>
      <c r="S86" s="73"/>
      <c r="T86" s="75"/>
      <c r="U86" s="73"/>
      <c r="V86" s="73"/>
      <c r="W86" s="73"/>
      <c r="X86" s="73"/>
      <c r="Y86" s="73"/>
    </row>
    <row r="87" spans="1:40" ht="15.75" customHeight="1" x14ac:dyDescent="0.25">
      <c r="A87" s="72"/>
      <c r="B87" s="72"/>
      <c r="C87" s="72"/>
      <c r="D87" s="72"/>
      <c r="E87" s="72"/>
      <c r="F87" s="72"/>
      <c r="G87" s="73"/>
      <c r="H87" s="73"/>
      <c r="I87" s="73"/>
      <c r="J87" s="72"/>
      <c r="K87" s="73"/>
      <c r="L87" s="73"/>
      <c r="M87" s="73"/>
      <c r="N87" s="73"/>
      <c r="O87" s="73"/>
      <c r="P87" s="73"/>
      <c r="Q87" s="73"/>
      <c r="R87" s="75"/>
      <c r="S87" s="73"/>
      <c r="T87" s="75"/>
      <c r="U87" s="73"/>
      <c r="V87" s="73"/>
      <c r="W87" s="73"/>
      <c r="X87" s="73"/>
      <c r="Y87" s="73"/>
    </row>
    <row r="88" spans="1:40" ht="14.1" customHeight="1" x14ac:dyDescent="0.25"/>
    <row r="89" spans="1:40" ht="14.1" customHeight="1" x14ac:dyDescent="0.25"/>
    <row r="90" spans="1:40" ht="14.1" customHeight="1" x14ac:dyDescent="0.25"/>
    <row r="91" spans="1:40" ht="14.1" customHeight="1" x14ac:dyDescent="0.25"/>
    <row r="92" spans="1:40" ht="14.1" customHeight="1" x14ac:dyDescent="0.25"/>
    <row r="93" spans="1:40" ht="14.1" customHeight="1" x14ac:dyDescent="0.25"/>
  </sheetData>
  <sortState xmlns:xlrd2="http://schemas.microsoft.com/office/spreadsheetml/2017/richdata2" columnSort="1" ref="P31:Y31">
    <sortCondition ref="P31"/>
  </sortState>
  <mergeCells count="52">
    <mergeCell ref="A1:Y7"/>
    <mergeCell ref="A12:A13"/>
    <mergeCell ref="N12:O12"/>
    <mergeCell ref="A9:W9"/>
    <mergeCell ref="A10:A11"/>
    <mergeCell ref="N10:O11"/>
    <mergeCell ref="P10:Y10"/>
    <mergeCell ref="N13:O13"/>
    <mergeCell ref="B10:M11"/>
    <mergeCell ref="B12:M13"/>
    <mergeCell ref="A16:A17"/>
    <mergeCell ref="N16:O16"/>
    <mergeCell ref="A18:A19"/>
    <mergeCell ref="N18:O18"/>
    <mergeCell ref="N19:O19"/>
    <mergeCell ref="A14:A15"/>
    <mergeCell ref="N14:O14"/>
    <mergeCell ref="N15:O15"/>
    <mergeCell ref="A33:I33"/>
    <mergeCell ref="A54:I54"/>
    <mergeCell ref="A26:A27"/>
    <mergeCell ref="N26:O26"/>
    <mergeCell ref="N27:O27"/>
    <mergeCell ref="A24:A25"/>
    <mergeCell ref="N24:O24"/>
    <mergeCell ref="N25:O25"/>
    <mergeCell ref="A22:A23"/>
    <mergeCell ref="N22:O22"/>
    <mergeCell ref="N23:O23"/>
    <mergeCell ref="A20:A21"/>
    <mergeCell ref="N20:O20"/>
    <mergeCell ref="A55:I55"/>
    <mergeCell ref="A60:E60"/>
    <mergeCell ref="A30:A31"/>
    <mergeCell ref="N31:O31"/>
    <mergeCell ref="A28:A29"/>
    <mergeCell ref="N28:O28"/>
    <mergeCell ref="N29:O29"/>
    <mergeCell ref="A32:I32"/>
    <mergeCell ref="N30:O30"/>
    <mergeCell ref="B30:M31"/>
    <mergeCell ref="B14:M15"/>
    <mergeCell ref="B16:M17"/>
    <mergeCell ref="B18:M19"/>
    <mergeCell ref="B20:M21"/>
    <mergeCell ref="Z11:AH11"/>
    <mergeCell ref="B22:M23"/>
    <mergeCell ref="B24:M25"/>
    <mergeCell ref="B26:M27"/>
    <mergeCell ref="B28:M29"/>
    <mergeCell ref="N17:O17"/>
    <mergeCell ref="N21:O21"/>
  </mergeCells>
  <phoneticPr fontId="26" type="noConversion"/>
  <dataValidations disablePrompts="1" count="1">
    <dataValidation type="list" allowBlank="1" showInputMessage="1" showErrorMessage="1" sqref="L70:L71" xr:uid="{2413A1DC-2C20-460A-ACD7-981A8FF914CA}">
      <formula1>$Z$1:$Z$3</formula1>
    </dataValidation>
  </dataValidation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Рассчеты (3)</vt:lpstr>
      <vt:lpstr>Рассчет</vt:lpstr>
      <vt:lpstr>старый по СТО 2010 года</vt:lpstr>
      <vt:lpstr>рассчет 2.0</vt:lpstr>
      <vt:lpstr>3888</vt:lpstr>
      <vt:lpstr>Страница 2</vt:lpstr>
      <vt:lpstr>'3888'!Область_печати</vt:lpstr>
      <vt:lpstr>'рассчет 2.0'!Область_печати</vt:lpstr>
      <vt:lpstr>'Рассчеты (3)'!Область_печати</vt:lpstr>
      <vt:lpstr>'старый по СТО 2010 года'!Область_печати</vt:lpstr>
      <vt:lpstr>'Страница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</dc:creator>
  <cp:lastModifiedBy>User 164</cp:lastModifiedBy>
  <cp:lastPrinted>2026-04-08T08:08:39Z</cp:lastPrinted>
  <dcterms:created xsi:type="dcterms:W3CDTF">2015-06-01T08:05:49Z</dcterms:created>
  <dcterms:modified xsi:type="dcterms:W3CDTF">2026-04-09T07:21:07Z</dcterms:modified>
</cp:coreProperties>
</file>