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I\Downloads\"/>
    </mc:Choice>
  </mc:AlternateContent>
  <bookViews>
    <workbookView xWindow="0" yWindow="0" windowWidth="20490" windowHeight="74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2" l="1"/>
  <c r="D71" i="2"/>
  <c r="C72" i="2" s="1"/>
  <c r="C73" i="2" s="1"/>
  <c r="D75" i="2" s="1"/>
  <c r="C81" i="2" s="1"/>
  <c r="C71" i="2"/>
  <c r="A81" i="2"/>
  <c r="A80" i="2"/>
  <c r="D78" i="2"/>
  <c r="K39" i="2"/>
  <c r="J39" i="2"/>
  <c r="I39" i="2"/>
  <c r="E35" i="2"/>
  <c r="E36" i="2" s="1"/>
  <c r="D43" i="2" s="1"/>
  <c r="I49" i="2"/>
  <c r="G49" i="2"/>
  <c r="A46" i="2"/>
  <c r="G48" i="2"/>
  <c r="A45" i="2"/>
  <c r="J46" i="2"/>
  <c r="D36" i="2"/>
  <c r="C36" i="2"/>
  <c r="I30" i="2"/>
  <c r="G30" i="2"/>
  <c r="G29" i="2"/>
  <c r="K20" i="2"/>
  <c r="J27" i="2" s="1"/>
  <c r="J20" i="2"/>
  <c r="I20" i="2"/>
  <c r="A30" i="2"/>
  <c r="A29" i="2"/>
  <c r="E20" i="2"/>
  <c r="D27" i="2" s="1"/>
  <c r="D20" i="2"/>
  <c r="C20" i="2"/>
  <c r="I14" i="2"/>
  <c r="G14" i="2"/>
  <c r="G13" i="2"/>
  <c r="K4" i="2"/>
  <c r="J11" i="2" s="1"/>
  <c r="J4" i="2"/>
  <c r="I4" i="2"/>
  <c r="D76" i="2" l="1"/>
  <c r="C79" i="2"/>
  <c r="C80" i="2"/>
  <c r="I40" i="2"/>
  <c r="I41" i="2" s="1"/>
  <c r="J43" i="2" s="1"/>
  <c r="J44" i="2" s="1"/>
  <c r="C37" i="2"/>
  <c r="C38" i="2" s="1"/>
  <c r="D40" i="2" s="1"/>
  <c r="D41" i="2" s="1"/>
  <c r="C46" i="2"/>
  <c r="I21" i="2"/>
  <c r="I22" i="2" s="1"/>
  <c r="J24" i="2" s="1"/>
  <c r="I29" i="2" s="1"/>
  <c r="I5" i="2"/>
  <c r="I6" i="2" s="1"/>
  <c r="J8" i="2" s="1"/>
  <c r="J9" i="2" s="1"/>
  <c r="C21" i="2"/>
  <c r="C22" i="2" s="1"/>
  <c r="D24" i="2" s="1"/>
  <c r="D25" i="2" s="1"/>
  <c r="A14" i="2"/>
  <c r="A13" i="2"/>
  <c r="E4" i="2"/>
  <c r="D11" i="2" s="1"/>
  <c r="D4" i="2"/>
  <c r="C4" i="2"/>
  <c r="I12" i="2" l="1"/>
  <c r="E82" i="2"/>
  <c r="C77" i="2"/>
  <c r="I47" i="2"/>
  <c r="I48" i="2"/>
  <c r="K50" i="2" s="1"/>
  <c r="I13" i="2"/>
  <c r="C45" i="2"/>
  <c r="I28" i="2"/>
  <c r="C28" i="2"/>
  <c r="C30" i="2"/>
  <c r="C44" i="2"/>
  <c r="E47" i="2"/>
  <c r="C42" i="2"/>
  <c r="I45" i="2"/>
  <c r="J25" i="2"/>
  <c r="K31" i="2" s="1"/>
  <c r="C29" i="2"/>
  <c r="C26" i="2"/>
  <c r="K15" i="2"/>
  <c r="I10" i="2"/>
  <c r="C5" i="2"/>
  <c r="C6" i="2" s="1"/>
  <c r="D8" i="2" s="1"/>
  <c r="C14" i="2" s="1"/>
  <c r="E31" i="2" l="1"/>
  <c r="I26" i="2"/>
  <c r="C13" i="2"/>
  <c r="C12" i="2"/>
  <c r="D9" i="2"/>
  <c r="E15" i="2" l="1"/>
  <c r="C10" i="2"/>
  <c r="A14" i="1" l="1"/>
  <c r="A13" i="1"/>
  <c r="E6" i="1" l="1"/>
  <c r="D12" i="1" s="1"/>
  <c r="D6" i="1"/>
  <c r="C6" i="1"/>
  <c r="C7" i="1" s="1"/>
  <c r="C8" i="1" s="1"/>
  <c r="D10" i="1" s="1"/>
  <c r="D11" i="1" l="1"/>
  <c r="E15" i="1" s="1"/>
  <c r="C14" i="1"/>
  <c r="C13" i="1"/>
</calcChain>
</file>

<file path=xl/sharedStrings.xml><?xml version="1.0" encoding="utf-8"?>
<sst xmlns="http://schemas.openxmlformats.org/spreadsheetml/2006/main" count="103" uniqueCount="20">
  <si>
    <t>J</t>
  </si>
  <si>
    <t>M</t>
  </si>
  <si>
    <t>Denda</t>
  </si>
  <si>
    <t>Total</t>
  </si>
  <si>
    <t>J+M</t>
  </si>
  <si>
    <t>Diskon</t>
  </si>
  <si>
    <t>DPP</t>
  </si>
  <si>
    <t>PPN</t>
  </si>
  <si>
    <t>DIBAYAR</t>
  </si>
  <si>
    <t>DENDA</t>
  </si>
  <si>
    <t>TOTAL</t>
  </si>
  <si>
    <t>DPP+PPN</t>
  </si>
  <si>
    <t>DPP-DND</t>
  </si>
  <si>
    <t>TUMBAKMAS</t>
  </si>
  <si>
    <t>AMANAH AULIA MANDIIRI</t>
  </si>
  <si>
    <t>AURA MUDA</t>
  </si>
  <si>
    <t>SKB</t>
  </si>
  <si>
    <t>ALFA METALINDO INDONESIA</t>
  </si>
  <si>
    <t>BITUNG JAYA</t>
  </si>
  <si>
    <t>SJI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</si>
</sst>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9" fontId="0" fillId="0" borderId="4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2" borderId="0" xfId="0" applyFill="1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1" xfId="0" applyBorder="1"/>
    <xf numFmtId="41" fontId="1" fillId="0" borderId="5" xfId="0" applyNumberFormat="1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" fontId="1" fillId="0" borderId="11" xfId="0" applyNumberFormat="1" applyFont="1" applyFill="1" applyBorder="1"/>
    <xf numFmtId="0" fontId="1" fillId="0" borderId="0" xfId="0" applyFont="1" applyFill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1" xfId="0" applyFont="1" applyFill="1" applyBorder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41" fontId="1" fillId="0" borderId="1" xfId="0" applyNumberFormat="1" applyFont="1" applyFill="1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8" xfId="0" applyFont="1" applyFill="1" applyBorder="1"/>
    <xf numFmtId="41" fontId="1" fillId="0" borderId="8" xfId="0" applyNumberFormat="1" applyFont="1" applyFill="1" applyBorder="1"/>
    <xf numFmtId="41" fontId="1" fillId="0" borderId="3" xfId="0" applyNumberFormat="1" applyFont="1" applyFill="1" applyBorder="1"/>
    <xf numFmtId="9" fontId="1" fillId="0" borderId="4" xfId="0" applyNumberFormat="1" applyFont="1" applyFill="1" applyBorder="1" applyAlignment="1">
      <alignment horizontal="left"/>
    </xf>
    <xf numFmtId="9" fontId="1" fillId="0" borderId="0" xfId="0" applyNumberFormat="1" applyFont="1" applyFill="1" applyBorder="1" applyAlignment="1">
      <alignment horizontal="left"/>
    </xf>
    <xf numFmtId="41" fontId="1" fillId="0" borderId="0" xfId="0" applyNumberFormat="1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1" fillId="0" borderId="9" xfId="0" applyFont="1" applyFill="1" applyBorder="1"/>
    <xf numFmtId="41" fontId="1" fillId="0" borderId="9" xfId="0" applyNumberFormat="1" applyFont="1" applyFill="1" applyBorder="1"/>
    <xf numFmtId="41" fontId="1" fillId="0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H3" sqref="H3"/>
    </sheetView>
  </sheetViews>
  <sheetFormatPr defaultRowHeight="15" x14ac:dyDescent="0.25"/>
  <cols>
    <col min="1" max="1" width="8.42578125" bestFit="1" customWidth="1"/>
    <col min="2" max="2" width="3" bestFit="1" customWidth="1"/>
    <col min="3" max="4" width="8.5703125" customWidth="1"/>
  </cols>
  <sheetData>
    <row r="1" spans="1:5" x14ac:dyDescent="0.25">
      <c r="A1" s="22"/>
      <c r="B1" s="23"/>
      <c r="C1" s="23"/>
      <c r="D1" s="23"/>
      <c r="E1" s="18"/>
    </row>
    <row r="2" spans="1:5" x14ac:dyDescent="0.25">
      <c r="A2" s="14"/>
      <c r="B2" s="15"/>
      <c r="C2" s="1" t="s">
        <v>0</v>
      </c>
      <c r="D2" s="1" t="s">
        <v>1</v>
      </c>
      <c r="E2" s="1" t="s">
        <v>2</v>
      </c>
    </row>
    <row r="3" spans="1:5" x14ac:dyDescent="0.25">
      <c r="A3" s="16"/>
      <c r="B3" s="17"/>
      <c r="C3" s="1"/>
      <c r="D3" s="1"/>
      <c r="E3" s="1"/>
    </row>
    <row r="4" spans="1:5" x14ac:dyDescent="0.25">
      <c r="A4" s="16"/>
      <c r="B4" s="17"/>
      <c r="C4" s="1"/>
      <c r="D4" s="1"/>
      <c r="E4" s="1"/>
    </row>
    <row r="5" spans="1:5" x14ac:dyDescent="0.25">
      <c r="A5" s="16"/>
      <c r="B5" s="17"/>
      <c r="C5" s="1"/>
      <c r="D5" s="1"/>
      <c r="E5" s="1"/>
    </row>
    <row r="6" spans="1:5" x14ac:dyDescent="0.25">
      <c r="A6" s="20" t="s">
        <v>3</v>
      </c>
      <c r="B6" s="21"/>
      <c r="C6" s="1">
        <f>SUM(C3:C5)</f>
        <v>0</v>
      </c>
      <c r="D6" s="1">
        <f>SUM(D3:D5)</f>
        <v>0</v>
      </c>
      <c r="E6" s="1">
        <f>SUM(E3:E5)</f>
        <v>0</v>
      </c>
    </row>
    <row r="7" spans="1:5" x14ac:dyDescent="0.25">
      <c r="A7" s="2" t="s">
        <v>4</v>
      </c>
      <c r="B7" s="3"/>
      <c r="C7" s="3">
        <f>C6+D6</f>
        <v>0</v>
      </c>
      <c r="D7" s="3"/>
      <c r="E7" s="4"/>
    </row>
    <row r="8" spans="1:5" x14ac:dyDescent="0.25">
      <c r="A8" s="5">
        <v>1</v>
      </c>
      <c r="B8" s="6"/>
      <c r="C8" s="7">
        <f>C7*A8</f>
        <v>0</v>
      </c>
      <c r="D8" s="7"/>
      <c r="E8" s="8"/>
    </row>
    <row r="9" spans="1:5" x14ac:dyDescent="0.25">
      <c r="A9" s="9" t="s">
        <v>5</v>
      </c>
      <c r="B9" s="7"/>
      <c r="C9" s="10"/>
      <c r="D9" s="7"/>
      <c r="E9" s="8"/>
    </row>
    <row r="10" spans="1:5" x14ac:dyDescent="0.25">
      <c r="A10" s="9" t="s">
        <v>6</v>
      </c>
      <c r="B10" s="7"/>
      <c r="C10" s="7"/>
      <c r="D10" s="7">
        <f>C8-C9</f>
        <v>0</v>
      </c>
      <c r="E10" s="8"/>
    </row>
    <row r="11" spans="1:5" x14ac:dyDescent="0.25">
      <c r="A11" s="9" t="s">
        <v>7</v>
      </c>
      <c r="B11" s="7"/>
      <c r="C11" s="7"/>
      <c r="D11" s="7">
        <f>D10*10%</f>
        <v>0</v>
      </c>
      <c r="E11" s="8"/>
    </row>
    <row r="12" spans="1:5" x14ac:dyDescent="0.25">
      <c r="A12" s="9" t="s">
        <v>9</v>
      </c>
      <c r="B12" s="7"/>
      <c r="C12" s="7"/>
      <c r="D12" s="7">
        <f>E6</f>
        <v>0</v>
      </c>
      <c r="E12" s="8"/>
    </row>
    <row r="13" spans="1:5" x14ac:dyDescent="0.25">
      <c r="A13" s="9" t="str">
        <f>IF(B13=22,"PPh",0)</f>
        <v>PPh</v>
      </c>
      <c r="B13" s="7">
        <v>22</v>
      </c>
      <c r="C13" s="7">
        <f>IF(AND(B13=22,D10&gt;10000000),D10*1.5%,0)</f>
        <v>0</v>
      </c>
      <c r="D13" s="7"/>
      <c r="E13" s="8"/>
    </row>
    <row r="14" spans="1:5" x14ac:dyDescent="0.25">
      <c r="A14" s="9" t="str">
        <f>IF(B14=23,"PPh","   ")</f>
        <v>PPh</v>
      </c>
      <c r="B14" s="7">
        <v>23</v>
      </c>
      <c r="C14" s="7">
        <f>IF(B14=23,D10*2%,0)</f>
        <v>0</v>
      </c>
      <c r="D14" s="7"/>
      <c r="E14" s="8"/>
    </row>
    <row r="15" spans="1:5" x14ac:dyDescent="0.25">
      <c r="A15" s="11" t="s">
        <v>8</v>
      </c>
      <c r="B15" s="12"/>
      <c r="C15" s="12"/>
      <c r="D15" s="12"/>
      <c r="E15" s="13">
        <f>IF((D10+D11)&gt;10000000,D10-D12-C13-C14,D10+D11-D12-C13-C14)</f>
        <v>0</v>
      </c>
    </row>
  </sheetData>
  <mergeCells count="2">
    <mergeCell ref="A6:B6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44" workbookViewId="0">
      <selection activeCell="I58" sqref="I58"/>
    </sheetView>
  </sheetViews>
  <sheetFormatPr defaultRowHeight="11.25" x14ac:dyDescent="0.2"/>
  <cols>
    <col min="1" max="1" width="4.42578125" style="27" customWidth="1"/>
    <col min="2" max="2" width="2.42578125" style="27" customWidth="1"/>
    <col min="3" max="3" width="13.85546875" style="27" bestFit="1" customWidth="1"/>
    <col min="4" max="5" width="11.7109375" style="27" customWidth="1"/>
    <col min="6" max="6" width="2.140625" style="27" customWidth="1"/>
    <col min="7" max="7" width="4.7109375" style="27" customWidth="1"/>
    <col min="8" max="8" width="2.42578125" style="27" customWidth="1"/>
    <col min="9" max="9" width="12.5703125" style="27" customWidth="1"/>
    <col min="10" max="10" width="12.7109375" style="27" customWidth="1"/>
    <col min="11" max="11" width="12.42578125" style="27" customWidth="1"/>
    <col min="12" max="16384" width="9.140625" style="27"/>
  </cols>
  <sheetData>
    <row r="1" spans="1:11" x14ac:dyDescent="0.2">
      <c r="A1" s="24" t="s">
        <v>13</v>
      </c>
      <c r="B1" s="25"/>
      <c r="C1" s="25"/>
      <c r="D1" s="25"/>
      <c r="E1" s="26">
        <v>1801597</v>
      </c>
      <c r="G1" s="24" t="s">
        <v>13</v>
      </c>
      <c r="H1" s="25"/>
      <c r="I1" s="25"/>
      <c r="J1" s="25"/>
      <c r="K1" s="26">
        <v>1801636</v>
      </c>
    </row>
    <row r="2" spans="1:11" x14ac:dyDescent="0.2">
      <c r="A2" s="28"/>
      <c r="B2" s="29"/>
      <c r="C2" s="30" t="s">
        <v>0</v>
      </c>
      <c r="D2" s="30" t="s">
        <v>1</v>
      </c>
      <c r="E2" s="30" t="s">
        <v>2</v>
      </c>
      <c r="G2" s="28"/>
      <c r="H2" s="29"/>
      <c r="I2" s="30" t="s">
        <v>0</v>
      </c>
      <c r="J2" s="30" t="s">
        <v>1</v>
      </c>
      <c r="K2" s="30" t="s">
        <v>2</v>
      </c>
    </row>
    <row r="3" spans="1:11" x14ac:dyDescent="0.2">
      <c r="A3" s="31"/>
      <c r="B3" s="32"/>
      <c r="C3" s="33"/>
      <c r="D3" s="33">
        <v>110577000</v>
      </c>
      <c r="E3" s="33"/>
      <c r="G3" s="31"/>
      <c r="H3" s="32"/>
      <c r="I3" s="33"/>
      <c r="J3" s="33">
        <v>80758100</v>
      </c>
      <c r="K3" s="33"/>
    </row>
    <row r="4" spans="1:11" x14ac:dyDescent="0.2">
      <c r="A4" s="34" t="s">
        <v>10</v>
      </c>
      <c r="B4" s="35"/>
      <c r="C4" s="33">
        <f>SUM(C3:C3)</f>
        <v>0</v>
      </c>
      <c r="D4" s="33">
        <f>SUM(D3:D3)</f>
        <v>110577000</v>
      </c>
      <c r="E4" s="33">
        <f>SUM(E3:E3)</f>
        <v>0</v>
      </c>
      <c r="G4" s="34" t="s">
        <v>10</v>
      </c>
      <c r="H4" s="35"/>
      <c r="I4" s="33">
        <f>SUM(I3:I3)</f>
        <v>0</v>
      </c>
      <c r="J4" s="33">
        <f>SUM(J3:J3)</f>
        <v>80758100</v>
      </c>
      <c r="K4" s="33">
        <f>SUM(K3:K3)</f>
        <v>0</v>
      </c>
    </row>
    <row r="5" spans="1:11" x14ac:dyDescent="0.2">
      <c r="A5" s="36" t="s">
        <v>4</v>
      </c>
      <c r="B5" s="37"/>
      <c r="C5" s="38">
        <f>C4+D4</f>
        <v>110577000</v>
      </c>
      <c r="D5" s="38"/>
      <c r="E5" s="39"/>
      <c r="G5" s="36" t="s">
        <v>4</v>
      </c>
      <c r="H5" s="37"/>
      <c r="I5" s="38">
        <f>I4+J4</f>
        <v>80758100</v>
      </c>
      <c r="J5" s="38"/>
      <c r="K5" s="39"/>
    </row>
    <row r="6" spans="1:11" x14ac:dyDescent="0.2">
      <c r="A6" s="40">
        <v>1</v>
      </c>
      <c r="B6" s="41"/>
      <c r="C6" s="42">
        <f>C5*A6</f>
        <v>110577000</v>
      </c>
      <c r="D6" s="42"/>
      <c r="E6" s="19"/>
      <c r="G6" s="40">
        <v>1</v>
      </c>
      <c r="H6" s="41"/>
      <c r="I6" s="42">
        <f>I5*G6</f>
        <v>80758100</v>
      </c>
      <c r="J6" s="42"/>
      <c r="K6" s="19"/>
    </row>
    <row r="7" spans="1:11" x14ac:dyDescent="0.2">
      <c r="A7" s="43" t="s">
        <v>5</v>
      </c>
      <c r="B7" s="44"/>
      <c r="C7" s="42"/>
      <c r="D7" s="42"/>
      <c r="E7" s="19"/>
      <c r="G7" s="43" t="s">
        <v>5</v>
      </c>
      <c r="H7" s="44"/>
      <c r="I7" s="42"/>
      <c r="J7" s="42"/>
      <c r="K7" s="19"/>
    </row>
    <row r="8" spans="1:11" x14ac:dyDescent="0.2">
      <c r="A8" s="43" t="s">
        <v>6</v>
      </c>
      <c r="B8" s="44"/>
      <c r="C8" s="42"/>
      <c r="D8" s="42">
        <f>C6-C7</f>
        <v>110577000</v>
      </c>
      <c r="E8" s="19"/>
      <c r="G8" s="43" t="s">
        <v>6</v>
      </c>
      <c r="H8" s="44"/>
      <c r="I8" s="42"/>
      <c r="J8" s="42">
        <f>I6-I7</f>
        <v>80758100</v>
      </c>
      <c r="K8" s="19"/>
    </row>
    <row r="9" spans="1:11" x14ac:dyDescent="0.2">
      <c r="A9" s="43" t="s">
        <v>7</v>
      </c>
      <c r="B9" s="44"/>
      <c r="C9" s="42"/>
      <c r="D9" s="42">
        <f>D8*10%</f>
        <v>11057700</v>
      </c>
      <c r="E9" s="19"/>
      <c r="G9" s="43" t="s">
        <v>7</v>
      </c>
      <c r="H9" s="44"/>
      <c r="I9" s="42"/>
      <c r="J9" s="42">
        <f>J8*10%</f>
        <v>8075810</v>
      </c>
      <c r="K9" s="19"/>
    </row>
    <row r="10" spans="1:11" x14ac:dyDescent="0.2">
      <c r="A10" s="43" t="s">
        <v>11</v>
      </c>
      <c r="B10" s="44"/>
      <c r="C10" s="42">
        <f>D8+D9</f>
        <v>121634700</v>
      </c>
      <c r="D10" s="42"/>
      <c r="E10" s="19"/>
      <c r="G10" s="43" t="s">
        <v>11</v>
      </c>
      <c r="H10" s="44"/>
      <c r="I10" s="42">
        <f>J8+J9</f>
        <v>88833910</v>
      </c>
      <c r="J10" s="42"/>
      <c r="K10" s="19"/>
    </row>
    <row r="11" spans="1:11" x14ac:dyDescent="0.2">
      <c r="A11" s="43" t="s">
        <v>9</v>
      </c>
      <c r="B11" s="44"/>
      <c r="C11" s="42"/>
      <c r="D11" s="42">
        <f>E4</f>
        <v>0</v>
      </c>
      <c r="E11" s="19"/>
      <c r="G11" s="43" t="s">
        <v>9</v>
      </c>
      <c r="H11" s="44"/>
      <c r="I11" s="42"/>
      <c r="J11" s="42">
        <f>K4</f>
        <v>0</v>
      </c>
      <c r="K11" s="19"/>
    </row>
    <row r="12" spans="1:11" x14ac:dyDescent="0.2">
      <c r="A12" s="43" t="s">
        <v>12</v>
      </c>
      <c r="B12" s="44"/>
      <c r="C12" s="42">
        <f>D8-C11</f>
        <v>110577000</v>
      </c>
      <c r="D12" s="42"/>
      <c r="E12" s="19"/>
      <c r="G12" s="43" t="s">
        <v>12</v>
      </c>
      <c r="H12" s="44"/>
      <c r="I12" s="42">
        <f>J8-I11</f>
        <v>80758100</v>
      </c>
      <c r="J12" s="42"/>
      <c r="K12" s="19"/>
    </row>
    <row r="13" spans="1:11" x14ac:dyDescent="0.2">
      <c r="A13" s="43" t="str">
        <f>IF(B13=23,"PPh","   ")</f>
        <v xml:space="preserve">   </v>
      </c>
      <c r="B13" s="44">
        <v>22</v>
      </c>
      <c r="C13" s="42">
        <f>IF(AND(B13=22,D8&gt;10000000),D8*1.5%,0)</f>
        <v>1658655</v>
      </c>
      <c r="D13" s="42"/>
      <c r="E13" s="19"/>
      <c r="G13" s="43" t="str">
        <f>IF(H13=23,"PPh","   ")</f>
        <v xml:space="preserve">   </v>
      </c>
      <c r="H13" s="44">
        <v>22</v>
      </c>
      <c r="I13" s="42">
        <f>IF(AND(H13=22,J8&gt;10000000),J8*1.5%,0)</f>
        <v>1211371.5</v>
      </c>
      <c r="J13" s="42"/>
      <c r="K13" s="19"/>
    </row>
    <row r="14" spans="1:11" x14ac:dyDescent="0.2">
      <c r="A14" s="43" t="str">
        <f>IF(B14=23,"PPh","   ")</f>
        <v xml:space="preserve">   </v>
      </c>
      <c r="B14" s="44"/>
      <c r="C14" s="42">
        <f>IF(B14=23,D8*2%,0)</f>
        <v>0</v>
      </c>
      <c r="D14" s="42"/>
      <c r="E14" s="19"/>
      <c r="G14" s="43" t="str">
        <f>IF(H14=23,"PPh","   ")</f>
        <v xml:space="preserve">   </v>
      </c>
      <c r="H14" s="44"/>
      <c r="I14" s="42">
        <f>IF(H14=23,J8*2%,0)</f>
        <v>0</v>
      </c>
      <c r="J14" s="42"/>
      <c r="K14" s="19"/>
    </row>
    <row r="15" spans="1:11" x14ac:dyDescent="0.2">
      <c r="A15" s="45" t="s">
        <v>8</v>
      </c>
      <c r="B15" s="46"/>
      <c r="C15" s="47"/>
      <c r="D15" s="47"/>
      <c r="E15" s="48">
        <f>IF((D8+D9)&gt;10000000,D8-D11-C13-C14,D8+D9-D11-C13-C14)</f>
        <v>108918345</v>
      </c>
      <c r="G15" s="45" t="s">
        <v>8</v>
      </c>
      <c r="H15" s="46"/>
      <c r="I15" s="47"/>
      <c r="J15" s="47"/>
      <c r="K15" s="48">
        <f>IF((J8+J9)&gt;10000000,J8-J11-I13-I14,J8+J9-J11-I13-I14)</f>
        <v>79546728.5</v>
      </c>
    </row>
    <row r="17" spans="1:11" x14ac:dyDescent="0.2">
      <c r="A17" s="24" t="s">
        <v>14</v>
      </c>
      <c r="B17" s="25"/>
      <c r="C17" s="25"/>
      <c r="D17" s="25"/>
      <c r="E17" s="26">
        <v>57</v>
      </c>
      <c r="G17" s="24" t="s">
        <v>15</v>
      </c>
      <c r="H17" s="25"/>
      <c r="I17" s="25"/>
      <c r="J17" s="25"/>
      <c r="K17" s="26">
        <v>20</v>
      </c>
    </row>
    <row r="18" spans="1:11" x14ac:dyDescent="0.2">
      <c r="A18" s="28"/>
      <c r="B18" s="29"/>
      <c r="C18" s="30" t="s">
        <v>0</v>
      </c>
      <c r="D18" s="30" t="s">
        <v>1</v>
      </c>
      <c r="E18" s="30" t="s">
        <v>2</v>
      </c>
      <c r="G18" s="28"/>
      <c r="H18" s="29"/>
      <c r="I18" s="30" t="s">
        <v>0</v>
      </c>
      <c r="J18" s="30" t="s">
        <v>1</v>
      </c>
      <c r="K18" s="30" t="s">
        <v>2</v>
      </c>
    </row>
    <row r="19" spans="1:11" x14ac:dyDescent="0.2">
      <c r="A19" s="31"/>
      <c r="B19" s="32"/>
      <c r="C19" s="33">
        <v>46014976</v>
      </c>
      <c r="D19" s="33"/>
      <c r="E19" s="33"/>
      <c r="G19" s="31"/>
      <c r="H19" s="32"/>
      <c r="I19" s="33">
        <v>170000000</v>
      </c>
      <c r="J19" s="33"/>
      <c r="K19" s="33"/>
    </row>
    <row r="20" spans="1:11" x14ac:dyDescent="0.2">
      <c r="A20" s="34" t="s">
        <v>10</v>
      </c>
      <c r="B20" s="35"/>
      <c r="C20" s="33">
        <f>SUM(C19:C19)</f>
        <v>46014976</v>
      </c>
      <c r="D20" s="33">
        <f>SUM(D19:D19)</f>
        <v>0</v>
      </c>
      <c r="E20" s="33">
        <f>SUM(E19:E19)</f>
        <v>0</v>
      </c>
      <c r="G20" s="34" t="s">
        <v>10</v>
      </c>
      <c r="H20" s="35"/>
      <c r="I20" s="33">
        <f>SUM(I19:I19)</f>
        <v>170000000</v>
      </c>
      <c r="J20" s="33">
        <f>SUM(J19:J19)</f>
        <v>0</v>
      </c>
      <c r="K20" s="33">
        <f>SUM(K19:K19)</f>
        <v>0</v>
      </c>
    </row>
    <row r="21" spans="1:11" x14ac:dyDescent="0.2">
      <c r="A21" s="36" t="s">
        <v>4</v>
      </c>
      <c r="B21" s="37"/>
      <c r="C21" s="38">
        <f>C20+D20</f>
        <v>46014976</v>
      </c>
      <c r="D21" s="38"/>
      <c r="E21" s="39"/>
      <c r="G21" s="36" t="s">
        <v>4</v>
      </c>
      <c r="H21" s="37"/>
      <c r="I21" s="38">
        <f>I20+J20</f>
        <v>170000000</v>
      </c>
      <c r="J21" s="38"/>
      <c r="K21" s="39"/>
    </row>
    <row r="22" spans="1:11" x14ac:dyDescent="0.2">
      <c r="A22" s="40">
        <v>1</v>
      </c>
      <c r="B22" s="41"/>
      <c r="C22" s="42">
        <f>C21*A22</f>
        <v>46014976</v>
      </c>
      <c r="D22" s="42"/>
      <c r="E22" s="19"/>
      <c r="G22" s="40">
        <v>1</v>
      </c>
      <c r="H22" s="41"/>
      <c r="I22" s="42">
        <f>I21*G22</f>
        <v>170000000</v>
      </c>
      <c r="J22" s="42"/>
      <c r="K22" s="19"/>
    </row>
    <row r="23" spans="1:11" x14ac:dyDescent="0.2">
      <c r="A23" s="43" t="s">
        <v>5</v>
      </c>
      <c r="B23" s="44"/>
      <c r="C23" s="42"/>
      <c r="D23" s="42"/>
      <c r="E23" s="19"/>
      <c r="G23" s="43" t="s">
        <v>5</v>
      </c>
      <c r="H23" s="44"/>
      <c r="I23" s="42"/>
      <c r="J23" s="42"/>
      <c r="K23" s="19"/>
    </row>
    <row r="24" spans="1:11" x14ac:dyDescent="0.2">
      <c r="A24" s="43" t="s">
        <v>6</v>
      </c>
      <c r="B24" s="44"/>
      <c r="C24" s="42"/>
      <c r="D24" s="42">
        <f>C22-C23</f>
        <v>46014976</v>
      </c>
      <c r="E24" s="19"/>
      <c r="G24" s="43" t="s">
        <v>6</v>
      </c>
      <c r="H24" s="44"/>
      <c r="I24" s="42"/>
      <c r="J24" s="42">
        <f>I22-I23</f>
        <v>170000000</v>
      </c>
      <c r="K24" s="19"/>
    </row>
    <row r="25" spans="1:11" x14ac:dyDescent="0.2">
      <c r="A25" s="43" t="s">
        <v>7</v>
      </c>
      <c r="B25" s="44"/>
      <c r="C25" s="42"/>
      <c r="D25" s="42">
        <f>D24*10%</f>
        <v>4601497.6000000006</v>
      </c>
      <c r="E25" s="19"/>
      <c r="G25" s="43" t="s">
        <v>7</v>
      </c>
      <c r="H25" s="44"/>
      <c r="I25" s="42"/>
      <c r="J25" s="42">
        <f>J24*10%</f>
        <v>17000000</v>
      </c>
      <c r="K25" s="19"/>
    </row>
    <row r="26" spans="1:11" x14ac:dyDescent="0.2">
      <c r="A26" s="43" t="s">
        <v>11</v>
      </c>
      <c r="B26" s="44"/>
      <c r="C26" s="42">
        <f>D24+D25</f>
        <v>50616473.600000001</v>
      </c>
      <c r="D26" s="42"/>
      <c r="E26" s="19"/>
      <c r="G26" s="43" t="s">
        <v>11</v>
      </c>
      <c r="H26" s="44"/>
      <c r="I26" s="42">
        <f>J24+J25</f>
        <v>187000000</v>
      </c>
      <c r="J26" s="42"/>
      <c r="K26" s="19"/>
    </row>
    <row r="27" spans="1:11" x14ac:dyDescent="0.2">
      <c r="A27" s="43" t="s">
        <v>9</v>
      </c>
      <c r="B27" s="44"/>
      <c r="C27" s="42"/>
      <c r="D27" s="42">
        <f>E20</f>
        <v>0</v>
      </c>
      <c r="E27" s="19"/>
      <c r="G27" s="43" t="s">
        <v>9</v>
      </c>
      <c r="H27" s="44"/>
      <c r="I27" s="42"/>
      <c r="J27" s="42">
        <f>K20</f>
        <v>0</v>
      </c>
      <c r="K27" s="19"/>
    </row>
    <row r="28" spans="1:11" x14ac:dyDescent="0.2">
      <c r="A28" s="43" t="s">
        <v>12</v>
      </c>
      <c r="B28" s="44"/>
      <c r="C28" s="42">
        <f>D24-C27</f>
        <v>46014976</v>
      </c>
      <c r="D28" s="42"/>
      <c r="E28" s="19"/>
      <c r="G28" s="43" t="s">
        <v>12</v>
      </c>
      <c r="H28" s="44"/>
      <c r="I28" s="42">
        <f>J24-I27</f>
        <v>170000000</v>
      </c>
      <c r="J28" s="42"/>
      <c r="K28" s="19"/>
    </row>
    <row r="29" spans="1:11" x14ac:dyDescent="0.2">
      <c r="A29" s="43" t="str">
        <f>IF(B29=23,"PPh","   ")</f>
        <v xml:space="preserve">   </v>
      </c>
      <c r="B29" s="44"/>
      <c r="C29" s="42">
        <f>IF(AND(B29=22,D24&gt;10000000),D24*1.5%,0)</f>
        <v>0</v>
      </c>
      <c r="D29" s="42"/>
      <c r="E29" s="19"/>
      <c r="G29" s="43" t="str">
        <f>IF(H29=23,"PPh","   ")</f>
        <v xml:space="preserve">   </v>
      </c>
      <c r="H29" s="44" t="s">
        <v>16</v>
      </c>
      <c r="I29" s="42">
        <f>IF(AND(H29=22,J24&gt;10000000),J24*1.5%,0)</f>
        <v>0</v>
      </c>
      <c r="J29" s="42"/>
      <c r="K29" s="19"/>
    </row>
    <row r="30" spans="1:11" x14ac:dyDescent="0.2">
      <c r="A30" s="43" t="str">
        <f>IF(B30=23,"PPh","   ")</f>
        <v>PPh</v>
      </c>
      <c r="B30" s="44">
        <v>23</v>
      </c>
      <c r="C30" s="42">
        <f>IF(B30=23,D24*2%,0)</f>
        <v>920299.52000000002</v>
      </c>
      <c r="D30" s="42"/>
      <c r="E30" s="19"/>
      <c r="G30" s="43" t="str">
        <f>IF(H30=23,"PPh","   ")</f>
        <v xml:space="preserve">   </v>
      </c>
      <c r="H30" s="44"/>
      <c r="I30" s="42">
        <f>IF(H30=23,J24*2%,0)</f>
        <v>0</v>
      </c>
      <c r="J30" s="42"/>
      <c r="K30" s="19"/>
    </row>
    <row r="31" spans="1:11" x14ac:dyDescent="0.2">
      <c r="A31" s="45" t="s">
        <v>8</v>
      </c>
      <c r="B31" s="46"/>
      <c r="C31" s="47"/>
      <c r="D31" s="47"/>
      <c r="E31" s="48">
        <f>IF((D24+D25)&gt;10000000,D24-D27-C29-C30,D24+D25-D27-C29-C30)</f>
        <v>45094676.479999997</v>
      </c>
      <c r="G31" s="45" t="s">
        <v>8</v>
      </c>
      <c r="H31" s="46"/>
      <c r="I31" s="47"/>
      <c r="J31" s="47"/>
      <c r="K31" s="48">
        <f>IF((J24+J25)&gt;10000000,J24-J27-I29-I30,J24+J25-J27-I29-I30)</f>
        <v>170000000</v>
      </c>
    </row>
    <row r="33" spans="1:11" x14ac:dyDescent="0.2">
      <c r="A33" s="24" t="s">
        <v>17</v>
      </c>
      <c r="B33" s="25"/>
      <c r="C33" s="25"/>
      <c r="D33" s="25"/>
      <c r="E33" s="26">
        <v>643</v>
      </c>
      <c r="G33" s="24" t="s">
        <v>18</v>
      </c>
      <c r="H33" s="25"/>
      <c r="I33" s="25"/>
      <c r="J33" s="25"/>
      <c r="K33" s="26">
        <v>7</v>
      </c>
    </row>
    <row r="34" spans="1:11" x14ac:dyDescent="0.2">
      <c r="A34" s="28"/>
      <c r="B34" s="29"/>
      <c r="C34" s="30" t="s">
        <v>0</v>
      </c>
      <c r="D34" s="30" t="s">
        <v>1</v>
      </c>
      <c r="E34" s="30" t="s">
        <v>2</v>
      </c>
      <c r="G34" s="28"/>
      <c r="H34" s="29"/>
      <c r="I34" s="30" t="s">
        <v>0</v>
      </c>
      <c r="J34" s="30" t="s">
        <v>1</v>
      </c>
      <c r="K34" s="30" t="s">
        <v>2</v>
      </c>
    </row>
    <row r="35" spans="1:11" x14ac:dyDescent="0.2">
      <c r="A35" s="31"/>
      <c r="B35" s="32"/>
      <c r="C35" s="33"/>
      <c r="D35" s="33">
        <v>465000000</v>
      </c>
      <c r="E35" s="33">
        <f>110000000*8*0.2/100</f>
        <v>1760000</v>
      </c>
      <c r="G35" s="31"/>
      <c r="H35" s="32"/>
      <c r="I35" s="33">
        <v>24787254</v>
      </c>
      <c r="J35" s="33"/>
      <c r="K35" s="33"/>
    </row>
    <row r="36" spans="1:11" x14ac:dyDescent="0.2">
      <c r="A36" s="34" t="s">
        <v>10</v>
      </c>
      <c r="B36" s="35"/>
      <c r="C36" s="33">
        <f>SUM(C35:C35)</f>
        <v>0</v>
      </c>
      <c r="D36" s="33">
        <f>SUM(D35:D35)</f>
        <v>465000000</v>
      </c>
      <c r="E36" s="33">
        <f>SUM(E35:E35)</f>
        <v>1760000</v>
      </c>
      <c r="G36" s="31"/>
      <c r="H36" s="32"/>
      <c r="I36" s="33">
        <v>5186285</v>
      </c>
      <c r="J36" s="33"/>
      <c r="K36" s="33"/>
    </row>
    <row r="37" spans="1:11" x14ac:dyDescent="0.2">
      <c r="A37" s="36" t="s">
        <v>4</v>
      </c>
      <c r="B37" s="37"/>
      <c r="C37" s="38">
        <f>C36+D36</f>
        <v>465000000</v>
      </c>
      <c r="D37" s="38"/>
      <c r="E37" s="39"/>
      <c r="G37" s="31"/>
      <c r="H37" s="32"/>
      <c r="I37" s="33">
        <v>12635146</v>
      </c>
      <c r="J37" s="33"/>
      <c r="K37" s="33"/>
    </row>
    <row r="38" spans="1:11" x14ac:dyDescent="0.2">
      <c r="A38" s="40">
        <v>1</v>
      </c>
      <c r="B38" s="41"/>
      <c r="C38" s="42">
        <f>C37*A38</f>
        <v>465000000</v>
      </c>
      <c r="D38" s="42"/>
      <c r="E38" s="19"/>
      <c r="G38" s="31"/>
      <c r="H38" s="32"/>
      <c r="I38" s="33">
        <v>8358506</v>
      </c>
      <c r="J38" s="33"/>
      <c r="K38" s="33"/>
    </row>
    <row r="39" spans="1:11" x14ac:dyDescent="0.2">
      <c r="A39" s="43" t="s">
        <v>5</v>
      </c>
      <c r="B39" s="44"/>
      <c r="C39" s="42">
        <v>75000000</v>
      </c>
      <c r="D39" s="42"/>
      <c r="E39" s="19"/>
      <c r="G39" s="34" t="s">
        <v>10</v>
      </c>
      <c r="H39" s="35"/>
      <c r="I39" s="33">
        <f>SUM(I35:I38)</f>
        <v>50967191</v>
      </c>
      <c r="J39" s="33">
        <f>SUM(J35:J38)</f>
        <v>0</v>
      </c>
      <c r="K39" s="33">
        <f>SUM(K35:K38)</f>
        <v>0</v>
      </c>
    </row>
    <row r="40" spans="1:11" x14ac:dyDescent="0.2">
      <c r="A40" s="43" t="s">
        <v>6</v>
      </c>
      <c r="B40" s="44"/>
      <c r="C40" s="42"/>
      <c r="D40" s="42">
        <f>C38-C39</f>
        <v>390000000</v>
      </c>
      <c r="E40" s="19"/>
      <c r="G40" s="36" t="s">
        <v>4</v>
      </c>
      <c r="H40" s="37"/>
      <c r="I40" s="38">
        <f>I39+J39</f>
        <v>50967191</v>
      </c>
      <c r="J40" s="38"/>
      <c r="K40" s="39"/>
    </row>
    <row r="41" spans="1:11" x14ac:dyDescent="0.2">
      <c r="A41" s="43" t="s">
        <v>7</v>
      </c>
      <c r="B41" s="44"/>
      <c r="C41" s="42"/>
      <c r="D41" s="42">
        <f>D40*10%</f>
        <v>39000000</v>
      </c>
      <c r="E41" s="19"/>
      <c r="G41" s="40">
        <v>1</v>
      </c>
      <c r="H41" s="41"/>
      <c r="I41" s="42">
        <f>I40*G41</f>
        <v>50967191</v>
      </c>
      <c r="J41" s="42"/>
      <c r="K41" s="19"/>
    </row>
    <row r="42" spans="1:11" x14ac:dyDescent="0.2">
      <c r="A42" s="43" t="s">
        <v>11</v>
      </c>
      <c r="B42" s="44"/>
      <c r="C42" s="42">
        <f>D40+D41</f>
        <v>429000000</v>
      </c>
      <c r="D42" s="42"/>
      <c r="E42" s="19"/>
      <c r="G42" s="43" t="s">
        <v>5</v>
      </c>
      <c r="H42" s="44"/>
      <c r="I42" s="42"/>
      <c r="J42" s="42"/>
      <c r="K42" s="19"/>
    </row>
    <row r="43" spans="1:11" x14ac:dyDescent="0.2">
      <c r="A43" s="43" t="s">
        <v>9</v>
      </c>
      <c r="B43" s="44"/>
      <c r="C43" s="42"/>
      <c r="D43" s="42">
        <f>E36</f>
        <v>1760000</v>
      </c>
      <c r="E43" s="19"/>
      <c r="G43" s="43" t="s">
        <v>6</v>
      </c>
      <c r="H43" s="44"/>
      <c r="I43" s="42"/>
      <c r="J43" s="42">
        <f>I41-I42</f>
        <v>50967191</v>
      </c>
      <c r="K43" s="19"/>
    </row>
    <row r="44" spans="1:11" x14ac:dyDescent="0.2">
      <c r="A44" s="43" t="s">
        <v>12</v>
      </c>
      <c r="B44" s="44"/>
      <c r="C44" s="42">
        <f>D40-C43</f>
        <v>390000000</v>
      </c>
      <c r="D44" s="42"/>
      <c r="E44" s="19"/>
      <c r="G44" s="43" t="s">
        <v>7</v>
      </c>
      <c r="H44" s="44"/>
      <c r="I44" s="42"/>
      <c r="J44" s="42">
        <f>J43*10%</f>
        <v>5096719.1000000006</v>
      </c>
      <c r="K44" s="19"/>
    </row>
    <row r="45" spans="1:11" x14ac:dyDescent="0.2">
      <c r="A45" s="43" t="str">
        <f>IF(B45=23,"PPh","   ")</f>
        <v xml:space="preserve">   </v>
      </c>
      <c r="B45" s="44">
        <v>22</v>
      </c>
      <c r="C45" s="42">
        <f>IF(AND(B45=22,D40&gt;10000000),D40*1.5%,0)</f>
        <v>5850000</v>
      </c>
      <c r="D45" s="42"/>
      <c r="E45" s="19"/>
      <c r="G45" s="43" t="s">
        <v>11</v>
      </c>
      <c r="H45" s="44"/>
      <c r="I45" s="42">
        <f>J43+J44</f>
        <v>56063910.100000001</v>
      </c>
      <c r="J45" s="42"/>
      <c r="K45" s="19"/>
    </row>
    <row r="46" spans="1:11" x14ac:dyDescent="0.2">
      <c r="A46" s="43" t="str">
        <f>IF(B46=23,"PPh","   ")</f>
        <v xml:space="preserve">   </v>
      </c>
      <c r="B46" s="44"/>
      <c r="C46" s="42">
        <f>IF(B46=23,D40*2%,0)</f>
        <v>0</v>
      </c>
      <c r="D46" s="42"/>
      <c r="E46" s="19"/>
      <c r="G46" s="43" t="s">
        <v>9</v>
      </c>
      <c r="H46" s="44"/>
      <c r="I46" s="42"/>
      <c r="J46" s="42">
        <f>K39</f>
        <v>0</v>
      </c>
      <c r="K46" s="19"/>
    </row>
    <row r="47" spans="1:11" x14ac:dyDescent="0.2">
      <c r="A47" s="45" t="s">
        <v>8</v>
      </c>
      <c r="B47" s="46"/>
      <c r="C47" s="47"/>
      <c r="D47" s="47"/>
      <c r="E47" s="48">
        <f>IF((D40+D41)&gt;10000000,D40-D43-C45-C46,D40+D41-D43-C45-C46)</f>
        <v>382390000</v>
      </c>
      <c r="G47" s="43" t="s">
        <v>12</v>
      </c>
      <c r="H47" s="44"/>
      <c r="I47" s="42">
        <f>J43-I46</f>
        <v>50967191</v>
      </c>
      <c r="J47" s="42"/>
      <c r="K47" s="19"/>
    </row>
    <row r="48" spans="1:11" x14ac:dyDescent="0.2">
      <c r="G48" s="43" t="str">
        <f>IF(H48=23,"PPh","   ")</f>
        <v xml:space="preserve">   </v>
      </c>
      <c r="H48" s="44" t="s">
        <v>16</v>
      </c>
      <c r="I48" s="42">
        <f>IF(AND(H48=22,J43&gt;10000000),J43*1.5%,0)</f>
        <v>0</v>
      </c>
      <c r="J48" s="42"/>
      <c r="K48" s="19"/>
    </row>
    <row r="49" spans="1:11" x14ac:dyDescent="0.2">
      <c r="G49" s="43" t="str">
        <f>IF(H49=23,"PPh","   ")</f>
        <v xml:space="preserve">   </v>
      </c>
      <c r="H49" s="44"/>
      <c r="I49" s="42">
        <f>IF(H49=23,J43*2%,0)</f>
        <v>0</v>
      </c>
      <c r="J49" s="42"/>
      <c r="K49" s="19"/>
    </row>
    <row r="50" spans="1:11" x14ac:dyDescent="0.2">
      <c r="G50" s="45" t="s">
        <v>8</v>
      </c>
      <c r="H50" s="46"/>
      <c r="I50" s="47"/>
      <c r="J50" s="47"/>
      <c r="K50" s="48">
        <f>IF((J43+J44)&gt;10000000,J43-J46-I48-I49,J43+J44-J46-I48-I49)</f>
        <v>50967191</v>
      </c>
    </row>
    <row r="52" spans="1:11" x14ac:dyDescent="0.2">
      <c r="A52" s="24" t="s">
        <v>19</v>
      </c>
      <c r="B52" s="25"/>
      <c r="C52" s="25"/>
      <c r="D52" s="25"/>
      <c r="E52" s="26">
        <v>18082001</v>
      </c>
    </row>
    <row r="53" spans="1:11" x14ac:dyDescent="0.2">
      <c r="A53" s="28"/>
      <c r="B53" s="29"/>
      <c r="C53" s="30" t="s">
        <v>0</v>
      </c>
      <c r="D53" s="30" t="s">
        <v>1</v>
      </c>
      <c r="E53" s="30" t="s">
        <v>2</v>
      </c>
    </row>
    <row r="54" spans="1:11" x14ac:dyDescent="0.2">
      <c r="A54" s="31"/>
      <c r="B54" s="32"/>
      <c r="C54" s="33">
        <v>1933030</v>
      </c>
      <c r="D54" s="33"/>
      <c r="E54" s="33">
        <v>96652</v>
      </c>
    </row>
    <row r="55" spans="1:11" x14ac:dyDescent="0.2">
      <c r="A55" s="31"/>
      <c r="B55" s="32"/>
      <c r="C55" s="33">
        <v>2333041</v>
      </c>
      <c r="D55" s="33"/>
      <c r="E55" s="33">
        <v>116652</v>
      </c>
    </row>
    <row r="56" spans="1:11" x14ac:dyDescent="0.2">
      <c r="A56" s="31"/>
      <c r="B56" s="32"/>
      <c r="C56" s="33">
        <v>6800538</v>
      </c>
      <c r="D56" s="33"/>
      <c r="E56" s="33">
        <v>340027</v>
      </c>
    </row>
    <row r="57" spans="1:11" x14ac:dyDescent="0.2">
      <c r="A57" s="31"/>
      <c r="B57" s="32"/>
      <c r="C57" s="33">
        <v>25980446</v>
      </c>
      <c r="D57" s="33"/>
      <c r="E57" s="33">
        <v>1299022</v>
      </c>
    </row>
    <row r="58" spans="1:11" x14ac:dyDescent="0.2">
      <c r="A58" s="31"/>
      <c r="B58" s="32"/>
      <c r="C58" s="33">
        <v>8083751</v>
      </c>
      <c r="D58" s="33"/>
      <c r="E58" s="33">
        <v>404188</v>
      </c>
    </row>
    <row r="59" spans="1:11" x14ac:dyDescent="0.2">
      <c r="A59" s="31"/>
      <c r="B59" s="32"/>
      <c r="C59" s="33">
        <v>10664748</v>
      </c>
      <c r="D59" s="33"/>
      <c r="E59" s="33">
        <v>533237</v>
      </c>
    </row>
    <row r="60" spans="1:11" x14ac:dyDescent="0.2">
      <c r="A60" s="31"/>
      <c r="B60" s="32"/>
      <c r="C60" s="33">
        <v>11205187</v>
      </c>
      <c r="D60" s="33"/>
      <c r="E60" s="33">
        <v>560259</v>
      </c>
    </row>
    <row r="61" spans="1:11" x14ac:dyDescent="0.2">
      <c r="A61" s="31"/>
      <c r="B61" s="32"/>
      <c r="C61" s="33">
        <v>5650347</v>
      </c>
      <c r="D61" s="33"/>
      <c r="E61" s="33">
        <v>192112</v>
      </c>
    </row>
    <row r="62" spans="1:11" x14ac:dyDescent="0.2">
      <c r="A62" s="31"/>
      <c r="B62" s="32"/>
      <c r="C62" s="33">
        <v>2963094</v>
      </c>
      <c r="D62" s="33"/>
      <c r="E62" s="33"/>
    </row>
    <row r="63" spans="1:11" x14ac:dyDescent="0.2">
      <c r="A63" s="31"/>
      <c r="B63" s="32"/>
      <c r="C63" s="33">
        <v>2972197</v>
      </c>
      <c r="D63" s="33"/>
      <c r="E63" s="33"/>
    </row>
    <row r="64" spans="1:11" x14ac:dyDescent="0.2">
      <c r="A64" s="31"/>
      <c r="B64" s="32"/>
      <c r="C64" s="33">
        <v>8069741</v>
      </c>
      <c r="D64" s="33"/>
      <c r="E64" s="33">
        <v>403487</v>
      </c>
    </row>
    <row r="65" spans="1:5" x14ac:dyDescent="0.2">
      <c r="A65" s="31"/>
      <c r="B65" s="32"/>
      <c r="C65" s="33">
        <v>1956467</v>
      </c>
      <c r="D65" s="33"/>
      <c r="E65" s="33">
        <v>66520</v>
      </c>
    </row>
    <row r="66" spans="1:5" x14ac:dyDescent="0.2">
      <c r="A66" s="31"/>
      <c r="B66" s="32"/>
      <c r="C66" s="33">
        <v>4938031</v>
      </c>
      <c r="D66" s="33"/>
      <c r="E66" s="33">
        <v>108637</v>
      </c>
    </row>
    <row r="67" spans="1:5" x14ac:dyDescent="0.2">
      <c r="A67" s="31"/>
      <c r="B67" s="32"/>
      <c r="C67" s="33">
        <v>3595611</v>
      </c>
      <c r="D67" s="33"/>
      <c r="E67" s="33">
        <v>122251</v>
      </c>
    </row>
    <row r="68" spans="1:5" x14ac:dyDescent="0.2">
      <c r="A68" s="31"/>
      <c r="B68" s="32"/>
      <c r="C68" s="33">
        <v>1523904</v>
      </c>
      <c r="D68" s="33"/>
      <c r="E68" s="33">
        <v>76195</v>
      </c>
    </row>
    <row r="69" spans="1:5" x14ac:dyDescent="0.2">
      <c r="A69" s="31"/>
      <c r="B69" s="32"/>
      <c r="C69" s="33">
        <v>4474081</v>
      </c>
      <c r="D69" s="33"/>
      <c r="E69" s="33"/>
    </row>
    <row r="70" spans="1:5" x14ac:dyDescent="0.2">
      <c r="A70" s="31"/>
      <c r="B70" s="32"/>
      <c r="C70" s="33">
        <v>363041</v>
      </c>
      <c r="D70" s="33"/>
      <c r="E70" s="33">
        <v>18152</v>
      </c>
    </row>
    <row r="71" spans="1:5" x14ac:dyDescent="0.2">
      <c r="A71" s="34" t="s">
        <v>10</v>
      </c>
      <c r="B71" s="35"/>
      <c r="C71" s="33">
        <f>SUM(C54:C70)</f>
        <v>103507255</v>
      </c>
      <c r="D71" s="33">
        <f>SUM(D54:D70)</f>
        <v>0</v>
      </c>
      <c r="E71" s="33">
        <f>SUM(E54:E70)</f>
        <v>4337391</v>
      </c>
    </row>
    <row r="72" spans="1:5" x14ac:dyDescent="0.2">
      <c r="A72" s="36" t="s">
        <v>4</v>
      </c>
      <c r="B72" s="37"/>
      <c r="C72" s="38">
        <f>C71+D71</f>
        <v>103507255</v>
      </c>
      <c r="D72" s="38"/>
      <c r="E72" s="39"/>
    </row>
    <row r="73" spans="1:5" x14ac:dyDescent="0.2">
      <c r="A73" s="40">
        <v>1</v>
      </c>
      <c r="B73" s="41"/>
      <c r="C73" s="42">
        <f>C72*A73</f>
        <v>103507255</v>
      </c>
      <c r="D73" s="42"/>
      <c r="E73" s="19"/>
    </row>
    <row r="74" spans="1:5" x14ac:dyDescent="0.2">
      <c r="A74" s="43" t="s">
        <v>5</v>
      </c>
      <c r="B74" s="44"/>
      <c r="C74" s="42"/>
      <c r="D74" s="42"/>
      <c r="E74" s="19"/>
    </row>
    <row r="75" spans="1:5" x14ac:dyDescent="0.2">
      <c r="A75" s="43" t="s">
        <v>6</v>
      </c>
      <c r="B75" s="44"/>
      <c r="C75" s="42"/>
      <c r="D75" s="42">
        <f>C73-C74</f>
        <v>103507255</v>
      </c>
      <c r="E75" s="19"/>
    </row>
    <row r="76" spans="1:5" x14ac:dyDescent="0.2">
      <c r="A76" s="43" t="s">
        <v>7</v>
      </c>
      <c r="B76" s="44"/>
      <c r="C76" s="42"/>
      <c r="D76" s="42">
        <f>D75*10%</f>
        <v>10350725.5</v>
      </c>
      <c r="E76" s="19"/>
    </row>
    <row r="77" spans="1:5" x14ac:dyDescent="0.2">
      <c r="A77" s="43" t="s">
        <v>11</v>
      </c>
      <c r="B77" s="44"/>
      <c r="C77" s="42">
        <f>D75+D76</f>
        <v>113857980.5</v>
      </c>
      <c r="D77" s="42"/>
      <c r="E77" s="19"/>
    </row>
    <row r="78" spans="1:5" x14ac:dyDescent="0.2">
      <c r="A78" s="43" t="s">
        <v>9</v>
      </c>
      <c r="B78" s="44"/>
      <c r="C78" s="42"/>
      <c r="D78" s="42">
        <f>E71</f>
        <v>4337391</v>
      </c>
      <c r="E78" s="19"/>
    </row>
    <row r="79" spans="1:5" x14ac:dyDescent="0.2">
      <c r="A79" s="43" t="s">
        <v>12</v>
      </c>
      <c r="B79" s="44"/>
      <c r="C79" s="42">
        <f>D75-C78</f>
        <v>103507255</v>
      </c>
      <c r="D79" s="42"/>
      <c r="E79" s="19"/>
    </row>
    <row r="80" spans="1:5" x14ac:dyDescent="0.2">
      <c r="A80" s="43" t="str">
        <f>IF(B80=23,"PPh","   ")</f>
        <v xml:space="preserve">   </v>
      </c>
      <c r="B80" s="44"/>
      <c r="C80" s="42">
        <f>IF(AND(B80=22,D75&gt;10000000),D75*1.5%,0)</f>
        <v>0</v>
      </c>
      <c r="D80" s="42"/>
      <c r="E80" s="19"/>
    </row>
    <row r="81" spans="1:5" x14ac:dyDescent="0.2">
      <c r="A81" s="43" t="str">
        <f>IF(B81=23,"PPh","   ")</f>
        <v>PPh</v>
      </c>
      <c r="B81" s="44">
        <v>23</v>
      </c>
      <c r="C81" s="42">
        <f>IF(B81=23,D75*2%,0)</f>
        <v>2070145.1</v>
      </c>
      <c r="D81" s="42"/>
      <c r="E81" s="19"/>
    </row>
    <row r="82" spans="1:5" x14ac:dyDescent="0.2">
      <c r="A82" s="45" t="s">
        <v>8</v>
      </c>
      <c r="B82" s="46"/>
      <c r="C82" s="47"/>
      <c r="D82" s="47"/>
      <c r="E82" s="48">
        <f>IF((D75+D76)&gt;10000000,D75-D78-C80-C81,D75+D76-D78-C80-C81)</f>
        <v>97099718.900000006</v>
      </c>
    </row>
  </sheetData>
  <mergeCells count="14">
    <mergeCell ref="G4:H4"/>
    <mergeCell ref="A17:D17"/>
    <mergeCell ref="A20:B20"/>
    <mergeCell ref="G17:J17"/>
    <mergeCell ref="G20:H20"/>
    <mergeCell ref="A33:D33"/>
    <mergeCell ref="G33:J33"/>
    <mergeCell ref="A36:B36"/>
    <mergeCell ref="G39:H39"/>
    <mergeCell ref="A52:D52"/>
    <mergeCell ref="A71:B71"/>
    <mergeCell ref="G1:J1"/>
    <mergeCell ref="A1:D1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</dc:creator>
  <cp:lastModifiedBy>MII</cp:lastModifiedBy>
  <cp:lastPrinted>2018-08-02T07:40:20Z</cp:lastPrinted>
  <dcterms:created xsi:type="dcterms:W3CDTF">2018-07-22T09:15:24Z</dcterms:created>
  <dcterms:modified xsi:type="dcterms:W3CDTF">2018-09-03T16:03:39Z</dcterms:modified>
</cp:coreProperties>
</file>