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615d2c8ce29828cd/Pictures/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K11" i="1"/>
  <c r="L11" i="1" s="1"/>
  <c r="J11" i="1"/>
  <c r="I11" i="1"/>
  <c r="H11" i="1"/>
  <c r="K10" i="1"/>
  <c r="J10" i="1"/>
  <c r="I10" i="1"/>
  <c r="H10" i="1"/>
  <c r="L10" i="1" s="1"/>
  <c r="K9" i="1"/>
  <c r="J9" i="1"/>
  <c r="I9" i="1"/>
  <c r="H9" i="1"/>
  <c r="L9" i="1" s="1"/>
  <c r="K8" i="1"/>
  <c r="J8" i="1"/>
  <c r="L8" i="1" s="1"/>
  <c r="I8" i="1"/>
  <c r="H8" i="1"/>
  <c r="K7" i="1"/>
  <c r="J7" i="1"/>
  <c r="I7" i="1"/>
  <c r="H7" i="1"/>
  <c r="L7" i="1" s="1"/>
  <c r="L6" i="1"/>
  <c r="K6" i="1"/>
  <c r="J6" i="1"/>
  <c r="I6" i="1"/>
  <c r="H6" i="1"/>
  <c r="H12" i="1" s="1"/>
  <c r="K5" i="1"/>
  <c r="K12" i="1" s="1"/>
  <c r="J5" i="1"/>
  <c r="J12" i="1" s="1"/>
  <c r="I5" i="1"/>
  <c r="I12" i="1" s="1"/>
  <c r="H5" i="1"/>
  <c r="K4" i="1"/>
  <c r="J4" i="1"/>
  <c r="I4" i="1"/>
  <c r="H4" i="1"/>
  <c r="L4" i="1" s="1"/>
  <c r="K3" i="1"/>
  <c r="L3" i="1" s="1"/>
  <c r="J3" i="1"/>
  <c r="I3" i="1"/>
  <c r="H3" i="1"/>
  <c r="L15" i="1" l="1"/>
  <c r="L5" i="1"/>
  <c r="L12" i="1" s="1"/>
  <c r="L14" i="1" s="1"/>
</calcChain>
</file>

<file path=xl/sharedStrings.xml><?xml version="1.0" encoding="utf-8"?>
<sst xmlns="http://schemas.openxmlformats.org/spreadsheetml/2006/main" count="112" uniqueCount="64">
  <si>
    <t>No</t>
  </si>
  <si>
    <t>Area Pengawasan</t>
  </si>
  <si>
    <t>Jenis Pengawasan</t>
  </si>
  <si>
    <t>Tujuan/Sasaran</t>
  </si>
  <si>
    <t>OPD</t>
  </si>
  <si>
    <t>Jadwal</t>
  </si>
  <si>
    <t xml:space="preserve">Kebutuhan HP
</t>
  </si>
  <si>
    <t>Jumlah Laporan</t>
  </si>
  <si>
    <t>Sarana dan Prasarana</t>
  </si>
  <si>
    <t>Tingkat Risiko</t>
  </si>
  <si>
    <t>Ket</t>
  </si>
  <si>
    <t>RMP</t>
  </si>
  <si>
    <t>RPL</t>
  </si>
  <si>
    <t>Koorwas</t>
  </si>
  <si>
    <t>PT</t>
  </si>
  <si>
    <t>KT</t>
  </si>
  <si>
    <t>AT</t>
  </si>
  <si>
    <t>Jumlah</t>
  </si>
  <si>
    <t>Melaksanakan Peny Stok Opname Vaksin Covid-19 
Per 31 Desember 2021</t>
  </si>
  <si>
    <t>Audit Stock Vaksin C0vid-19</t>
  </si>
  <si>
    <t>Memberikan keyakinan bahwa pelaksanaan Opname vaksin Covid-19 sesuai ketentuan</t>
  </si>
  <si>
    <t>Dinkes dan Fasyankes</t>
  </si>
  <si>
    <t>Januari</t>
  </si>
  <si>
    <t>Laporan</t>
  </si>
  <si>
    <t>Laptop, ATK</t>
  </si>
  <si>
    <t>Tinggi</t>
  </si>
  <si>
    <t>Koorwas Irban II</t>
  </si>
  <si>
    <t>Melaksanakan Reviu Laporan Keuangan Pemerintah Daerah (LKPD) TA.2021</t>
  </si>
  <si>
    <t>Reviu</t>
  </si>
  <si>
    <t>Memberikan keyakinan yang memadai laporan keuangan sesuai dengan Prosedur dan SPI</t>
  </si>
  <si>
    <t>BPKAD</t>
  </si>
  <si>
    <t>Februari</t>
  </si>
  <si>
    <t>Maret</t>
  </si>
  <si>
    <t xml:space="preserve">Melaksanakan Evaluasi atas Penyerapan Anggaran dan Pengadaan Barang dan Jasa Triwulan 2 Tahun .2022 </t>
  </si>
  <si>
    <t xml:space="preserve">Memperoleh gambaran
postur APBD, realisasi
pendapatan dan
penyerapan anggaranl
</t>
  </si>
  <si>
    <t>Barjas</t>
  </si>
  <si>
    <t>Mei</t>
  </si>
  <si>
    <t xml:space="preserve">Melaksanakan Evaluasi atas Penyerapan Anggaran dan Pengadaan Barang dan Jasa Triwulan 4 Tahun .2022 </t>
  </si>
  <si>
    <t>Nopember</t>
  </si>
  <si>
    <t>Melaksanakan Rapat Monitoring evaluasi Tindak Lanjut Internal dan Eksternal</t>
  </si>
  <si>
    <t>Monitoring</t>
  </si>
  <si>
    <t>Memberikan keyakinan pelaksanaan TL hasil pengawasan</t>
  </si>
  <si>
    <t>BPKAD, Dishub, Dinsos</t>
  </si>
  <si>
    <t>Juli</t>
  </si>
  <si>
    <t>Irban II</t>
  </si>
  <si>
    <t>Melaksanakan Monitoring Administrasi Tindak Lanjut Laporan Hasil Pemeriksaan  APIP dan BPK Perwakilan Provinsi banten</t>
  </si>
  <si>
    <t>Memberikan keyakinan melalui pembandingan atas capaian kinerja sesuai yg diperjanjikan</t>
  </si>
  <si>
    <t>Melaksanakan Monitoring Pengelolaan Vaksin Covid-19  rusak dan/ kadaluarsa Tahun 2022</t>
  </si>
  <si>
    <t>Memberikan keyakinan pelaksanaan Pengelolaan Vaksin Covid-19  rusak/ kadaluarsa</t>
  </si>
  <si>
    <t>Dinkes Fasyankes</t>
  </si>
  <si>
    <t>September</t>
  </si>
  <si>
    <t>Melaksanakan Probity audit atas paket pekerjaan pengadaan dan Pemasangan lampu field of play (FOP) Stadio Geger Cilegon</t>
  </si>
  <si>
    <t>Probity</t>
  </si>
  <si>
    <t>Memberikan keyakinan pelaksanaan kegiatan sesuai ketentuan</t>
  </si>
  <si>
    <t>Dispora</t>
  </si>
  <si>
    <t>Desember</t>
  </si>
  <si>
    <t>Melaksanakan Evaluasi LKj OPD TA 2021</t>
  </si>
  <si>
    <t>Evaluasi</t>
  </si>
  <si>
    <t>Memberikan keyakinan LAKIP OPD Sesuai ketentuan</t>
  </si>
  <si>
    <t>Matret</t>
  </si>
  <si>
    <t>JUMLAH HP</t>
  </si>
  <si>
    <r>
      <t>Jasa Advis/</t>
    </r>
    <r>
      <rPr>
        <i/>
        <sz val="11"/>
        <color theme="1"/>
        <rFont val="Arial Narrow"/>
        <family val="2"/>
      </rPr>
      <t>consulting</t>
    </r>
    <r>
      <rPr>
        <sz val="11"/>
        <color theme="1"/>
        <rFont val="Arial Narrow"/>
        <family val="2"/>
      </rPr>
      <t xml:space="preserve"> (MR)</t>
    </r>
  </si>
  <si>
    <t>Pre Memorial (PM) 30%</t>
  </si>
  <si>
    <t>TOTAL JUMLAH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</si>
</sst>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Arial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41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vertical="center" wrapText="1"/>
    </xf>
    <xf numFmtId="0" fontId="3" fillId="0" borderId="10" xfId="1" quotePrefix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left" vertical="center" wrapText="1"/>
    </xf>
    <xf numFmtId="0" fontId="3" fillId="0" borderId="11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10" xfId="1" quotePrefix="1" applyFont="1" applyFill="1" applyBorder="1" applyAlignment="1">
      <alignment horizontal="center" vertical="center"/>
    </xf>
    <xf numFmtId="1" fontId="3" fillId="0" borderId="10" xfId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left" vertical="center" wrapText="1"/>
    </xf>
    <xf numFmtId="0" fontId="3" fillId="0" borderId="11" xfId="1" applyFont="1" applyFill="1" applyBorder="1" applyAlignment="1">
      <alignment horizontal="left" vertical="top" wrapText="1"/>
    </xf>
    <xf numFmtId="0" fontId="3" fillId="0" borderId="13" xfId="1" applyFont="1" applyFill="1" applyBorder="1" applyAlignment="1">
      <alignment horizontal="center" vertical="center" wrapText="1"/>
    </xf>
    <xf numFmtId="0" fontId="3" fillId="0" borderId="11" xfId="1" quotePrefix="1" applyFont="1" applyFill="1" applyBorder="1" applyAlignment="1">
      <alignment horizontal="center" vertical="center"/>
    </xf>
    <xf numFmtId="1" fontId="3" fillId="0" borderId="13" xfId="1" applyNumberFormat="1" applyFont="1" applyFill="1" applyBorder="1" applyAlignment="1">
      <alignment horizontal="center" vertical="center"/>
    </xf>
    <xf numFmtId="0" fontId="5" fillId="0" borderId="14" xfId="2" applyFont="1" applyFill="1" applyBorder="1" applyAlignment="1">
      <alignment horizontal="left" vertical="center" wrapText="1"/>
    </xf>
    <xf numFmtId="0" fontId="5" fillId="0" borderId="15" xfId="2" applyFont="1" applyFill="1" applyBorder="1" applyAlignment="1">
      <alignment horizontal="left" vertical="center" wrapText="1"/>
    </xf>
    <xf numFmtId="3" fontId="6" fillId="2" borderId="10" xfId="1" applyNumberFormat="1" applyFont="1" applyFill="1" applyBorder="1" applyAlignment="1">
      <alignment horizontal="center" vertical="center" wrapText="1"/>
    </xf>
    <xf numFmtId="3" fontId="6" fillId="2" borderId="10" xfId="1" applyNumberFormat="1" applyFont="1" applyFill="1" applyBorder="1" applyAlignment="1">
      <alignment horizontal="right" vertical="center" wrapText="1"/>
    </xf>
    <xf numFmtId="3" fontId="2" fillId="2" borderId="10" xfId="1" applyNumberFormat="1" applyFont="1" applyFill="1" applyBorder="1" applyAlignment="1">
      <alignment horizontal="right" vertical="center" wrapText="1"/>
    </xf>
    <xf numFmtId="3" fontId="6" fillId="2" borderId="16" xfId="1" applyNumberFormat="1" applyFont="1" applyFill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5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right" vertical="top"/>
    </xf>
    <xf numFmtId="0" fontId="2" fillId="3" borderId="11" xfId="1" applyFont="1" applyFill="1" applyBorder="1" applyAlignment="1">
      <alignment horizontal="right" vertical="top" wrapText="1"/>
    </xf>
    <xf numFmtId="0" fontId="2" fillId="3" borderId="17" xfId="1" applyFont="1" applyFill="1" applyBorder="1" applyAlignment="1">
      <alignment horizontal="right" vertical="top" wrapText="1"/>
    </xf>
    <xf numFmtId="0" fontId="3" fillId="3" borderId="18" xfId="1" applyFont="1" applyFill="1" applyBorder="1" applyAlignment="1">
      <alignment horizontal="center" vertical="top" wrapText="1"/>
    </xf>
    <xf numFmtId="0" fontId="7" fillId="0" borderId="10" xfId="1" applyFont="1" applyBorder="1" applyAlignment="1">
      <alignment horizontal="right" vertical="center" wrapText="1"/>
    </xf>
    <xf numFmtId="41" fontId="6" fillId="0" borderId="10" xfId="3" applyFont="1" applyBorder="1" applyAlignment="1">
      <alignment horizontal="right" vertical="center" wrapText="1"/>
    </xf>
    <xf numFmtId="41" fontId="2" fillId="0" borderId="10" xfId="3" applyFont="1" applyBorder="1" applyAlignment="1">
      <alignment horizontal="right" vertical="center" wrapText="1"/>
    </xf>
    <xf numFmtId="3" fontId="6" fillId="0" borderId="10" xfId="1" applyNumberFormat="1" applyFont="1" applyBorder="1" applyAlignment="1">
      <alignment horizontal="right" vertical="center" wrapText="1"/>
    </xf>
    <xf numFmtId="3" fontId="2" fillId="0" borderId="10" xfId="1" applyNumberFormat="1" applyFont="1" applyBorder="1" applyAlignment="1">
      <alignment horizontal="right" vertical="center" wrapText="1"/>
    </xf>
    <xf numFmtId="3" fontId="6" fillId="2" borderId="19" xfId="1" applyNumberFormat="1" applyFont="1" applyFill="1" applyBorder="1" applyAlignment="1">
      <alignment horizontal="center" vertical="center" wrapText="1"/>
    </xf>
    <xf numFmtId="0" fontId="7" fillId="0" borderId="19" xfId="1" applyFont="1" applyBorder="1" applyAlignment="1">
      <alignment horizontal="right" vertical="center" wrapText="1"/>
    </xf>
    <xf numFmtId="3" fontId="6" fillId="0" borderId="19" xfId="1" applyNumberFormat="1" applyFont="1" applyBorder="1" applyAlignment="1">
      <alignment horizontal="right" vertical="center" wrapText="1"/>
    </xf>
    <xf numFmtId="3" fontId="2" fillId="0" borderId="19" xfId="1" applyNumberFormat="1" applyFont="1" applyBorder="1" applyAlignment="1">
      <alignment horizontal="right" vertical="center" wrapText="1"/>
    </xf>
    <xf numFmtId="0" fontId="7" fillId="0" borderId="19" xfId="1" applyFont="1" applyBorder="1" applyAlignment="1">
      <alignment horizontal="center" vertical="center" wrapText="1"/>
    </xf>
  </cellXfs>
  <cellStyles count="4">
    <cellStyle name="Comma [0] 2" xfId="3"/>
    <cellStyle name="Normal" xfId="0" builtinId="0"/>
    <cellStyle name="Normal 2 4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I18" sqref="I18"/>
    </sheetView>
  </sheetViews>
  <sheetFormatPr defaultRowHeight="15" x14ac:dyDescent="0.25"/>
  <cols>
    <col min="2" max="2" width="16.42578125" bestFit="1" customWidth="1"/>
    <col min="3" max="3" width="17.28515625" bestFit="1" customWidth="1"/>
    <col min="4" max="4" width="14.7109375" bestFit="1" customWidth="1"/>
    <col min="5" max="5" width="8.5703125" bestFit="1" customWidth="1"/>
    <col min="17" max="17" width="13.7109375" bestFit="1" customWidth="1"/>
  </cols>
  <sheetData>
    <row r="1" spans="1:17" ht="16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6</v>
      </c>
      <c r="I1" s="5"/>
      <c r="J1" s="5"/>
      <c r="K1" s="5"/>
      <c r="L1" s="6"/>
      <c r="M1" s="7" t="s">
        <v>7</v>
      </c>
      <c r="N1" s="8"/>
      <c r="O1" s="1" t="s">
        <v>8</v>
      </c>
      <c r="P1" s="1" t="s">
        <v>9</v>
      </c>
      <c r="Q1" s="1" t="s">
        <v>10</v>
      </c>
    </row>
    <row r="2" spans="1:17" ht="16.5" x14ac:dyDescent="0.25">
      <c r="A2" s="9"/>
      <c r="B2" s="9"/>
      <c r="C2" s="10"/>
      <c r="D2" s="10"/>
      <c r="E2" s="10"/>
      <c r="F2" s="11" t="s">
        <v>11</v>
      </c>
      <c r="G2" s="11" t="s">
        <v>12</v>
      </c>
      <c r="H2" s="11" t="s">
        <v>13</v>
      </c>
      <c r="I2" s="11" t="s">
        <v>14</v>
      </c>
      <c r="J2" s="11" t="s">
        <v>15</v>
      </c>
      <c r="K2" s="11" t="s">
        <v>16</v>
      </c>
      <c r="L2" s="11" t="s">
        <v>17</v>
      </c>
      <c r="M2" s="12"/>
      <c r="N2" s="13"/>
      <c r="O2" s="10"/>
      <c r="P2" s="9"/>
      <c r="Q2" s="14"/>
    </row>
    <row r="3" spans="1:17" ht="181.5" x14ac:dyDescent="0.25">
      <c r="A3" s="15">
        <v>1</v>
      </c>
      <c r="B3" s="16" t="s">
        <v>18</v>
      </c>
      <c r="C3" s="17" t="s">
        <v>19</v>
      </c>
      <c r="D3" s="16" t="s">
        <v>20</v>
      </c>
      <c r="E3" s="18" t="s">
        <v>21</v>
      </c>
      <c r="F3" s="19" t="s">
        <v>22</v>
      </c>
      <c r="G3" s="19" t="s">
        <v>22</v>
      </c>
      <c r="H3" s="20">
        <f>SUM(1/4*5)</f>
        <v>1.25</v>
      </c>
      <c r="I3" s="20">
        <f>1/3*3</f>
        <v>1</v>
      </c>
      <c r="J3" s="21">
        <f>1*3</f>
        <v>3</v>
      </c>
      <c r="K3" s="21">
        <f>SUM(2*3)</f>
        <v>6</v>
      </c>
      <c r="L3" s="20">
        <f t="shared" ref="L3:L11" si="0">SUM(H3:K3)</f>
        <v>11.25</v>
      </c>
      <c r="M3" s="18">
        <v>1</v>
      </c>
      <c r="N3" s="18" t="s">
        <v>23</v>
      </c>
      <c r="O3" s="18" t="s">
        <v>24</v>
      </c>
      <c r="P3" s="17" t="s">
        <v>25</v>
      </c>
      <c r="Q3" s="22" t="s">
        <v>26</v>
      </c>
    </row>
    <row r="4" spans="1:17" ht="181.5" x14ac:dyDescent="0.25">
      <c r="A4" s="15">
        <v>2</v>
      </c>
      <c r="B4" s="16" t="s">
        <v>27</v>
      </c>
      <c r="C4" s="17" t="s">
        <v>28</v>
      </c>
      <c r="D4" s="16" t="s">
        <v>29</v>
      </c>
      <c r="E4" s="18" t="s">
        <v>30</v>
      </c>
      <c r="F4" s="19" t="s">
        <v>31</v>
      </c>
      <c r="G4" s="19" t="s">
        <v>32</v>
      </c>
      <c r="H4" s="20">
        <f>SUM(1/4*10)</f>
        <v>2.5</v>
      </c>
      <c r="I4" s="20">
        <f>1/3*10</f>
        <v>3.333333333333333</v>
      </c>
      <c r="J4" s="21">
        <f>1*10</f>
        <v>10</v>
      </c>
      <c r="K4" s="21">
        <f>SUM(1*10)</f>
        <v>10</v>
      </c>
      <c r="L4" s="20">
        <f t="shared" si="0"/>
        <v>25.833333333333332</v>
      </c>
      <c r="M4" s="18">
        <v>1</v>
      </c>
      <c r="N4" s="18" t="s">
        <v>23</v>
      </c>
      <c r="O4" s="18" t="s">
        <v>24</v>
      </c>
      <c r="P4" s="17" t="s">
        <v>25</v>
      </c>
      <c r="Q4" s="22" t="s">
        <v>26</v>
      </c>
    </row>
    <row r="5" spans="1:17" ht="231" x14ac:dyDescent="0.25">
      <c r="A5" s="15">
        <v>3</v>
      </c>
      <c r="B5" s="16" t="s">
        <v>33</v>
      </c>
      <c r="C5" s="18" t="s">
        <v>28</v>
      </c>
      <c r="D5" s="16" t="s">
        <v>34</v>
      </c>
      <c r="E5" s="18" t="s">
        <v>35</v>
      </c>
      <c r="F5" s="19" t="s">
        <v>36</v>
      </c>
      <c r="G5" s="19" t="s">
        <v>36</v>
      </c>
      <c r="H5" s="20">
        <f>SUM(1/4*10)</f>
        <v>2.5</v>
      </c>
      <c r="I5" s="20">
        <f>1/3*10</f>
        <v>3.333333333333333</v>
      </c>
      <c r="J5" s="21">
        <f>1*10</f>
        <v>10</v>
      </c>
      <c r="K5" s="21">
        <f>SUM(4*10)</f>
        <v>40</v>
      </c>
      <c r="L5" s="20">
        <f t="shared" si="0"/>
        <v>55.833333333333329</v>
      </c>
      <c r="M5" s="18">
        <v>1</v>
      </c>
      <c r="N5" s="18" t="s">
        <v>23</v>
      </c>
      <c r="O5" s="18" t="s">
        <v>24</v>
      </c>
      <c r="P5" s="17" t="s">
        <v>25</v>
      </c>
      <c r="Q5" s="22" t="s">
        <v>26</v>
      </c>
    </row>
    <row r="6" spans="1:17" ht="231" x14ac:dyDescent="0.25">
      <c r="A6" s="15">
        <v>4</v>
      </c>
      <c r="B6" s="16" t="s">
        <v>37</v>
      </c>
      <c r="C6" s="18" t="s">
        <v>28</v>
      </c>
      <c r="D6" s="16" t="s">
        <v>34</v>
      </c>
      <c r="E6" s="18" t="s">
        <v>35</v>
      </c>
      <c r="F6" s="19" t="s">
        <v>38</v>
      </c>
      <c r="G6" s="19" t="s">
        <v>38</v>
      </c>
      <c r="H6" s="20">
        <f>SUM(1/4*10)</f>
        <v>2.5</v>
      </c>
      <c r="I6" s="20">
        <f>1/3*10</f>
        <v>3.333333333333333</v>
      </c>
      <c r="J6" s="21">
        <f>1*10</f>
        <v>10</v>
      </c>
      <c r="K6" s="21">
        <f>SUM(4*10)</f>
        <v>40</v>
      </c>
      <c r="L6" s="20">
        <f t="shared" si="0"/>
        <v>55.833333333333329</v>
      </c>
      <c r="M6" s="18">
        <v>1</v>
      </c>
      <c r="N6" s="18" t="s">
        <v>23</v>
      </c>
      <c r="O6" s="18" t="s">
        <v>24</v>
      </c>
      <c r="P6" s="17" t="s">
        <v>25</v>
      </c>
      <c r="Q6" s="22" t="s">
        <v>26</v>
      </c>
    </row>
    <row r="7" spans="1:17" ht="165" x14ac:dyDescent="0.25">
      <c r="A7" s="15">
        <v>5</v>
      </c>
      <c r="B7" s="23" t="s">
        <v>39</v>
      </c>
      <c r="C7" s="17" t="s">
        <v>40</v>
      </c>
      <c r="D7" s="24" t="s">
        <v>41</v>
      </c>
      <c r="E7" s="25" t="s">
        <v>42</v>
      </c>
      <c r="F7" s="26" t="s">
        <v>43</v>
      </c>
      <c r="G7" s="26" t="s">
        <v>43</v>
      </c>
      <c r="H7" s="20">
        <f>SUM(1/4*3)</f>
        <v>0.75</v>
      </c>
      <c r="I7" s="20">
        <f>1/3*3</f>
        <v>1</v>
      </c>
      <c r="J7" s="21">
        <f>1*3</f>
        <v>3</v>
      </c>
      <c r="K7" s="21">
        <f>SUM(8*3)</f>
        <v>24</v>
      </c>
      <c r="L7" s="20">
        <f t="shared" si="0"/>
        <v>28.75</v>
      </c>
      <c r="M7" s="27">
        <v>1</v>
      </c>
      <c r="N7" s="27" t="s">
        <v>23</v>
      </c>
      <c r="O7" s="27" t="s">
        <v>24</v>
      </c>
      <c r="P7" s="17" t="s">
        <v>25</v>
      </c>
      <c r="Q7" s="22" t="s">
        <v>44</v>
      </c>
    </row>
    <row r="8" spans="1:17" ht="168" x14ac:dyDescent="0.25">
      <c r="A8" s="15">
        <v>6</v>
      </c>
      <c r="B8" s="28" t="s">
        <v>45</v>
      </c>
      <c r="C8" s="17" t="s">
        <v>40</v>
      </c>
      <c r="D8" s="28" t="s">
        <v>46</v>
      </c>
      <c r="E8" s="25" t="s">
        <v>42</v>
      </c>
      <c r="F8" s="26" t="s">
        <v>43</v>
      </c>
      <c r="G8" s="26" t="s">
        <v>43</v>
      </c>
      <c r="H8" s="20">
        <f>SUM(1/4*5)</f>
        <v>1.25</v>
      </c>
      <c r="I8" s="20">
        <f>1/3*5</f>
        <v>1.6666666666666665</v>
      </c>
      <c r="J8" s="21">
        <f>1*5</f>
        <v>5</v>
      </c>
      <c r="K8" s="21">
        <f>SUM(4*5)</f>
        <v>20</v>
      </c>
      <c r="L8" s="20">
        <f t="shared" si="0"/>
        <v>27.916666666666664</v>
      </c>
      <c r="M8" s="27">
        <v>1</v>
      </c>
      <c r="N8" s="27" t="s">
        <v>23</v>
      </c>
      <c r="O8" s="27" t="s">
        <v>24</v>
      </c>
      <c r="P8" s="17" t="s">
        <v>25</v>
      </c>
      <c r="Q8" s="22" t="s">
        <v>44</v>
      </c>
    </row>
    <row r="9" spans="1:17" ht="181.5" x14ac:dyDescent="0.25">
      <c r="A9" s="15">
        <v>7</v>
      </c>
      <c r="B9" s="29" t="s">
        <v>47</v>
      </c>
      <c r="C9" s="17" t="s">
        <v>40</v>
      </c>
      <c r="D9" s="24" t="s">
        <v>48</v>
      </c>
      <c r="E9" s="25" t="s">
        <v>49</v>
      </c>
      <c r="F9" s="26" t="s">
        <v>50</v>
      </c>
      <c r="G9" s="26" t="s">
        <v>50</v>
      </c>
      <c r="H9" s="20">
        <f>SUM(1/4*5)</f>
        <v>1.25</v>
      </c>
      <c r="I9" s="20">
        <f>1/3*5</f>
        <v>1.6666666666666665</v>
      </c>
      <c r="J9" s="21">
        <f>1*5</f>
        <v>5</v>
      </c>
      <c r="K9" s="21">
        <f>SUM(3*5)</f>
        <v>15</v>
      </c>
      <c r="L9" s="20">
        <f t="shared" si="0"/>
        <v>22.916666666666664</v>
      </c>
      <c r="M9" s="27">
        <v>1</v>
      </c>
      <c r="N9" s="27" t="s">
        <v>23</v>
      </c>
      <c r="O9" s="27" t="s">
        <v>24</v>
      </c>
      <c r="P9" s="17" t="s">
        <v>25</v>
      </c>
      <c r="Q9" s="22" t="s">
        <v>44</v>
      </c>
    </row>
    <row r="10" spans="1:17" ht="192" x14ac:dyDescent="0.25">
      <c r="A10" s="15">
        <v>8</v>
      </c>
      <c r="B10" s="29" t="s">
        <v>51</v>
      </c>
      <c r="C10" s="17" t="s">
        <v>52</v>
      </c>
      <c r="D10" s="28" t="s">
        <v>53</v>
      </c>
      <c r="E10" s="25" t="s">
        <v>54</v>
      </c>
      <c r="F10" s="26" t="s">
        <v>50</v>
      </c>
      <c r="G10" s="26" t="s">
        <v>55</v>
      </c>
      <c r="H10" s="20">
        <f>SUM(1/4*20)</f>
        <v>5</v>
      </c>
      <c r="I10" s="20">
        <f>1/3*20</f>
        <v>6.6666666666666661</v>
      </c>
      <c r="J10" s="21">
        <f>1*20</f>
        <v>20</v>
      </c>
      <c r="K10" s="21">
        <f>SUM(8*20)</f>
        <v>160</v>
      </c>
      <c r="L10" s="20">
        <f t="shared" si="0"/>
        <v>191.66666666666666</v>
      </c>
      <c r="M10" s="27">
        <v>1</v>
      </c>
      <c r="N10" s="27" t="s">
        <v>23</v>
      </c>
      <c r="O10" s="27" t="s">
        <v>24</v>
      </c>
      <c r="P10" s="17" t="s">
        <v>25</v>
      </c>
      <c r="Q10" s="22" t="s">
        <v>44</v>
      </c>
    </row>
    <row r="11" spans="1:17" ht="115.5" x14ac:dyDescent="0.25">
      <c r="A11" s="15">
        <v>9</v>
      </c>
      <c r="B11" s="23" t="s">
        <v>56</v>
      </c>
      <c r="C11" s="17" t="s">
        <v>57</v>
      </c>
      <c r="D11" s="24" t="s">
        <v>58</v>
      </c>
      <c r="E11" s="25" t="s">
        <v>4</v>
      </c>
      <c r="F11" s="26" t="s">
        <v>32</v>
      </c>
      <c r="G11" s="26" t="s">
        <v>59</v>
      </c>
      <c r="H11" s="20">
        <f>SUM(1/4*10)</f>
        <v>2.5</v>
      </c>
      <c r="I11" s="20">
        <f>1/3*10</f>
        <v>3.333333333333333</v>
      </c>
      <c r="J11" s="21">
        <f>1*10</f>
        <v>10</v>
      </c>
      <c r="K11" s="21">
        <f>SUM(8*10)</f>
        <v>80</v>
      </c>
      <c r="L11" s="20">
        <f t="shared" si="0"/>
        <v>95.833333333333329</v>
      </c>
      <c r="M11" s="27">
        <v>1</v>
      </c>
      <c r="N11" s="27" t="s">
        <v>23</v>
      </c>
      <c r="O11" s="27" t="s">
        <v>24</v>
      </c>
      <c r="P11" s="17" t="s">
        <v>25</v>
      </c>
      <c r="Q11" s="22" t="s">
        <v>44</v>
      </c>
    </row>
    <row r="12" spans="1:17" ht="16.5" x14ac:dyDescent="0.25">
      <c r="A12" s="30" t="s">
        <v>60</v>
      </c>
      <c r="B12" s="30"/>
      <c r="C12" s="30"/>
      <c r="D12" s="30"/>
      <c r="E12" s="30"/>
      <c r="F12" s="30"/>
      <c r="G12" s="30"/>
      <c r="H12" s="31">
        <f t="shared" ref="H12:M12" si="1">SUM(H5:H11)</f>
        <v>15.75</v>
      </c>
      <c r="I12" s="31">
        <f t="shared" si="1"/>
        <v>20.999999999999996</v>
      </c>
      <c r="J12" s="31">
        <f t="shared" si="1"/>
        <v>63</v>
      </c>
      <c r="K12" s="31">
        <f t="shared" si="1"/>
        <v>379</v>
      </c>
      <c r="L12" s="31">
        <f t="shared" si="1"/>
        <v>478.74999999999994</v>
      </c>
      <c r="M12" s="31">
        <f t="shared" si="1"/>
        <v>7</v>
      </c>
      <c r="N12" s="31"/>
      <c r="O12" s="31"/>
      <c r="P12" s="32"/>
      <c r="Q12" s="33"/>
    </row>
    <row r="13" spans="1:17" ht="66" x14ac:dyDescent="0.25">
      <c r="A13" s="34"/>
      <c r="B13" s="35" t="s">
        <v>61</v>
      </c>
      <c r="C13" s="36"/>
      <c r="D13" s="36"/>
      <c r="E13" s="37"/>
      <c r="F13" s="36"/>
      <c r="G13" s="36"/>
      <c r="H13" s="38"/>
      <c r="I13" s="38"/>
      <c r="J13" s="38"/>
      <c r="K13" s="38"/>
      <c r="L13" s="39"/>
      <c r="M13" s="40"/>
      <c r="N13" s="40"/>
      <c r="O13" s="40"/>
      <c r="P13" s="40"/>
      <c r="Q13" s="41"/>
    </row>
    <row r="14" spans="1:17" ht="49.5" x14ac:dyDescent="0.25">
      <c r="A14" s="34"/>
      <c r="B14" s="35" t="s">
        <v>62</v>
      </c>
      <c r="C14" s="36"/>
      <c r="D14" s="36"/>
      <c r="E14" s="37"/>
      <c r="F14" s="36"/>
      <c r="G14" s="36"/>
      <c r="H14" s="42"/>
      <c r="I14" s="42"/>
      <c r="J14" s="42"/>
      <c r="K14" s="42"/>
      <c r="L14" s="43">
        <f>30%*L12</f>
        <v>143.62499999999997</v>
      </c>
      <c r="M14" s="43"/>
      <c r="N14" s="43"/>
      <c r="O14" s="43"/>
      <c r="P14" s="44"/>
      <c r="Q14" s="34"/>
    </row>
    <row r="15" spans="1:17" ht="16.5" x14ac:dyDescent="0.25">
      <c r="A15" s="30" t="s">
        <v>63</v>
      </c>
      <c r="B15" s="30"/>
      <c r="C15" s="30"/>
      <c r="D15" s="30"/>
      <c r="E15" s="30"/>
      <c r="F15" s="30"/>
      <c r="G15" s="30"/>
      <c r="H15" s="42"/>
      <c r="I15" s="42"/>
      <c r="J15" s="42"/>
      <c r="K15" s="42"/>
      <c r="L15" s="45">
        <f>SUM(L11:L13)</f>
        <v>574.58333333333326</v>
      </c>
      <c r="M15" s="45"/>
      <c r="N15" s="45"/>
      <c r="O15" s="45"/>
      <c r="P15" s="46"/>
      <c r="Q15" s="34"/>
    </row>
    <row r="16" spans="1:17" ht="16.5" x14ac:dyDescent="0.25">
      <c r="A16" s="47"/>
      <c r="B16" s="47"/>
      <c r="C16" s="47"/>
      <c r="D16" s="47"/>
      <c r="E16" s="47"/>
      <c r="F16" s="47"/>
      <c r="G16" s="47"/>
      <c r="H16" s="48"/>
      <c r="I16" s="48"/>
      <c r="J16" s="48"/>
      <c r="K16" s="48"/>
      <c r="L16" s="49"/>
      <c r="M16" s="49"/>
      <c r="N16" s="49"/>
      <c r="O16" s="49"/>
      <c r="P16" s="50"/>
      <c r="Q16" s="51"/>
    </row>
  </sheetData>
  <mergeCells count="13">
    <mergeCell ref="A15:G15"/>
    <mergeCell ref="H1:L1"/>
    <mergeCell ref="M1:N2"/>
    <mergeCell ref="O1:O2"/>
    <mergeCell ref="P1:P2"/>
    <mergeCell ref="Q1:Q2"/>
    <mergeCell ref="A12:G12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Mabrur</dc:creator>
  <cp:lastModifiedBy>Mabrur</cp:lastModifiedBy>
  <dcterms:created xsi:type="dcterms:W3CDTF">2022-12-30T07:38:39Z</dcterms:created>
  <dcterms:modified xsi:type="dcterms:W3CDTF">2022-12-30T07:44:00Z</dcterms:modified>
</cp:coreProperties>
</file>