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olvency\"/>
    </mc:Choice>
  </mc:AlternateContent>
  <xr:revisionPtr revIDLastSave="0" documentId="8_{99F88EF6-AD1D-4293-9CD9-2D8118E9D43C}" xr6:coauthVersionLast="47" xr6:coauthVersionMax="47" xr10:uidLastSave="{00000000-0000-0000-0000-000000000000}"/>
  <bookViews>
    <workbookView xWindow="-110" yWindow="-110" windowWidth="19420" windowHeight="10420" firstSheet="6" activeTab="10" xr2:uid="{654DEB64-D8D5-4B40-AAA4-922180DDC7DB}"/>
  </bookViews>
  <sheets>
    <sheet name="V@R exercise" sheetId="1" r:id="rId1"/>
    <sheet name="Choosing Portfolio" sheetId="2" r:id="rId2"/>
    <sheet name="VAR FROM MOCKUP" sheetId="6" r:id="rId3"/>
    <sheet name="Above surplus LOSSES" sheetId="3" r:id="rId4"/>
    <sheet name="Above surplus CLAIMS" sheetId="10" r:id="rId5"/>
    <sheet name="Bellow surplus CLAIMS" sheetId="11" r:id="rId6"/>
    <sheet name="SurplusExercise" sheetId="5" r:id="rId7"/>
    <sheet name="QUOTA SHARE" sheetId="7" r:id="rId8"/>
    <sheet name="ExercResseguro1" sheetId="8" r:id="rId9"/>
    <sheet name="COOKE RATIO" sheetId="15" r:id="rId10"/>
    <sheet name="Minimum Capital ratios" sheetId="16" r:id="rId11"/>
    <sheet name="IRB" sheetId="17" r:id="rId12"/>
    <sheet name="MAPPING" sheetId="18" r:id="rId13"/>
  </sheets>
  <externalReferences>
    <externalReference r:id="rId14"/>
  </externalReferences>
  <definedNames>
    <definedName name="_xlnm.Print_Area" localSheetId="11">IRB!$A$1:$AF$57</definedName>
    <definedName name="_xlnm.Print_Area" localSheetId="12">MAPPING!$A$1:$O$21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retornos1diaFundo1">[1]Dados!$L$6:$L$261</definedName>
    <definedName name="retornos7diasFundo1">[1]Dados!$M$6:$M$255</definedName>
    <definedName name="solver_adj" localSheetId="0" hidden="1">'V@R exercise'!$E$8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'V@R exercise'!$N$16</definedName>
    <definedName name="solver_lhs2" localSheetId="0" hidden="1">'V@R exercise'!$O$16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'V@R exercise'!$M$16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hs1" localSheetId="0" hidden="1">18122100.25</definedName>
    <definedName name="solver_rhs2" localSheetId="0" hidden="1">17760722.86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18432904.75</definedName>
    <definedName name="solver_ver" localSheetId="0" hidden="1">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6" l="1"/>
  <c r="G36" i="1"/>
  <c r="E19" i="1"/>
  <c r="D14" i="1"/>
  <c r="D16" i="1" s="1"/>
  <c r="L6" i="16"/>
  <c r="G15" i="16"/>
  <c r="K15" i="2"/>
  <c r="K13" i="2"/>
  <c r="H7" i="16"/>
  <c r="J4" i="2"/>
  <c r="J3" i="2"/>
  <c r="J21" i="16"/>
  <c r="J29" i="16"/>
  <c r="J28" i="16"/>
  <c r="J27" i="16"/>
  <c r="J26" i="16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G8" i="18" l="1"/>
  <c r="F8" i="18"/>
  <c r="I9" i="18"/>
  <c r="O8" i="18"/>
  <c r="O9" i="18"/>
  <c r="N8" i="18"/>
  <c r="E9" i="18"/>
  <c r="G9" i="18"/>
  <c r="L9" i="18"/>
  <c r="D9" i="18"/>
  <c r="I8" i="18"/>
  <c r="M9" i="18"/>
  <c r="J8" i="18"/>
  <c r="K8" i="18"/>
  <c r="C8" i="18"/>
  <c r="H9" i="18"/>
  <c r="N9" i="18"/>
  <c r="F9" i="18"/>
  <c r="K9" i="18"/>
  <c r="C9" i="18"/>
  <c r="H8" i="18"/>
  <c r="J9" i="18"/>
  <c r="M8" i="18"/>
  <c r="E8" i="18"/>
  <c r="D8" i="18"/>
  <c r="C11" i="18" s="1"/>
  <c r="L8" i="18"/>
  <c r="J11" i="18" l="1"/>
  <c r="C10" i="18"/>
  <c r="Q10" i="18" s="1"/>
  <c r="J10" i="18"/>
  <c r="R10" i="18" s="1"/>
  <c r="C18" i="18"/>
  <c r="G11" i="18"/>
  <c r="G10" i="18"/>
  <c r="G13" i="18" l="1"/>
  <c r="C14" i="18"/>
  <c r="C15" i="18"/>
  <c r="C17" i="18" s="1"/>
  <c r="C12" i="18"/>
  <c r="G26" i="17"/>
  <c r="B26" i="17"/>
  <c r="G25" i="17"/>
  <c r="F25" i="17"/>
  <c r="D25" i="17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D63" i="17" s="1"/>
  <c r="D64" i="17" s="1"/>
  <c r="D65" i="17" s="1"/>
  <c r="D66" i="17" s="1"/>
  <c r="D67" i="17" s="1"/>
  <c r="D68" i="17" s="1"/>
  <c r="D69" i="17" s="1"/>
  <c r="D70" i="17" s="1"/>
  <c r="D71" i="17" s="1"/>
  <c r="D72" i="17" s="1"/>
  <c r="D73" i="17" s="1"/>
  <c r="D74" i="17" s="1"/>
  <c r="D75" i="17" s="1"/>
  <c r="D76" i="17" s="1"/>
  <c r="D77" i="17" s="1"/>
  <c r="D78" i="17" s="1"/>
  <c r="D79" i="17" s="1"/>
  <c r="D80" i="17" s="1"/>
  <c r="D81" i="17" s="1"/>
  <c r="D82" i="17" s="1"/>
  <c r="D83" i="17" s="1"/>
  <c r="D84" i="17" s="1"/>
  <c r="D85" i="17" s="1"/>
  <c r="D86" i="17" s="1"/>
  <c r="D87" i="17" s="1"/>
  <c r="D88" i="17" s="1"/>
  <c r="D89" i="17" s="1"/>
  <c r="D90" i="17" s="1"/>
  <c r="D91" i="17" s="1"/>
  <c r="D92" i="17" s="1"/>
  <c r="D93" i="17" s="1"/>
  <c r="D94" i="17" s="1"/>
  <c r="D95" i="17" s="1"/>
  <c r="D96" i="17" s="1"/>
  <c r="D97" i="17" s="1"/>
  <c r="D98" i="17" s="1"/>
  <c r="D99" i="17" s="1"/>
  <c r="D100" i="17" s="1"/>
  <c r="D101" i="17" s="1"/>
  <c r="D102" i="17" s="1"/>
  <c r="D103" i="17" s="1"/>
  <c r="D104" i="17" s="1"/>
  <c r="D105" i="17" s="1"/>
  <c r="D106" i="17" s="1"/>
  <c r="D107" i="17" s="1"/>
  <c r="D108" i="17" s="1"/>
  <c r="D109" i="17" s="1"/>
  <c r="D110" i="17" s="1"/>
  <c r="D111" i="17" s="1"/>
  <c r="D112" i="17" s="1"/>
  <c r="D113" i="17" s="1"/>
  <c r="D114" i="17" s="1"/>
  <c r="D115" i="17" s="1"/>
  <c r="D116" i="17" s="1"/>
  <c r="D117" i="17" s="1"/>
  <c r="D118" i="17" s="1"/>
  <c r="D119" i="17" s="1"/>
  <c r="D120" i="17" s="1"/>
  <c r="D121" i="17" s="1"/>
  <c r="D122" i="17" s="1"/>
  <c r="D123" i="17" s="1"/>
  <c r="D124" i="17" s="1"/>
  <c r="D125" i="17" s="1"/>
  <c r="D126" i="17" s="1"/>
  <c r="D127" i="17" s="1"/>
  <c r="D128" i="17" s="1"/>
  <c r="D129" i="17" s="1"/>
  <c r="D130" i="17" s="1"/>
  <c r="D131" i="17" s="1"/>
  <c r="D132" i="17" s="1"/>
  <c r="D133" i="17" s="1"/>
  <c r="D134" i="17" s="1"/>
  <c r="D135" i="17" s="1"/>
  <c r="D136" i="17" s="1"/>
  <c r="D137" i="17" s="1"/>
  <c r="D138" i="17" s="1"/>
  <c r="D139" i="17" s="1"/>
  <c r="D140" i="17" s="1"/>
  <c r="D141" i="17" s="1"/>
  <c r="D142" i="17" s="1"/>
  <c r="D143" i="17" s="1"/>
  <c r="D144" i="17" s="1"/>
  <c r="D145" i="17" s="1"/>
  <c r="D146" i="17" s="1"/>
  <c r="D147" i="17" s="1"/>
  <c r="D148" i="17" s="1"/>
  <c r="D149" i="17" s="1"/>
  <c r="D150" i="17" s="1"/>
  <c r="D151" i="17" s="1"/>
  <c r="D152" i="17" s="1"/>
  <c r="D153" i="17" s="1"/>
  <c r="D154" i="17" s="1"/>
  <c r="D155" i="17" s="1"/>
  <c r="D156" i="17" s="1"/>
  <c r="D157" i="17" s="1"/>
  <c r="D158" i="17" s="1"/>
  <c r="D159" i="17" s="1"/>
  <c r="D160" i="17" s="1"/>
  <c r="D161" i="17" s="1"/>
  <c r="D162" i="17" s="1"/>
  <c r="D163" i="17" s="1"/>
  <c r="D164" i="17" s="1"/>
  <c r="D165" i="17" s="1"/>
  <c r="D166" i="17" s="1"/>
  <c r="D167" i="17" s="1"/>
  <c r="D168" i="17" s="1"/>
  <c r="D169" i="17" s="1"/>
  <c r="D170" i="17" s="1"/>
  <c r="D171" i="17" s="1"/>
  <c r="D172" i="17" s="1"/>
  <c r="D173" i="17" s="1"/>
  <c r="D174" i="17" s="1"/>
  <c r="D175" i="17" s="1"/>
  <c r="D176" i="17" s="1"/>
  <c r="D177" i="17" s="1"/>
  <c r="D178" i="17" s="1"/>
  <c r="D179" i="17" s="1"/>
  <c r="D180" i="17" s="1"/>
  <c r="D181" i="17" s="1"/>
  <c r="D182" i="17" s="1"/>
  <c r="D183" i="17" s="1"/>
  <c r="D184" i="17" s="1"/>
  <c r="D185" i="17" s="1"/>
  <c r="D186" i="17" s="1"/>
  <c r="D187" i="17" s="1"/>
  <c r="D188" i="17" s="1"/>
  <c r="D189" i="17" s="1"/>
  <c r="D190" i="17" s="1"/>
  <c r="D191" i="17" s="1"/>
  <c r="D192" i="17" s="1"/>
  <c r="D193" i="17" s="1"/>
  <c r="D194" i="17" s="1"/>
  <c r="D195" i="17" s="1"/>
  <c r="D196" i="17" s="1"/>
  <c r="D197" i="17" s="1"/>
  <c r="D198" i="17" s="1"/>
  <c r="D199" i="17" s="1"/>
  <c r="D200" i="17" s="1"/>
  <c r="D201" i="17" s="1"/>
  <c r="D202" i="17" s="1"/>
  <c r="D203" i="17" s="1"/>
  <c r="D204" i="17" s="1"/>
  <c r="D205" i="17" s="1"/>
  <c r="D206" i="17" s="1"/>
  <c r="D207" i="17" s="1"/>
  <c r="D208" i="17" s="1"/>
  <c r="D209" i="17" s="1"/>
  <c r="D210" i="17" s="1"/>
  <c r="D211" i="17" s="1"/>
  <c r="D212" i="17" s="1"/>
  <c r="D213" i="17" s="1"/>
  <c r="D214" i="17" s="1"/>
  <c r="D215" i="17" s="1"/>
  <c r="D216" i="17" s="1"/>
  <c r="D217" i="17" s="1"/>
  <c r="D218" i="17" s="1"/>
  <c r="D219" i="17" s="1"/>
  <c r="D220" i="17" s="1"/>
  <c r="D221" i="17" s="1"/>
  <c r="D222" i="17" s="1"/>
  <c r="D223" i="17" s="1"/>
  <c r="D224" i="17" s="1"/>
  <c r="D225" i="17" s="1"/>
  <c r="D226" i="17" s="1"/>
  <c r="D227" i="17" s="1"/>
  <c r="D228" i="17" s="1"/>
  <c r="D229" i="17" s="1"/>
  <c r="D230" i="17" s="1"/>
  <c r="D231" i="17" s="1"/>
  <c r="D232" i="17" s="1"/>
  <c r="D233" i="17" s="1"/>
  <c r="D234" i="17" s="1"/>
  <c r="D235" i="17" s="1"/>
  <c r="D236" i="17" s="1"/>
  <c r="D237" i="17" s="1"/>
  <c r="D238" i="17" s="1"/>
  <c r="D239" i="17" s="1"/>
  <c r="D240" i="17" s="1"/>
  <c r="D241" i="17" s="1"/>
  <c r="D242" i="17" s="1"/>
  <c r="D243" i="17" s="1"/>
  <c r="D244" i="17" s="1"/>
  <c r="D245" i="17" s="1"/>
  <c r="D246" i="17" s="1"/>
  <c r="D247" i="17" s="1"/>
  <c r="D248" i="17" s="1"/>
  <c r="D249" i="17" s="1"/>
  <c r="D250" i="17" s="1"/>
  <c r="D251" i="17" s="1"/>
  <c r="D252" i="17" s="1"/>
  <c r="D253" i="17" s="1"/>
  <c r="D254" i="17" s="1"/>
  <c r="D255" i="17" s="1"/>
  <c r="D256" i="17" s="1"/>
  <c r="D257" i="17" s="1"/>
  <c r="D258" i="17" s="1"/>
  <c r="D259" i="17" s="1"/>
  <c r="D260" i="17" s="1"/>
  <c r="D261" i="17" s="1"/>
  <c r="D262" i="17" s="1"/>
  <c r="D263" i="17" s="1"/>
  <c r="D264" i="17" s="1"/>
  <c r="D265" i="17" s="1"/>
  <c r="D266" i="17" s="1"/>
  <c r="D267" i="17" s="1"/>
  <c r="D268" i="17" s="1"/>
  <c r="D269" i="17" s="1"/>
  <c r="D270" i="17" s="1"/>
  <c r="D271" i="17" s="1"/>
  <c r="D272" i="17" s="1"/>
  <c r="D273" i="17" s="1"/>
  <c r="D274" i="17" s="1"/>
  <c r="D275" i="17" s="1"/>
  <c r="D276" i="17" s="1"/>
  <c r="D277" i="17" s="1"/>
  <c r="D278" i="17" s="1"/>
  <c r="D279" i="17" s="1"/>
  <c r="D280" i="17" s="1"/>
  <c r="D281" i="17" s="1"/>
  <c r="D282" i="17" s="1"/>
  <c r="D283" i="17" s="1"/>
  <c r="D284" i="17" s="1"/>
  <c r="D285" i="17" s="1"/>
  <c r="D286" i="17" s="1"/>
  <c r="D287" i="17" s="1"/>
  <c r="D288" i="17" s="1"/>
  <c r="D289" i="17" s="1"/>
  <c r="D290" i="17" s="1"/>
  <c r="D291" i="17" s="1"/>
  <c r="D292" i="17" s="1"/>
  <c r="D293" i="17" s="1"/>
  <c r="D294" i="17" s="1"/>
  <c r="D295" i="17" s="1"/>
  <c r="D296" i="17" s="1"/>
  <c r="D297" i="17" s="1"/>
  <c r="D298" i="17" s="1"/>
  <c r="D299" i="17" s="1"/>
  <c r="D300" i="17" s="1"/>
  <c r="D301" i="17" s="1"/>
  <c r="D302" i="17" s="1"/>
  <c r="D303" i="17" s="1"/>
  <c r="D304" i="17" s="1"/>
  <c r="D305" i="17" s="1"/>
  <c r="D306" i="17" s="1"/>
  <c r="D307" i="17" s="1"/>
  <c r="D308" i="17" s="1"/>
  <c r="D309" i="17" s="1"/>
  <c r="D310" i="17" s="1"/>
  <c r="D311" i="17" s="1"/>
  <c r="D312" i="17" s="1"/>
  <c r="D313" i="17" s="1"/>
  <c r="D314" i="17" s="1"/>
  <c r="D315" i="17" s="1"/>
  <c r="D316" i="17" s="1"/>
  <c r="D317" i="17" s="1"/>
  <c r="D318" i="17" s="1"/>
  <c r="D319" i="17" s="1"/>
  <c r="D320" i="17" s="1"/>
  <c r="D321" i="17" s="1"/>
  <c r="D322" i="17" s="1"/>
  <c r="D323" i="17" s="1"/>
  <c r="D324" i="17" s="1"/>
  <c r="D325" i="17" s="1"/>
  <c r="D326" i="17" s="1"/>
  <c r="D327" i="17" s="1"/>
  <c r="D328" i="17" s="1"/>
  <c r="D329" i="17" s="1"/>
  <c r="D330" i="17" s="1"/>
  <c r="D331" i="17" s="1"/>
  <c r="D332" i="17" s="1"/>
  <c r="D333" i="17" s="1"/>
  <c r="D334" i="17" s="1"/>
  <c r="D335" i="17" s="1"/>
  <c r="D336" i="17" s="1"/>
  <c r="D337" i="17" s="1"/>
  <c r="D338" i="17" s="1"/>
  <c r="D339" i="17" s="1"/>
  <c r="D340" i="17" s="1"/>
  <c r="D341" i="17" s="1"/>
  <c r="D342" i="17" s="1"/>
  <c r="D343" i="17" s="1"/>
  <c r="D344" i="17" s="1"/>
  <c r="D345" i="17" s="1"/>
  <c r="D346" i="17" s="1"/>
  <c r="D347" i="17" s="1"/>
  <c r="D348" i="17" s="1"/>
  <c r="D349" i="17" s="1"/>
  <c r="D350" i="17" s="1"/>
  <c r="D351" i="17" s="1"/>
  <c r="D352" i="17" s="1"/>
  <c r="D353" i="17" s="1"/>
  <c r="D354" i="17" s="1"/>
  <c r="D355" i="17" s="1"/>
  <c r="D356" i="17" s="1"/>
  <c r="D357" i="17" s="1"/>
  <c r="D358" i="17" s="1"/>
  <c r="D359" i="17" s="1"/>
  <c r="D360" i="17" s="1"/>
  <c r="D361" i="17" s="1"/>
  <c r="D362" i="17" s="1"/>
  <c r="D363" i="17" s="1"/>
  <c r="D364" i="17" s="1"/>
  <c r="D365" i="17" s="1"/>
  <c r="D366" i="17" s="1"/>
  <c r="D367" i="17" s="1"/>
  <c r="D368" i="17" s="1"/>
  <c r="D369" i="17" s="1"/>
  <c r="D370" i="17" s="1"/>
  <c r="D371" i="17" s="1"/>
  <c r="D372" i="17" s="1"/>
  <c r="D373" i="17" s="1"/>
  <c r="D374" i="17" s="1"/>
  <c r="D375" i="17" s="1"/>
  <c r="D376" i="17" s="1"/>
  <c r="D377" i="17" s="1"/>
  <c r="D378" i="17" s="1"/>
  <c r="D379" i="17" s="1"/>
  <c r="D380" i="17" s="1"/>
  <c r="D381" i="17" s="1"/>
  <c r="D382" i="17" s="1"/>
  <c r="D383" i="17" s="1"/>
  <c r="D384" i="17" s="1"/>
  <c r="D385" i="17" s="1"/>
  <c r="D386" i="17" s="1"/>
  <c r="D387" i="17" s="1"/>
  <c r="D388" i="17" s="1"/>
  <c r="D389" i="17" s="1"/>
  <c r="D390" i="17" s="1"/>
  <c r="D391" i="17" s="1"/>
  <c r="D392" i="17" s="1"/>
  <c r="D393" i="17" s="1"/>
  <c r="D394" i="17" s="1"/>
  <c r="D395" i="17" s="1"/>
  <c r="D396" i="17" s="1"/>
  <c r="D397" i="17" s="1"/>
  <c r="D398" i="17" s="1"/>
  <c r="D399" i="17" s="1"/>
  <c r="D400" i="17" s="1"/>
  <c r="D401" i="17" s="1"/>
  <c r="D402" i="17" s="1"/>
  <c r="D403" i="17" s="1"/>
  <c r="D404" i="17" s="1"/>
  <c r="D405" i="17" s="1"/>
  <c r="D406" i="17" s="1"/>
  <c r="D407" i="17" s="1"/>
  <c r="D408" i="17" s="1"/>
  <c r="D409" i="17" s="1"/>
  <c r="D410" i="17" s="1"/>
  <c r="D411" i="17" s="1"/>
  <c r="D412" i="17" s="1"/>
  <c r="D413" i="17" s="1"/>
  <c r="D414" i="17" s="1"/>
  <c r="D415" i="17" s="1"/>
  <c r="D416" i="17" s="1"/>
  <c r="D417" i="17" s="1"/>
  <c r="D418" i="17" s="1"/>
  <c r="D419" i="17" s="1"/>
  <c r="D420" i="17" s="1"/>
  <c r="D421" i="17" s="1"/>
  <c r="D422" i="17" s="1"/>
  <c r="D423" i="17" s="1"/>
  <c r="D424" i="17" s="1"/>
  <c r="D425" i="17" s="1"/>
  <c r="D426" i="17" s="1"/>
  <c r="D427" i="17" s="1"/>
  <c r="D428" i="17" s="1"/>
  <c r="D429" i="17" s="1"/>
  <c r="D430" i="17" s="1"/>
  <c r="D431" i="17" s="1"/>
  <c r="D432" i="17" s="1"/>
  <c r="D433" i="17" s="1"/>
  <c r="D434" i="17" s="1"/>
  <c r="D435" i="17" s="1"/>
  <c r="D436" i="17" s="1"/>
  <c r="D437" i="17" s="1"/>
  <c r="D438" i="17" s="1"/>
  <c r="D439" i="17" s="1"/>
  <c r="D440" i="17" s="1"/>
  <c r="D441" i="17" s="1"/>
  <c r="D442" i="17" s="1"/>
  <c r="D443" i="17" s="1"/>
  <c r="D444" i="17" s="1"/>
  <c r="D445" i="17" s="1"/>
  <c r="D446" i="17" s="1"/>
  <c r="D447" i="17" s="1"/>
  <c r="D448" i="17" s="1"/>
  <c r="D449" i="17" s="1"/>
  <c r="D450" i="17" s="1"/>
  <c r="D451" i="17" s="1"/>
  <c r="D452" i="17" s="1"/>
  <c r="D453" i="17" s="1"/>
  <c r="D454" i="17" s="1"/>
  <c r="D455" i="17" s="1"/>
  <c r="D456" i="17" s="1"/>
  <c r="D457" i="17" s="1"/>
  <c r="D458" i="17" s="1"/>
  <c r="D459" i="17" s="1"/>
  <c r="D460" i="17" s="1"/>
  <c r="D461" i="17" s="1"/>
  <c r="D462" i="17" s="1"/>
  <c r="D463" i="17" s="1"/>
  <c r="D464" i="17" s="1"/>
  <c r="D465" i="17" s="1"/>
  <c r="D466" i="17" s="1"/>
  <c r="D467" i="17" s="1"/>
  <c r="D468" i="17" s="1"/>
  <c r="D469" i="17" s="1"/>
  <c r="D470" i="17" s="1"/>
  <c r="D471" i="17" s="1"/>
  <c r="D472" i="17" s="1"/>
  <c r="D473" i="17" s="1"/>
  <c r="D474" i="17" s="1"/>
  <c r="D475" i="17" s="1"/>
  <c r="D476" i="17" s="1"/>
  <c r="D477" i="17" s="1"/>
  <c r="D478" i="17" s="1"/>
  <c r="D479" i="17" s="1"/>
  <c r="D480" i="17" s="1"/>
  <c r="D481" i="17" s="1"/>
  <c r="D482" i="17" s="1"/>
  <c r="D483" i="17" s="1"/>
  <c r="D484" i="17" s="1"/>
  <c r="D485" i="17" s="1"/>
  <c r="D486" i="17" s="1"/>
  <c r="D487" i="17" s="1"/>
  <c r="D488" i="17" s="1"/>
  <c r="D489" i="17" s="1"/>
  <c r="D490" i="17" s="1"/>
  <c r="D491" i="17" s="1"/>
  <c r="D492" i="17" s="1"/>
  <c r="D493" i="17" s="1"/>
  <c r="D494" i="17" s="1"/>
  <c r="D495" i="17" s="1"/>
  <c r="D496" i="17" s="1"/>
  <c r="D497" i="17" s="1"/>
  <c r="D498" i="17" s="1"/>
  <c r="D499" i="17" s="1"/>
  <c r="D500" i="17" s="1"/>
  <c r="D501" i="17" s="1"/>
  <c r="D502" i="17" s="1"/>
  <c r="D503" i="17" s="1"/>
  <c r="D504" i="17" s="1"/>
  <c r="D505" i="17" s="1"/>
  <c r="D506" i="17" s="1"/>
  <c r="D507" i="17" s="1"/>
  <c r="D508" i="17" s="1"/>
  <c r="D509" i="17" s="1"/>
  <c r="D510" i="17" s="1"/>
  <c r="D511" i="17" s="1"/>
  <c r="D512" i="17" s="1"/>
  <c r="D513" i="17" s="1"/>
  <c r="D514" i="17" s="1"/>
  <c r="D515" i="17" s="1"/>
  <c r="D516" i="17" s="1"/>
  <c r="D517" i="17" s="1"/>
  <c r="D518" i="17" s="1"/>
  <c r="D519" i="17" s="1"/>
  <c r="D520" i="17" s="1"/>
  <c r="D521" i="17" s="1"/>
  <c r="D522" i="17" s="1"/>
  <c r="D523" i="17" s="1"/>
  <c r="D524" i="17" s="1"/>
  <c r="D525" i="17" s="1"/>
  <c r="D526" i="17" s="1"/>
  <c r="D527" i="17" s="1"/>
  <c r="D528" i="17" s="1"/>
  <c r="D529" i="17" s="1"/>
  <c r="D530" i="17" s="1"/>
  <c r="D531" i="17" s="1"/>
  <c r="D532" i="17" s="1"/>
  <c r="D533" i="17" s="1"/>
  <c r="D534" i="17" s="1"/>
  <c r="D535" i="17" s="1"/>
  <c r="D536" i="17" s="1"/>
  <c r="D537" i="17" s="1"/>
  <c r="D538" i="17" s="1"/>
  <c r="D539" i="17" s="1"/>
  <c r="D540" i="17" s="1"/>
  <c r="D541" i="17" s="1"/>
  <c r="D542" i="17" s="1"/>
  <c r="D543" i="17" s="1"/>
  <c r="D544" i="17" s="1"/>
  <c r="D545" i="17" s="1"/>
  <c r="D546" i="17" s="1"/>
  <c r="D547" i="17" s="1"/>
  <c r="D548" i="17" s="1"/>
  <c r="D549" i="17" s="1"/>
  <c r="D550" i="17" s="1"/>
  <c r="D551" i="17" s="1"/>
  <c r="D552" i="17" s="1"/>
  <c r="D553" i="17" s="1"/>
  <c r="D554" i="17" s="1"/>
  <c r="D555" i="17" s="1"/>
  <c r="D556" i="17" s="1"/>
  <c r="D557" i="17" s="1"/>
  <c r="D558" i="17" s="1"/>
  <c r="D559" i="17" s="1"/>
  <c r="D560" i="17" s="1"/>
  <c r="D561" i="17" s="1"/>
  <c r="D562" i="17" s="1"/>
  <c r="D563" i="17" s="1"/>
  <c r="D564" i="17" s="1"/>
  <c r="D565" i="17" s="1"/>
  <c r="D566" i="17" s="1"/>
  <c r="D567" i="17" s="1"/>
  <c r="D568" i="17" s="1"/>
  <c r="D569" i="17" s="1"/>
  <c r="D570" i="17" s="1"/>
  <c r="D571" i="17" s="1"/>
  <c r="D572" i="17" s="1"/>
  <c r="D573" i="17" s="1"/>
  <c r="D574" i="17" s="1"/>
  <c r="D575" i="17" s="1"/>
  <c r="D576" i="17" s="1"/>
  <c r="D577" i="17" s="1"/>
  <c r="D578" i="17" s="1"/>
  <c r="D579" i="17" s="1"/>
  <c r="D580" i="17" s="1"/>
  <c r="D581" i="17" s="1"/>
  <c r="D582" i="17" s="1"/>
  <c r="D583" i="17" s="1"/>
  <c r="D584" i="17" s="1"/>
  <c r="D585" i="17" s="1"/>
  <c r="D586" i="17" s="1"/>
  <c r="D587" i="17" s="1"/>
  <c r="D588" i="17" s="1"/>
  <c r="D589" i="17" s="1"/>
  <c r="D590" i="17" s="1"/>
  <c r="D591" i="17" s="1"/>
  <c r="D592" i="17" s="1"/>
  <c r="D593" i="17" s="1"/>
  <c r="D594" i="17" s="1"/>
  <c r="D595" i="17" s="1"/>
  <c r="D596" i="17" s="1"/>
  <c r="D597" i="17" s="1"/>
  <c r="D598" i="17" s="1"/>
  <c r="D599" i="17" s="1"/>
  <c r="D600" i="17" s="1"/>
  <c r="D601" i="17" s="1"/>
  <c r="D602" i="17" s="1"/>
  <c r="D603" i="17" s="1"/>
  <c r="D604" i="17" s="1"/>
  <c r="D605" i="17" s="1"/>
  <c r="D606" i="17" s="1"/>
  <c r="D607" i="17" s="1"/>
  <c r="D608" i="17" s="1"/>
  <c r="D609" i="17" s="1"/>
  <c r="D610" i="17" s="1"/>
  <c r="D611" i="17" s="1"/>
  <c r="D612" i="17" s="1"/>
  <c r="D613" i="17" s="1"/>
  <c r="D614" i="17" s="1"/>
  <c r="D615" i="17" s="1"/>
  <c r="D616" i="17" s="1"/>
  <c r="D617" i="17" s="1"/>
  <c r="D618" i="17" s="1"/>
  <c r="D619" i="17" s="1"/>
  <c r="D620" i="17" s="1"/>
  <c r="D621" i="17" s="1"/>
  <c r="D622" i="17" s="1"/>
  <c r="D623" i="17" s="1"/>
  <c r="D624" i="17" s="1"/>
  <c r="D625" i="17" s="1"/>
  <c r="D626" i="17" s="1"/>
  <c r="D627" i="17" s="1"/>
  <c r="D628" i="17" s="1"/>
  <c r="D629" i="17" s="1"/>
  <c r="D630" i="17" s="1"/>
  <c r="D631" i="17" s="1"/>
  <c r="D632" i="17" s="1"/>
  <c r="D633" i="17" s="1"/>
  <c r="D634" i="17" s="1"/>
  <c r="D635" i="17" s="1"/>
  <c r="D636" i="17" s="1"/>
  <c r="D637" i="17" s="1"/>
  <c r="D638" i="17" s="1"/>
  <c r="D639" i="17" s="1"/>
  <c r="D640" i="17" s="1"/>
  <c r="D641" i="17" s="1"/>
  <c r="D642" i="17" s="1"/>
  <c r="D643" i="17" s="1"/>
  <c r="D644" i="17" s="1"/>
  <c r="D645" i="17" s="1"/>
  <c r="D646" i="17" s="1"/>
  <c r="D647" i="17" s="1"/>
  <c r="D648" i="17" s="1"/>
  <c r="D649" i="17" s="1"/>
  <c r="D650" i="17" s="1"/>
  <c r="D651" i="17" s="1"/>
  <c r="D652" i="17" s="1"/>
  <c r="D653" i="17" s="1"/>
  <c r="D654" i="17" s="1"/>
  <c r="D655" i="17" s="1"/>
  <c r="D656" i="17" s="1"/>
  <c r="D657" i="17" s="1"/>
  <c r="D658" i="17" s="1"/>
  <c r="D659" i="17" s="1"/>
  <c r="D660" i="17" s="1"/>
  <c r="D661" i="17" s="1"/>
  <c r="D662" i="17" s="1"/>
  <c r="D663" i="17" s="1"/>
  <c r="D664" i="17" s="1"/>
  <c r="D665" i="17" s="1"/>
  <c r="D666" i="17" s="1"/>
  <c r="D667" i="17" s="1"/>
  <c r="D668" i="17" s="1"/>
  <c r="D669" i="17" s="1"/>
  <c r="D670" i="17" s="1"/>
  <c r="D671" i="17" s="1"/>
  <c r="D672" i="17" s="1"/>
  <c r="D673" i="17" s="1"/>
  <c r="D674" i="17" s="1"/>
  <c r="D675" i="17" s="1"/>
  <c r="D676" i="17" s="1"/>
  <c r="D677" i="17" s="1"/>
  <c r="D678" i="17" s="1"/>
  <c r="D679" i="17" s="1"/>
  <c r="D680" i="17" s="1"/>
  <c r="D681" i="17" s="1"/>
  <c r="D682" i="17" s="1"/>
  <c r="D683" i="17" s="1"/>
  <c r="D684" i="17" s="1"/>
  <c r="D685" i="17" s="1"/>
  <c r="D686" i="17" s="1"/>
  <c r="D687" i="17" s="1"/>
  <c r="D688" i="17" s="1"/>
  <c r="D689" i="17" s="1"/>
  <c r="D690" i="17" s="1"/>
  <c r="D691" i="17" s="1"/>
  <c r="D692" i="17" s="1"/>
  <c r="D693" i="17" s="1"/>
  <c r="D694" i="17" s="1"/>
  <c r="D695" i="17" s="1"/>
  <c r="D696" i="17" s="1"/>
  <c r="D697" i="17" s="1"/>
  <c r="D698" i="17" s="1"/>
  <c r="D699" i="17" s="1"/>
  <c r="D700" i="17" s="1"/>
  <c r="D701" i="17" s="1"/>
  <c r="D702" i="17" s="1"/>
  <c r="D703" i="17" s="1"/>
  <c r="D704" i="17" s="1"/>
  <c r="D705" i="17" s="1"/>
  <c r="D706" i="17" s="1"/>
  <c r="D707" i="17" s="1"/>
  <c r="D708" i="17" s="1"/>
  <c r="D709" i="17" s="1"/>
  <c r="D710" i="17" s="1"/>
  <c r="D711" i="17" s="1"/>
  <c r="D712" i="17" s="1"/>
  <c r="D713" i="17" s="1"/>
  <c r="D714" i="17" s="1"/>
  <c r="D715" i="17" s="1"/>
  <c r="D716" i="17" s="1"/>
  <c r="D717" i="17" s="1"/>
  <c r="D718" i="17" s="1"/>
  <c r="D719" i="17" s="1"/>
  <c r="D720" i="17" s="1"/>
  <c r="D721" i="17" s="1"/>
  <c r="D722" i="17" s="1"/>
  <c r="D723" i="17" s="1"/>
  <c r="D724" i="17" s="1"/>
  <c r="D725" i="17" s="1"/>
  <c r="D726" i="17" s="1"/>
  <c r="D727" i="17" s="1"/>
  <c r="D728" i="17" s="1"/>
  <c r="D729" i="17" s="1"/>
  <c r="D730" i="17" s="1"/>
  <c r="D731" i="17" s="1"/>
  <c r="D732" i="17" s="1"/>
  <c r="D733" i="17" s="1"/>
  <c r="D734" i="17" s="1"/>
  <c r="D735" i="17" s="1"/>
  <c r="D736" i="17" s="1"/>
  <c r="D737" i="17" s="1"/>
  <c r="D738" i="17" s="1"/>
  <c r="D739" i="17" s="1"/>
  <c r="D740" i="17" s="1"/>
  <c r="D741" i="17" s="1"/>
  <c r="D742" i="17" s="1"/>
  <c r="D743" i="17" s="1"/>
  <c r="D744" i="17" s="1"/>
  <c r="D745" i="17" s="1"/>
  <c r="D746" i="17" s="1"/>
  <c r="D747" i="17" s="1"/>
  <c r="D748" i="17" s="1"/>
  <c r="D749" i="17" s="1"/>
  <c r="D750" i="17" s="1"/>
  <c r="D751" i="17" s="1"/>
  <c r="D752" i="17" s="1"/>
  <c r="D753" i="17" s="1"/>
  <c r="D754" i="17" s="1"/>
  <c r="D755" i="17" s="1"/>
  <c r="D756" i="17" s="1"/>
  <c r="D757" i="17" s="1"/>
  <c r="D758" i="17" s="1"/>
  <c r="D759" i="17" s="1"/>
  <c r="D760" i="17" s="1"/>
  <c r="D761" i="17" s="1"/>
  <c r="D762" i="17" s="1"/>
  <c r="D763" i="17" s="1"/>
  <c r="D764" i="17" s="1"/>
  <c r="D765" i="17" s="1"/>
  <c r="D766" i="17" s="1"/>
  <c r="D767" i="17" s="1"/>
  <c r="D768" i="17" s="1"/>
  <c r="D769" i="17" s="1"/>
  <c r="D770" i="17" s="1"/>
  <c r="D771" i="17" s="1"/>
  <c r="D772" i="17" s="1"/>
  <c r="D773" i="17" s="1"/>
  <c r="D774" i="17" s="1"/>
  <c r="D775" i="17" s="1"/>
  <c r="D776" i="17" s="1"/>
  <c r="D777" i="17" s="1"/>
  <c r="D778" i="17" s="1"/>
  <c r="D779" i="17" s="1"/>
  <c r="D780" i="17" s="1"/>
  <c r="D781" i="17" s="1"/>
  <c r="D782" i="17" s="1"/>
  <c r="D783" i="17" s="1"/>
  <c r="D784" i="17" s="1"/>
  <c r="D785" i="17" s="1"/>
  <c r="D786" i="17" s="1"/>
  <c r="D787" i="17" s="1"/>
  <c r="D788" i="17" s="1"/>
  <c r="D789" i="17" s="1"/>
  <c r="D790" i="17" s="1"/>
  <c r="D791" i="17" s="1"/>
  <c r="D792" i="17" s="1"/>
  <c r="D793" i="17" s="1"/>
  <c r="D794" i="17" s="1"/>
  <c r="D795" i="17" s="1"/>
  <c r="D796" i="17" s="1"/>
  <c r="D797" i="17" s="1"/>
  <c r="D798" i="17" s="1"/>
  <c r="D799" i="17" s="1"/>
  <c r="D800" i="17" s="1"/>
  <c r="D801" i="17" s="1"/>
  <c r="D802" i="17" s="1"/>
  <c r="D803" i="17" s="1"/>
  <c r="D804" i="17" s="1"/>
  <c r="D805" i="17" s="1"/>
  <c r="D806" i="17" s="1"/>
  <c r="D807" i="17" s="1"/>
  <c r="D808" i="17" s="1"/>
  <c r="D809" i="17" s="1"/>
  <c r="D810" i="17" s="1"/>
  <c r="D811" i="17" s="1"/>
  <c r="D812" i="17" s="1"/>
  <c r="D813" i="17" s="1"/>
  <c r="D814" i="17" s="1"/>
  <c r="D815" i="17" s="1"/>
  <c r="D816" i="17" s="1"/>
  <c r="D817" i="17" s="1"/>
  <c r="D818" i="17" s="1"/>
  <c r="D819" i="17" s="1"/>
  <c r="D820" i="17" s="1"/>
  <c r="D821" i="17" s="1"/>
  <c r="D822" i="17" s="1"/>
  <c r="D823" i="17" s="1"/>
  <c r="D824" i="17" s="1"/>
  <c r="D825" i="17" s="1"/>
  <c r="D826" i="17" s="1"/>
  <c r="D827" i="17" s="1"/>
  <c r="D828" i="17" s="1"/>
  <c r="D829" i="17" s="1"/>
  <c r="D830" i="17" s="1"/>
  <c r="D831" i="17" s="1"/>
  <c r="D832" i="17" s="1"/>
  <c r="D833" i="17" s="1"/>
  <c r="D834" i="17" s="1"/>
  <c r="D835" i="17" s="1"/>
  <c r="D836" i="17" s="1"/>
  <c r="D837" i="17" s="1"/>
  <c r="D838" i="17" s="1"/>
  <c r="D839" i="17" s="1"/>
  <c r="D840" i="17" s="1"/>
  <c r="D841" i="17" s="1"/>
  <c r="D842" i="17" s="1"/>
  <c r="D843" i="17" s="1"/>
  <c r="D844" i="17" s="1"/>
  <c r="D845" i="17" s="1"/>
  <c r="D846" i="17" s="1"/>
  <c r="D847" i="17" s="1"/>
  <c r="D848" i="17" s="1"/>
  <c r="D849" i="17" s="1"/>
  <c r="D850" i="17" s="1"/>
  <c r="D851" i="17" s="1"/>
  <c r="D852" i="17" s="1"/>
  <c r="D853" i="17" s="1"/>
  <c r="D854" i="17" s="1"/>
  <c r="D855" i="17" s="1"/>
  <c r="D856" i="17" s="1"/>
  <c r="D857" i="17" s="1"/>
  <c r="D858" i="17" s="1"/>
  <c r="D859" i="17" s="1"/>
  <c r="D860" i="17" s="1"/>
  <c r="D861" i="17" s="1"/>
  <c r="D862" i="17" s="1"/>
  <c r="D863" i="17" s="1"/>
  <c r="D864" i="17" s="1"/>
  <c r="D865" i="17" s="1"/>
  <c r="D866" i="17" s="1"/>
  <c r="D867" i="17" s="1"/>
  <c r="D868" i="17" s="1"/>
  <c r="D869" i="17" s="1"/>
  <c r="D870" i="17" s="1"/>
  <c r="D871" i="17" s="1"/>
  <c r="D872" i="17" s="1"/>
  <c r="D873" i="17" s="1"/>
  <c r="D874" i="17" s="1"/>
  <c r="D875" i="17" s="1"/>
  <c r="D876" i="17" s="1"/>
  <c r="D877" i="17" s="1"/>
  <c r="D878" i="17" s="1"/>
  <c r="D879" i="17" s="1"/>
  <c r="D880" i="17" s="1"/>
  <c r="D881" i="17" s="1"/>
  <c r="D882" i="17" s="1"/>
  <c r="D883" i="17" s="1"/>
  <c r="D884" i="17" s="1"/>
  <c r="D885" i="17" s="1"/>
  <c r="D886" i="17" s="1"/>
  <c r="D887" i="17" s="1"/>
  <c r="D888" i="17" s="1"/>
  <c r="D889" i="17" s="1"/>
  <c r="D890" i="17" s="1"/>
  <c r="D891" i="17" s="1"/>
  <c r="D892" i="17" s="1"/>
  <c r="D893" i="17" s="1"/>
  <c r="D894" i="17" s="1"/>
  <c r="D895" i="17" s="1"/>
  <c r="D896" i="17" s="1"/>
  <c r="D897" i="17" s="1"/>
  <c r="D898" i="17" s="1"/>
  <c r="D899" i="17" s="1"/>
  <c r="D900" i="17" s="1"/>
  <c r="D901" i="17" s="1"/>
  <c r="D902" i="17" s="1"/>
  <c r="D903" i="17" s="1"/>
  <c r="D904" i="17" s="1"/>
  <c r="D905" i="17" s="1"/>
  <c r="D906" i="17" s="1"/>
  <c r="D907" i="17" s="1"/>
  <c r="D908" i="17" s="1"/>
  <c r="D909" i="17" s="1"/>
  <c r="D910" i="17" s="1"/>
  <c r="D911" i="17" s="1"/>
  <c r="D912" i="17" s="1"/>
  <c r="D913" i="17" s="1"/>
  <c r="D914" i="17" s="1"/>
  <c r="D915" i="17" s="1"/>
  <c r="D916" i="17" s="1"/>
  <c r="D917" i="17" s="1"/>
  <c r="D918" i="17" s="1"/>
  <c r="D919" i="17" s="1"/>
  <c r="D920" i="17" s="1"/>
  <c r="D921" i="17" s="1"/>
  <c r="D922" i="17" s="1"/>
  <c r="D923" i="17" s="1"/>
  <c r="D924" i="17" s="1"/>
  <c r="D925" i="17" s="1"/>
  <c r="D926" i="17" s="1"/>
  <c r="D927" i="17" s="1"/>
  <c r="D928" i="17" s="1"/>
  <c r="D929" i="17" s="1"/>
  <c r="D930" i="17" s="1"/>
  <c r="D931" i="17" s="1"/>
  <c r="D932" i="17" s="1"/>
  <c r="D933" i="17" s="1"/>
  <c r="D934" i="17" s="1"/>
  <c r="D935" i="17" s="1"/>
  <c r="D936" i="17" s="1"/>
  <c r="D937" i="17" s="1"/>
  <c r="D938" i="17" s="1"/>
  <c r="D939" i="17" s="1"/>
  <c r="D940" i="17" s="1"/>
  <c r="D941" i="17" s="1"/>
  <c r="D942" i="17" s="1"/>
  <c r="D943" i="17" s="1"/>
  <c r="D944" i="17" s="1"/>
  <c r="D945" i="17" s="1"/>
  <c r="D946" i="17" s="1"/>
  <c r="D947" i="17" s="1"/>
  <c r="D948" i="17" s="1"/>
  <c r="D949" i="17" s="1"/>
  <c r="D950" i="17" s="1"/>
  <c r="D951" i="17" s="1"/>
  <c r="D952" i="17" s="1"/>
  <c r="D953" i="17" s="1"/>
  <c r="D954" i="17" s="1"/>
  <c r="D955" i="17" s="1"/>
  <c r="D956" i="17" s="1"/>
  <c r="D957" i="17" s="1"/>
  <c r="D958" i="17" s="1"/>
  <c r="D959" i="17" s="1"/>
  <c r="D960" i="17" s="1"/>
  <c r="D961" i="17" s="1"/>
  <c r="D962" i="17" s="1"/>
  <c r="D963" i="17" s="1"/>
  <c r="D964" i="17" s="1"/>
  <c r="D965" i="17" s="1"/>
  <c r="D966" i="17" s="1"/>
  <c r="D967" i="17" s="1"/>
  <c r="D968" i="17" s="1"/>
  <c r="D969" i="17" s="1"/>
  <c r="D970" i="17" s="1"/>
  <c r="D971" i="17" s="1"/>
  <c r="D972" i="17" s="1"/>
  <c r="D973" i="17" s="1"/>
  <c r="D974" i="17" s="1"/>
  <c r="D975" i="17" s="1"/>
  <c r="D976" i="17" s="1"/>
  <c r="D977" i="17" s="1"/>
  <c r="D978" i="17" s="1"/>
  <c r="D979" i="17" s="1"/>
  <c r="D980" i="17" s="1"/>
  <c r="D981" i="17" s="1"/>
  <c r="D982" i="17" s="1"/>
  <c r="D983" i="17" s="1"/>
  <c r="D984" i="17" s="1"/>
  <c r="D985" i="17" s="1"/>
  <c r="D986" i="17" s="1"/>
  <c r="D987" i="17" s="1"/>
  <c r="D988" i="17" s="1"/>
  <c r="D989" i="17" s="1"/>
  <c r="D990" i="17" s="1"/>
  <c r="D991" i="17" s="1"/>
  <c r="D992" i="17" s="1"/>
  <c r="D993" i="17" s="1"/>
  <c r="D994" i="17" s="1"/>
  <c r="D995" i="17" s="1"/>
  <c r="D996" i="17" s="1"/>
  <c r="D997" i="17" s="1"/>
  <c r="D998" i="17" s="1"/>
  <c r="D999" i="17" s="1"/>
  <c r="D1000" i="17" s="1"/>
  <c r="D1001" i="17" s="1"/>
  <c r="D1002" i="17" s="1"/>
  <c r="D1003" i="17" s="1"/>
  <c r="D1004" i="17" s="1"/>
  <c r="D1005" i="17" s="1"/>
  <c r="D1006" i="17" s="1"/>
  <c r="D1007" i="17" s="1"/>
  <c r="D1008" i="17" s="1"/>
  <c r="D1009" i="17" s="1"/>
  <c r="D1010" i="17" s="1"/>
  <c r="D1011" i="17" s="1"/>
  <c r="D1012" i="17" s="1"/>
  <c r="D1013" i="17" s="1"/>
  <c r="D1014" i="17" s="1"/>
  <c r="D1015" i="17" s="1"/>
  <c r="D1016" i="17" s="1"/>
  <c r="D1017" i="17" s="1"/>
  <c r="D1018" i="17" s="1"/>
  <c r="D1019" i="17" s="1"/>
  <c r="D1020" i="17" s="1"/>
  <c r="D1021" i="17" s="1"/>
  <c r="D1022" i="17" s="1"/>
  <c r="C25" i="17"/>
  <c r="B25" i="17"/>
  <c r="A25" i="17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93" i="17" s="1"/>
  <c r="A94" i="17" s="1"/>
  <c r="A95" i="17" s="1"/>
  <c r="A96" i="17" s="1"/>
  <c r="A97" i="17" s="1"/>
  <c r="A98" i="17" s="1"/>
  <c r="A99" i="17" s="1"/>
  <c r="A100" i="17" s="1"/>
  <c r="A101" i="17" s="1"/>
  <c r="A102" i="17" s="1"/>
  <c r="A103" i="17" s="1"/>
  <c r="A104" i="17" s="1"/>
  <c r="A105" i="17" s="1"/>
  <c r="A106" i="17" s="1"/>
  <c r="A107" i="17" s="1"/>
  <c r="A108" i="17" s="1"/>
  <c r="A109" i="17" s="1"/>
  <c r="A110" i="17" s="1"/>
  <c r="A111" i="17" s="1"/>
  <c r="A112" i="17" s="1"/>
  <c r="A113" i="17" s="1"/>
  <c r="A114" i="17" s="1"/>
  <c r="A115" i="17" s="1"/>
  <c r="A116" i="17" s="1"/>
  <c r="A117" i="17" s="1"/>
  <c r="A118" i="17" s="1"/>
  <c r="A119" i="17" s="1"/>
  <c r="A120" i="17" s="1"/>
  <c r="A121" i="17" s="1"/>
  <c r="A122" i="17" s="1"/>
  <c r="A123" i="17" s="1"/>
  <c r="A124" i="17" s="1"/>
  <c r="A125" i="17" s="1"/>
  <c r="A126" i="17" s="1"/>
  <c r="A127" i="17" s="1"/>
  <c r="A128" i="17" s="1"/>
  <c r="A129" i="17" s="1"/>
  <c r="A130" i="17" s="1"/>
  <c r="A131" i="17" s="1"/>
  <c r="A132" i="17" s="1"/>
  <c r="A133" i="17" s="1"/>
  <c r="A134" i="17" s="1"/>
  <c r="A135" i="17" s="1"/>
  <c r="A136" i="17" s="1"/>
  <c r="A137" i="17" s="1"/>
  <c r="A138" i="17" s="1"/>
  <c r="A139" i="17" s="1"/>
  <c r="A140" i="17" s="1"/>
  <c r="A141" i="17" s="1"/>
  <c r="A142" i="17" s="1"/>
  <c r="A143" i="17" s="1"/>
  <c r="A144" i="17" s="1"/>
  <c r="A145" i="17" s="1"/>
  <c r="A146" i="17" s="1"/>
  <c r="A147" i="17" s="1"/>
  <c r="A148" i="17" s="1"/>
  <c r="A149" i="17" s="1"/>
  <c r="A150" i="17" s="1"/>
  <c r="A151" i="17" s="1"/>
  <c r="A152" i="17" s="1"/>
  <c r="A153" i="17" s="1"/>
  <c r="A154" i="17" s="1"/>
  <c r="A155" i="17" s="1"/>
  <c r="A156" i="17" s="1"/>
  <c r="A157" i="17" s="1"/>
  <c r="A158" i="17" s="1"/>
  <c r="A159" i="17" s="1"/>
  <c r="A160" i="17" s="1"/>
  <c r="A161" i="17" s="1"/>
  <c r="A162" i="17" s="1"/>
  <c r="A163" i="17" s="1"/>
  <c r="A164" i="17" s="1"/>
  <c r="A165" i="17" s="1"/>
  <c r="A166" i="17" s="1"/>
  <c r="A167" i="17" s="1"/>
  <c r="A168" i="17" s="1"/>
  <c r="A169" i="17" s="1"/>
  <c r="A170" i="17" s="1"/>
  <c r="A171" i="17" s="1"/>
  <c r="A172" i="17" s="1"/>
  <c r="A173" i="17" s="1"/>
  <c r="A174" i="17" s="1"/>
  <c r="A175" i="17" s="1"/>
  <c r="A176" i="17" s="1"/>
  <c r="A177" i="17" s="1"/>
  <c r="A178" i="17" s="1"/>
  <c r="A179" i="17" s="1"/>
  <c r="A180" i="17" s="1"/>
  <c r="A181" i="17" s="1"/>
  <c r="A182" i="17" s="1"/>
  <c r="A183" i="17" s="1"/>
  <c r="A184" i="17" s="1"/>
  <c r="A185" i="17" s="1"/>
  <c r="A186" i="17" s="1"/>
  <c r="A187" i="17" s="1"/>
  <c r="A188" i="17" s="1"/>
  <c r="A189" i="17" s="1"/>
  <c r="A190" i="17" s="1"/>
  <c r="A191" i="17" s="1"/>
  <c r="A192" i="17" s="1"/>
  <c r="A193" i="17" s="1"/>
  <c r="A194" i="17" s="1"/>
  <c r="A195" i="17" s="1"/>
  <c r="A196" i="17" s="1"/>
  <c r="A197" i="17" s="1"/>
  <c r="A198" i="17" s="1"/>
  <c r="A199" i="17" s="1"/>
  <c r="A200" i="17" s="1"/>
  <c r="A201" i="17" s="1"/>
  <c r="A202" i="17" s="1"/>
  <c r="A203" i="17" s="1"/>
  <c r="A204" i="17" s="1"/>
  <c r="A205" i="17" s="1"/>
  <c r="A206" i="17" s="1"/>
  <c r="A207" i="17" s="1"/>
  <c r="A208" i="17" s="1"/>
  <c r="A209" i="17" s="1"/>
  <c r="A210" i="17" s="1"/>
  <c r="A211" i="17" s="1"/>
  <c r="A212" i="17" s="1"/>
  <c r="A213" i="17" s="1"/>
  <c r="A214" i="17" s="1"/>
  <c r="A215" i="17" s="1"/>
  <c r="A216" i="17" s="1"/>
  <c r="A217" i="17" s="1"/>
  <c r="A218" i="17" s="1"/>
  <c r="A219" i="17" s="1"/>
  <c r="A220" i="17" s="1"/>
  <c r="A221" i="17" s="1"/>
  <c r="A222" i="17" s="1"/>
  <c r="A223" i="17" s="1"/>
  <c r="A224" i="17" s="1"/>
  <c r="A225" i="17" s="1"/>
  <c r="A226" i="17" s="1"/>
  <c r="A227" i="17" s="1"/>
  <c r="A228" i="17" s="1"/>
  <c r="A229" i="17" s="1"/>
  <c r="A230" i="17" s="1"/>
  <c r="A231" i="17" s="1"/>
  <c r="A232" i="17" s="1"/>
  <c r="A233" i="17" s="1"/>
  <c r="A234" i="17" s="1"/>
  <c r="A235" i="17" s="1"/>
  <c r="A236" i="17" s="1"/>
  <c r="A237" i="17" s="1"/>
  <c r="A238" i="17" s="1"/>
  <c r="A239" i="17" s="1"/>
  <c r="A240" i="17" s="1"/>
  <c r="A241" i="17" s="1"/>
  <c r="A242" i="17" s="1"/>
  <c r="A243" i="17" s="1"/>
  <c r="A244" i="17" s="1"/>
  <c r="A245" i="17" s="1"/>
  <c r="A246" i="17" s="1"/>
  <c r="A247" i="17" s="1"/>
  <c r="A248" i="17" s="1"/>
  <c r="A249" i="17" s="1"/>
  <c r="A250" i="17" s="1"/>
  <c r="A251" i="17" s="1"/>
  <c r="A252" i="17" s="1"/>
  <c r="A253" i="17" s="1"/>
  <c r="A254" i="17" s="1"/>
  <c r="A255" i="17" s="1"/>
  <c r="A256" i="17" s="1"/>
  <c r="A257" i="17" s="1"/>
  <c r="A258" i="17" s="1"/>
  <c r="A259" i="17" s="1"/>
  <c r="A260" i="17" s="1"/>
  <c r="A261" i="17" s="1"/>
  <c r="A262" i="17" s="1"/>
  <c r="A263" i="17" s="1"/>
  <c r="A264" i="17" s="1"/>
  <c r="A265" i="17" s="1"/>
  <c r="A266" i="17" s="1"/>
  <c r="A267" i="17" s="1"/>
  <c r="A268" i="17" s="1"/>
  <c r="A269" i="17" s="1"/>
  <c r="A270" i="17" s="1"/>
  <c r="A271" i="17" s="1"/>
  <c r="A272" i="17" s="1"/>
  <c r="A273" i="17" s="1"/>
  <c r="A274" i="17" s="1"/>
  <c r="A275" i="17" s="1"/>
  <c r="A276" i="17" s="1"/>
  <c r="A277" i="17" s="1"/>
  <c r="A278" i="17" s="1"/>
  <c r="A279" i="17" s="1"/>
  <c r="A280" i="17" s="1"/>
  <c r="A281" i="17" s="1"/>
  <c r="A282" i="17" s="1"/>
  <c r="A283" i="17" s="1"/>
  <c r="A284" i="17" s="1"/>
  <c r="A285" i="17" s="1"/>
  <c r="A286" i="17" s="1"/>
  <c r="A287" i="17" s="1"/>
  <c r="A288" i="17" s="1"/>
  <c r="A289" i="17" s="1"/>
  <c r="A290" i="17" s="1"/>
  <c r="A291" i="17" s="1"/>
  <c r="A292" i="17" s="1"/>
  <c r="A293" i="17" s="1"/>
  <c r="A294" i="17" s="1"/>
  <c r="A295" i="17" s="1"/>
  <c r="A296" i="17" s="1"/>
  <c r="A297" i="17" s="1"/>
  <c r="A298" i="17" s="1"/>
  <c r="A299" i="17" s="1"/>
  <c r="A300" i="17" s="1"/>
  <c r="A301" i="17" s="1"/>
  <c r="A302" i="17" s="1"/>
  <c r="A303" i="17" s="1"/>
  <c r="A304" i="17" s="1"/>
  <c r="A305" i="17" s="1"/>
  <c r="A306" i="17" s="1"/>
  <c r="A307" i="17" s="1"/>
  <c r="A308" i="17" s="1"/>
  <c r="A309" i="17" s="1"/>
  <c r="A310" i="17" s="1"/>
  <c r="A311" i="17" s="1"/>
  <c r="A312" i="17" s="1"/>
  <c r="A313" i="17" s="1"/>
  <c r="A314" i="17" s="1"/>
  <c r="A315" i="17" s="1"/>
  <c r="A316" i="17" s="1"/>
  <c r="A317" i="17" s="1"/>
  <c r="A318" i="17" s="1"/>
  <c r="A319" i="17" s="1"/>
  <c r="A320" i="17" s="1"/>
  <c r="A321" i="17" s="1"/>
  <c r="A322" i="17" s="1"/>
  <c r="A323" i="17" s="1"/>
  <c r="A324" i="17" s="1"/>
  <c r="A325" i="17" s="1"/>
  <c r="A326" i="17" s="1"/>
  <c r="A327" i="17" s="1"/>
  <c r="A328" i="17" s="1"/>
  <c r="A329" i="17" s="1"/>
  <c r="A330" i="17" s="1"/>
  <c r="A331" i="17" s="1"/>
  <c r="A332" i="17" s="1"/>
  <c r="A333" i="17" s="1"/>
  <c r="A334" i="17" s="1"/>
  <c r="A335" i="17" s="1"/>
  <c r="A336" i="17" s="1"/>
  <c r="A337" i="17" s="1"/>
  <c r="A338" i="17" s="1"/>
  <c r="A339" i="17" s="1"/>
  <c r="A340" i="17" s="1"/>
  <c r="A341" i="17" s="1"/>
  <c r="A342" i="17" s="1"/>
  <c r="A343" i="17" s="1"/>
  <c r="A344" i="17" s="1"/>
  <c r="A345" i="17" s="1"/>
  <c r="A346" i="17" s="1"/>
  <c r="A347" i="17" s="1"/>
  <c r="A348" i="17" s="1"/>
  <c r="A349" i="17" s="1"/>
  <c r="A350" i="17" s="1"/>
  <c r="A351" i="17" s="1"/>
  <c r="A352" i="17" s="1"/>
  <c r="A353" i="17" s="1"/>
  <c r="A354" i="17" s="1"/>
  <c r="A355" i="17" s="1"/>
  <c r="A356" i="17" s="1"/>
  <c r="A357" i="17" s="1"/>
  <c r="A358" i="17" s="1"/>
  <c r="A359" i="17" s="1"/>
  <c r="A360" i="17" s="1"/>
  <c r="A361" i="17" s="1"/>
  <c r="A362" i="17" s="1"/>
  <c r="A363" i="17" s="1"/>
  <c r="A364" i="17" s="1"/>
  <c r="A365" i="17" s="1"/>
  <c r="A366" i="17" s="1"/>
  <c r="A367" i="17" s="1"/>
  <c r="A368" i="17" s="1"/>
  <c r="A369" i="17" s="1"/>
  <c r="A370" i="17" s="1"/>
  <c r="A371" i="17" s="1"/>
  <c r="A372" i="17" s="1"/>
  <c r="A373" i="17" s="1"/>
  <c r="A374" i="17" s="1"/>
  <c r="A375" i="17" s="1"/>
  <c r="A376" i="17" s="1"/>
  <c r="A377" i="17" s="1"/>
  <c r="A378" i="17" s="1"/>
  <c r="A379" i="17" s="1"/>
  <c r="A380" i="17" s="1"/>
  <c r="A381" i="17" s="1"/>
  <c r="A382" i="17" s="1"/>
  <c r="A383" i="17" s="1"/>
  <c r="A384" i="17" s="1"/>
  <c r="A385" i="17" s="1"/>
  <c r="A386" i="17" s="1"/>
  <c r="A387" i="17" s="1"/>
  <c r="A388" i="17" s="1"/>
  <c r="A389" i="17" s="1"/>
  <c r="A390" i="17" s="1"/>
  <c r="A391" i="17" s="1"/>
  <c r="A392" i="17" s="1"/>
  <c r="A393" i="17" s="1"/>
  <c r="A394" i="17" s="1"/>
  <c r="A395" i="17" s="1"/>
  <c r="A396" i="17" s="1"/>
  <c r="A397" i="17" s="1"/>
  <c r="A398" i="17" s="1"/>
  <c r="A399" i="17" s="1"/>
  <c r="A400" i="17" s="1"/>
  <c r="A401" i="17" s="1"/>
  <c r="A402" i="17" s="1"/>
  <c r="A403" i="17" s="1"/>
  <c r="A404" i="17" s="1"/>
  <c r="A405" i="17" s="1"/>
  <c r="A406" i="17" s="1"/>
  <c r="A407" i="17" s="1"/>
  <c r="A408" i="17" s="1"/>
  <c r="A409" i="17" s="1"/>
  <c r="A410" i="17" s="1"/>
  <c r="A411" i="17" s="1"/>
  <c r="A412" i="17" s="1"/>
  <c r="A413" i="17" s="1"/>
  <c r="A414" i="17" s="1"/>
  <c r="A415" i="17" s="1"/>
  <c r="A416" i="17" s="1"/>
  <c r="A417" i="17" s="1"/>
  <c r="A418" i="17" s="1"/>
  <c r="A419" i="17" s="1"/>
  <c r="A420" i="17" s="1"/>
  <c r="A421" i="17" s="1"/>
  <c r="A422" i="17" s="1"/>
  <c r="A423" i="17" s="1"/>
  <c r="A424" i="17" s="1"/>
  <c r="A425" i="17" s="1"/>
  <c r="A426" i="17" s="1"/>
  <c r="A427" i="17" s="1"/>
  <c r="A428" i="17" s="1"/>
  <c r="A429" i="17" s="1"/>
  <c r="A430" i="17" s="1"/>
  <c r="A431" i="17" s="1"/>
  <c r="A432" i="17" s="1"/>
  <c r="A433" i="17" s="1"/>
  <c r="A434" i="17" s="1"/>
  <c r="A435" i="17" s="1"/>
  <c r="A436" i="17" s="1"/>
  <c r="A437" i="17" s="1"/>
  <c r="A438" i="17" s="1"/>
  <c r="A439" i="17" s="1"/>
  <c r="A440" i="17" s="1"/>
  <c r="A441" i="17" s="1"/>
  <c r="A442" i="17" s="1"/>
  <c r="A443" i="17" s="1"/>
  <c r="A444" i="17" s="1"/>
  <c r="A445" i="17" s="1"/>
  <c r="A446" i="17" s="1"/>
  <c r="A447" i="17" s="1"/>
  <c r="A448" i="17" s="1"/>
  <c r="A449" i="17" s="1"/>
  <c r="A450" i="17" s="1"/>
  <c r="A451" i="17" s="1"/>
  <c r="A452" i="17" s="1"/>
  <c r="A453" i="17" s="1"/>
  <c r="A454" i="17" s="1"/>
  <c r="A455" i="17" s="1"/>
  <c r="A456" i="17" s="1"/>
  <c r="A457" i="17" s="1"/>
  <c r="A458" i="17" s="1"/>
  <c r="A459" i="17" s="1"/>
  <c r="A460" i="17" s="1"/>
  <c r="A461" i="17" s="1"/>
  <c r="A462" i="17" s="1"/>
  <c r="A463" i="17" s="1"/>
  <c r="A464" i="17" s="1"/>
  <c r="A465" i="17" s="1"/>
  <c r="A466" i="17" s="1"/>
  <c r="A467" i="17" s="1"/>
  <c r="A468" i="17" s="1"/>
  <c r="A469" i="17" s="1"/>
  <c r="A470" i="17" s="1"/>
  <c r="A471" i="17" s="1"/>
  <c r="A472" i="17" s="1"/>
  <c r="A473" i="17" s="1"/>
  <c r="A474" i="17" s="1"/>
  <c r="A475" i="17" s="1"/>
  <c r="A476" i="17" s="1"/>
  <c r="A477" i="17" s="1"/>
  <c r="A478" i="17" s="1"/>
  <c r="A479" i="17" s="1"/>
  <c r="A480" i="17" s="1"/>
  <c r="A481" i="17" s="1"/>
  <c r="A482" i="17" s="1"/>
  <c r="A483" i="17" s="1"/>
  <c r="A484" i="17" s="1"/>
  <c r="A485" i="17" s="1"/>
  <c r="A486" i="17" s="1"/>
  <c r="A487" i="17" s="1"/>
  <c r="A488" i="17" s="1"/>
  <c r="A489" i="17" s="1"/>
  <c r="A490" i="17" s="1"/>
  <c r="A491" i="17" s="1"/>
  <c r="A492" i="17" s="1"/>
  <c r="A493" i="17" s="1"/>
  <c r="A494" i="17" s="1"/>
  <c r="A495" i="17" s="1"/>
  <c r="A496" i="17" s="1"/>
  <c r="A497" i="17" s="1"/>
  <c r="A498" i="17" s="1"/>
  <c r="A499" i="17" s="1"/>
  <c r="A500" i="17" s="1"/>
  <c r="A501" i="17" s="1"/>
  <c r="A502" i="17" s="1"/>
  <c r="A503" i="17" s="1"/>
  <c r="A504" i="17" s="1"/>
  <c r="A505" i="17" s="1"/>
  <c r="A506" i="17" s="1"/>
  <c r="A507" i="17" s="1"/>
  <c r="A508" i="17" s="1"/>
  <c r="A509" i="17" s="1"/>
  <c r="A510" i="17" s="1"/>
  <c r="A511" i="17" s="1"/>
  <c r="A512" i="17" s="1"/>
  <c r="A513" i="17" s="1"/>
  <c r="A514" i="17" s="1"/>
  <c r="A515" i="17" s="1"/>
  <c r="A516" i="17" s="1"/>
  <c r="A517" i="17" s="1"/>
  <c r="A518" i="17" s="1"/>
  <c r="A519" i="17" s="1"/>
  <c r="A520" i="17" s="1"/>
  <c r="A521" i="17" s="1"/>
  <c r="A522" i="17" s="1"/>
  <c r="A523" i="17" s="1"/>
  <c r="A524" i="17" s="1"/>
  <c r="A525" i="17" s="1"/>
  <c r="A526" i="17" s="1"/>
  <c r="A527" i="17" s="1"/>
  <c r="A528" i="17" s="1"/>
  <c r="A529" i="17" s="1"/>
  <c r="A530" i="17" s="1"/>
  <c r="A531" i="17" s="1"/>
  <c r="A532" i="17" s="1"/>
  <c r="A533" i="17" s="1"/>
  <c r="A534" i="17" s="1"/>
  <c r="A535" i="17" s="1"/>
  <c r="A536" i="17" s="1"/>
  <c r="A537" i="17" s="1"/>
  <c r="A538" i="17" s="1"/>
  <c r="A539" i="17" s="1"/>
  <c r="A540" i="17" s="1"/>
  <c r="A541" i="17" s="1"/>
  <c r="A542" i="17" s="1"/>
  <c r="A543" i="17" s="1"/>
  <c r="A544" i="17" s="1"/>
  <c r="A545" i="17" s="1"/>
  <c r="A546" i="17" s="1"/>
  <c r="A547" i="17" s="1"/>
  <c r="A548" i="17" s="1"/>
  <c r="A549" i="17" s="1"/>
  <c r="A550" i="17" s="1"/>
  <c r="A551" i="17" s="1"/>
  <c r="A552" i="17" s="1"/>
  <c r="A553" i="17" s="1"/>
  <c r="A554" i="17" s="1"/>
  <c r="A555" i="17" s="1"/>
  <c r="A556" i="17" s="1"/>
  <c r="A557" i="17" s="1"/>
  <c r="A558" i="17" s="1"/>
  <c r="A559" i="17" s="1"/>
  <c r="A560" i="17" s="1"/>
  <c r="A561" i="17" s="1"/>
  <c r="A562" i="17" s="1"/>
  <c r="A563" i="17" s="1"/>
  <c r="A564" i="17" s="1"/>
  <c r="A565" i="17" s="1"/>
  <c r="A566" i="17" s="1"/>
  <c r="A567" i="17" s="1"/>
  <c r="A568" i="17" s="1"/>
  <c r="A569" i="17" s="1"/>
  <c r="A570" i="17" s="1"/>
  <c r="A571" i="17" s="1"/>
  <c r="A572" i="17" s="1"/>
  <c r="A573" i="17" s="1"/>
  <c r="A574" i="17" s="1"/>
  <c r="A575" i="17" s="1"/>
  <c r="A576" i="17" s="1"/>
  <c r="A577" i="17" s="1"/>
  <c r="A578" i="17" s="1"/>
  <c r="A579" i="17" s="1"/>
  <c r="A580" i="17" s="1"/>
  <c r="A581" i="17" s="1"/>
  <c r="A582" i="17" s="1"/>
  <c r="A583" i="17" s="1"/>
  <c r="A584" i="17" s="1"/>
  <c r="A585" i="17" s="1"/>
  <c r="A586" i="17" s="1"/>
  <c r="A587" i="17" s="1"/>
  <c r="A588" i="17" s="1"/>
  <c r="A589" i="17" s="1"/>
  <c r="A590" i="17" s="1"/>
  <c r="A591" i="17" s="1"/>
  <c r="A592" i="17" s="1"/>
  <c r="A593" i="17" s="1"/>
  <c r="A594" i="17" s="1"/>
  <c r="A595" i="17" s="1"/>
  <c r="A596" i="17" s="1"/>
  <c r="A597" i="17" s="1"/>
  <c r="A598" i="17" s="1"/>
  <c r="A599" i="17" s="1"/>
  <c r="A600" i="17" s="1"/>
  <c r="A601" i="17" s="1"/>
  <c r="A602" i="17" s="1"/>
  <c r="A603" i="17" s="1"/>
  <c r="A604" i="17" s="1"/>
  <c r="A605" i="17" s="1"/>
  <c r="A606" i="17" s="1"/>
  <c r="A607" i="17" s="1"/>
  <c r="A608" i="17" s="1"/>
  <c r="A609" i="17" s="1"/>
  <c r="A610" i="17" s="1"/>
  <c r="A611" i="17" s="1"/>
  <c r="A612" i="17" s="1"/>
  <c r="A613" i="17" s="1"/>
  <c r="A614" i="17" s="1"/>
  <c r="A615" i="17" s="1"/>
  <c r="A616" i="17" s="1"/>
  <c r="A617" i="17" s="1"/>
  <c r="A618" i="17" s="1"/>
  <c r="A619" i="17" s="1"/>
  <c r="A620" i="17" s="1"/>
  <c r="A621" i="17" s="1"/>
  <c r="A622" i="17" s="1"/>
  <c r="A623" i="17" s="1"/>
  <c r="A624" i="17" s="1"/>
  <c r="A625" i="17" s="1"/>
  <c r="A626" i="17" s="1"/>
  <c r="A627" i="17" s="1"/>
  <c r="A628" i="17" s="1"/>
  <c r="A629" i="17" s="1"/>
  <c r="A630" i="17" s="1"/>
  <c r="A631" i="17" s="1"/>
  <c r="A632" i="17" s="1"/>
  <c r="A633" i="17" s="1"/>
  <c r="A634" i="17" s="1"/>
  <c r="A635" i="17" s="1"/>
  <c r="A636" i="17" s="1"/>
  <c r="A637" i="17" s="1"/>
  <c r="A638" i="17" s="1"/>
  <c r="A639" i="17" s="1"/>
  <c r="A640" i="17" s="1"/>
  <c r="A641" i="17" s="1"/>
  <c r="A642" i="17" s="1"/>
  <c r="A643" i="17" s="1"/>
  <c r="A644" i="17" s="1"/>
  <c r="A645" i="17" s="1"/>
  <c r="A646" i="17" s="1"/>
  <c r="A647" i="17" s="1"/>
  <c r="A648" i="17" s="1"/>
  <c r="A649" i="17" s="1"/>
  <c r="A650" i="17" s="1"/>
  <c r="A651" i="17" s="1"/>
  <c r="A652" i="17" s="1"/>
  <c r="A653" i="17" s="1"/>
  <c r="A654" i="17" s="1"/>
  <c r="A655" i="17" s="1"/>
  <c r="A656" i="17" s="1"/>
  <c r="A657" i="17" s="1"/>
  <c r="A658" i="17" s="1"/>
  <c r="A659" i="17" s="1"/>
  <c r="A660" i="17" s="1"/>
  <c r="A661" i="17" s="1"/>
  <c r="A662" i="17" s="1"/>
  <c r="A663" i="17" s="1"/>
  <c r="A664" i="17" s="1"/>
  <c r="A665" i="17" s="1"/>
  <c r="A666" i="17" s="1"/>
  <c r="A667" i="17" s="1"/>
  <c r="A668" i="17" s="1"/>
  <c r="A669" i="17" s="1"/>
  <c r="A670" i="17" s="1"/>
  <c r="A671" i="17" s="1"/>
  <c r="A672" i="17" s="1"/>
  <c r="A673" i="17" s="1"/>
  <c r="A674" i="17" s="1"/>
  <c r="A675" i="17" s="1"/>
  <c r="A676" i="17" s="1"/>
  <c r="A677" i="17" s="1"/>
  <c r="A678" i="17" s="1"/>
  <c r="A679" i="17" s="1"/>
  <c r="A680" i="17" s="1"/>
  <c r="A681" i="17" s="1"/>
  <c r="A682" i="17" s="1"/>
  <c r="A683" i="17" s="1"/>
  <c r="A684" i="17" s="1"/>
  <c r="A685" i="17" s="1"/>
  <c r="A686" i="17" s="1"/>
  <c r="A687" i="17" s="1"/>
  <c r="A688" i="17" s="1"/>
  <c r="A689" i="17" s="1"/>
  <c r="A690" i="17" s="1"/>
  <c r="A691" i="17" s="1"/>
  <c r="A692" i="17" s="1"/>
  <c r="A693" i="17" s="1"/>
  <c r="A694" i="17" s="1"/>
  <c r="A695" i="17" s="1"/>
  <c r="A696" i="17" s="1"/>
  <c r="A697" i="17" s="1"/>
  <c r="A698" i="17" s="1"/>
  <c r="A699" i="17" s="1"/>
  <c r="A700" i="17" s="1"/>
  <c r="A701" i="17" s="1"/>
  <c r="A702" i="17" s="1"/>
  <c r="A703" i="17" s="1"/>
  <c r="A704" i="17" s="1"/>
  <c r="A705" i="17" s="1"/>
  <c r="A706" i="17" s="1"/>
  <c r="A707" i="17" s="1"/>
  <c r="A708" i="17" s="1"/>
  <c r="A709" i="17" s="1"/>
  <c r="A710" i="17" s="1"/>
  <c r="A711" i="17" s="1"/>
  <c r="A712" i="17" s="1"/>
  <c r="A713" i="17" s="1"/>
  <c r="A714" i="17" s="1"/>
  <c r="A715" i="17" s="1"/>
  <c r="A716" i="17" s="1"/>
  <c r="A717" i="17" s="1"/>
  <c r="A718" i="17" s="1"/>
  <c r="A719" i="17" s="1"/>
  <c r="A720" i="17" s="1"/>
  <c r="A721" i="17" s="1"/>
  <c r="A722" i="17" s="1"/>
  <c r="A723" i="17" s="1"/>
  <c r="A724" i="17" s="1"/>
  <c r="A725" i="17" s="1"/>
  <c r="A726" i="17" s="1"/>
  <c r="A727" i="17" s="1"/>
  <c r="A728" i="17" s="1"/>
  <c r="A729" i="17" s="1"/>
  <c r="A730" i="17" s="1"/>
  <c r="A731" i="17" s="1"/>
  <c r="A732" i="17" s="1"/>
  <c r="A733" i="17" s="1"/>
  <c r="A734" i="17" s="1"/>
  <c r="A735" i="17" s="1"/>
  <c r="A736" i="17" s="1"/>
  <c r="A737" i="17" s="1"/>
  <c r="A738" i="17" s="1"/>
  <c r="A739" i="17" s="1"/>
  <c r="A740" i="17" s="1"/>
  <c r="A741" i="17" s="1"/>
  <c r="A742" i="17" s="1"/>
  <c r="A743" i="17" s="1"/>
  <c r="A744" i="17" s="1"/>
  <c r="A745" i="17" s="1"/>
  <c r="A746" i="17" s="1"/>
  <c r="A747" i="17" s="1"/>
  <c r="A748" i="17" s="1"/>
  <c r="A749" i="17" s="1"/>
  <c r="A750" i="17" s="1"/>
  <c r="A751" i="17" s="1"/>
  <c r="A752" i="17" s="1"/>
  <c r="A753" i="17" s="1"/>
  <c r="A754" i="17" s="1"/>
  <c r="A755" i="17" s="1"/>
  <c r="A756" i="17" s="1"/>
  <c r="A757" i="17" s="1"/>
  <c r="A758" i="17" s="1"/>
  <c r="A759" i="17" s="1"/>
  <c r="A760" i="17" s="1"/>
  <c r="A761" i="17" s="1"/>
  <c r="A762" i="17" s="1"/>
  <c r="A763" i="17" s="1"/>
  <c r="A764" i="17" s="1"/>
  <c r="A765" i="17" s="1"/>
  <c r="A766" i="17" s="1"/>
  <c r="A767" i="17" s="1"/>
  <c r="A768" i="17" s="1"/>
  <c r="A769" i="17" s="1"/>
  <c r="A770" i="17" s="1"/>
  <c r="A771" i="17" s="1"/>
  <c r="A772" i="17" s="1"/>
  <c r="A773" i="17" s="1"/>
  <c r="A774" i="17" s="1"/>
  <c r="A775" i="17" s="1"/>
  <c r="A776" i="17" s="1"/>
  <c r="A777" i="17" s="1"/>
  <c r="A778" i="17" s="1"/>
  <c r="A779" i="17" s="1"/>
  <c r="A780" i="17" s="1"/>
  <c r="A781" i="17" s="1"/>
  <c r="A782" i="17" s="1"/>
  <c r="A783" i="17" s="1"/>
  <c r="A784" i="17" s="1"/>
  <c r="A785" i="17" s="1"/>
  <c r="A786" i="17" s="1"/>
  <c r="A787" i="17" s="1"/>
  <c r="A788" i="17" s="1"/>
  <c r="A789" i="17" s="1"/>
  <c r="A790" i="17" s="1"/>
  <c r="A791" i="17" s="1"/>
  <c r="A792" i="17" s="1"/>
  <c r="A793" i="17" s="1"/>
  <c r="A794" i="17" s="1"/>
  <c r="A795" i="17" s="1"/>
  <c r="A796" i="17" s="1"/>
  <c r="A797" i="17" s="1"/>
  <c r="A798" i="17" s="1"/>
  <c r="A799" i="17" s="1"/>
  <c r="A800" i="17" s="1"/>
  <c r="A801" i="17" s="1"/>
  <c r="A802" i="17" s="1"/>
  <c r="A803" i="17" s="1"/>
  <c r="A804" i="17" s="1"/>
  <c r="A805" i="17" s="1"/>
  <c r="A806" i="17" s="1"/>
  <c r="A807" i="17" s="1"/>
  <c r="A808" i="17" s="1"/>
  <c r="A809" i="17" s="1"/>
  <c r="A810" i="17" s="1"/>
  <c r="A811" i="17" s="1"/>
  <c r="A812" i="17" s="1"/>
  <c r="A813" i="17" s="1"/>
  <c r="A814" i="17" s="1"/>
  <c r="A815" i="17" s="1"/>
  <c r="A816" i="17" s="1"/>
  <c r="A817" i="17" s="1"/>
  <c r="A818" i="17" s="1"/>
  <c r="A819" i="17" s="1"/>
  <c r="A820" i="17" s="1"/>
  <c r="A821" i="17" s="1"/>
  <c r="A822" i="17" s="1"/>
  <c r="A823" i="17" s="1"/>
  <c r="A824" i="17" s="1"/>
  <c r="A825" i="17" s="1"/>
  <c r="A826" i="17" s="1"/>
  <c r="A827" i="17" s="1"/>
  <c r="A828" i="17" s="1"/>
  <c r="A829" i="17" s="1"/>
  <c r="A830" i="17" s="1"/>
  <c r="A831" i="17" s="1"/>
  <c r="A832" i="17" s="1"/>
  <c r="A833" i="17" s="1"/>
  <c r="A834" i="17" s="1"/>
  <c r="A835" i="17" s="1"/>
  <c r="A836" i="17" s="1"/>
  <c r="A837" i="17" s="1"/>
  <c r="A838" i="17" s="1"/>
  <c r="A839" i="17" s="1"/>
  <c r="A840" i="17" s="1"/>
  <c r="A841" i="17" s="1"/>
  <c r="A842" i="17" s="1"/>
  <c r="A843" i="17" s="1"/>
  <c r="A844" i="17" s="1"/>
  <c r="A845" i="17" s="1"/>
  <c r="A846" i="17" s="1"/>
  <c r="A847" i="17" s="1"/>
  <c r="A848" i="17" s="1"/>
  <c r="A849" i="17" s="1"/>
  <c r="A850" i="17" s="1"/>
  <c r="A851" i="17" s="1"/>
  <c r="A852" i="17" s="1"/>
  <c r="A853" i="17" s="1"/>
  <c r="A854" i="17" s="1"/>
  <c r="A855" i="17" s="1"/>
  <c r="A856" i="17" s="1"/>
  <c r="A857" i="17" s="1"/>
  <c r="A858" i="17" s="1"/>
  <c r="A859" i="17" s="1"/>
  <c r="A860" i="17" s="1"/>
  <c r="A861" i="17" s="1"/>
  <c r="A862" i="17" s="1"/>
  <c r="A863" i="17" s="1"/>
  <c r="A864" i="17" s="1"/>
  <c r="A865" i="17" s="1"/>
  <c r="A866" i="17" s="1"/>
  <c r="A867" i="17" s="1"/>
  <c r="A868" i="17" s="1"/>
  <c r="A869" i="17" s="1"/>
  <c r="A870" i="17" s="1"/>
  <c r="A871" i="17" s="1"/>
  <c r="A872" i="17" s="1"/>
  <c r="A873" i="17" s="1"/>
  <c r="A874" i="17" s="1"/>
  <c r="A875" i="17" s="1"/>
  <c r="A876" i="17" s="1"/>
  <c r="A877" i="17" s="1"/>
  <c r="A878" i="17" s="1"/>
  <c r="A879" i="17" s="1"/>
  <c r="A880" i="17" s="1"/>
  <c r="A881" i="17" s="1"/>
  <c r="A882" i="17" s="1"/>
  <c r="A883" i="17" s="1"/>
  <c r="A884" i="17" s="1"/>
  <c r="A885" i="17" s="1"/>
  <c r="A886" i="17" s="1"/>
  <c r="A887" i="17" s="1"/>
  <c r="A888" i="17" s="1"/>
  <c r="A889" i="17" s="1"/>
  <c r="A890" i="17" s="1"/>
  <c r="A891" i="17" s="1"/>
  <c r="A892" i="17" s="1"/>
  <c r="A893" i="17" s="1"/>
  <c r="A894" i="17" s="1"/>
  <c r="A895" i="17" s="1"/>
  <c r="A896" i="17" s="1"/>
  <c r="A897" i="17" s="1"/>
  <c r="A898" i="17" s="1"/>
  <c r="A899" i="17" s="1"/>
  <c r="A900" i="17" s="1"/>
  <c r="A901" i="17" s="1"/>
  <c r="A902" i="17" s="1"/>
  <c r="A903" i="17" s="1"/>
  <c r="A904" i="17" s="1"/>
  <c r="A905" i="17" s="1"/>
  <c r="A906" i="17" s="1"/>
  <c r="A907" i="17" s="1"/>
  <c r="A908" i="17" s="1"/>
  <c r="A909" i="17" s="1"/>
  <c r="A910" i="17" s="1"/>
  <c r="A911" i="17" s="1"/>
  <c r="A912" i="17" s="1"/>
  <c r="A913" i="17" s="1"/>
  <c r="A914" i="17" s="1"/>
  <c r="A915" i="17" s="1"/>
  <c r="A916" i="17" s="1"/>
  <c r="A917" i="17" s="1"/>
  <c r="A918" i="17" s="1"/>
  <c r="A919" i="17" s="1"/>
  <c r="A920" i="17" s="1"/>
  <c r="A921" i="17" s="1"/>
  <c r="A922" i="17" s="1"/>
  <c r="A923" i="17" s="1"/>
  <c r="A924" i="17" s="1"/>
  <c r="A925" i="17" s="1"/>
  <c r="A926" i="17" s="1"/>
  <c r="A927" i="17" s="1"/>
  <c r="A928" i="17" s="1"/>
  <c r="A929" i="17" s="1"/>
  <c r="A930" i="17" s="1"/>
  <c r="A931" i="17" s="1"/>
  <c r="A932" i="17" s="1"/>
  <c r="A933" i="17" s="1"/>
  <c r="A934" i="17" s="1"/>
  <c r="A935" i="17" s="1"/>
  <c r="A936" i="17" s="1"/>
  <c r="A937" i="17" s="1"/>
  <c r="A938" i="17" s="1"/>
  <c r="A939" i="17" s="1"/>
  <c r="A940" i="17" s="1"/>
  <c r="A941" i="17" s="1"/>
  <c r="A942" i="17" s="1"/>
  <c r="A943" i="17" s="1"/>
  <c r="A944" i="17" s="1"/>
  <c r="A945" i="17" s="1"/>
  <c r="A946" i="17" s="1"/>
  <c r="A947" i="17" s="1"/>
  <c r="A948" i="17" s="1"/>
  <c r="A949" i="17" s="1"/>
  <c r="A950" i="17" s="1"/>
  <c r="A951" i="17" s="1"/>
  <c r="A952" i="17" s="1"/>
  <c r="A953" i="17" s="1"/>
  <c r="A954" i="17" s="1"/>
  <c r="A955" i="17" s="1"/>
  <c r="A956" i="17" s="1"/>
  <c r="A957" i="17" s="1"/>
  <c r="A958" i="17" s="1"/>
  <c r="A959" i="17" s="1"/>
  <c r="A960" i="17" s="1"/>
  <c r="A961" i="17" s="1"/>
  <c r="A962" i="17" s="1"/>
  <c r="A963" i="17" s="1"/>
  <c r="A964" i="17" s="1"/>
  <c r="A965" i="17" s="1"/>
  <c r="A966" i="17" s="1"/>
  <c r="A967" i="17" s="1"/>
  <c r="A968" i="17" s="1"/>
  <c r="A969" i="17" s="1"/>
  <c r="A970" i="17" s="1"/>
  <c r="A971" i="17" s="1"/>
  <c r="A972" i="17" s="1"/>
  <c r="A973" i="17" s="1"/>
  <c r="A974" i="17" s="1"/>
  <c r="A975" i="17" s="1"/>
  <c r="A976" i="17" s="1"/>
  <c r="A977" i="17" s="1"/>
  <c r="A978" i="17" s="1"/>
  <c r="A979" i="17" s="1"/>
  <c r="A980" i="17" s="1"/>
  <c r="A981" i="17" s="1"/>
  <c r="A982" i="17" s="1"/>
  <c r="A983" i="17" s="1"/>
  <c r="A984" i="17" s="1"/>
  <c r="A985" i="17" s="1"/>
  <c r="A986" i="17" s="1"/>
  <c r="A987" i="17" s="1"/>
  <c r="A988" i="17" s="1"/>
  <c r="A989" i="17" s="1"/>
  <c r="A990" i="17" s="1"/>
  <c r="A991" i="17" s="1"/>
  <c r="A992" i="17" s="1"/>
  <c r="A993" i="17" s="1"/>
  <c r="A994" i="17" s="1"/>
  <c r="A995" i="17" s="1"/>
  <c r="A996" i="17" s="1"/>
  <c r="A997" i="17" s="1"/>
  <c r="A998" i="17" s="1"/>
  <c r="A999" i="17" s="1"/>
  <c r="A1000" i="17" s="1"/>
  <c r="A1001" i="17" s="1"/>
  <c r="A1002" i="17" s="1"/>
  <c r="A1003" i="17" s="1"/>
  <c r="A1004" i="17" s="1"/>
  <c r="A1005" i="17" s="1"/>
  <c r="A1006" i="17" s="1"/>
  <c r="A1007" i="17" s="1"/>
  <c r="A1008" i="17" s="1"/>
  <c r="A1009" i="17" s="1"/>
  <c r="A1010" i="17" s="1"/>
  <c r="A1011" i="17" s="1"/>
  <c r="A1012" i="17" s="1"/>
  <c r="A1013" i="17" s="1"/>
  <c r="A1014" i="17" s="1"/>
  <c r="A1015" i="17" s="1"/>
  <c r="A1016" i="17" s="1"/>
  <c r="A1017" i="17" s="1"/>
  <c r="A1018" i="17" s="1"/>
  <c r="A1019" i="17" s="1"/>
  <c r="A1020" i="17" s="1"/>
  <c r="A1021" i="17" s="1"/>
  <c r="A1022" i="17" s="1"/>
  <c r="J24" i="17"/>
  <c r="G24" i="17"/>
  <c r="H24" i="17" s="1"/>
  <c r="F24" i="17"/>
  <c r="C19" i="18" l="1"/>
  <c r="C20" i="18" s="1"/>
  <c r="H25" i="17"/>
  <c r="K25" i="17" s="1"/>
  <c r="L25" i="17" s="1"/>
  <c r="J25" i="17"/>
  <c r="C26" i="17"/>
  <c r="C27" i="17" s="1"/>
  <c r="C28" i="17" s="1"/>
  <c r="C29" i="17" s="1"/>
  <c r="K24" i="17"/>
  <c r="I24" i="17"/>
  <c r="L24" i="17"/>
  <c r="F26" i="17"/>
  <c r="B27" i="17"/>
  <c r="H26" i="17" l="1"/>
  <c r="I26" i="17" s="1"/>
  <c r="I25" i="17"/>
  <c r="J26" i="17"/>
  <c r="J27" i="17"/>
  <c r="G27" i="17"/>
  <c r="H27" i="17" s="1"/>
  <c r="B28" i="17"/>
  <c r="F27" i="17"/>
  <c r="C30" i="17"/>
  <c r="K26" i="17" l="1"/>
  <c r="L26" i="17"/>
  <c r="I27" i="17"/>
  <c r="K27" i="17"/>
  <c r="L27" i="17" s="1"/>
  <c r="G28" i="17"/>
  <c r="F28" i="17"/>
  <c r="J28" i="17"/>
  <c r="B29" i="17"/>
  <c r="H28" i="17"/>
  <c r="C31" i="17"/>
  <c r="K28" i="17" l="1"/>
  <c r="L28" i="17" s="1"/>
  <c r="I28" i="17"/>
  <c r="J29" i="17"/>
  <c r="G29" i="17"/>
  <c r="B30" i="17"/>
  <c r="F29" i="17"/>
  <c r="H29" i="17"/>
  <c r="C32" i="17"/>
  <c r="K29" i="17" l="1"/>
  <c r="L29" i="17" s="1"/>
  <c r="I29" i="17"/>
  <c r="G30" i="17"/>
  <c r="B31" i="17"/>
  <c r="F30" i="17"/>
  <c r="H30" i="17" s="1"/>
  <c r="J30" i="17"/>
  <c r="C33" i="17"/>
  <c r="I30" i="17" l="1"/>
  <c r="K30" i="17"/>
  <c r="L30" i="17" s="1"/>
  <c r="B32" i="17"/>
  <c r="F31" i="17"/>
  <c r="J31" i="17"/>
  <c r="G31" i="17"/>
  <c r="H31" i="17" s="1"/>
  <c r="C34" i="17"/>
  <c r="K31" i="17" l="1"/>
  <c r="L31" i="17" s="1"/>
  <c r="I31" i="17"/>
  <c r="G32" i="17"/>
  <c r="B33" i="17"/>
  <c r="F32" i="17"/>
  <c r="J32" i="17"/>
  <c r="H32" i="17"/>
  <c r="C35" i="17"/>
  <c r="K32" i="17" l="1"/>
  <c r="L32" i="17" s="1"/>
  <c r="I32" i="17"/>
  <c r="G33" i="17"/>
  <c r="F33" i="17"/>
  <c r="J33" i="17"/>
  <c r="B34" i="17"/>
  <c r="H33" i="17"/>
  <c r="C36" i="17"/>
  <c r="K33" i="17" l="1"/>
  <c r="L33" i="17" s="1"/>
  <c r="I33" i="17"/>
  <c r="J34" i="17"/>
  <c r="G34" i="17"/>
  <c r="B35" i="17"/>
  <c r="F34" i="17"/>
  <c r="H34" i="17"/>
  <c r="C37" i="17"/>
  <c r="K34" i="17" l="1"/>
  <c r="L34" i="17" s="1"/>
  <c r="I34" i="17"/>
  <c r="J35" i="17"/>
  <c r="G35" i="17"/>
  <c r="B36" i="17"/>
  <c r="F35" i="17"/>
  <c r="H35" i="17"/>
  <c r="C38" i="17"/>
  <c r="I35" i="17" l="1"/>
  <c r="K35" i="17"/>
  <c r="L35" i="17" s="1"/>
  <c r="G36" i="17"/>
  <c r="B37" i="17"/>
  <c r="J36" i="17"/>
  <c r="F36" i="17"/>
  <c r="H36" i="17"/>
  <c r="C39" i="17"/>
  <c r="K36" i="17" l="1"/>
  <c r="L36" i="17" s="1"/>
  <c r="I36" i="17"/>
  <c r="G37" i="17"/>
  <c r="B38" i="17"/>
  <c r="F37" i="17"/>
  <c r="J37" i="17"/>
  <c r="H37" i="17"/>
  <c r="C40" i="17"/>
  <c r="K37" i="17" l="1"/>
  <c r="L37" i="17" s="1"/>
  <c r="I37" i="17"/>
  <c r="G38" i="17"/>
  <c r="B39" i="17"/>
  <c r="F38" i="17"/>
  <c r="J38" i="17"/>
  <c r="H38" i="17"/>
  <c r="C41" i="17"/>
  <c r="I38" i="17" l="1"/>
  <c r="K38" i="17"/>
  <c r="L38" i="17" s="1"/>
  <c r="B40" i="17"/>
  <c r="F39" i="17"/>
  <c r="J39" i="17"/>
  <c r="G39" i="17"/>
  <c r="H39" i="17" s="1"/>
  <c r="C42" i="17"/>
  <c r="K39" i="17" l="1"/>
  <c r="L39" i="17" s="1"/>
  <c r="I39" i="17"/>
  <c r="C43" i="17"/>
  <c r="J40" i="17"/>
  <c r="G40" i="17"/>
  <c r="H40" i="17" s="1"/>
  <c r="B41" i="17"/>
  <c r="F40" i="17"/>
  <c r="K40" i="17" l="1"/>
  <c r="L40" i="17" s="1"/>
  <c r="I40" i="17"/>
  <c r="G41" i="17"/>
  <c r="B42" i="17"/>
  <c r="F41" i="17"/>
  <c r="J41" i="17"/>
  <c r="H41" i="17"/>
  <c r="C44" i="17"/>
  <c r="K41" i="17" l="1"/>
  <c r="I41" i="17"/>
  <c r="J42" i="17"/>
  <c r="G42" i="17"/>
  <c r="B43" i="17"/>
  <c r="F42" i="17"/>
  <c r="H42" i="17"/>
  <c r="C45" i="17"/>
  <c r="L41" i="17"/>
  <c r="K42" i="17" l="1"/>
  <c r="L42" i="17" s="1"/>
  <c r="I42" i="17"/>
  <c r="C46" i="17"/>
  <c r="J43" i="17"/>
  <c r="G43" i="17"/>
  <c r="H43" i="17" s="1"/>
  <c r="B44" i="17"/>
  <c r="F43" i="17"/>
  <c r="I43" i="17" l="1"/>
  <c r="K43" i="17"/>
  <c r="L43" i="17" s="1"/>
  <c r="G44" i="17"/>
  <c r="B45" i="17"/>
  <c r="F44" i="17"/>
  <c r="J44" i="17"/>
  <c r="H44" i="17"/>
  <c r="C47" i="17"/>
  <c r="K44" i="17" l="1"/>
  <c r="L44" i="17" s="1"/>
  <c r="I44" i="17"/>
  <c r="J45" i="17"/>
  <c r="G45" i="17"/>
  <c r="H45" i="17" s="1"/>
  <c r="B46" i="17"/>
  <c r="F45" i="17"/>
  <c r="C48" i="17"/>
  <c r="K45" i="17" l="1"/>
  <c r="I45" i="17"/>
  <c r="G46" i="17"/>
  <c r="B47" i="17"/>
  <c r="F46" i="17"/>
  <c r="J46" i="17"/>
  <c r="H46" i="17"/>
  <c r="L45" i="17"/>
  <c r="C49" i="17"/>
  <c r="I46" i="17" l="1"/>
  <c r="K46" i="17"/>
  <c r="L46" i="17" s="1"/>
  <c r="B48" i="17"/>
  <c r="F47" i="17"/>
  <c r="J47" i="17"/>
  <c r="G47" i="17"/>
  <c r="H47" i="17" s="1"/>
  <c r="C50" i="17"/>
  <c r="K47" i="17" l="1"/>
  <c r="L47" i="17" s="1"/>
  <c r="I47" i="17"/>
  <c r="C51" i="17"/>
  <c r="J48" i="17"/>
  <c r="G48" i="17"/>
  <c r="H48" i="17" s="1"/>
  <c r="B49" i="17"/>
  <c r="F48" i="17"/>
  <c r="K48" i="17" l="1"/>
  <c r="L48" i="17" s="1"/>
  <c r="I48" i="17"/>
  <c r="G49" i="17"/>
  <c r="B50" i="17"/>
  <c r="F49" i="17"/>
  <c r="J49" i="17"/>
  <c r="H49" i="17"/>
  <c r="C52" i="17"/>
  <c r="K49" i="17" l="1"/>
  <c r="I49" i="17"/>
  <c r="L49" i="17"/>
  <c r="J50" i="17"/>
  <c r="G50" i="17"/>
  <c r="B51" i="17"/>
  <c r="F50" i="17"/>
  <c r="H50" i="17"/>
  <c r="C53" i="17"/>
  <c r="K50" i="17" l="1"/>
  <c r="L50" i="17" s="1"/>
  <c r="I50" i="17"/>
  <c r="J51" i="17"/>
  <c r="G51" i="17"/>
  <c r="H51" i="17" s="1"/>
  <c r="B52" i="17"/>
  <c r="F51" i="17"/>
  <c r="C54" i="17"/>
  <c r="I51" i="17" l="1"/>
  <c r="K51" i="17"/>
  <c r="G52" i="17"/>
  <c r="B53" i="17"/>
  <c r="F52" i="17"/>
  <c r="J52" i="17"/>
  <c r="H52" i="17"/>
  <c r="L51" i="17"/>
  <c r="C55" i="17"/>
  <c r="K52" i="17" l="1"/>
  <c r="I52" i="17"/>
  <c r="J53" i="17"/>
  <c r="G53" i="17"/>
  <c r="B54" i="17"/>
  <c r="F53" i="17"/>
  <c r="H53" i="17"/>
  <c r="L52" i="17"/>
  <c r="C56" i="17"/>
  <c r="K53" i="17" l="1"/>
  <c r="I53" i="17"/>
  <c r="J54" i="17"/>
  <c r="G54" i="17"/>
  <c r="F54" i="17"/>
  <c r="B55" i="17"/>
  <c r="H54" i="17"/>
  <c r="C57" i="17"/>
  <c r="L53" i="17"/>
  <c r="B56" i="17" l="1"/>
  <c r="F55" i="17"/>
  <c r="J55" i="17"/>
  <c r="G55" i="17"/>
  <c r="H55" i="17" s="1"/>
  <c r="K54" i="17"/>
  <c r="L54" i="17" s="1"/>
  <c r="I54" i="17"/>
  <c r="C58" i="17"/>
  <c r="I55" i="17" l="1"/>
  <c r="K55" i="17"/>
  <c r="L55" i="17" s="1"/>
  <c r="C59" i="17"/>
  <c r="G56" i="17"/>
  <c r="H56" i="17" s="1"/>
  <c r="F56" i="17"/>
  <c r="B57" i="17"/>
  <c r="J56" i="17"/>
  <c r="K56" i="17" l="1"/>
  <c r="L56" i="17" s="1"/>
  <c r="I56" i="17"/>
  <c r="J57" i="17"/>
  <c r="G57" i="17"/>
  <c r="H57" i="17" s="1"/>
  <c r="F57" i="17"/>
  <c r="B58" i="17"/>
  <c r="C60" i="17"/>
  <c r="I57" i="17" l="1"/>
  <c r="K57" i="17"/>
  <c r="G58" i="17"/>
  <c r="F58" i="17"/>
  <c r="B59" i="17"/>
  <c r="J58" i="17"/>
  <c r="H58" i="17"/>
  <c r="L57" i="17"/>
  <c r="C61" i="17"/>
  <c r="J59" i="17" l="1"/>
  <c r="G59" i="17"/>
  <c r="F59" i="17"/>
  <c r="B60" i="17"/>
  <c r="H59" i="17"/>
  <c r="I58" i="17"/>
  <c r="K58" i="17"/>
  <c r="L58" i="17" s="1"/>
  <c r="C62" i="17"/>
  <c r="K59" i="17" l="1"/>
  <c r="I59" i="17"/>
  <c r="G60" i="17"/>
  <c r="F60" i="17"/>
  <c r="B61" i="17"/>
  <c r="J60" i="17"/>
  <c r="H60" i="17"/>
  <c r="C63" i="17"/>
  <c r="L59" i="17"/>
  <c r="I60" i="17" l="1"/>
  <c r="K60" i="17"/>
  <c r="C64" i="17"/>
  <c r="L60" i="17"/>
  <c r="B62" i="17"/>
  <c r="F61" i="17"/>
  <c r="G61" i="17"/>
  <c r="H61" i="17" s="1"/>
  <c r="J61" i="17"/>
  <c r="K61" i="17" l="1"/>
  <c r="I61" i="17"/>
  <c r="G62" i="17"/>
  <c r="F62" i="17"/>
  <c r="B63" i="17"/>
  <c r="J62" i="17"/>
  <c r="H62" i="17"/>
  <c r="C65" i="17"/>
  <c r="L61" i="17"/>
  <c r="C66" i="17" l="1"/>
  <c r="K62" i="17"/>
  <c r="L62" i="17" s="1"/>
  <c r="I62" i="17"/>
  <c r="B64" i="17"/>
  <c r="F63" i="17"/>
  <c r="G63" i="17"/>
  <c r="H63" i="17" s="1"/>
  <c r="J63" i="17"/>
  <c r="K63" i="17" l="1"/>
  <c r="I63" i="17"/>
  <c r="L63" i="17"/>
  <c r="G64" i="17"/>
  <c r="F64" i="17"/>
  <c r="B65" i="17"/>
  <c r="J64" i="17"/>
  <c r="H64" i="17"/>
  <c r="C67" i="17"/>
  <c r="J65" i="17" l="1"/>
  <c r="F65" i="17"/>
  <c r="B66" i="17"/>
  <c r="G65" i="17"/>
  <c r="H65" i="17" s="1"/>
  <c r="K64" i="17"/>
  <c r="L64" i="17" s="1"/>
  <c r="I64" i="17"/>
  <c r="C68" i="17"/>
  <c r="K65" i="17" l="1"/>
  <c r="I65" i="17"/>
  <c r="G66" i="17"/>
  <c r="F66" i="17"/>
  <c r="B67" i="17"/>
  <c r="J66" i="17"/>
  <c r="H66" i="17"/>
  <c r="C69" i="17"/>
  <c r="L65" i="17"/>
  <c r="K66" i="17" l="1"/>
  <c r="L66" i="17" s="1"/>
  <c r="I66" i="17"/>
  <c r="C70" i="17"/>
  <c r="J67" i="17"/>
  <c r="F67" i="17"/>
  <c r="B68" i="17"/>
  <c r="G67" i="17"/>
  <c r="H67" i="17" s="1"/>
  <c r="K67" i="17" l="1"/>
  <c r="I67" i="17"/>
  <c r="L67" i="17"/>
  <c r="G68" i="17"/>
  <c r="B69" i="17"/>
  <c r="J68" i="17"/>
  <c r="F68" i="17"/>
  <c r="H68" i="17"/>
  <c r="C71" i="17"/>
  <c r="I68" i="17" l="1"/>
  <c r="K68" i="17"/>
  <c r="L68" i="17"/>
  <c r="B70" i="17"/>
  <c r="F69" i="17"/>
  <c r="J69" i="17"/>
  <c r="G69" i="17"/>
  <c r="H69" i="17" s="1"/>
  <c r="C72" i="17"/>
  <c r="K69" i="17" l="1"/>
  <c r="L69" i="17" s="1"/>
  <c r="I69" i="17"/>
  <c r="B71" i="17"/>
  <c r="J70" i="17"/>
  <c r="G70" i="17"/>
  <c r="H70" i="17" s="1"/>
  <c r="F70" i="17"/>
  <c r="C73" i="17"/>
  <c r="K70" i="17" l="1"/>
  <c r="L70" i="17" s="1"/>
  <c r="I70" i="17"/>
  <c r="B72" i="17"/>
  <c r="F71" i="17"/>
  <c r="J71" i="17"/>
  <c r="G71" i="17"/>
  <c r="H71" i="17" s="1"/>
  <c r="C74" i="17"/>
  <c r="K71" i="17" l="1"/>
  <c r="L71" i="17" s="1"/>
  <c r="I71" i="17"/>
  <c r="C75" i="17"/>
  <c r="B73" i="17"/>
  <c r="J72" i="17"/>
  <c r="G72" i="17"/>
  <c r="H72" i="17" s="1"/>
  <c r="F72" i="17"/>
  <c r="K72" i="17" l="1"/>
  <c r="L72" i="17" s="1"/>
  <c r="I72" i="17"/>
  <c r="C76" i="17"/>
  <c r="J73" i="17"/>
  <c r="B74" i="17"/>
  <c r="G73" i="17"/>
  <c r="H73" i="17" s="1"/>
  <c r="F73" i="17"/>
  <c r="K73" i="17" l="1"/>
  <c r="I73" i="17"/>
  <c r="G74" i="17"/>
  <c r="B75" i="17"/>
  <c r="J74" i="17"/>
  <c r="F74" i="17"/>
  <c r="H74" i="17"/>
  <c r="C77" i="17"/>
  <c r="L73" i="17"/>
  <c r="K74" i="17" l="1"/>
  <c r="L74" i="17" s="1"/>
  <c r="I74" i="17"/>
  <c r="C78" i="17"/>
  <c r="J75" i="17"/>
  <c r="B76" i="17"/>
  <c r="G75" i="17"/>
  <c r="H75" i="17" s="1"/>
  <c r="F75" i="17"/>
  <c r="K75" i="17" l="1"/>
  <c r="L75" i="17" s="1"/>
  <c r="I75" i="17"/>
  <c r="G76" i="17"/>
  <c r="J76" i="17"/>
  <c r="F76" i="17"/>
  <c r="B77" i="17"/>
  <c r="H76" i="17"/>
  <c r="C79" i="17"/>
  <c r="I76" i="17" l="1"/>
  <c r="K76" i="17"/>
  <c r="L76" i="17"/>
  <c r="B78" i="17"/>
  <c r="F77" i="17"/>
  <c r="J77" i="17"/>
  <c r="G77" i="17"/>
  <c r="H77" i="17" s="1"/>
  <c r="C80" i="17"/>
  <c r="K77" i="17" l="1"/>
  <c r="L77" i="17" s="1"/>
  <c r="I77" i="17"/>
  <c r="J78" i="17"/>
  <c r="G78" i="17"/>
  <c r="F78" i="17"/>
  <c r="B79" i="17"/>
  <c r="H78" i="17"/>
  <c r="C81" i="17"/>
  <c r="B80" i="17" l="1"/>
  <c r="F79" i="17"/>
  <c r="J79" i="17"/>
  <c r="G79" i="17"/>
  <c r="H79" i="17" s="1"/>
  <c r="C82" i="17"/>
  <c r="K78" i="17"/>
  <c r="L78" i="17" s="1"/>
  <c r="I78" i="17"/>
  <c r="K79" i="17" l="1"/>
  <c r="L79" i="17" s="1"/>
  <c r="I79" i="17"/>
  <c r="C83" i="17"/>
  <c r="J80" i="17"/>
  <c r="G80" i="17"/>
  <c r="H80" i="17" s="1"/>
  <c r="F80" i="17"/>
  <c r="B81" i="17"/>
  <c r="K80" i="17" l="1"/>
  <c r="L80" i="17" s="1"/>
  <c r="I80" i="17"/>
  <c r="C84" i="17"/>
  <c r="J81" i="17"/>
  <c r="G81" i="17"/>
  <c r="H81" i="17" s="1"/>
  <c r="F81" i="17"/>
  <c r="B82" i="17"/>
  <c r="K81" i="17" l="1"/>
  <c r="L81" i="17" s="1"/>
  <c r="I81" i="17"/>
  <c r="C85" i="17"/>
  <c r="G82" i="17"/>
  <c r="H82" i="17" s="1"/>
  <c r="J82" i="17"/>
  <c r="F82" i="17"/>
  <c r="B83" i="17"/>
  <c r="K82" i="17" l="1"/>
  <c r="L82" i="17" s="1"/>
  <c r="I82" i="17"/>
  <c r="C86" i="17"/>
  <c r="J83" i="17"/>
  <c r="G83" i="17"/>
  <c r="H83" i="17" s="1"/>
  <c r="F83" i="17"/>
  <c r="B84" i="17"/>
  <c r="K83" i="17" l="1"/>
  <c r="L83" i="17" s="1"/>
  <c r="I83" i="17"/>
  <c r="C87" i="17"/>
  <c r="G84" i="17"/>
  <c r="H84" i="17" s="1"/>
  <c r="J84" i="17"/>
  <c r="F84" i="17"/>
  <c r="B85" i="17"/>
  <c r="I84" i="17" l="1"/>
  <c r="K84" i="17"/>
  <c r="L84" i="17"/>
  <c r="C88" i="17"/>
  <c r="B86" i="17"/>
  <c r="F85" i="17"/>
  <c r="H85" i="17" s="1"/>
  <c r="J85" i="17"/>
  <c r="G85" i="17"/>
  <c r="I85" i="17" l="1"/>
  <c r="K85" i="17"/>
  <c r="J86" i="17"/>
  <c r="G86" i="17"/>
  <c r="F86" i="17"/>
  <c r="H86" i="17" s="1"/>
  <c r="B87" i="17"/>
  <c r="L85" i="17"/>
  <c r="C89" i="17"/>
  <c r="K86" i="17" l="1"/>
  <c r="L86" i="17" s="1"/>
  <c r="I86" i="17"/>
  <c r="B88" i="17"/>
  <c r="F87" i="17"/>
  <c r="J87" i="17"/>
  <c r="G87" i="17"/>
  <c r="H87" i="17" s="1"/>
  <c r="C90" i="17"/>
  <c r="I87" i="17" l="1"/>
  <c r="K87" i="17"/>
  <c r="L87" i="17"/>
  <c r="G88" i="17"/>
  <c r="H88" i="17" s="1"/>
  <c r="F88" i="17"/>
  <c r="B89" i="17"/>
  <c r="J88" i="17"/>
  <c r="C91" i="17"/>
  <c r="K88" i="17" l="1"/>
  <c r="L88" i="17" s="1"/>
  <c r="I88" i="17"/>
  <c r="J89" i="17"/>
  <c r="G89" i="17"/>
  <c r="H89" i="17" s="1"/>
  <c r="F89" i="17"/>
  <c r="B90" i="17"/>
  <c r="C92" i="17"/>
  <c r="I89" i="17" l="1"/>
  <c r="K89" i="17"/>
  <c r="G90" i="17"/>
  <c r="F90" i="17"/>
  <c r="B91" i="17"/>
  <c r="J90" i="17"/>
  <c r="H90" i="17"/>
  <c r="L89" i="17"/>
  <c r="C93" i="17"/>
  <c r="I90" i="17" l="1"/>
  <c r="K90" i="17"/>
  <c r="J91" i="17"/>
  <c r="G91" i="17"/>
  <c r="F91" i="17"/>
  <c r="B92" i="17"/>
  <c r="H91" i="17"/>
  <c r="L90" i="17"/>
  <c r="C94" i="17"/>
  <c r="G92" i="17" l="1"/>
  <c r="F92" i="17"/>
  <c r="B93" i="17"/>
  <c r="J92" i="17"/>
  <c r="H92" i="17"/>
  <c r="C95" i="17"/>
  <c r="K91" i="17"/>
  <c r="L91" i="17" s="1"/>
  <c r="I91" i="17"/>
  <c r="C96" i="17" l="1"/>
  <c r="I92" i="17"/>
  <c r="K92" i="17"/>
  <c r="L92" i="17" s="1"/>
  <c r="B94" i="17"/>
  <c r="F93" i="17"/>
  <c r="G93" i="17"/>
  <c r="H93" i="17" s="1"/>
  <c r="J93" i="17"/>
  <c r="K93" i="17" l="1"/>
  <c r="I93" i="17"/>
  <c r="L93" i="17"/>
  <c r="G94" i="17"/>
  <c r="F94" i="17"/>
  <c r="B95" i="17"/>
  <c r="J94" i="17"/>
  <c r="H94" i="17"/>
  <c r="C97" i="17"/>
  <c r="K94" i="17" l="1"/>
  <c r="L94" i="17" s="1"/>
  <c r="I94" i="17"/>
  <c r="B96" i="17"/>
  <c r="F95" i="17"/>
  <c r="G95" i="17"/>
  <c r="H95" i="17" s="1"/>
  <c r="J95" i="17"/>
  <c r="C98" i="17"/>
  <c r="K95" i="17" l="1"/>
  <c r="L95" i="17" s="1"/>
  <c r="I95" i="17"/>
  <c r="G96" i="17"/>
  <c r="F96" i="17"/>
  <c r="B97" i="17"/>
  <c r="J96" i="17"/>
  <c r="H96" i="17"/>
  <c r="C99" i="17"/>
  <c r="K96" i="17" l="1"/>
  <c r="L96" i="17" s="1"/>
  <c r="I96" i="17"/>
  <c r="J97" i="17"/>
  <c r="F97" i="17"/>
  <c r="B98" i="17"/>
  <c r="G97" i="17"/>
  <c r="H97" i="17" s="1"/>
  <c r="C100" i="17"/>
  <c r="K97" i="17" l="1"/>
  <c r="I97" i="17"/>
  <c r="G98" i="17"/>
  <c r="F98" i="17"/>
  <c r="B99" i="17"/>
  <c r="J98" i="17"/>
  <c r="H98" i="17"/>
  <c r="L97" i="17"/>
  <c r="C101" i="17"/>
  <c r="K98" i="17" l="1"/>
  <c r="I98" i="17"/>
  <c r="L98" i="17"/>
  <c r="J99" i="17"/>
  <c r="F99" i="17"/>
  <c r="B100" i="17"/>
  <c r="G99" i="17"/>
  <c r="H99" i="17" s="1"/>
  <c r="C102" i="17"/>
  <c r="K99" i="17" l="1"/>
  <c r="I99" i="17"/>
  <c r="L99" i="17"/>
  <c r="G100" i="17"/>
  <c r="B101" i="17"/>
  <c r="J100" i="17"/>
  <c r="F100" i="17"/>
  <c r="H100" i="17"/>
  <c r="C103" i="17"/>
  <c r="I100" i="17" l="1"/>
  <c r="K100" i="17"/>
  <c r="L100" i="17"/>
  <c r="B102" i="17"/>
  <c r="F101" i="17"/>
  <c r="J101" i="17"/>
  <c r="G101" i="17"/>
  <c r="H101" i="17"/>
  <c r="C104" i="17"/>
  <c r="K101" i="17" l="1"/>
  <c r="I101" i="17"/>
  <c r="L101" i="17"/>
  <c r="B103" i="17"/>
  <c r="J102" i="17"/>
  <c r="G102" i="17"/>
  <c r="H102" i="17" s="1"/>
  <c r="F102" i="17"/>
  <c r="C105" i="17"/>
  <c r="K102" i="17" l="1"/>
  <c r="I102" i="17"/>
  <c r="B104" i="17"/>
  <c r="F103" i="17"/>
  <c r="J103" i="17"/>
  <c r="G103" i="17"/>
  <c r="H103" i="17" s="1"/>
  <c r="L102" i="17"/>
  <c r="C106" i="17"/>
  <c r="K103" i="17" l="1"/>
  <c r="I103" i="17"/>
  <c r="L103" i="17"/>
  <c r="C107" i="17"/>
  <c r="B105" i="17"/>
  <c r="J104" i="17"/>
  <c r="G104" i="17"/>
  <c r="H104" i="17" s="1"/>
  <c r="F104" i="17"/>
  <c r="K104" i="17" l="1"/>
  <c r="I104" i="17"/>
  <c r="L104" i="17"/>
  <c r="C108" i="17"/>
  <c r="J105" i="17"/>
  <c r="B106" i="17"/>
  <c r="G105" i="17"/>
  <c r="H105" i="17" s="1"/>
  <c r="F105" i="17"/>
  <c r="K105" i="17" l="1"/>
  <c r="I105" i="17"/>
  <c r="G106" i="17"/>
  <c r="B107" i="17"/>
  <c r="J106" i="17"/>
  <c r="F106" i="17"/>
  <c r="H106" i="17"/>
  <c r="C109" i="17"/>
  <c r="L105" i="17"/>
  <c r="C110" i="17" l="1"/>
  <c r="K106" i="17"/>
  <c r="I106" i="17"/>
  <c r="L106" i="17"/>
  <c r="J107" i="17"/>
  <c r="F107" i="17"/>
  <c r="H107" i="17" s="1"/>
  <c r="B108" i="17"/>
  <c r="G107" i="17"/>
  <c r="I107" i="17" l="1"/>
  <c r="K107" i="17"/>
  <c r="B109" i="17"/>
  <c r="F108" i="17"/>
  <c r="J108" i="17"/>
  <c r="G108" i="17"/>
  <c r="H108" i="17" s="1"/>
  <c r="L107" i="17"/>
  <c r="C111" i="17"/>
  <c r="I108" i="17" l="1"/>
  <c r="K108" i="17"/>
  <c r="L108" i="17"/>
  <c r="C112" i="17"/>
  <c r="G109" i="17"/>
  <c r="H109" i="17" s="1"/>
  <c r="B110" i="17"/>
  <c r="F109" i="17"/>
  <c r="J109" i="17"/>
  <c r="K109" i="17" l="1"/>
  <c r="I109" i="17"/>
  <c r="B111" i="17"/>
  <c r="J110" i="17"/>
  <c r="G110" i="17"/>
  <c r="F110" i="17"/>
  <c r="H110" i="17"/>
  <c r="C113" i="17"/>
  <c r="L109" i="17"/>
  <c r="K110" i="17" l="1"/>
  <c r="I110" i="17"/>
  <c r="C114" i="17"/>
  <c r="L110" i="17"/>
  <c r="B112" i="17"/>
  <c r="F111" i="17"/>
  <c r="H111" i="17" s="1"/>
  <c r="J111" i="17"/>
  <c r="G111" i="17"/>
  <c r="I111" i="17" l="1"/>
  <c r="K111" i="17"/>
  <c r="L111" i="17"/>
  <c r="J112" i="17"/>
  <c r="B113" i="17"/>
  <c r="F112" i="17"/>
  <c r="G112" i="17"/>
  <c r="H112" i="17" s="1"/>
  <c r="C115" i="17"/>
  <c r="K112" i="17" l="1"/>
  <c r="I112" i="17"/>
  <c r="L112" i="17"/>
  <c r="C116" i="17"/>
  <c r="G113" i="17"/>
  <c r="H113" i="17" s="1"/>
  <c r="B114" i="17"/>
  <c r="F113" i="17"/>
  <c r="J113" i="17"/>
  <c r="K113" i="17" l="1"/>
  <c r="I113" i="17"/>
  <c r="G114" i="17"/>
  <c r="B115" i="17"/>
  <c r="J114" i="17"/>
  <c r="F114" i="17"/>
  <c r="H114" i="17"/>
  <c r="C117" i="17"/>
  <c r="L113" i="17"/>
  <c r="K114" i="17" l="1"/>
  <c r="I114" i="17"/>
  <c r="C118" i="17"/>
  <c r="L114" i="17"/>
  <c r="G115" i="17"/>
  <c r="H115" i="17" s="1"/>
  <c r="J115" i="17"/>
  <c r="B116" i="17"/>
  <c r="F115" i="17"/>
  <c r="I115" i="17" l="1"/>
  <c r="K115" i="17"/>
  <c r="B117" i="17"/>
  <c r="F116" i="17"/>
  <c r="J116" i="17"/>
  <c r="G116" i="17"/>
  <c r="H116" i="17" s="1"/>
  <c r="L115" i="17"/>
  <c r="C119" i="17"/>
  <c r="I116" i="17" l="1"/>
  <c r="K116" i="17"/>
  <c r="L116" i="17"/>
  <c r="C120" i="17"/>
  <c r="J117" i="17"/>
  <c r="G117" i="17"/>
  <c r="H117" i="17" s="1"/>
  <c r="B118" i="17"/>
  <c r="F117" i="17"/>
  <c r="K117" i="17" l="1"/>
  <c r="I117" i="17"/>
  <c r="G118" i="17"/>
  <c r="B119" i="17"/>
  <c r="F118" i="17"/>
  <c r="J118" i="17"/>
  <c r="H118" i="17"/>
  <c r="L117" i="17"/>
  <c r="C121" i="17"/>
  <c r="K118" i="17" l="1"/>
  <c r="I118" i="17"/>
  <c r="J119" i="17"/>
  <c r="G119" i="17"/>
  <c r="B120" i="17"/>
  <c r="F119" i="17"/>
  <c r="H119" i="17" s="1"/>
  <c r="C122" i="17"/>
  <c r="L118" i="17"/>
  <c r="K119" i="17" l="1"/>
  <c r="I119" i="17"/>
  <c r="C123" i="17"/>
  <c r="J120" i="17"/>
  <c r="G120" i="17"/>
  <c r="H120" i="17" s="1"/>
  <c r="B121" i="17"/>
  <c r="F120" i="17"/>
  <c r="L119" i="17"/>
  <c r="I120" i="17" l="1"/>
  <c r="K120" i="17"/>
  <c r="G121" i="17"/>
  <c r="B122" i="17"/>
  <c r="F121" i="17"/>
  <c r="J121" i="17"/>
  <c r="H121" i="17"/>
  <c r="L120" i="17"/>
  <c r="C124" i="17"/>
  <c r="K121" i="17" l="1"/>
  <c r="I121" i="17"/>
  <c r="J122" i="17"/>
  <c r="G122" i="17"/>
  <c r="B123" i="17"/>
  <c r="F122" i="17"/>
  <c r="H122" i="17" s="1"/>
  <c r="C125" i="17"/>
  <c r="L121" i="17"/>
  <c r="K122" i="17" l="1"/>
  <c r="L122" i="17" s="1"/>
  <c r="I122" i="17"/>
  <c r="G123" i="17"/>
  <c r="B124" i="17"/>
  <c r="F123" i="17"/>
  <c r="J123" i="17"/>
  <c r="H123" i="17"/>
  <c r="C126" i="17"/>
  <c r="I123" i="17" l="1"/>
  <c r="K123" i="17"/>
  <c r="B125" i="17"/>
  <c r="F124" i="17"/>
  <c r="J124" i="17"/>
  <c r="G124" i="17"/>
  <c r="H124" i="17" s="1"/>
  <c r="C127" i="17"/>
  <c r="L123" i="17"/>
  <c r="K124" i="17" l="1"/>
  <c r="I124" i="17"/>
  <c r="L124" i="17"/>
  <c r="J125" i="17"/>
  <c r="G125" i="17"/>
  <c r="B126" i="17"/>
  <c r="F125" i="17"/>
  <c r="H125" i="17"/>
  <c r="C128" i="17"/>
  <c r="K125" i="17" l="1"/>
  <c r="I125" i="17"/>
  <c r="C129" i="17"/>
  <c r="G126" i="17"/>
  <c r="H126" i="17" s="1"/>
  <c r="B127" i="17"/>
  <c r="F126" i="17"/>
  <c r="J126" i="17"/>
  <c r="L125" i="17"/>
  <c r="K126" i="17" l="1"/>
  <c r="I126" i="17"/>
  <c r="L126" i="17"/>
  <c r="J127" i="17"/>
  <c r="G127" i="17"/>
  <c r="B128" i="17"/>
  <c r="F127" i="17"/>
  <c r="H127" i="17" s="1"/>
  <c r="C130" i="17"/>
  <c r="K127" i="17" l="1"/>
  <c r="L127" i="17" s="1"/>
  <c r="I127" i="17"/>
  <c r="J128" i="17"/>
  <c r="G128" i="17"/>
  <c r="H128" i="17" s="1"/>
  <c r="B129" i="17"/>
  <c r="F128" i="17"/>
  <c r="C131" i="17"/>
  <c r="I128" i="17" l="1"/>
  <c r="K128" i="17"/>
  <c r="L128" i="17" s="1"/>
  <c r="G129" i="17"/>
  <c r="B130" i="17"/>
  <c r="F129" i="17"/>
  <c r="J129" i="17"/>
  <c r="H129" i="17"/>
  <c r="C132" i="17"/>
  <c r="K129" i="17" l="1"/>
  <c r="I129" i="17"/>
  <c r="J130" i="17"/>
  <c r="G130" i="17"/>
  <c r="H130" i="17" s="1"/>
  <c r="B131" i="17"/>
  <c r="F130" i="17"/>
  <c r="L129" i="17"/>
  <c r="C133" i="17"/>
  <c r="K130" i="17" l="1"/>
  <c r="I130" i="17"/>
  <c r="G131" i="17"/>
  <c r="B132" i="17"/>
  <c r="F131" i="17"/>
  <c r="J131" i="17"/>
  <c r="H131" i="17"/>
  <c r="L130" i="17"/>
  <c r="C134" i="17"/>
  <c r="I131" i="17" l="1"/>
  <c r="K131" i="17"/>
  <c r="B133" i="17"/>
  <c r="F132" i="17"/>
  <c r="J132" i="17"/>
  <c r="G132" i="17"/>
  <c r="H132" i="17" s="1"/>
  <c r="C135" i="17"/>
  <c r="L131" i="17"/>
  <c r="K132" i="17" l="1"/>
  <c r="I132" i="17"/>
  <c r="J133" i="17"/>
  <c r="G133" i="17"/>
  <c r="B134" i="17"/>
  <c r="F133" i="17"/>
  <c r="H133" i="17"/>
  <c r="L132" i="17"/>
  <c r="C136" i="17"/>
  <c r="K133" i="17" l="1"/>
  <c r="I133" i="17"/>
  <c r="C137" i="17"/>
  <c r="G134" i="17"/>
  <c r="H134" i="17" s="1"/>
  <c r="B135" i="17"/>
  <c r="F134" i="17"/>
  <c r="J134" i="17"/>
  <c r="L133" i="17"/>
  <c r="K134" i="17" l="1"/>
  <c r="I134" i="17"/>
  <c r="J135" i="17"/>
  <c r="G135" i="17"/>
  <c r="B136" i="17"/>
  <c r="F135" i="17"/>
  <c r="H135" i="17"/>
  <c r="L134" i="17"/>
  <c r="C138" i="17"/>
  <c r="K135" i="17" l="1"/>
  <c r="I135" i="17"/>
  <c r="J136" i="17"/>
  <c r="G136" i="17"/>
  <c r="B137" i="17"/>
  <c r="F136" i="17"/>
  <c r="H136" i="17"/>
  <c r="L135" i="17"/>
  <c r="C139" i="17"/>
  <c r="I136" i="17" l="1"/>
  <c r="K136" i="17"/>
  <c r="C140" i="17"/>
  <c r="G137" i="17"/>
  <c r="H137" i="17" s="1"/>
  <c r="B138" i="17"/>
  <c r="F137" i="17"/>
  <c r="J137" i="17"/>
  <c r="L136" i="17"/>
  <c r="K137" i="17" l="1"/>
  <c r="I137" i="17"/>
  <c r="L137" i="17"/>
  <c r="J138" i="17"/>
  <c r="G138" i="17"/>
  <c r="B139" i="17"/>
  <c r="F138" i="17"/>
  <c r="H138" i="17"/>
  <c r="C141" i="17"/>
  <c r="K138" i="17" l="1"/>
  <c r="L138" i="17" s="1"/>
  <c r="I138" i="17"/>
  <c r="G139" i="17"/>
  <c r="B140" i="17"/>
  <c r="F139" i="17"/>
  <c r="J139" i="17"/>
  <c r="H139" i="17"/>
  <c r="C142" i="17"/>
  <c r="I139" i="17" l="1"/>
  <c r="K139" i="17"/>
  <c r="B141" i="17"/>
  <c r="F140" i="17"/>
  <c r="J140" i="17"/>
  <c r="G140" i="17"/>
  <c r="H140" i="17" s="1"/>
  <c r="L139" i="17"/>
  <c r="C143" i="17"/>
  <c r="K140" i="17" l="1"/>
  <c r="I140" i="17"/>
  <c r="L140" i="17"/>
  <c r="J141" i="17"/>
  <c r="G141" i="17"/>
  <c r="H141" i="17" s="1"/>
  <c r="B142" i="17"/>
  <c r="F141" i="17"/>
  <c r="C144" i="17"/>
  <c r="K141" i="17" l="1"/>
  <c r="I141" i="17"/>
  <c r="G142" i="17"/>
  <c r="B143" i="17"/>
  <c r="F142" i="17"/>
  <c r="J142" i="17"/>
  <c r="H142" i="17"/>
  <c r="L141" i="17"/>
  <c r="C145" i="17"/>
  <c r="K142" i="17" l="1"/>
  <c r="I142" i="17"/>
  <c r="L142" i="17"/>
  <c r="J143" i="17"/>
  <c r="G143" i="17"/>
  <c r="H143" i="17" s="1"/>
  <c r="B144" i="17"/>
  <c r="F143" i="17"/>
  <c r="C146" i="17"/>
  <c r="K143" i="17" l="1"/>
  <c r="I143" i="17"/>
  <c r="J144" i="17"/>
  <c r="G144" i="17"/>
  <c r="B145" i="17"/>
  <c r="F144" i="17"/>
  <c r="H144" i="17"/>
  <c r="L143" i="17"/>
  <c r="C147" i="17"/>
  <c r="I144" i="17" l="1"/>
  <c r="K144" i="17"/>
  <c r="G145" i="17"/>
  <c r="B146" i="17"/>
  <c r="F145" i="17"/>
  <c r="J145" i="17"/>
  <c r="H145" i="17"/>
  <c r="L144" i="17"/>
  <c r="C148" i="17"/>
  <c r="J146" i="17" l="1"/>
  <c r="G146" i="17"/>
  <c r="B147" i="17"/>
  <c r="F146" i="17"/>
  <c r="H146" i="17" s="1"/>
  <c r="K145" i="17"/>
  <c r="I145" i="17"/>
  <c r="L145" i="17"/>
  <c r="C149" i="17"/>
  <c r="K146" i="17" l="1"/>
  <c r="I146" i="17"/>
  <c r="L146" i="17"/>
  <c r="G147" i="17"/>
  <c r="B148" i="17"/>
  <c r="F147" i="17"/>
  <c r="J147" i="17"/>
  <c r="H147" i="17"/>
  <c r="C150" i="17"/>
  <c r="I147" i="17" l="1"/>
  <c r="K147" i="17"/>
  <c r="L147" i="17" s="1"/>
  <c r="B149" i="17"/>
  <c r="F148" i="17"/>
  <c r="J148" i="17"/>
  <c r="G148" i="17"/>
  <c r="H148" i="17" s="1"/>
  <c r="C151" i="17"/>
  <c r="K148" i="17" l="1"/>
  <c r="I148" i="17"/>
  <c r="C152" i="17"/>
  <c r="L148" i="17"/>
  <c r="J149" i="17"/>
  <c r="G149" i="17"/>
  <c r="H149" i="17" s="1"/>
  <c r="B150" i="17"/>
  <c r="F149" i="17"/>
  <c r="K149" i="17" l="1"/>
  <c r="I149" i="17"/>
  <c r="G150" i="17"/>
  <c r="B151" i="17"/>
  <c r="F150" i="17"/>
  <c r="J150" i="17"/>
  <c r="H150" i="17"/>
  <c r="L149" i="17"/>
  <c r="C153" i="17"/>
  <c r="K150" i="17" l="1"/>
  <c r="I150" i="17"/>
  <c r="J151" i="17"/>
  <c r="G151" i="17"/>
  <c r="B152" i="17"/>
  <c r="F151" i="17"/>
  <c r="H151" i="17"/>
  <c r="L150" i="17"/>
  <c r="C154" i="17"/>
  <c r="K151" i="17" l="1"/>
  <c r="I151" i="17"/>
  <c r="J152" i="17"/>
  <c r="G152" i="17"/>
  <c r="B153" i="17"/>
  <c r="F152" i="17"/>
  <c r="H152" i="17"/>
  <c r="L151" i="17"/>
  <c r="C155" i="17"/>
  <c r="I152" i="17" l="1"/>
  <c r="K152" i="17"/>
  <c r="G153" i="17"/>
  <c r="B154" i="17"/>
  <c r="F153" i="17"/>
  <c r="J153" i="17"/>
  <c r="H153" i="17"/>
  <c r="L152" i="17"/>
  <c r="C156" i="17"/>
  <c r="J154" i="17" l="1"/>
  <c r="G154" i="17"/>
  <c r="B155" i="17"/>
  <c r="F154" i="17"/>
  <c r="H154" i="17"/>
  <c r="K153" i="17"/>
  <c r="L153" i="17" s="1"/>
  <c r="I153" i="17"/>
  <c r="C157" i="17"/>
  <c r="K154" i="17" l="1"/>
  <c r="I154" i="17"/>
  <c r="G155" i="17"/>
  <c r="B156" i="17"/>
  <c r="F155" i="17"/>
  <c r="J155" i="17"/>
  <c r="H155" i="17"/>
  <c r="L154" i="17"/>
  <c r="C158" i="17"/>
  <c r="I155" i="17" l="1"/>
  <c r="K155" i="17"/>
  <c r="B157" i="17"/>
  <c r="F156" i="17"/>
  <c r="J156" i="17"/>
  <c r="G156" i="17"/>
  <c r="H156" i="17" s="1"/>
  <c r="L155" i="17"/>
  <c r="C159" i="17"/>
  <c r="K156" i="17" l="1"/>
  <c r="I156" i="17"/>
  <c r="L156" i="17"/>
  <c r="G157" i="17"/>
  <c r="B158" i="17"/>
  <c r="F157" i="17"/>
  <c r="J157" i="17"/>
  <c r="H157" i="17"/>
  <c r="C160" i="17"/>
  <c r="K157" i="17" l="1"/>
  <c r="I157" i="17"/>
  <c r="L157" i="17"/>
  <c r="J158" i="17"/>
  <c r="G158" i="17"/>
  <c r="F158" i="17"/>
  <c r="B159" i="17"/>
  <c r="H158" i="17"/>
  <c r="C161" i="17"/>
  <c r="B160" i="17" l="1"/>
  <c r="F159" i="17"/>
  <c r="J159" i="17"/>
  <c r="G159" i="17"/>
  <c r="H159" i="17" s="1"/>
  <c r="K158" i="17"/>
  <c r="L158" i="17" s="1"/>
  <c r="I158" i="17"/>
  <c r="C162" i="17"/>
  <c r="I159" i="17" l="1"/>
  <c r="K159" i="17"/>
  <c r="L159" i="17"/>
  <c r="C163" i="17"/>
  <c r="J160" i="17"/>
  <c r="B161" i="17"/>
  <c r="F160" i="17"/>
  <c r="H160" i="17" s="1"/>
  <c r="G160" i="17"/>
  <c r="K160" i="17" l="1"/>
  <c r="I160" i="17"/>
  <c r="C164" i="17"/>
  <c r="G161" i="17"/>
  <c r="H161" i="17" s="1"/>
  <c r="J161" i="17"/>
  <c r="F161" i="17"/>
  <c r="B162" i="17"/>
  <c r="L160" i="17"/>
  <c r="K161" i="17" l="1"/>
  <c r="I161" i="17"/>
  <c r="G162" i="17"/>
  <c r="B163" i="17"/>
  <c r="J162" i="17"/>
  <c r="F162" i="17"/>
  <c r="H162" i="17"/>
  <c r="L161" i="17"/>
  <c r="C165" i="17"/>
  <c r="K162" i="17" l="1"/>
  <c r="I162" i="17"/>
  <c r="L162" i="17"/>
  <c r="J163" i="17"/>
  <c r="B164" i="17"/>
  <c r="G163" i="17"/>
  <c r="F163" i="17"/>
  <c r="H163" i="17"/>
  <c r="C166" i="17"/>
  <c r="I163" i="17" l="1"/>
  <c r="K163" i="17"/>
  <c r="L163" i="17"/>
  <c r="B165" i="17"/>
  <c r="F164" i="17"/>
  <c r="J164" i="17"/>
  <c r="G164" i="17"/>
  <c r="H164" i="17" s="1"/>
  <c r="C167" i="17"/>
  <c r="I164" i="17" l="1"/>
  <c r="K164" i="17"/>
  <c r="L164" i="17"/>
  <c r="G165" i="17"/>
  <c r="B166" i="17"/>
  <c r="F165" i="17"/>
  <c r="J165" i="17"/>
  <c r="H165" i="17"/>
  <c r="C168" i="17"/>
  <c r="K165" i="17" l="1"/>
  <c r="I165" i="17"/>
  <c r="L165" i="17"/>
  <c r="B167" i="17"/>
  <c r="J166" i="17"/>
  <c r="G166" i="17"/>
  <c r="H166" i="17" s="1"/>
  <c r="F166" i="17"/>
  <c r="C169" i="17"/>
  <c r="K166" i="17" l="1"/>
  <c r="I166" i="17"/>
  <c r="L166" i="17"/>
  <c r="B168" i="17"/>
  <c r="F167" i="17"/>
  <c r="G167" i="17"/>
  <c r="H167" i="17" s="1"/>
  <c r="J167" i="17"/>
  <c r="C170" i="17"/>
  <c r="I167" i="17" l="1"/>
  <c r="K167" i="17"/>
  <c r="L167" i="17"/>
  <c r="J168" i="17"/>
  <c r="B169" i="17"/>
  <c r="F168" i="17"/>
  <c r="G168" i="17"/>
  <c r="H168" i="17" s="1"/>
  <c r="C171" i="17"/>
  <c r="K168" i="17" l="1"/>
  <c r="I168" i="17"/>
  <c r="L168" i="17"/>
  <c r="G169" i="17"/>
  <c r="J169" i="17"/>
  <c r="B170" i="17"/>
  <c r="F169" i="17"/>
  <c r="H169" i="17"/>
  <c r="C172" i="17"/>
  <c r="K169" i="17" l="1"/>
  <c r="I169" i="17"/>
  <c r="G170" i="17"/>
  <c r="F170" i="17"/>
  <c r="B171" i="17"/>
  <c r="J170" i="17"/>
  <c r="H170" i="17"/>
  <c r="L169" i="17"/>
  <c r="C173" i="17"/>
  <c r="K170" i="17" l="1"/>
  <c r="L170" i="17" s="1"/>
  <c r="I170" i="17"/>
  <c r="J171" i="17"/>
  <c r="G171" i="17"/>
  <c r="H171" i="17" s="1"/>
  <c r="F171" i="17"/>
  <c r="B172" i="17"/>
  <c r="C174" i="17"/>
  <c r="I171" i="17" l="1"/>
  <c r="K171" i="17"/>
  <c r="B173" i="17"/>
  <c r="F172" i="17"/>
  <c r="J172" i="17"/>
  <c r="G172" i="17"/>
  <c r="H172" i="17" s="1"/>
  <c r="L171" i="17"/>
  <c r="C175" i="17"/>
  <c r="I172" i="17" l="1"/>
  <c r="K172" i="17"/>
  <c r="L172" i="17" s="1"/>
  <c r="C176" i="17"/>
  <c r="G173" i="17"/>
  <c r="H173" i="17" s="1"/>
  <c r="B174" i="17"/>
  <c r="F173" i="17"/>
  <c r="J173" i="17"/>
  <c r="K173" i="17" l="1"/>
  <c r="I173" i="17"/>
  <c r="J174" i="17"/>
  <c r="G174" i="17"/>
  <c r="H174" i="17" s="1"/>
  <c r="F174" i="17"/>
  <c r="B175" i="17"/>
  <c r="C177" i="17"/>
  <c r="L173" i="17"/>
  <c r="K174" i="17" l="1"/>
  <c r="I174" i="17"/>
  <c r="C178" i="17"/>
  <c r="B176" i="17"/>
  <c r="F175" i="17"/>
  <c r="J175" i="17"/>
  <c r="G175" i="17"/>
  <c r="H175" i="17" s="1"/>
  <c r="L174" i="17"/>
  <c r="I175" i="17" l="1"/>
  <c r="K175" i="17"/>
  <c r="L175" i="17"/>
  <c r="J176" i="17"/>
  <c r="B177" i="17"/>
  <c r="F176" i="17"/>
  <c r="G176" i="17"/>
  <c r="H176" i="17" s="1"/>
  <c r="C179" i="17"/>
  <c r="K176" i="17" l="1"/>
  <c r="I176" i="17"/>
  <c r="G177" i="17"/>
  <c r="J177" i="17"/>
  <c r="F177" i="17"/>
  <c r="B178" i="17"/>
  <c r="H177" i="17"/>
  <c r="C180" i="17"/>
  <c r="L176" i="17"/>
  <c r="K177" i="17" l="1"/>
  <c r="L177" i="17" s="1"/>
  <c r="I177" i="17"/>
  <c r="G178" i="17"/>
  <c r="B179" i="17"/>
  <c r="J178" i="17"/>
  <c r="F178" i="17"/>
  <c r="H178" i="17"/>
  <c r="C181" i="17"/>
  <c r="K178" i="17" l="1"/>
  <c r="L178" i="17" s="1"/>
  <c r="I178" i="17"/>
  <c r="J179" i="17"/>
  <c r="B180" i="17"/>
  <c r="G179" i="17"/>
  <c r="F179" i="17"/>
  <c r="H179" i="17" s="1"/>
  <c r="C182" i="17"/>
  <c r="I179" i="17" l="1"/>
  <c r="K179" i="17"/>
  <c r="C183" i="17"/>
  <c r="B181" i="17"/>
  <c r="F180" i="17"/>
  <c r="J180" i="17"/>
  <c r="G180" i="17"/>
  <c r="H180" i="17" s="1"/>
  <c r="L179" i="17"/>
  <c r="I180" i="17" l="1"/>
  <c r="K180" i="17"/>
  <c r="L180" i="17" s="1"/>
  <c r="G181" i="17"/>
  <c r="H181" i="17" s="1"/>
  <c r="B182" i="17"/>
  <c r="F181" i="17"/>
  <c r="J181" i="17"/>
  <c r="C184" i="17"/>
  <c r="K181" i="17" l="1"/>
  <c r="L181" i="17" s="1"/>
  <c r="I181" i="17"/>
  <c r="B183" i="17"/>
  <c r="J182" i="17"/>
  <c r="G182" i="17"/>
  <c r="H182" i="17" s="1"/>
  <c r="F182" i="17"/>
  <c r="C185" i="17"/>
  <c r="K182" i="17" l="1"/>
  <c r="I182" i="17"/>
  <c r="L182" i="17"/>
  <c r="C186" i="17"/>
  <c r="B184" i="17"/>
  <c r="F183" i="17"/>
  <c r="G183" i="17"/>
  <c r="H183" i="17" s="1"/>
  <c r="J183" i="17"/>
  <c r="I183" i="17" l="1"/>
  <c r="K183" i="17"/>
  <c r="J184" i="17"/>
  <c r="B185" i="17"/>
  <c r="F184" i="17"/>
  <c r="G184" i="17"/>
  <c r="H184" i="17" s="1"/>
  <c r="C187" i="17"/>
  <c r="L183" i="17"/>
  <c r="K184" i="17" l="1"/>
  <c r="I184" i="17"/>
  <c r="L184" i="17"/>
  <c r="G185" i="17"/>
  <c r="J185" i="17"/>
  <c r="B186" i="17"/>
  <c r="F185" i="17"/>
  <c r="H185" i="17"/>
  <c r="C188" i="17"/>
  <c r="G186" i="17" l="1"/>
  <c r="F186" i="17"/>
  <c r="B187" i="17"/>
  <c r="J186" i="17"/>
  <c r="H186" i="17"/>
  <c r="C189" i="17"/>
  <c r="K185" i="17"/>
  <c r="L185" i="17" s="1"/>
  <c r="I185" i="17"/>
  <c r="C190" i="17" l="1"/>
  <c r="K186" i="17"/>
  <c r="I186" i="17"/>
  <c r="L186" i="17"/>
  <c r="J187" i="17"/>
  <c r="G187" i="17"/>
  <c r="H187" i="17" s="1"/>
  <c r="F187" i="17"/>
  <c r="B188" i="17"/>
  <c r="I187" i="17" l="1"/>
  <c r="K187" i="17"/>
  <c r="L187" i="17"/>
  <c r="B189" i="17"/>
  <c r="F188" i="17"/>
  <c r="J188" i="17"/>
  <c r="G188" i="17"/>
  <c r="H188" i="17" s="1"/>
  <c r="C191" i="17"/>
  <c r="I188" i="17" l="1"/>
  <c r="K188" i="17"/>
  <c r="G189" i="17"/>
  <c r="B190" i="17"/>
  <c r="F189" i="17"/>
  <c r="J189" i="17"/>
  <c r="H189" i="17"/>
  <c r="L188" i="17"/>
  <c r="C192" i="17"/>
  <c r="K189" i="17" l="1"/>
  <c r="I189" i="17"/>
  <c r="J190" i="17"/>
  <c r="G190" i="17"/>
  <c r="F190" i="17"/>
  <c r="B191" i="17"/>
  <c r="H190" i="17"/>
  <c r="L189" i="17"/>
  <c r="C193" i="17"/>
  <c r="K190" i="17" l="1"/>
  <c r="I190" i="17"/>
  <c r="B192" i="17"/>
  <c r="F191" i="17"/>
  <c r="J191" i="17"/>
  <c r="G191" i="17"/>
  <c r="H191" i="17" s="1"/>
  <c r="L190" i="17"/>
  <c r="C194" i="17"/>
  <c r="I191" i="17" l="1"/>
  <c r="K191" i="17"/>
  <c r="L191" i="17"/>
  <c r="J192" i="17"/>
  <c r="B193" i="17"/>
  <c r="F192" i="17"/>
  <c r="G192" i="17"/>
  <c r="H192" i="17"/>
  <c r="C195" i="17"/>
  <c r="K192" i="17" l="1"/>
  <c r="I192" i="17"/>
  <c r="L192" i="17"/>
  <c r="G193" i="17"/>
  <c r="J193" i="17"/>
  <c r="F193" i="17"/>
  <c r="H193" i="17" s="1"/>
  <c r="B194" i="17"/>
  <c r="C196" i="17"/>
  <c r="K193" i="17" l="1"/>
  <c r="I193" i="17"/>
  <c r="G194" i="17"/>
  <c r="B195" i="17"/>
  <c r="J194" i="17"/>
  <c r="F194" i="17"/>
  <c r="H194" i="17"/>
  <c r="L193" i="17"/>
  <c r="C197" i="17"/>
  <c r="K194" i="17" l="1"/>
  <c r="I194" i="17"/>
  <c r="J195" i="17"/>
  <c r="B196" i="17"/>
  <c r="G195" i="17"/>
  <c r="F195" i="17"/>
  <c r="H195" i="17"/>
  <c r="L194" i="17"/>
  <c r="C198" i="17"/>
  <c r="I195" i="17" l="1"/>
  <c r="K195" i="17"/>
  <c r="B197" i="17"/>
  <c r="F196" i="17"/>
  <c r="J196" i="17"/>
  <c r="G196" i="17"/>
  <c r="H196" i="17" s="1"/>
  <c r="L195" i="17"/>
  <c r="C199" i="17"/>
  <c r="I196" i="17" l="1"/>
  <c r="K196" i="17"/>
  <c r="L196" i="17"/>
  <c r="C200" i="17"/>
  <c r="G197" i="17"/>
  <c r="H197" i="17" s="1"/>
  <c r="B198" i="17"/>
  <c r="F197" i="17"/>
  <c r="J197" i="17"/>
  <c r="K197" i="17" l="1"/>
  <c r="I197" i="17"/>
  <c r="G198" i="17"/>
  <c r="B199" i="17"/>
  <c r="J198" i="17"/>
  <c r="F198" i="17"/>
  <c r="H198" i="17"/>
  <c r="C201" i="17"/>
  <c r="L197" i="17"/>
  <c r="K198" i="17" l="1"/>
  <c r="I198" i="17"/>
  <c r="L198" i="17"/>
  <c r="B200" i="17"/>
  <c r="F199" i="17"/>
  <c r="J199" i="17"/>
  <c r="G199" i="17"/>
  <c r="H199" i="17" s="1"/>
  <c r="C202" i="17"/>
  <c r="K199" i="17" l="1"/>
  <c r="I199" i="17"/>
  <c r="L199" i="17"/>
  <c r="J200" i="17"/>
  <c r="G200" i="17"/>
  <c r="H200" i="17" s="1"/>
  <c r="B201" i="17"/>
  <c r="F200" i="17"/>
  <c r="C203" i="17"/>
  <c r="I200" i="17" l="1"/>
  <c r="K200" i="17"/>
  <c r="C204" i="17"/>
  <c r="G201" i="17"/>
  <c r="H201" i="17" s="1"/>
  <c r="B202" i="17"/>
  <c r="F201" i="17"/>
  <c r="J201" i="17"/>
  <c r="L200" i="17"/>
  <c r="K201" i="17" l="1"/>
  <c r="I201" i="17"/>
  <c r="L201" i="17"/>
  <c r="J202" i="17"/>
  <c r="G202" i="17"/>
  <c r="H202" i="17" s="1"/>
  <c r="B203" i="17"/>
  <c r="F202" i="17"/>
  <c r="C205" i="17"/>
  <c r="K202" i="17" l="1"/>
  <c r="I202" i="17"/>
  <c r="G203" i="17"/>
  <c r="B204" i="17"/>
  <c r="F203" i="17"/>
  <c r="J203" i="17"/>
  <c r="H203" i="17"/>
  <c r="L202" i="17"/>
  <c r="C206" i="17"/>
  <c r="B205" i="17" l="1"/>
  <c r="F204" i="17"/>
  <c r="J204" i="17"/>
  <c r="G204" i="17"/>
  <c r="H204" i="17"/>
  <c r="I203" i="17"/>
  <c r="K203" i="17"/>
  <c r="L203" i="17" s="1"/>
  <c r="C207" i="17"/>
  <c r="K204" i="17" l="1"/>
  <c r="L204" i="17" s="1"/>
  <c r="I204" i="17"/>
  <c r="C208" i="17"/>
  <c r="J205" i="17"/>
  <c r="G205" i="17"/>
  <c r="H205" i="17" s="1"/>
  <c r="B206" i="17"/>
  <c r="F205" i="17"/>
  <c r="K205" i="17" l="1"/>
  <c r="I205" i="17"/>
  <c r="G206" i="17"/>
  <c r="B207" i="17"/>
  <c r="F206" i="17"/>
  <c r="J206" i="17"/>
  <c r="H206" i="17"/>
  <c r="L205" i="17"/>
  <c r="C209" i="17"/>
  <c r="K206" i="17" l="1"/>
  <c r="I206" i="17"/>
  <c r="L206" i="17"/>
  <c r="J207" i="17"/>
  <c r="G207" i="17"/>
  <c r="B208" i="17"/>
  <c r="F207" i="17"/>
  <c r="H207" i="17"/>
  <c r="C210" i="17"/>
  <c r="K207" i="17" l="1"/>
  <c r="I207" i="17"/>
  <c r="J208" i="17"/>
  <c r="G208" i="17"/>
  <c r="B209" i="17"/>
  <c r="F208" i="17"/>
  <c r="H208" i="17"/>
  <c r="L207" i="17"/>
  <c r="C211" i="17"/>
  <c r="I208" i="17" l="1"/>
  <c r="K208" i="17"/>
  <c r="G209" i="17"/>
  <c r="B210" i="17"/>
  <c r="F209" i="17"/>
  <c r="H209" i="17" s="1"/>
  <c r="J209" i="17"/>
  <c r="L208" i="17"/>
  <c r="C212" i="17"/>
  <c r="K209" i="17" l="1"/>
  <c r="I209" i="17"/>
  <c r="L209" i="17"/>
  <c r="J210" i="17"/>
  <c r="G210" i="17"/>
  <c r="B211" i="17"/>
  <c r="F210" i="17"/>
  <c r="H210" i="17" s="1"/>
  <c r="C213" i="17"/>
  <c r="K210" i="17" l="1"/>
  <c r="I210" i="17"/>
  <c r="G211" i="17"/>
  <c r="B212" i="17"/>
  <c r="F211" i="17"/>
  <c r="J211" i="17"/>
  <c r="H211" i="17"/>
  <c r="L210" i="17"/>
  <c r="C214" i="17"/>
  <c r="I211" i="17" l="1"/>
  <c r="K211" i="17"/>
  <c r="B213" i="17"/>
  <c r="F212" i="17"/>
  <c r="J212" i="17"/>
  <c r="G212" i="17"/>
  <c r="H212" i="17" s="1"/>
  <c r="L211" i="17"/>
  <c r="C215" i="17"/>
  <c r="K212" i="17" l="1"/>
  <c r="L212" i="17" s="1"/>
  <c r="I212" i="17"/>
  <c r="C216" i="17"/>
  <c r="J213" i="17"/>
  <c r="G213" i="17"/>
  <c r="H213" i="17" s="1"/>
  <c r="B214" i="17"/>
  <c r="F213" i="17"/>
  <c r="K213" i="17" l="1"/>
  <c r="I213" i="17"/>
  <c r="G214" i="17"/>
  <c r="B215" i="17"/>
  <c r="F214" i="17"/>
  <c r="J214" i="17"/>
  <c r="H214" i="17"/>
  <c r="L213" i="17"/>
  <c r="C217" i="17"/>
  <c r="K214" i="17" l="1"/>
  <c r="I214" i="17"/>
  <c r="J215" i="17"/>
  <c r="G215" i="17"/>
  <c r="H215" i="17" s="1"/>
  <c r="B216" i="17"/>
  <c r="F215" i="17"/>
  <c r="L214" i="17"/>
  <c r="C218" i="17"/>
  <c r="K215" i="17" l="1"/>
  <c r="I215" i="17"/>
  <c r="L215" i="17"/>
  <c r="J216" i="17"/>
  <c r="G216" i="17"/>
  <c r="B217" i="17"/>
  <c r="F216" i="17"/>
  <c r="H216" i="17"/>
  <c r="C219" i="17"/>
  <c r="G217" i="17" l="1"/>
  <c r="B218" i="17"/>
  <c r="F217" i="17"/>
  <c r="J217" i="17"/>
  <c r="H217" i="17"/>
  <c r="I216" i="17"/>
  <c r="K216" i="17"/>
  <c r="L216" i="17" s="1"/>
  <c r="C220" i="17"/>
  <c r="J218" i="17" l="1"/>
  <c r="G218" i="17"/>
  <c r="B219" i="17"/>
  <c r="F218" i="17"/>
  <c r="H218" i="17"/>
  <c r="K217" i="17"/>
  <c r="L217" i="17" s="1"/>
  <c r="I217" i="17"/>
  <c r="C221" i="17"/>
  <c r="G219" i="17" l="1"/>
  <c r="B220" i="17"/>
  <c r="F219" i="17"/>
  <c r="J219" i="17"/>
  <c r="H219" i="17"/>
  <c r="C222" i="17"/>
  <c r="K218" i="17"/>
  <c r="L218" i="17" s="1"/>
  <c r="I218" i="17"/>
  <c r="I219" i="17" l="1"/>
  <c r="K219" i="17"/>
  <c r="B221" i="17"/>
  <c r="F220" i="17"/>
  <c r="J220" i="17"/>
  <c r="G220" i="17"/>
  <c r="H220" i="17" s="1"/>
  <c r="C223" i="17"/>
  <c r="L219" i="17"/>
  <c r="K220" i="17" l="1"/>
  <c r="I220" i="17"/>
  <c r="L220" i="17"/>
  <c r="J221" i="17"/>
  <c r="G221" i="17"/>
  <c r="B222" i="17"/>
  <c r="F221" i="17"/>
  <c r="H221" i="17"/>
  <c r="C224" i="17"/>
  <c r="G222" i="17" l="1"/>
  <c r="B223" i="17"/>
  <c r="F222" i="17"/>
  <c r="J222" i="17"/>
  <c r="H222" i="17"/>
  <c r="K221" i="17"/>
  <c r="L221" i="17" s="1"/>
  <c r="I221" i="17"/>
  <c r="C225" i="17"/>
  <c r="K222" i="17" l="1"/>
  <c r="I222" i="17"/>
  <c r="C226" i="17"/>
  <c r="L222" i="17"/>
  <c r="J223" i="17"/>
  <c r="G223" i="17"/>
  <c r="H223" i="17" s="1"/>
  <c r="B224" i="17"/>
  <c r="F223" i="17"/>
  <c r="K223" i="17" l="1"/>
  <c r="I223" i="17"/>
  <c r="J224" i="17"/>
  <c r="G224" i="17"/>
  <c r="H224" i="17" s="1"/>
  <c r="B225" i="17"/>
  <c r="F224" i="17"/>
  <c r="L223" i="17"/>
  <c r="C227" i="17"/>
  <c r="I224" i="17" l="1"/>
  <c r="K224" i="17"/>
  <c r="L224" i="17" s="1"/>
  <c r="C228" i="17"/>
  <c r="G225" i="17"/>
  <c r="H225" i="17" s="1"/>
  <c r="B226" i="17"/>
  <c r="F225" i="17"/>
  <c r="J225" i="17"/>
  <c r="K225" i="17" l="1"/>
  <c r="I225" i="17"/>
  <c r="L225" i="17"/>
  <c r="J226" i="17"/>
  <c r="G226" i="17"/>
  <c r="B227" i="17"/>
  <c r="F226" i="17"/>
  <c r="H226" i="17"/>
  <c r="C229" i="17"/>
  <c r="K226" i="17" l="1"/>
  <c r="L226" i="17" s="1"/>
  <c r="I226" i="17"/>
  <c r="C230" i="17"/>
  <c r="G227" i="17"/>
  <c r="H227" i="17" s="1"/>
  <c r="B228" i="17"/>
  <c r="F227" i="17"/>
  <c r="J227" i="17"/>
  <c r="I227" i="17" l="1"/>
  <c r="K227" i="17"/>
  <c r="L227" i="17" s="1"/>
  <c r="B229" i="17"/>
  <c r="F228" i="17"/>
  <c r="J228" i="17"/>
  <c r="G228" i="17"/>
  <c r="H228" i="17" s="1"/>
  <c r="C231" i="17"/>
  <c r="K228" i="17" l="1"/>
  <c r="I228" i="17"/>
  <c r="L228" i="17"/>
  <c r="J229" i="17"/>
  <c r="G229" i="17"/>
  <c r="B230" i="17"/>
  <c r="F229" i="17"/>
  <c r="H229" i="17"/>
  <c r="C232" i="17"/>
  <c r="K229" i="17" l="1"/>
  <c r="I229" i="17"/>
  <c r="G230" i="17"/>
  <c r="B231" i="17"/>
  <c r="F230" i="17"/>
  <c r="J230" i="17"/>
  <c r="H230" i="17"/>
  <c r="L229" i="17"/>
  <c r="C233" i="17"/>
  <c r="J231" i="17" l="1"/>
  <c r="G231" i="17"/>
  <c r="B232" i="17"/>
  <c r="F231" i="17"/>
  <c r="H231" i="17"/>
  <c r="K230" i="17"/>
  <c r="L230" i="17" s="1"/>
  <c r="I230" i="17"/>
  <c r="C234" i="17"/>
  <c r="K231" i="17" l="1"/>
  <c r="I231" i="17"/>
  <c r="J232" i="17"/>
  <c r="G232" i="17"/>
  <c r="B233" i="17"/>
  <c r="F232" i="17"/>
  <c r="H232" i="17"/>
  <c r="L231" i="17"/>
  <c r="C235" i="17"/>
  <c r="I232" i="17" l="1"/>
  <c r="K232" i="17"/>
  <c r="G233" i="17"/>
  <c r="B234" i="17"/>
  <c r="F233" i="17"/>
  <c r="J233" i="17"/>
  <c r="H233" i="17"/>
  <c r="L232" i="17"/>
  <c r="C236" i="17"/>
  <c r="J234" i="17" l="1"/>
  <c r="G234" i="17"/>
  <c r="H234" i="17" s="1"/>
  <c r="B235" i="17"/>
  <c r="F234" i="17"/>
  <c r="K233" i="17"/>
  <c r="I233" i="17"/>
  <c r="L233" i="17"/>
  <c r="C237" i="17"/>
  <c r="K234" i="17" l="1"/>
  <c r="I234" i="17"/>
  <c r="J235" i="17"/>
  <c r="G235" i="17"/>
  <c r="F235" i="17"/>
  <c r="B236" i="17"/>
  <c r="H235" i="17"/>
  <c r="C238" i="17"/>
  <c r="L234" i="17"/>
  <c r="I235" i="17" l="1"/>
  <c r="K235" i="17"/>
  <c r="L235" i="17" s="1"/>
  <c r="J236" i="17"/>
  <c r="G236" i="17"/>
  <c r="F236" i="17"/>
  <c r="H236" i="17" s="1"/>
  <c r="B237" i="17"/>
  <c r="C239" i="17"/>
  <c r="I236" i="17" l="1"/>
  <c r="K236" i="17"/>
  <c r="J237" i="17"/>
  <c r="B238" i="17"/>
  <c r="F237" i="17"/>
  <c r="G237" i="17"/>
  <c r="H237" i="17" s="1"/>
  <c r="L236" i="17"/>
  <c r="C240" i="17"/>
  <c r="I237" i="17" l="1"/>
  <c r="K237" i="17"/>
  <c r="G238" i="17"/>
  <c r="F238" i="17"/>
  <c r="B239" i="17"/>
  <c r="J238" i="17"/>
  <c r="H238" i="17"/>
  <c r="L237" i="17"/>
  <c r="C241" i="17"/>
  <c r="K238" i="17" l="1"/>
  <c r="I238" i="17"/>
  <c r="L238" i="17"/>
  <c r="C242" i="17"/>
  <c r="G239" i="17"/>
  <c r="H239" i="17" s="1"/>
  <c r="F239" i="17"/>
  <c r="B240" i="17"/>
  <c r="J239" i="17"/>
  <c r="I239" i="17" l="1"/>
  <c r="K239" i="17"/>
  <c r="L239" i="17" s="1"/>
  <c r="G240" i="17"/>
  <c r="F240" i="17"/>
  <c r="B241" i="17"/>
  <c r="J240" i="17"/>
  <c r="H240" i="17"/>
  <c r="C243" i="17"/>
  <c r="I240" i="17" l="1"/>
  <c r="K240" i="17"/>
  <c r="L240" i="17" s="1"/>
  <c r="C244" i="17"/>
  <c r="B242" i="17"/>
  <c r="F241" i="17"/>
  <c r="J241" i="17"/>
  <c r="G241" i="17"/>
  <c r="H241" i="17" s="1"/>
  <c r="K241" i="17" l="1"/>
  <c r="I241" i="17"/>
  <c r="C245" i="17"/>
  <c r="L241" i="17"/>
  <c r="G242" i="17"/>
  <c r="H242" i="17" s="1"/>
  <c r="F242" i="17"/>
  <c r="B243" i="17"/>
  <c r="J242" i="17"/>
  <c r="K242" i="17" l="1"/>
  <c r="I242" i="17"/>
  <c r="G243" i="17"/>
  <c r="F243" i="17"/>
  <c r="B244" i="17"/>
  <c r="J243" i="17"/>
  <c r="H243" i="17"/>
  <c r="C246" i="17"/>
  <c r="L242" i="17"/>
  <c r="C247" i="17" l="1"/>
  <c r="K243" i="17"/>
  <c r="I243" i="17"/>
  <c r="L243" i="17"/>
  <c r="G244" i="17"/>
  <c r="H244" i="17" s="1"/>
  <c r="F244" i="17"/>
  <c r="B245" i="17"/>
  <c r="J244" i="17"/>
  <c r="I244" i="17" l="1"/>
  <c r="K244" i="17"/>
  <c r="J245" i="17"/>
  <c r="B246" i="17"/>
  <c r="F245" i="17"/>
  <c r="G245" i="17"/>
  <c r="H245" i="17"/>
  <c r="L244" i="17"/>
  <c r="C248" i="17"/>
  <c r="G246" i="17" l="1"/>
  <c r="F246" i="17"/>
  <c r="B247" i="17"/>
  <c r="J246" i="17"/>
  <c r="H246" i="17"/>
  <c r="K245" i="17"/>
  <c r="I245" i="17"/>
  <c r="L245" i="17"/>
  <c r="C249" i="17"/>
  <c r="K246" i="17" l="1"/>
  <c r="I246" i="17"/>
  <c r="L246" i="17"/>
  <c r="F247" i="17"/>
  <c r="B248" i="17"/>
  <c r="J247" i="17"/>
  <c r="G247" i="17"/>
  <c r="H247" i="17" s="1"/>
  <c r="C250" i="17"/>
  <c r="K247" i="17" l="1"/>
  <c r="I247" i="17"/>
  <c r="L247" i="17"/>
  <c r="F248" i="17"/>
  <c r="B249" i="17"/>
  <c r="J248" i="17"/>
  <c r="G248" i="17"/>
  <c r="H248" i="17" s="1"/>
  <c r="C251" i="17"/>
  <c r="I248" i="17" l="1"/>
  <c r="K248" i="17"/>
  <c r="L248" i="17"/>
  <c r="B250" i="17"/>
  <c r="F249" i="17"/>
  <c r="J249" i="17"/>
  <c r="G249" i="17"/>
  <c r="H249" i="17" s="1"/>
  <c r="C252" i="17"/>
  <c r="K249" i="17" l="1"/>
  <c r="I249" i="17"/>
  <c r="G250" i="17"/>
  <c r="H250" i="17" s="1"/>
  <c r="B251" i="17"/>
  <c r="J250" i="17"/>
  <c r="F250" i="17"/>
  <c r="L249" i="17"/>
  <c r="C253" i="17"/>
  <c r="K250" i="17" l="1"/>
  <c r="I250" i="17"/>
  <c r="L250" i="17"/>
  <c r="B252" i="17"/>
  <c r="J251" i="17"/>
  <c r="G251" i="17"/>
  <c r="F251" i="17"/>
  <c r="H251" i="17"/>
  <c r="C254" i="17"/>
  <c r="K251" i="17" l="1"/>
  <c r="I251" i="17"/>
  <c r="B253" i="17"/>
  <c r="J252" i="17"/>
  <c r="G252" i="17"/>
  <c r="F252" i="17"/>
  <c r="H252" i="17"/>
  <c r="L251" i="17"/>
  <c r="C255" i="17"/>
  <c r="I252" i="17" l="1"/>
  <c r="K252" i="17"/>
  <c r="L252" i="17"/>
  <c r="J253" i="17"/>
  <c r="B254" i="17"/>
  <c r="F253" i="17"/>
  <c r="G253" i="17"/>
  <c r="H253" i="17" s="1"/>
  <c r="C256" i="17"/>
  <c r="K253" i="17" l="1"/>
  <c r="I253" i="17"/>
  <c r="L253" i="17"/>
  <c r="G254" i="17"/>
  <c r="B255" i="17"/>
  <c r="J254" i="17"/>
  <c r="F254" i="17"/>
  <c r="H254" i="17"/>
  <c r="C257" i="17"/>
  <c r="K254" i="17" l="1"/>
  <c r="I254" i="17"/>
  <c r="L254" i="17"/>
  <c r="B256" i="17"/>
  <c r="J255" i="17"/>
  <c r="G255" i="17"/>
  <c r="H255" i="17" s="1"/>
  <c r="F255" i="17"/>
  <c r="C258" i="17"/>
  <c r="K255" i="17" l="1"/>
  <c r="I255" i="17"/>
  <c r="L255" i="17"/>
  <c r="B257" i="17"/>
  <c r="J256" i="17"/>
  <c r="G256" i="17"/>
  <c r="H256" i="17" s="1"/>
  <c r="F256" i="17"/>
  <c r="C259" i="17"/>
  <c r="I256" i="17" l="1"/>
  <c r="K256" i="17"/>
  <c r="B258" i="17"/>
  <c r="F257" i="17"/>
  <c r="J257" i="17"/>
  <c r="G257" i="17"/>
  <c r="H257" i="17"/>
  <c r="L256" i="17"/>
  <c r="C260" i="17"/>
  <c r="K257" i="17" l="1"/>
  <c r="I257" i="17"/>
  <c r="L257" i="17"/>
  <c r="C261" i="17"/>
  <c r="G258" i="17"/>
  <c r="H258" i="17" s="1"/>
  <c r="J258" i="17"/>
  <c r="F258" i="17"/>
  <c r="B259" i="17"/>
  <c r="K258" i="17" l="1"/>
  <c r="L258" i="17" s="1"/>
  <c r="I258" i="17"/>
  <c r="C262" i="17"/>
  <c r="J259" i="17"/>
  <c r="G259" i="17"/>
  <c r="H259" i="17" s="1"/>
  <c r="F259" i="17"/>
  <c r="B260" i="17"/>
  <c r="K259" i="17" l="1"/>
  <c r="I259" i="17"/>
  <c r="J260" i="17"/>
  <c r="G260" i="17"/>
  <c r="F260" i="17"/>
  <c r="H260" i="17" s="1"/>
  <c r="B261" i="17"/>
  <c r="L259" i="17"/>
  <c r="C263" i="17"/>
  <c r="I260" i="17" l="1"/>
  <c r="K260" i="17"/>
  <c r="J261" i="17"/>
  <c r="B262" i="17"/>
  <c r="F261" i="17"/>
  <c r="G261" i="17"/>
  <c r="H261" i="17" s="1"/>
  <c r="L260" i="17"/>
  <c r="C264" i="17"/>
  <c r="K261" i="17" l="1"/>
  <c r="L261" i="17" s="1"/>
  <c r="I261" i="17"/>
  <c r="G262" i="17"/>
  <c r="B263" i="17"/>
  <c r="J262" i="17"/>
  <c r="F262" i="17"/>
  <c r="H262" i="17" s="1"/>
  <c r="C265" i="17"/>
  <c r="K262" i="17" l="1"/>
  <c r="I262" i="17"/>
  <c r="L262" i="17"/>
  <c r="B264" i="17"/>
  <c r="F263" i="17"/>
  <c r="J263" i="17"/>
  <c r="G263" i="17"/>
  <c r="H263" i="17" s="1"/>
  <c r="C266" i="17"/>
  <c r="K263" i="17" l="1"/>
  <c r="L263" i="17" s="1"/>
  <c r="I263" i="17"/>
  <c r="C267" i="17"/>
  <c r="G264" i="17"/>
  <c r="H264" i="17" s="1"/>
  <c r="F264" i="17"/>
  <c r="B265" i="17"/>
  <c r="J264" i="17"/>
  <c r="I264" i="17" l="1"/>
  <c r="K264" i="17"/>
  <c r="B266" i="17"/>
  <c r="F265" i="17"/>
  <c r="J265" i="17"/>
  <c r="G265" i="17"/>
  <c r="H265" i="17" s="1"/>
  <c r="C268" i="17"/>
  <c r="L264" i="17"/>
  <c r="I265" i="17" l="1"/>
  <c r="K265" i="17"/>
  <c r="L265" i="17"/>
  <c r="G266" i="17"/>
  <c r="B267" i="17"/>
  <c r="F266" i="17"/>
  <c r="J266" i="17"/>
  <c r="H266" i="17"/>
  <c r="C269" i="17"/>
  <c r="K266" i="17" l="1"/>
  <c r="I266" i="17"/>
  <c r="L266" i="17"/>
  <c r="J267" i="17"/>
  <c r="F267" i="17"/>
  <c r="B268" i="17"/>
  <c r="G267" i="17"/>
  <c r="H267" i="17" s="1"/>
  <c r="C270" i="17"/>
  <c r="K267" i="17" l="1"/>
  <c r="I267" i="17"/>
  <c r="L267" i="17"/>
  <c r="G268" i="17"/>
  <c r="H268" i="17" s="1"/>
  <c r="J268" i="17"/>
  <c r="F268" i="17"/>
  <c r="B269" i="17"/>
  <c r="C271" i="17"/>
  <c r="I268" i="17" l="1"/>
  <c r="K268" i="17"/>
  <c r="J269" i="17"/>
  <c r="B270" i="17"/>
  <c r="F269" i="17"/>
  <c r="G269" i="17"/>
  <c r="H269" i="17" s="1"/>
  <c r="L268" i="17"/>
  <c r="C272" i="17"/>
  <c r="K269" i="17" l="1"/>
  <c r="I269" i="17"/>
  <c r="G270" i="17"/>
  <c r="J270" i="17"/>
  <c r="B271" i="17"/>
  <c r="F270" i="17"/>
  <c r="H270" i="17"/>
  <c r="L269" i="17"/>
  <c r="C273" i="17"/>
  <c r="K270" i="17" l="1"/>
  <c r="I270" i="17"/>
  <c r="L270" i="17"/>
  <c r="G271" i="17"/>
  <c r="H271" i="17" s="1"/>
  <c r="B272" i="17"/>
  <c r="F271" i="17"/>
  <c r="J271" i="17"/>
  <c r="C274" i="17"/>
  <c r="I271" i="17" l="1"/>
  <c r="K271" i="17"/>
  <c r="L271" i="17"/>
  <c r="B273" i="17"/>
  <c r="J272" i="17"/>
  <c r="G272" i="17"/>
  <c r="H272" i="17" s="1"/>
  <c r="F272" i="17"/>
  <c r="C275" i="17"/>
  <c r="I272" i="17" l="1"/>
  <c r="K272" i="17"/>
  <c r="B274" i="17"/>
  <c r="F273" i="17"/>
  <c r="J273" i="17"/>
  <c r="G273" i="17"/>
  <c r="H273" i="17" s="1"/>
  <c r="L272" i="17"/>
  <c r="C276" i="17"/>
  <c r="I273" i="17" l="1"/>
  <c r="K273" i="17"/>
  <c r="L273" i="17"/>
  <c r="G274" i="17"/>
  <c r="B275" i="17"/>
  <c r="F274" i="17"/>
  <c r="J274" i="17"/>
  <c r="H274" i="17"/>
  <c r="C277" i="17"/>
  <c r="J275" i="17" l="1"/>
  <c r="B276" i="17"/>
  <c r="G275" i="17"/>
  <c r="F275" i="17"/>
  <c r="H275" i="17"/>
  <c r="C278" i="17"/>
  <c r="K274" i="17"/>
  <c r="L274" i="17" s="1"/>
  <c r="I274" i="17"/>
  <c r="C279" i="17" l="1"/>
  <c r="K275" i="17"/>
  <c r="L275" i="17" s="1"/>
  <c r="I275" i="17"/>
  <c r="G276" i="17"/>
  <c r="H276" i="17" s="1"/>
  <c r="B277" i="17"/>
  <c r="J276" i="17"/>
  <c r="F276" i="17"/>
  <c r="I276" i="17" l="1"/>
  <c r="K276" i="17"/>
  <c r="L276" i="17"/>
  <c r="J277" i="17"/>
  <c r="B278" i="17"/>
  <c r="F277" i="17"/>
  <c r="G277" i="17"/>
  <c r="H277" i="17" s="1"/>
  <c r="C280" i="17"/>
  <c r="K277" i="17" l="1"/>
  <c r="I277" i="17"/>
  <c r="L277" i="17"/>
  <c r="G278" i="17"/>
  <c r="J278" i="17"/>
  <c r="F278" i="17"/>
  <c r="B279" i="17"/>
  <c r="H278" i="17"/>
  <c r="C281" i="17"/>
  <c r="K278" i="17" l="1"/>
  <c r="I278" i="17"/>
  <c r="G279" i="17"/>
  <c r="B280" i="17"/>
  <c r="F279" i="17"/>
  <c r="J279" i="17"/>
  <c r="H279" i="17"/>
  <c r="L278" i="17"/>
  <c r="C282" i="17"/>
  <c r="K279" i="17" l="1"/>
  <c r="I279" i="17"/>
  <c r="G280" i="17"/>
  <c r="F280" i="17"/>
  <c r="B281" i="17"/>
  <c r="J280" i="17"/>
  <c r="H280" i="17"/>
  <c r="C283" i="17"/>
  <c r="L279" i="17"/>
  <c r="I280" i="17" l="1"/>
  <c r="K280" i="17"/>
  <c r="C284" i="17"/>
  <c r="L280" i="17"/>
  <c r="B282" i="17"/>
  <c r="F281" i="17"/>
  <c r="J281" i="17"/>
  <c r="G281" i="17"/>
  <c r="H281" i="17" s="1"/>
  <c r="I281" i="17" l="1"/>
  <c r="K281" i="17"/>
  <c r="L281" i="17" s="1"/>
  <c r="G282" i="17"/>
  <c r="B283" i="17"/>
  <c r="F282" i="17"/>
  <c r="H282" i="17" s="1"/>
  <c r="J282" i="17"/>
  <c r="C285" i="17"/>
  <c r="K282" i="17" l="1"/>
  <c r="I282" i="17"/>
  <c r="J283" i="17"/>
  <c r="F283" i="17"/>
  <c r="B284" i="17"/>
  <c r="G283" i="17"/>
  <c r="H283" i="17" s="1"/>
  <c r="C286" i="17"/>
  <c r="L282" i="17"/>
  <c r="K283" i="17" l="1"/>
  <c r="I283" i="17"/>
  <c r="C287" i="17"/>
  <c r="L283" i="17"/>
  <c r="G284" i="17"/>
  <c r="H284" i="17" s="1"/>
  <c r="J284" i="17"/>
  <c r="F284" i="17"/>
  <c r="B285" i="17"/>
  <c r="I284" i="17" l="1"/>
  <c r="K284" i="17"/>
  <c r="C288" i="17"/>
  <c r="L284" i="17"/>
  <c r="J285" i="17"/>
  <c r="B286" i="17"/>
  <c r="F285" i="17"/>
  <c r="G285" i="17"/>
  <c r="H285" i="17" s="1"/>
  <c r="K285" i="17" l="1"/>
  <c r="I285" i="17"/>
  <c r="G286" i="17"/>
  <c r="J286" i="17"/>
  <c r="B287" i="17"/>
  <c r="F286" i="17"/>
  <c r="H286" i="17"/>
  <c r="L285" i="17"/>
  <c r="C289" i="17"/>
  <c r="K286" i="17" l="1"/>
  <c r="I286" i="17"/>
  <c r="L286" i="17"/>
  <c r="G287" i="17"/>
  <c r="B288" i="17"/>
  <c r="F287" i="17"/>
  <c r="J287" i="17"/>
  <c r="H287" i="17"/>
  <c r="C290" i="17"/>
  <c r="B289" i="17" l="1"/>
  <c r="J288" i="17"/>
  <c r="G288" i="17"/>
  <c r="H288" i="17" s="1"/>
  <c r="F288" i="17"/>
  <c r="I287" i="17"/>
  <c r="K287" i="17"/>
  <c r="L287" i="17" s="1"/>
  <c r="C291" i="17"/>
  <c r="I288" i="17" l="1"/>
  <c r="K288" i="17"/>
  <c r="L288" i="17"/>
  <c r="B290" i="17"/>
  <c r="F289" i="17"/>
  <c r="J289" i="17"/>
  <c r="G289" i="17"/>
  <c r="H289" i="17" s="1"/>
  <c r="C292" i="17"/>
  <c r="I289" i="17" l="1"/>
  <c r="K289" i="17"/>
  <c r="C293" i="17"/>
  <c r="L289" i="17"/>
  <c r="G290" i="17"/>
  <c r="H290" i="17" s="1"/>
  <c r="B291" i="17"/>
  <c r="F290" i="17"/>
  <c r="J290" i="17"/>
  <c r="K290" i="17" l="1"/>
  <c r="I290" i="17"/>
  <c r="J291" i="17"/>
  <c r="B292" i="17"/>
  <c r="G291" i="17"/>
  <c r="F291" i="17"/>
  <c r="H291" i="17" s="1"/>
  <c r="C294" i="17"/>
  <c r="L290" i="17"/>
  <c r="K291" i="17" l="1"/>
  <c r="L291" i="17" s="1"/>
  <c r="I291" i="17"/>
  <c r="G292" i="17"/>
  <c r="B293" i="17"/>
  <c r="J292" i="17"/>
  <c r="F292" i="17"/>
  <c r="H292" i="17"/>
  <c r="C295" i="17"/>
  <c r="I292" i="17" l="1"/>
  <c r="K292" i="17"/>
  <c r="L292" i="17"/>
  <c r="J293" i="17"/>
  <c r="B294" i="17"/>
  <c r="F293" i="17"/>
  <c r="G293" i="17"/>
  <c r="H293" i="17" s="1"/>
  <c r="C296" i="17"/>
  <c r="K293" i="17" l="1"/>
  <c r="L293" i="17" s="1"/>
  <c r="I293" i="17"/>
  <c r="G294" i="17"/>
  <c r="J294" i="17"/>
  <c r="F294" i="17"/>
  <c r="B295" i="17"/>
  <c r="H294" i="17"/>
  <c r="C297" i="17"/>
  <c r="C298" i="17" l="1"/>
  <c r="K294" i="17"/>
  <c r="L294" i="17" s="1"/>
  <c r="I294" i="17"/>
  <c r="G295" i="17"/>
  <c r="H295" i="17" s="1"/>
  <c r="B296" i="17"/>
  <c r="F295" i="17"/>
  <c r="J295" i="17"/>
  <c r="K295" i="17" l="1"/>
  <c r="I295" i="17"/>
  <c r="C299" i="17"/>
  <c r="G296" i="17"/>
  <c r="H296" i="17" s="1"/>
  <c r="F296" i="17"/>
  <c r="B297" i="17"/>
  <c r="J296" i="17"/>
  <c r="L295" i="17"/>
  <c r="I296" i="17" l="1"/>
  <c r="K296" i="17"/>
  <c r="C300" i="17"/>
  <c r="L296" i="17"/>
  <c r="B298" i="17"/>
  <c r="F297" i="17"/>
  <c r="J297" i="17"/>
  <c r="G297" i="17"/>
  <c r="H297" i="17" s="1"/>
  <c r="I297" i="17" l="1"/>
  <c r="K297" i="17"/>
  <c r="L297" i="17"/>
  <c r="G298" i="17"/>
  <c r="B299" i="17"/>
  <c r="F298" i="17"/>
  <c r="J298" i="17"/>
  <c r="H298" i="17"/>
  <c r="C301" i="17"/>
  <c r="K298" i="17" l="1"/>
  <c r="L298" i="17" s="1"/>
  <c r="I298" i="17"/>
  <c r="J299" i="17"/>
  <c r="F299" i="17"/>
  <c r="B300" i="17"/>
  <c r="G299" i="17"/>
  <c r="H299" i="17" s="1"/>
  <c r="C302" i="17"/>
  <c r="K299" i="17" l="1"/>
  <c r="I299" i="17"/>
  <c r="G300" i="17"/>
  <c r="J300" i="17"/>
  <c r="F300" i="17"/>
  <c r="B301" i="17"/>
  <c r="H300" i="17"/>
  <c r="L299" i="17"/>
  <c r="C303" i="17"/>
  <c r="I300" i="17" l="1"/>
  <c r="K300" i="17"/>
  <c r="J301" i="17"/>
  <c r="B302" i="17"/>
  <c r="F301" i="17"/>
  <c r="G301" i="17"/>
  <c r="H301" i="17" s="1"/>
  <c r="L300" i="17"/>
  <c r="C304" i="17"/>
  <c r="K301" i="17" l="1"/>
  <c r="I301" i="17"/>
  <c r="L301" i="17"/>
  <c r="G302" i="17"/>
  <c r="J302" i="17"/>
  <c r="B303" i="17"/>
  <c r="F302" i="17"/>
  <c r="H302" i="17"/>
  <c r="C305" i="17"/>
  <c r="G303" i="17" l="1"/>
  <c r="B304" i="17"/>
  <c r="F303" i="17"/>
  <c r="H303" i="17" s="1"/>
  <c r="J303" i="17"/>
  <c r="K302" i="17"/>
  <c r="L302" i="17" s="1"/>
  <c r="I302" i="17"/>
  <c r="C306" i="17"/>
  <c r="I303" i="17" l="1"/>
  <c r="K303" i="17"/>
  <c r="C307" i="17"/>
  <c r="B305" i="17"/>
  <c r="J304" i="17"/>
  <c r="G304" i="17"/>
  <c r="H304" i="17" s="1"/>
  <c r="F304" i="17"/>
  <c r="L303" i="17"/>
  <c r="I304" i="17" l="1"/>
  <c r="K304" i="17"/>
  <c r="C308" i="17"/>
  <c r="L304" i="17"/>
  <c r="B306" i="17"/>
  <c r="F305" i="17"/>
  <c r="H305" i="17" s="1"/>
  <c r="J305" i="17"/>
  <c r="G305" i="17"/>
  <c r="I305" i="17" l="1"/>
  <c r="K305" i="17"/>
  <c r="G306" i="17"/>
  <c r="B307" i="17"/>
  <c r="F306" i="17"/>
  <c r="J306" i="17"/>
  <c r="H306" i="17"/>
  <c r="L305" i="17"/>
  <c r="C309" i="17"/>
  <c r="K306" i="17" l="1"/>
  <c r="I306" i="17"/>
  <c r="J307" i="17"/>
  <c r="B308" i="17"/>
  <c r="G307" i="17"/>
  <c r="F307" i="17"/>
  <c r="H307" i="17" s="1"/>
  <c r="L306" i="17"/>
  <c r="C310" i="17"/>
  <c r="I307" i="17" l="1"/>
  <c r="K307" i="17"/>
  <c r="B309" i="17"/>
  <c r="F308" i="17"/>
  <c r="J308" i="17"/>
  <c r="G308" i="17"/>
  <c r="H308" i="17" s="1"/>
  <c r="L307" i="17"/>
  <c r="C311" i="17"/>
  <c r="I308" i="17" l="1"/>
  <c r="K308" i="17"/>
  <c r="L308" i="17"/>
  <c r="J309" i="17"/>
  <c r="G309" i="17"/>
  <c r="B310" i="17"/>
  <c r="F309" i="17"/>
  <c r="H309" i="17" s="1"/>
  <c r="C312" i="17"/>
  <c r="K309" i="17" l="1"/>
  <c r="I309" i="17"/>
  <c r="G310" i="17"/>
  <c r="J310" i="17"/>
  <c r="B311" i="17"/>
  <c r="F310" i="17"/>
  <c r="H310" i="17"/>
  <c r="L309" i="17"/>
  <c r="C313" i="17"/>
  <c r="K310" i="17" l="1"/>
  <c r="I310" i="17"/>
  <c r="G311" i="17"/>
  <c r="B312" i="17"/>
  <c r="F311" i="17"/>
  <c r="J311" i="17"/>
  <c r="H311" i="17"/>
  <c r="L310" i="17"/>
  <c r="C314" i="17"/>
  <c r="I311" i="17" l="1"/>
  <c r="K311" i="17"/>
  <c r="L311" i="17"/>
  <c r="J312" i="17"/>
  <c r="B313" i="17"/>
  <c r="F312" i="17"/>
  <c r="G312" i="17"/>
  <c r="H312" i="17" s="1"/>
  <c r="C315" i="17"/>
  <c r="I312" i="17" l="1"/>
  <c r="K312" i="17"/>
  <c r="L312" i="17"/>
  <c r="G313" i="17"/>
  <c r="B314" i="17"/>
  <c r="F313" i="17"/>
  <c r="H313" i="17" s="1"/>
  <c r="J313" i="17"/>
  <c r="C316" i="17"/>
  <c r="K313" i="17" l="1"/>
  <c r="I313" i="17"/>
  <c r="G314" i="17"/>
  <c r="B315" i="17"/>
  <c r="F314" i="17"/>
  <c r="J314" i="17"/>
  <c r="H314" i="17"/>
  <c r="L313" i="17"/>
  <c r="C317" i="17"/>
  <c r="K314" i="17" l="1"/>
  <c r="I314" i="17"/>
  <c r="J315" i="17"/>
  <c r="B316" i="17"/>
  <c r="G315" i="17"/>
  <c r="H315" i="17" s="1"/>
  <c r="F315" i="17"/>
  <c r="C318" i="17"/>
  <c r="L314" i="17"/>
  <c r="I315" i="17" l="1"/>
  <c r="K315" i="17"/>
  <c r="C319" i="17"/>
  <c r="L315" i="17"/>
  <c r="B317" i="17"/>
  <c r="F316" i="17"/>
  <c r="H316" i="17" s="1"/>
  <c r="J316" i="17"/>
  <c r="G316" i="17"/>
  <c r="I316" i="17" l="1"/>
  <c r="K316" i="17"/>
  <c r="L316" i="17"/>
  <c r="J317" i="17"/>
  <c r="G317" i="17"/>
  <c r="B318" i="17"/>
  <c r="F317" i="17"/>
  <c r="H317" i="17" s="1"/>
  <c r="C320" i="17"/>
  <c r="K317" i="17" l="1"/>
  <c r="I317" i="17"/>
  <c r="L317" i="17"/>
  <c r="G318" i="17"/>
  <c r="B319" i="17"/>
  <c r="F318" i="17"/>
  <c r="H318" i="17" s="1"/>
  <c r="J318" i="17"/>
  <c r="C321" i="17"/>
  <c r="K318" i="17" l="1"/>
  <c r="I318" i="17"/>
  <c r="G319" i="17"/>
  <c r="B320" i="17"/>
  <c r="F319" i="17"/>
  <c r="J319" i="17"/>
  <c r="H319" i="17"/>
  <c r="L318" i="17"/>
  <c r="C322" i="17"/>
  <c r="K319" i="17" l="1"/>
  <c r="I319" i="17"/>
  <c r="J320" i="17"/>
  <c r="G320" i="17"/>
  <c r="H320" i="17" s="1"/>
  <c r="B321" i="17"/>
  <c r="F320" i="17"/>
  <c r="L319" i="17"/>
  <c r="C323" i="17"/>
  <c r="I320" i="17" l="1"/>
  <c r="K320" i="17"/>
  <c r="G321" i="17"/>
  <c r="B322" i="17"/>
  <c r="F321" i="17"/>
  <c r="J321" i="17"/>
  <c r="H321" i="17"/>
  <c r="L320" i="17"/>
  <c r="C324" i="17"/>
  <c r="J322" i="17" l="1"/>
  <c r="G322" i="17"/>
  <c r="H322" i="17" s="1"/>
  <c r="B323" i="17"/>
  <c r="F322" i="17"/>
  <c r="K321" i="17"/>
  <c r="L321" i="17" s="1"/>
  <c r="I321" i="17"/>
  <c r="C325" i="17"/>
  <c r="K322" i="17" l="1"/>
  <c r="I322" i="17"/>
  <c r="C326" i="17"/>
  <c r="G323" i="17"/>
  <c r="H323" i="17" s="1"/>
  <c r="B324" i="17"/>
  <c r="F323" i="17"/>
  <c r="J323" i="17"/>
  <c r="L322" i="17"/>
  <c r="I323" i="17" l="1"/>
  <c r="K323" i="17"/>
  <c r="B325" i="17"/>
  <c r="F324" i="17"/>
  <c r="J324" i="17"/>
  <c r="G324" i="17"/>
  <c r="H324" i="17" s="1"/>
  <c r="L323" i="17"/>
  <c r="C327" i="17"/>
  <c r="K324" i="17" l="1"/>
  <c r="I324" i="17"/>
  <c r="L324" i="17"/>
  <c r="C328" i="17"/>
  <c r="J325" i="17"/>
  <c r="G325" i="17"/>
  <c r="H325" i="17" s="1"/>
  <c r="F325" i="17"/>
  <c r="B326" i="17"/>
  <c r="K325" i="17" l="1"/>
  <c r="I325" i="17"/>
  <c r="L325" i="17"/>
  <c r="C329" i="17"/>
  <c r="J326" i="17"/>
  <c r="G326" i="17"/>
  <c r="H326" i="17" s="1"/>
  <c r="F326" i="17"/>
  <c r="B327" i="17"/>
  <c r="I326" i="17" l="1"/>
  <c r="K326" i="17"/>
  <c r="L326" i="17"/>
  <c r="C330" i="17"/>
  <c r="B328" i="17"/>
  <c r="F327" i="17"/>
  <c r="H327" i="17" s="1"/>
  <c r="J327" i="17"/>
  <c r="G327" i="17"/>
  <c r="K327" i="17" l="1"/>
  <c r="I327" i="17"/>
  <c r="C331" i="17"/>
  <c r="L327" i="17"/>
  <c r="G328" i="17"/>
  <c r="H328" i="17" s="1"/>
  <c r="J328" i="17"/>
  <c r="F328" i="17"/>
  <c r="B329" i="17"/>
  <c r="K328" i="17" l="1"/>
  <c r="I328" i="17"/>
  <c r="L328" i="17"/>
  <c r="C332" i="17"/>
  <c r="J329" i="17"/>
  <c r="G329" i="17"/>
  <c r="H329" i="17" s="1"/>
  <c r="F329" i="17"/>
  <c r="B330" i="17"/>
  <c r="I329" i="17" l="1"/>
  <c r="K329" i="17"/>
  <c r="C333" i="17"/>
  <c r="L329" i="17"/>
  <c r="J330" i="17"/>
  <c r="G330" i="17"/>
  <c r="H330" i="17" s="1"/>
  <c r="F330" i="17"/>
  <c r="B331" i="17"/>
  <c r="I330" i="17" l="1"/>
  <c r="K330" i="17"/>
  <c r="L330" i="17"/>
  <c r="C334" i="17"/>
  <c r="J331" i="17"/>
  <c r="B332" i="17"/>
  <c r="F331" i="17"/>
  <c r="H331" i="17" s="1"/>
  <c r="G331" i="17"/>
  <c r="I331" i="17" l="1"/>
  <c r="K331" i="17"/>
  <c r="L331" i="17" s="1"/>
  <c r="G332" i="17"/>
  <c r="F332" i="17"/>
  <c r="B333" i="17"/>
  <c r="J332" i="17"/>
  <c r="H332" i="17"/>
  <c r="C335" i="17"/>
  <c r="K332" i="17" l="1"/>
  <c r="L332" i="17" s="1"/>
  <c r="I332" i="17"/>
  <c r="G333" i="17"/>
  <c r="F333" i="17"/>
  <c r="H333" i="17" s="1"/>
  <c r="B334" i="17"/>
  <c r="J333" i="17"/>
  <c r="C336" i="17"/>
  <c r="I333" i="17" l="1"/>
  <c r="K333" i="17"/>
  <c r="L333" i="17"/>
  <c r="G334" i="17"/>
  <c r="F334" i="17"/>
  <c r="B335" i="17"/>
  <c r="J334" i="17"/>
  <c r="H334" i="17"/>
  <c r="C337" i="17"/>
  <c r="I334" i="17" l="1"/>
  <c r="K334" i="17"/>
  <c r="L334" i="17"/>
  <c r="B336" i="17"/>
  <c r="F335" i="17"/>
  <c r="J335" i="17"/>
  <c r="G335" i="17"/>
  <c r="H335" i="17" s="1"/>
  <c r="C338" i="17"/>
  <c r="K335" i="17" l="1"/>
  <c r="I335" i="17"/>
  <c r="G336" i="17"/>
  <c r="F336" i="17"/>
  <c r="B337" i="17"/>
  <c r="J336" i="17"/>
  <c r="H336" i="17"/>
  <c r="L335" i="17"/>
  <c r="C339" i="17"/>
  <c r="G337" i="17" l="1"/>
  <c r="F337" i="17"/>
  <c r="B338" i="17"/>
  <c r="J337" i="17"/>
  <c r="H337" i="17"/>
  <c r="K336" i="17"/>
  <c r="I336" i="17"/>
  <c r="L336" i="17"/>
  <c r="C340" i="17"/>
  <c r="K337" i="17" l="1"/>
  <c r="L337" i="17" s="1"/>
  <c r="I337" i="17"/>
  <c r="G338" i="17"/>
  <c r="H338" i="17" s="1"/>
  <c r="F338" i="17"/>
  <c r="B339" i="17"/>
  <c r="J338" i="17"/>
  <c r="C341" i="17"/>
  <c r="I338" i="17" l="1"/>
  <c r="K338" i="17"/>
  <c r="L338" i="17"/>
  <c r="J339" i="17"/>
  <c r="B340" i="17"/>
  <c r="F339" i="17"/>
  <c r="G339" i="17"/>
  <c r="H339" i="17" s="1"/>
  <c r="C342" i="17"/>
  <c r="K339" i="17" l="1"/>
  <c r="I339" i="17"/>
  <c r="G340" i="17"/>
  <c r="F340" i="17"/>
  <c r="B341" i="17"/>
  <c r="J340" i="17"/>
  <c r="H340" i="17"/>
  <c r="L339" i="17"/>
  <c r="C343" i="17"/>
  <c r="K340" i="17" l="1"/>
  <c r="L340" i="17" s="1"/>
  <c r="I340" i="17"/>
  <c r="F341" i="17"/>
  <c r="B342" i="17"/>
  <c r="J341" i="17"/>
  <c r="G341" i="17"/>
  <c r="H341" i="17" s="1"/>
  <c r="C344" i="17"/>
  <c r="K341" i="17" l="1"/>
  <c r="I341" i="17"/>
  <c r="F342" i="17"/>
  <c r="B343" i="17"/>
  <c r="J342" i="17"/>
  <c r="G342" i="17"/>
  <c r="H342" i="17" s="1"/>
  <c r="L341" i="17"/>
  <c r="C345" i="17"/>
  <c r="I342" i="17" l="1"/>
  <c r="K342" i="17"/>
  <c r="L342" i="17"/>
  <c r="B344" i="17"/>
  <c r="F343" i="17"/>
  <c r="J343" i="17"/>
  <c r="G343" i="17"/>
  <c r="H343" i="17" s="1"/>
  <c r="C346" i="17"/>
  <c r="K343" i="17" l="1"/>
  <c r="I343" i="17"/>
  <c r="C347" i="17"/>
  <c r="L343" i="17"/>
  <c r="G344" i="17"/>
  <c r="H344" i="17" s="1"/>
  <c r="B345" i="17"/>
  <c r="J344" i="17"/>
  <c r="F344" i="17"/>
  <c r="K344" i="17" l="1"/>
  <c r="I344" i="17"/>
  <c r="L344" i="17"/>
  <c r="B346" i="17"/>
  <c r="J345" i="17"/>
  <c r="G345" i="17"/>
  <c r="H345" i="17" s="1"/>
  <c r="F345" i="17"/>
  <c r="C348" i="17"/>
  <c r="K345" i="17" l="1"/>
  <c r="I345" i="17"/>
  <c r="L345" i="17"/>
  <c r="B347" i="17"/>
  <c r="J346" i="17"/>
  <c r="G346" i="17"/>
  <c r="H346" i="17" s="1"/>
  <c r="F346" i="17"/>
  <c r="C349" i="17"/>
  <c r="I346" i="17" l="1"/>
  <c r="K346" i="17"/>
  <c r="L346" i="17"/>
  <c r="J347" i="17"/>
  <c r="B348" i="17"/>
  <c r="F347" i="17"/>
  <c r="G347" i="17"/>
  <c r="H347" i="17" s="1"/>
  <c r="C350" i="17"/>
  <c r="K347" i="17" l="1"/>
  <c r="I347" i="17"/>
  <c r="L347" i="17"/>
  <c r="G348" i="17"/>
  <c r="B349" i="17"/>
  <c r="J348" i="17"/>
  <c r="F348" i="17"/>
  <c r="H348" i="17"/>
  <c r="C351" i="17"/>
  <c r="K348" i="17" l="1"/>
  <c r="I348" i="17"/>
  <c r="C352" i="17"/>
  <c r="L348" i="17"/>
  <c r="G349" i="17"/>
  <c r="H349" i="17" s="1"/>
  <c r="B350" i="17"/>
  <c r="F349" i="17"/>
  <c r="J349" i="17"/>
  <c r="K349" i="17" l="1"/>
  <c r="I349" i="17"/>
  <c r="G350" i="17"/>
  <c r="F350" i="17"/>
  <c r="B351" i="17"/>
  <c r="J350" i="17"/>
  <c r="H350" i="17"/>
  <c r="C353" i="17"/>
  <c r="L349" i="17"/>
  <c r="I350" i="17" l="1"/>
  <c r="K350" i="17"/>
  <c r="L350" i="17" s="1"/>
  <c r="C354" i="17"/>
  <c r="B352" i="17"/>
  <c r="F351" i="17"/>
  <c r="H351" i="17" s="1"/>
  <c r="J351" i="17"/>
  <c r="G351" i="17"/>
  <c r="I351" i="17" l="1"/>
  <c r="K351" i="17"/>
  <c r="L351" i="17" s="1"/>
  <c r="C355" i="17"/>
  <c r="G352" i="17"/>
  <c r="H352" i="17" s="1"/>
  <c r="B353" i="17"/>
  <c r="F352" i="17"/>
  <c r="J352" i="17"/>
  <c r="K352" i="17" l="1"/>
  <c r="I352" i="17"/>
  <c r="J353" i="17"/>
  <c r="G353" i="17"/>
  <c r="F353" i="17"/>
  <c r="B354" i="17"/>
  <c r="H353" i="17"/>
  <c r="C356" i="17"/>
  <c r="L352" i="17"/>
  <c r="K353" i="17" l="1"/>
  <c r="I353" i="17"/>
  <c r="C357" i="17"/>
  <c r="G354" i="17"/>
  <c r="H354" i="17" s="1"/>
  <c r="J354" i="17"/>
  <c r="F354" i="17"/>
  <c r="B355" i="17"/>
  <c r="L353" i="17"/>
  <c r="I354" i="17" l="1"/>
  <c r="K354" i="17"/>
  <c r="J355" i="17"/>
  <c r="B356" i="17"/>
  <c r="F355" i="17"/>
  <c r="G355" i="17"/>
  <c r="H355" i="17" s="1"/>
  <c r="L354" i="17"/>
  <c r="C358" i="17"/>
  <c r="K355" i="17" l="1"/>
  <c r="I355" i="17"/>
  <c r="G356" i="17"/>
  <c r="J356" i="17"/>
  <c r="F356" i="17"/>
  <c r="B357" i="17"/>
  <c r="H356" i="17"/>
  <c r="C359" i="17"/>
  <c r="L355" i="17"/>
  <c r="G357" i="17" l="1"/>
  <c r="B358" i="17"/>
  <c r="F357" i="17"/>
  <c r="J357" i="17"/>
  <c r="H357" i="17"/>
  <c r="C360" i="17"/>
  <c r="K356" i="17"/>
  <c r="L356" i="17" s="1"/>
  <c r="I356" i="17"/>
  <c r="C361" i="17" l="1"/>
  <c r="B359" i="17"/>
  <c r="J358" i="17"/>
  <c r="G358" i="17"/>
  <c r="H358" i="17" s="1"/>
  <c r="F358" i="17"/>
  <c r="K357" i="17"/>
  <c r="L357" i="17" s="1"/>
  <c r="I357" i="17"/>
  <c r="I358" i="17" l="1"/>
  <c r="K358" i="17"/>
  <c r="B360" i="17"/>
  <c r="F359" i="17"/>
  <c r="J359" i="17"/>
  <c r="G359" i="17"/>
  <c r="H359" i="17" s="1"/>
  <c r="L358" i="17"/>
  <c r="C362" i="17"/>
  <c r="I359" i="17" l="1"/>
  <c r="K359" i="17"/>
  <c r="L359" i="17"/>
  <c r="C363" i="17"/>
  <c r="G360" i="17"/>
  <c r="H360" i="17" s="1"/>
  <c r="B361" i="17"/>
  <c r="F360" i="17"/>
  <c r="J360" i="17"/>
  <c r="K360" i="17" l="1"/>
  <c r="I360" i="17"/>
  <c r="J361" i="17"/>
  <c r="B362" i="17"/>
  <c r="G361" i="17"/>
  <c r="F361" i="17"/>
  <c r="H361" i="17"/>
  <c r="C364" i="17"/>
  <c r="L360" i="17"/>
  <c r="K361" i="17" l="1"/>
  <c r="I361" i="17"/>
  <c r="L361" i="17"/>
  <c r="G362" i="17"/>
  <c r="B363" i="17"/>
  <c r="J362" i="17"/>
  <c r="F362" i="17"/>
  <c r="H362" i="17"/>
  <c r="C365" i="17"/>
  <c r="I362" i="17" l="1"/>
  <c r="K362" i="17"/>
  <c r="J363" i="17"/>
  <c r="B364" i="17"/>
  <c r="F363" i="17"/>
  <c r="G363" i="17"/>
  <c r="H363" i="17" s="1"/>
  <c r="L362" i="17"/>
  <c r="C366" i="17"/>
  <c r="I363" i="17" l="1"/>
  <c r="K363" i="17"/>
  <c r="G364" i="17"/>
  <c r="J364" i="17"/>
  <c r="B365" i="17"/>
  <c r="F364" i="17"/>
  <c r="H364" i="17" s="1"/>
  <c r="L363" i="17"/>
  <c r="C367" i="17"/>
  <c r="K364" i="17" l="1"/>
  <c r="I364" i="17"/>
  <c r="L364" i="17"/>
  <c r="G365" i="17"/>
  <c r="H365" i="17" s="1"/>
  <c r="B366" i="17"/>
  <c r="F365" i="17"/>
  <c r="J365" i="17"/>
  <c r="C368" i="17"/>
  <c r="K365" i="17" l="1"/>
  <c r="I365" i="17"/>
  <c r="L365" i="17"/>
  <c r="G366" i="17"/>
  <c r="H366" i="17" s="1"/>
  <c r="F366" i="17"/>
  <c r="B367" i="17"/>
  <c r="J366" i="17"/>
  <c r="C369" i="17"/>
  <c r="I366" i="17" l="1"/>
  <c r="K366" i="17"/>
  <c r="B368" i="17"/>
  <c r="F367" i="17"/>
  <c r="J367" i="17"/>
  <c r="G367" i="17"/>
  <c r="H367" i="17" s="1"/>
  <c r="L366" i="17"/>
  <c r="C370" i="17"/>
  <c r="I367" i="17" l="1"/>
  <c r="K367" i="17"/>
  <c r="L367" i="17"/>
  <c r="G368" i="17"/>
  <c r="B369" i="17"/>
  <c r="F368" i="17"/>
  <c r="J368" i="17"/>
  <c r="H368" i="17"/>
  <c r="C371" i="17"/>
  <c r="K368" i="17" l="1"/>
  <c r="L368" i="17" s="1"/>
  <c r="I368" i="17"/>
  <c r="J369" i="17"/>
  <c r="G369" i="17"/>
  <c r="F369" i="17"/>
  <c r="B370" i="17"/>
  <c r="H369" i="17"/>
  <c r="C372" i="17"/>
  <c r="K369" i="17" l="1"/>
  <c r="I369" i="17"/>
  <c r="G370" i="17"/>
  <c r="J370" i="17"/>
  <c r="F370" i="17"/>
  <c r="H370" i="17" s="1"/>
  <c r="B371" i="17"/>
  <c r="L369" i="17"/>
  <c r="C373" i="17"/>
  <c r="I370" i="17" l="1"/>
  <c r="K370" i="17"/>
  <c r="L370" i="17"/>
  <c r="J371" i="17"/>
  <c r="B372" i="17"/>
  <c r="F371" i="17"/>
  <c r="G371" i="17"/>
  <c r="H371" i="17" s="1"/>
  <c r="C374" i="17"/>
  <c r="K371" i="17" l="1"/>
  <c r="I371" i="17"/>
  <c r="L371" i="17"/>
  <c r="G372" i="17"/>
  <c r="J372" i="17"/>
  <c r="F372" i="17"/>
  <c r="H372" i="17" s="1"/>
  <c r="B373" i="17"/>
  <c r="C375" i="17"/>
  <c r="K372" i="17" l="1"/>
  <c r="I372" i="17"/>
  <c r="G373" i="17"/>
  <c r="B374" i="17"/>
  <c r="F373" i="17"/>
  <c r="J373" i="17"/>
  <c r="H373" i="17"/>
  <c r="L372" i="17"/>
  <c r="C376" i="17"/>
  <c r="K373" i="17" l="1"/>
  <c r="I373" i="17"/>
  <c r="L373" i="17"/>
  <c r="J374" i="17"/>
  <c r="F374" i="17"/>
  <c r="B375" i="17"/>
  <c r="G374" i="17"/>
  <c r="H374" i="17" s="1"/>
  <c r="C377" i="17"/>
  <c r="I374" i="17" l="1"/>
  <c r="K374" i="17"/>
  <c r="L374" i="17"/>
  <c r="G375" i="17"/>
  <c r="B376" i="17"/>
  <c r="F375" i="17"/>
  <c r="J375" i="17"/>
  <c r="H375" i="17"/>
  <c r="C378" i="17"/>
  <c r="I375" i="17" l="1"/>
  <c r="K375" i="17"/>
  <c r="G376" i="17"/>
  <c r="B377" i="17"/>
  <c r="F376" i="17"/>
  <c r="J376" i="17"/>
  <c r="H376" i="17"/>
  <c r="L375" i="17"/>
  <c r="C379" i="17"/>
  <c r="K376" i="17" l="1"/>
  <c r="I376" i="17"/>
  <c r="B378" i="17"/>
  <c r="F377" i="17"/>
  <c r="J377" i="17"/>
  <c r="G377" i="17"/>
  <c r="H377" i="17" s="1"/>
  <c r="L376" i="17"/>
  <c r="C380" i="17"/>
  <c r="K377" i="17" l="1"/>
  <c r="I377" i="17"/>
  <c r="L377" i="17"/>
  <c r="J378" i="17"/>
  <c r="F378" i="17"/>
  <c r="B379" i="17"/>
  <c r="G378" i="17"/>
  <c r="H378" i="17" s="1"/>
  <c r="C381" i="17"/>
  <c r="K378" i="17" l="1"/>
  <c r="L378" i="17" s="1"/>
  <c r="I378" i="17"/>
  <c r="G379" i="17"/>
  <c r="J379" i="17"/>
  <c r="B380" i="17"/>
  <c r="F379" i="17"/>
  <c r="H379" i="17"/>
  <c r="C382" i="17"/>
  <c r="K379" i="17" l="1"/>
  <c r="L379" i="17" s="1"/>
  <c r="I379" i="17"/>
  <c r="J380" i="17"/>
  <c r="F380" i="17"/>
  <c r="B381" i="17"/>
  <c r="G380" i="17"/>
  <c r="H380" i="17" s="1"/>
  <c r="C383" i="17"/>
  <c r="I380" i="17" l="1"/>
  <c r="K380" i="17"/>
  <c r="J381" i="17"/>
  <c r="B382" i="17"/>
  <c r="G381" i="17"/>
  <c r="F381" i="17"/>
  <c r="H381" i="17"/>
  <c r="L380" i="17"/>
  <c r="C384" i="17"/>
  <c r="I381" i="17" l="1"/>
  <c r="K381" i="17"/>
  <c r="G382" i="17"/>
  <c r="B383" i="17"/>
  <c r="F382" i="17"/>
  <c r="J382" i="17"/>
  <c r="H382" i="17"/>
  <c r="L381" i="17"/>
  <c r="C385" i="17"/>
  <c r="I382" i="17" l="1"/>
  <c r="K382" i="17"/>
  <c r="B384" i="17"/>
  <c r="J383" i="17"/>
  <c r="G383" i="17"/>
  <c r="H383" i="17" s="1"/>
  <c r="F383" i="17"/>
  <c r="L382" i="17"/>
  <c r="C386" i="17"/>
  <c r="K383" i="17" l="1"/>
  <c r="I383" i="17"/>
  <c r="L383" i="17"/>
  <c r="J384" i="17"/>
  <c r="G384" i="17"/>
  <c r="H384" i="17" s="1"/>
  <c r="B385" i="17"/>
  <c r="F384" i="17"/>
  <c r="C387" i="17"/>
  <c r="I384" i="17" l="1"/>
  <c r="K384" i="17"/>
  <c r="B386" i="17"/>
  <c r="F385" i="17"/>
  <c r="J385" i="17"/>
  <c r="G385" i="17"/>
  <c r="H385" i="17" s="1"/>
  <c r="L384" i="17"/>
  <c r="C388" i="17"/>
  <c r="I385" i="17" l="1"/>
  <c r="K385" i="17"/>
  <c r="L385" i="17"/>
  <c r="J386" i="17"/>
  <c r="G386" i="17"/>
  <c r="B387" i="17"/>
  <c r="F386" i="17"/>
  <c r="H386" i="17"/>
  <c r="C389" i="17"/>
  <c r="K386" i="17" l="1"/>
  <c r="I386" i="17"/>
  <c r="C390" i="17"/>
  <c r="G387" i="17"/>
  <c r="H387" i="17" s="1"/>
  <c r="F387" i="17"/>
  <c r="J387" i="17"/>
  <c r="B388" i="17"/>
  <c r="L386" i="17"/>
  <c r="I387" i="17" l="1"/>
  <c r="K387" i="17"/>
  <c r="L387" i="17"/>
  <c r="G388" i="17"/>
  <c r="H388" i="17" s="1"/>
  <c r="B389" i="17"/>
  <c r="J388" i="17"/>
  <c r="F388" i="17"/>
  <c r="C391" i="17"/>
  <c r="K388" i="17" l="1"/>
  <c r="I388" i="17"/>
  <c r="L388" i="17"/>
  <c r="J389" i="17"/>
  <c r="G389" i="17"/>
  <c r="H389" i="17" s="1"/>
  <c r="F389" i="17"/>
  <c r="B390" i="17"/>
  <c r="C392" i="17"/>
  <c r="I389" i="17" l="1"/>
  <c r="K389" i="17"/>
  <c r="G390" i="17"/>
  <c r="B391" i="17"/>
  <c r="F390" i="17"/>
  <c r="J390" i="17"/>
  <c r="H390" i="17"/>
  <c r="L389" i="17"/>
  <c r="C393" i="17"/>
  <c r="K390" i="17" l="1"/>
  <c r="I390" i="17"/>
  <c r="G391" i="17"/>
  <c r="F391" i="17"/>
  <c r="J391" i="17"/>
  <c r="B392" i="17"/>
  <c r="H391" i="17"/>
  <c r="L390" i="17"/>
  <c r="C394" i="17"/>
  <c r="K391" i="17" l="1"/>
  <c r="L391" i="17" s="1"/>
  <c r="I391" i="17"/>
  <c r="F392" i="17"/>
  <c r="B393" i="17"/>
  <c r="J392" i="17"/>
  <c r="G392" i="17"/>
  <c r="H392" i="17" s="1"/>
  <c r="C395" i="17"/>
  <c r="I392" i="17" l="1"/>
  <c r="K392" i="17"/>
  <c r="B394" i="17"/>
  <c r="F393" i="17"/>
  <c r="G393" i="17"/>
  <c r="H393" i="17" s="1"/>
  <c r="J393" i="17"/>
  <c r="L392" i="17"/>
  <c r="C396" i="17"/>
  <c r="K393" i="17" l="1"/>
  <c r="I393" i="17"/>
  <c r="L393" i="17"/>
  <c r="J394" i="17"/>
  <c r="F394" i="17"/>
  <c r="B395" i="17"/>
  <c r="G394" i="17"/>
  <c r="H394" i="17" s="1"/>
  <c r="C397" i="17"/>
  <c r="K394" i="17" l="1"/>
  <c r="L394" i="17" s="1"/>
  <c r="I394" i="17"/>
  <c r="G395" i="17"/>
  <c r="B396" i="17"/>
  <c r="J395" i="17"/>
  <c r="F395" i="17"/>
  <c r="H395" i="17"/>
  <c r="C398" i="17"/>
  <c r="K395" i="17" l="1"/>
  <c r="L395" i="17" s="1"/>
  <c r="I395" i="17"/>
  <c r="F396" i="17"/>
  <c r="B397" i="17"/>
  <c r="J396" i="17"/>
  <c r="G396" i="17"/>
  <c r="H396" i="17" s="1"/>
  <c r="C399" i="17"/>
  <c r="K396" i="17" l="1"/>
  <c r="I396" i="17"/>
  <c r="J397" i="17"/>
  <c r="B398" i="17"/>
  <c r="G397" i="17"/>
  <c r="F397" i="17"/>
  <c r="H397" i="17"/>
  <c r="L396" i="17"/>
  <c r="C400" i="17"/>
  <c r="I397" i="17" l="1"/>
  <c r="K397" i="17"/>
  <c r="L397" i="17"/>
  <c r="G398" i="17"/>
  <c r="B399" i="17"/>
  <c r="F398" i="17"/>
  <c r="J398" i="17"/>
  <c r="H398" i="17"/>
  <c r="C401" i="17"/>
  <c r="K398" i="17" l="1"/>
  <c r="L398" i="17" s="1"/>
  <c r="I398" i="17"/>
  <c r="B400" i="17"/>
  <c r="J399" i="17"/>
  <c r="G399" i="17"/>
  <c r="F399" i="17"/>
  <c r="H399" i="17"/>
  <c r="C402" i="17"/>
  <c r="K399" i="17" l="1"/>
  <c r="I399" i="17"/>
  <c r="L399" i="17"/>
  <c r="B401" i="17"/>
  <c r="J400" i="17"/>
  <c r="G400" i="17"/>
  <c r="H400" i="17" s="1"/>
  <c r="F400" i="17"/>
  <c r="C403" i="17"/>
  <c r="I400" i="17" l="1"/>
  <c r="K400" i="17"/>
  <c r="B402" i="17"/>
  <c r="F401" i="17"/>
  <c r="J401" i="17"/>
  <c r="G401" i="17"/>
  <c r="H401" i="17" s="1"/>
  <c r="L400" i="17"/>
  <c r="C404" i="17"/>
  <c r="K401" i="17" l="1"/>
  <c r="L401" i="17" s="1"/>
  <c r="I401" i="17"/>
  <c r="C405" i="17"/>
  <c r="J402" i="17"/>
  <c r="B403" i="17"/>
  <c r="G402" i="17"/>
  <c r="H402" i="17" s="1"/>
  <c r="F402" i="17"/>
  <c r="K402" i="17" l="1"/>
  <c r="I402" i="17"/>
  <c r="G403" i="17"/>
  <c r="J403" i="17"/>
  <c r="F403" i="17"/>
  <c r="B404" i="17"/>
  <c r="H403" i="17"/>
  <c r="C406" i="17"/>
  <c r="L402" i="17"/>
  <c r="K403" i="17" l="1"/>
  <c r="I403" i="17"/>
  <c r="C407" i="17"/>
  <c r="B405" i="17"/>
  <c r="J404" i="17"/>
  <c r="G404" i="17"/>
  <c r="H404" i="17" s="1"/>
  <c r="F404" i="17"/>
  <c r="L403" i="17"/>
  <c r="K404" i="17" l="1"/>
  <c r="I404" i="17"/>
  <c r="L404" i="17"/>
  <c r="J405" i="17"/>
  <c r="G405" i="17"/>
  <c r="B406" i="17"/>
  <c r="F405" i="17"/>
  <c r="H405" i="17"/>
  <c r="C408" i="17"/>
  <c r="K405" i="17" l="1"/>
  <c r="I405" i="17"/>
  <c r="G406" i="17"/>
  <c r="B407" i="17"/>
  <c r="F406" i="17"/>
  <c r="J406" i="17"/>
  <c r="H406" i="17"/>
  <c r="L405" i="17"/>
  <c r="C409" i="17"/>
  <c r="I406" i="17" l="1"/>
  <c r="K406" i="17"/>
  <c r="J407" i="17"/>
  <c r="B408" i="17"/>
  <c r="G407" i="17"/>
  <c r="H407" i="17" s="1"/>
  <c r="F407" i="17"/>
  <c r="L406" i="17"/>
  <c r="C410" i="17"/>
  <c r="K407" i="17" l="1"/>
  <c r="L407" i="17" s="1"/>
  <c r="I407" i="17"/>
  <c r="J408" i="17"/>
  <c r="G408" i="17"/>
  <c r="H408" i="17" s="1"/>
  <c r="B409" i="17"/>
  <c r="F408" i="17"/>
  <c r="C411" i="17"/>
  <c r="I408" i="17" l="1"/>
  <c r="K408" i="17"/>
  <c r="C412" i="17"/>
  <c r="G409" i="17"/>
  <c r="H409" i="17" s="1"/>
  <c r="B410" i="17"/>
  <c r="F409" i="17"/>
  <c r="J409" i="17"/>
  <c r="L408" i="17"/>
  <c r="K409" i="17" l="1"/>
  <c r="L409" i="17" s="1"/>
  <c r="I409" i="17"/>
  <c r="J410" i="17"/>
  <c r="F410" i="17"/>
  <c r="B411" i="17"/>
  <c r="G410" i="17"/>
  <c r="H410" i="17" s="1"/>
  <c r="C413" i="17"/>
  <c r="K410" i="17" l="1"/>
  <c r="L410" i="17" s="1"/>
  <c r="I410" i="17"/>
  <c r="G411" i="17"/>
  <c r="B412" i="17"/>
  <c r="F411" i="17"/>
  <c r="J411" i="17"/>
  <c r="H411" i="17"/>
  <c r="C414" i="17"/>
  <c r="I411" i="17" l="1"/>
  <c r="K411" i="17"/>
  <c r="B413" i="17"/>
  <c r="F412" i="17"/>
  <c r="J412" i="17"/>
  <c r="G412" i="17"/>
  <c r="H412" i="17" s="1"/>
  <c r="C415" i="17"/>
  <c r="L411" i="17"/>
  <c r="K412" i="17" l="1"/>
  <c r="L412" i="17" s="1"/>
  <c r="I412" i="17"/>
  <c r="J413" i="17"/>
  <c r="G413" i="17"/>
  <c r="B414" i="17"/>
  <c r="F413" i="17"/>
  <c r="H413" i="17"/>
  <c r="C416" i="17"/>
  <c r="K413" i="17" l="1"/>
  <c r="L413" i="17" s="1"/>
  <c r="I413" i="17"/>
  <c r="G414" i="17"/>
  <c r="B415" i="17"/>
  <c r="F414" i="17"/>
  <c r="J414" i="17"/>
  <c r="H414" i="17"/>
  <c r="C417" i="17"/>
  <c r="I414" i="17" l="1"/>
  <c r="K414" i="17"/>
  <c r="J415" i="17"/>
  <c r="G415" i="17"/>
  <c r="B416" i="17"/>
  <c r="F415" i="17"/>
  <c r="H415" i="17" s="1"/>
  <c r="C418" i="17"/>
  <c r="L414" i="17"/>
  <c r="K415" i="17" l="1"/>
  <c r="L415" i="17" s="1"/>
  <c r="I415" i="17"/>
  <c r="C419" i="17"/>
  <c r="J416" i="17"/>
  <c r="G416" i="17"/>
  <c r="H416" i="17" s="1"/>
  <c r="B417" i="17"/>
  <c r="F416" i="17"/>
  <c r="I416" i="17" l="1"/>
  <c r="K416" i="17"/>
  <c r="G417" i="17"/>
  <c r="B418" i="17"/>
  <c r="F417" i="17"/>
  <c r="J417" i="17"/>
  <c r="H417" i="17"/>
  <c r="L416" i="17"/>
  <c r="C420" i="17"/>
  <c r="K417" i="17" l="1"/>
  <c r="L417" i="17" s="1"/>
  <c r="I417" i="17"/>
  <c r="J418" i="17"/>
  <c r="B419" i="17"/>
  <c r="F418" i="17"/>
  <c r="G418" i="17"/>
  <c r="H418" i="17" s="1"/>
  <c r="C421" i="17"/>
  <c r="K418" i="17" l="1"/>
  <c r="L418" i="17" s="1"/>
  <c r="I418" i="17"/>
  <c r="G419" i="17"/>
  <c r="B420" i="17"/>
  <c r="F419" i="17"/>
  <c r="J419" i="17"/>
  <c r="H419" i="17"/>
  <c r="C422" i="17"/>
  <c r="I419" i="17" l="1"/>
  <c r="K419" i="17"/>
  <c r="L419" i="17"/>
  <c r="B421" i="17"/>
  <c r="F420" i="17"/>
  <c r="J420" i="17"/>
  <c r="G420" i="17"/>
  <c r="H420" i="17" s="1"/>
  <c r="C423" i="17"/>
  <c r="K420" i="17" l="1"/>
  <c r="I420" i="17"/>
  <c r="L420" i="17"/>
  <c r="J421" i="17"/>
  <c r="G421" i="17"/>
  <c r="H421" i="17" s="1"/>
  <c r="B422" i="17"/>
  <c r="F421" i="17"/>
  <c r="C424" i="17"/>
  <c r="K421" i="17" l="1"/>
  <c r="I421" i="17"/>
  <c r="G422" i="17"/>
  <c r="B423" i="17"/>
  <c r="F422" i="17"/>
  <c r="J422" i="17"/>
  <c r="H422" i="17"/>
  <c r="L421" i="17"/>
  <c r="C425" i="17"/>
  <c r="K422" i="17" l="1"/>
  <c r="L422" i="17" s="1"/>
  <c r="I422" i="17"/>
  <c r="J423" i="17"/>
  <c r="G423" i="17"/>
  <c r="F423" i="17"/>
  <c r="H423" i="17" s="1"/>
  <c r="B424" i="17"/>
  <c r="C426" i="17"/>
  <c r="K423" i="17" l="1"/>
  <c r="L423" i="17" s="1"/>
  <c r="I423" i="17"/>
  <c r="C427" i="17"/>
  <c r="J424" i="17"/>
  <c r="G424" i="17"/>
  <c r="H424" i="17" s="1"/>
  <c r="B425" i="17"/>
  <c r="F424" i="17"/>
  <c r="I424" i="17" l="1"/>
  <c r="K424" i="17"/>
  <c r="G425" i="17"/>
  <c r="B426" i="17"/>
  <c r="F425" i="17"/>
  <c r="J425" i="17"/>
  <c r="H425" i="17"/>
  <c r="L424" i="17"/>
  <c r="C428" i="17"/>
  <c r="J426" i="17" l="1"/>
  <c r="G426" i="17"/>
  <c r="B427" i="17"/>
  <c r="F426" i="17"/>
  <c r="H426" i="17" s="1"/>
  <c r="K425" i="17"/>
  <c r="L425" i="17" s="1"/>
  <c r="I425" i="17"/>
  <c r="C429" i="17"/>
  <c r="K426" i="17" l="1"/>
  <c r="I426" i="17"/>
  <c r="G427" i="17"/>
  <c r="B428" i="17"/>
  <c r="F427" i="17"/>
  <c r="H427" i="17" s="1"/>
  <c r="J427" i="17"/>
  <c r="C430" i="17"/>
  <c r="L426" i="17"/>
  <c r="I427" i="17" l="1"/>
  <c r="K427" i="17"/>
  <c r="B429" i="17"/>
  <c r="F428" i="17"/>
  <c r="J428" i="17"/>
  <c r="G428" i="17"/>
  <c r="H428" i="17" s="1"/>
  <c r="L427" i="17"/>
  <c r="C431" i="17"/>
  <c r="K428" i="17" l="1"/>
  <c r="L428" i="17" s="1"/>
  <c r="I428" i="17"/>
  <c r="J429" i="17"/>
  <c r="G429" i="17"/>
  <c r="B430" i="17"/>
  <c r="F429" i="17"/>
  <c r="H429" i="17"/>
  <c r="C432" i="17"/>
  <c r="K429" i="17" l="1"/>
  <c r="L429" i="17" s="1"/>
  <c r="I429" i="17"/>
  <c r="C433" i="17"/>
  <c r="G430" i="17"/>
  <c r="H430" i="17" s="1"/>
  <c r="B431" i="17"/>
  <c r="F430" i="17"/>
  <c r="J430" i="17"/>
  <c r="K430" i="17" l="1"/>
  <c r="L430" i="17" s="1"/>
  <c r="I430" i="17"/>
  <c r="J431" i="17"/>
  <c r="G431" i="17"/>
  <c r="B432" i="17"/>
  <c r="F431" i="17"/>
  <c r="H431" i="17" s="1"/>
  <c r="C434" i="17"/>
  <c r="K431" i="17" l="1"/>
  <c r="I431" i="17"/>
  <c r="C435" i="17"/>
  <c r="J432" i="17"/>
  <c r="G432" i="17"/>
  <c r="H432" i="17" s="1"/>
  <c r="B433" i="17"/>
  <c r="F432" i="17"/>
  <c r="L431" i="17"/>
  <c r="I432" i="17" l="1"/>
  <c r="K432" i="17"/>
  <c r="G433" i="17"/>
  <c r="B434" i="17"/>
  <c r="F433" i="17"/>
  <c r="J433" i="17"/>
  <c r="H433" i="17"/>
  <c r="L432" i="17"/>
  <c r="C436" i="17"/>
  <c r="K433" i="17" l="1"/>
  <c r="L433" i="17" s="1"/>
  <c r="I433" i="17"/>
  <c r="J434" i="17"/>
  <c r="G434" i="17"/>
  <c r="B435" i="17"/>
  <c r="F434" i="17"/>
  <c r="H434" i="17"/>
  <c r="C437" i="17"/>
  <c r="K434" i="17" l="1"/>
  <c r="L434" i="17" s="1"/>
  <c r="I434" i="17"/>
  <c r="G435" i="17"/>
  <c r="B436" i="17"/>
  <c r="F435" i="17"/>
  <c r="J435" i="17"/>
  <c r="H435" i="17"/>
  <c r="C438" i="17"/>
  <c r="I435" i="17" l="1"/>
  <c r="K435" i="17"/>
  <c r="B437" i="17"/>
  <c r="F436" i="17"/>
  <c r="J436" i="17"/>
  <c r="G436" i="17"/>
  <c r="H436" i="17" s="1"/>
  <c r="L435" i="17"/>
  <c r="C439" i="17"/>
  <c r="K436" i="17" l="1"/>
  <c r="L436" i="17" s="1"/>
  <c r="I436" i="17"/>
  <c r="J437" i="17"/>
  <c r="G437" i="17"/>
  <c r="B438" i="17"/>
  <c r="F437" i="17"/>
  <c r="H437" i="17"/>
  <c r="C440" i="17"/>
  <c r="K437" i="17" l="1"/>
  <c r="I437" i="17"/>
  <c r="C441" i="17"/>
  <c r="G438" i="17"/>
  <c r="H438" i="17" s="1"/>
  <c r="B439" i="17"/>
  <c r="F438" i="17"/>
  <c r="J438" i="17"/>
  <c r="L437" i="17"/>
  <c r="K438" i="17" l="1"/>
  <c r="L438" i="17" s="1"/>
  <c r="I438" i="17"/>
  <c r="J439" i="17"/>
  <c r="G439" i="17"/>
  <c r="B440" i="17"/>
  <c r="F439" i="17"/>
  <c r="H439" i="17" s="1"/>
  <c r="C442" i="17"/>
  <c r="K439" i="17" l="1"/>
  <c r="I439" i="17"/>
  <c r="J440" i="17"/>
  <c r="G440" i="17"/>
  <c r="B441" i="17"/>
  <c r="F440" i="17"/>
  <c r="H440" i="17"/>
  <c r="L439" i="17"/>
  <c r="C443" i="17"/>
  <c r="I440" i="17" l="1"/>
  <c r="K440" i="17"/>
  <c r="G441" i="17"/>
  <c r="B442" i="17"/>
  <c r="F441" i="17"/>
  <c r="J441" i="17"/>
  <c r="H441" i="17"/>
  <c r="L440" i="17"/>
  <c r="C444" i="17"/>
  <c r="K441" i="17" l="1"/>
  <c r="L441" i="17" s="1"/>
  <c r="I441" i="17"/>
  <c r="J442" i="17"/>
  <c r="G442" i="17"/>
  <c r="B443" i="17"/>
  <c r="F442" i="17"/>
  <c r="H442" i="17"/>
  <c r="C445" i="17"/>
  <c r="K442" i="17" l="1"/>
  <c r="L442" i="17" s="1"/>
  <c r="I442" i="17"/>
  <c r="G443" i="17"/>
  <c r="B444" i="17"/>
  <c r="F443" i="17"/>
  <c r="J443" i="17"/>
  <c r="H443" i="17"/>
  <c r="C446" i="17"/>
  <c r="I443" i="17" l="1"/>
  <c r="K443" i="17"/>
  <c r="B445" i="17"/>
  <c r="F444" i="17"/>
  <c r="J444" i="17"/>
  <c r="G444" i="17"/>
  <c r="H444" i="17" s="1"/>
  <c r="L443" i="17"/>
  <c r="C447" i="17"/>
  <c r="K444" i="17" l="1"/>
  <c r="L444" i="17" s="1"/>
  <c r="I444" i="17"/>
  <c r="J445" i="17"/>
  <c r="G445" i="17"/>
  <c r="B446" i="17"/>
  <c r="F445" i="17"/>
  <c r="H445" i="17"/>
  <c r="C448" i="17"/>
  <c r="K445" i="17" l="1"/>
  <c r="L445" i="17" s="1"/>
  <c r="I445" i="17"/>
  <c r="C449" i="17"/>
  <c r="G446" i="17"/>
  <c r="H446" i="17" s="1"/>
  <c r="B447" i="17"/>
  <c r="F446" i="17"/>
  <c r="J446" i="17"/>
  <c r="K446" i="17" l="1"/>
  <c r="L446" i="17" s="1"/>
  <c r="I446" i="17"/>
  <c r="J447" i="17"/>
  <c r="G447" i="17"/>
  <c r="H447" i="17" s="1"/>
  <c r="B448" i="17"/>
  <c r="F447" i="17"/>
  <c r="C450" i="17"/>
  <c r="K447" i="17" l="1"/>
  <c r="I447" i="17"/>
  <c r="J448" i="17"/>
  <c r="G448" i="17"/>
  <c r="B449" i="17"/>
  <c r="F448" i="17"/>
  <c r="H448" i="17"/>
  <c r="L447" i="17"/>
  <c r="C451" i="17"/>
  <c r="I448" i="17" l="1"/>
  <c r="K448" i="17"/>
  <c r="G449" i="17"/>
  <c r="B450" i="17"/>
  <c r="F449" i="17"/>
  <c r="J449" i="17"/>
  <c r="H449" i="17"/>
  <c r="L448" i="17"/>
  <c r="C452" i="17"/>
  <c r="K449" i="17" l="1"/>
  <c r="I449" i="17"/>
  <c r="J450" i="17"/>
  <c r="G450" i="17"/>
  <c r="B451" i="17"/>
  <c r="F450" i="17"/>
  <c r="H450" i="17"/>
  <c r="L449" i="17"/>
  <c r="C453" i="17"/>
  <c r="K450" i="17" l="1"/>
  <c r="L450" i="17" s="1"/>
  <c r="I450" i="17"/>
  <c r="G451" i="17"/>
  <c r="B452" i="17"/>
  <c r="F451" i="17"/>
  <c r="J451" i="17"/>
  <c r="H451" i="17"/>
  <c r="C454" i="17"/>
  <c r="I451" i="17" l="1"/>
  <c r="K451" i="17"/>
  <c r="B453" i="17"/>
  <c r="F452" i="17"/>
  <c r="J452" i="17"/>
  <c r="G452" i="17"/>
  <c r="H452" i="17" s="1"/>
  <c r="L451" i="17"/>
  <c r="C455" i="17"/>
  <c r="K452" i="17" l="1"/>
  <c r="I452" i="17"/>
  <c r="L452" i="17"/>
  <c r="J453" i="17"/>
  <c r="G453" i="17"/>
  <c r="B454" i="17"/>
  <c r="F453" i="17"/>
  <c r="H453" i="17"/>
  <c r="C456" i="17"/>
  <c r="K453" i="17" l="1"/>
  <c r="I453" i="17"/>
  <c r="C457" i="17"/>
  <c r="G454" i="17"/>
  <c r="H454" i="17" s="1"/>
  <c r="B455" i="17"/>
  <c r="F454" i="17"/>
  <c r="J454" i="17"/>
  <c r="L453" i="17"/>
  <c r="K454" i="17" l="1"/>
  <c r="I454" i="17"/>
  <c r="L454" i="17"/>
  <c r="J455" i="17"/>
  <c r="G455" i="17"/>
  <c r="B456" i="17"/>
  <c r="F455" i="17"/>
  <c r="H455" i="17"/>
  <c r="C458" i="17"/>
  <c r="K455" i="17" l="1"/>
  <c r="I455" i="17"/>
  <c r="C459" i="17"/>
  <c r="J456" i="17"/>
  <c r="G456" i="17"/>
  <c r="H456" i="17" s="1"/>
  <c r="F456" i="17"/>
  <c r="B457" i="17"/>
  <c r="L455" i="17"/>
  <c r="I456" i="17" l="1"/>
  <c r="K456" i="17"/>
  <c r="L456" i="17" s="1"/>
  <c r="G457" i="17"/>
  <c r="F457" i="17"/>
  <c r="B458" i="17"/>
  <c r="J457" i="17"/>
  <c r="H457" i="17"/>
  <c r="C460" i="17"/>
  <c r="I457" i="17" l="1"/>
  <c r="K457" i="17"/>
  <c r="L457" i="17" s="1"/>
  <c r="B459" i="17"/>
  <c r="F458" i="17"/>
  <c r="G458" i="17"/>
  <c r="H458" i="17" s="1"/>
  <c r="J458" i="17"/>
  <c r="C461" i="17"/>
  <c r="K458" i="17" l="1"/>
  <c r="I458" i="17"/>
  <c r="B460" i="17"/>
  <c r="J459" i="17"/>
  <c r="G459" i="17"/>
  <c r="F459" i="17"/>
  <c r="H459" i="17"/>
  <c r="L458" i="17"/>
  <c r="C462" i="17"/>
  <c r="K459" i="17" l="1"/>
  <c r="I459" i="17"/>
  <c r="C463" i="17"/>
  <c r="L459" i="17"/>
  <c r="J460" i="17"/>
  <c r="G460" i="17"/>
  <c r="H460" i="17" s="1"/>
  <c r="F460" i="17"/>
  <c r="B461" i="17"/>
  <c r="K460" i="17" l="1"/>
  <c r="I460" i="17"/>
  <c r="L460" i="17"/>
  <c r="C464" i="17"/>
  <c r="J461" i="17"/>
  <c r="G461" i="17"/>
  <c r="H461" i="17" s="1"/>
  <c r="F461" i="17"/>
  <c r="B462" i="17"/>
  <c r="I461" i="17" l="1"/>
  <c r="K461" i="17"/>
  <c r="L461" i="17"/>
  <c r="C465" i="17"/>
  <c r="J462" i="17"/>
  <c r="G462" i="17"/>
  <c r="H462" i="17" s="1"/>
  <c r="F462" i="17"/>
  <c r="B463" i="17"/>
  <c r="K462" i="17" l="1"/>
  <c r="I462" i="17"/>
  <c r="L462" i="17"/>
  <c r="C466" i="17"/>
  <c r="G463" i="17"/>
  <c r="H463" i="17" s="1"/>
  <c r="F463" i="17"/>
  <c r="B464" i="17"/>
  <c r="J463" i="17"/>
  <c r="K463" i="17" l="1"/>
  <c r="I463" i="17"/>
  <c r="B465" i="17"/>
  <c r="J464" i="17"/>
  <c r="G464" i="17"/>
  <c r="H464" i="17" s="1"/>
  <c r="F464" i="17"/>
  <c r="C467" i="17"/>
  <c r="L463" i="17"/>
  <c r="K464" i="17" l="1"/>
  <c r="I464" i="17"/>
  <c r="J465" i="17"/>
  <c r="G465" i="17"/>
  <c r="F465" i="17"/>
  <c r="B466" i="17"/>
  <c r="H465" i="17"/>
  <c r="L464" i="17"/>
  <c r="C468" i="17"/>
  <c r="I465" i="17" l="1"/>
  <c r="K465" i="17"/>
  <c r="C469" i="17"/>
  <c r="B467" i="17"/>
  <c r="F466" i="17"/>
  <c r="J466" i="17"/>
  <c r="G466" i="17"/>
  <c r="H466" i="17" s="1"/>
  <c r="L465" i="17"/>
  <c r="I466" i="17" l="1"/>
  <c r="K466" i="17"/>
  <c r="L466" i="17"/>
  <c r="G467" i="17"/>
  <c r="F467" i="17"/>
  <c r="B468" i="17"/>
  <c r="J467" i="17"/>
  <c r="H467" i="17"/>
  <c r="C470" i="17"/>
  <c r="C471" i="17" l="1"/>
  <c r="K467" i="17"/>
  <c r="L467" i="17" s="1"/>
  <c r="I467" i="17"/>
  <c r="F468" i="17"/>
  <c r="H468" i="17" s="1"/>
  <c r="B469" i="17"/>
  <c r="J468" i="17"/>
  <c r="G468" i="17"/>
  <c r="K468" i="17" l="1"/>
  <c r="I468" i="17"/>
  <c r="L468" i="17"/>
  <c r="B470" i="17"/>
  <c r="J469" i="17"/>
  <c r="G469" i="17"/>
  <c r="F469" i="17"/>
  <c r="H469" i="17"/>
  <c r="C472" i="17"/>
  <c r="K469" i="17" l="1"/>
  <c r="I469" i="17"/>
  <c r="J470" i="17"/>
  <c r="G470" i="17"/>
  <c r="F470" i="17"/>
  <c r="B471" i="17"/>
  <c r="H470" i="17"/>
  <c r="L469" i="17"/>
  <c r="C473" i="17"/>
  <c r="K470" i="17" l="1"/>
  <c r="L470" i="17" s="1"/>
  <c r="I470" i="17"/>
  <c r="G471" i="17"/>
  <c r="J471" i="17"/>
  <c r="F471" i="17"/>
  <c r="B472" i="17"/>
  <c r="H471" i="17"/>
  <c r="C474" i="17"/>
  <c r="G472" i="17" l="1"/>
  <c r="F472" i="17"/>
  <c r="B473" i="17"/>
  <c r="J472" i="17"/>
  <c r="H472" i="17"/>
  <c r="I471" i="17"/>
  <c r="K471" i="17"/>
  <c r="L471" i="17"/>
  <c r="C475" i="17"/>
  <c r="K472" i="17" l="1"/>
  <c r="I472" i="17"/>
  <c r="L472" i="17"/>
  <c r="F473" i="17"/>
  <c r="B474" i="17"/>
  <c r="J473" i="17"/>
  <c r="G473" i="17"/>
  <c r="H473" i="17" s="1"/>
  <c r="C476" i="17"/>
  <c r="I473" i="17" l="1"/>
  <c r="K473" i="17"/>
  <c r="L473" i="17"/>
  <c r="B475" i="17"/>
  <c r="F474" i="17"/>
  <c r="J474" i="17"/>
  <c r="G474" i="17"/>
  <c r="H474" i="17"/>
  <c r="C477" i="17"/>
  <c r="K474" i="17" l="1"/>
  <c r="I474" i="17"/>
  <c r="L474" i="17"/>
  <c r="J475" i="17"/>
  <c r="G475" i="17"/>
  <c r="F475" i="17"/>
  <c r="H475" i="17" s="1"/>
  <c r="B476" i="17"/>
  <c r="C478" i="17"/>
  <c r="K475" i="17" l="1"/>
  <c r="I475" i="17"/>
  <c r="L475" i="17"/>
  <c r="J476" i="17"/>
  <c r="G476" i="17"/>
  <c r="H476" i="17" s="1"/>
  <c r="F476" i="17"/>
  <c r="B477" i="17"/>
  <c r="C479" i="17"/>
  <c r="I476" i="17" l="1"/>
  <c r="K476" i="17"/>
  <c r="G477" i="17"/>
  <c r="F477" i="17"/>
  <c r="B478" i="17"/>
  <c r="J477" i="17"/>
  <c r="H477" i="17"/>
  <c r="L476" i="17"/>
  <c r="C480" i="17"/>
  <c r="K477" i="17" l="1"/>
  <c r="I477" i="17"/>
  <c r="J478" i="17"/>
  <c r="F478" i="17"/>
  <c r="B479" i="17"/>
  <c r="G478" i="17"/>
  <c r="H478" i="17" s="1"/>
  <c r="L477" i="17"/>
  <c r="C481" i="17"/>
  <c r="K478" i="17" l="1"/>
  <c r="I478" i="17"/>
  <c r="G479" i="17"/>
  <c r="J479" i="17"/>
  <c r="F479" i="17"/>
  <c r="H479" i="17" s="1"/>
  <c r="B480" i="17"/>
  <c r="L478" i="17"/>
  <c r="C482" i="17"/>
  <c r="K479" i="17" l="1"/>
  <c r="I479" i="17"/>
  <c r="L479" i="17"/>
  <c r="J480" i="17"/>
  <c r="G480" i="17"/>
  <c r="F480" i="17"/>
  <c r="B481" i="17"/>
  <c r="H480" i="17"/>
  <c r="C483" i="17"/>
  <c r="J481" i="17" l="1"/>
  <c r="G481" i="17"/>
  <c r="H481" i="17" s="1"/>
  <c r="F481" i="17"/>
  <c r="B482" i="17"/>
  <c r="C484" i="17"/>
  <c r="K480" i="17"/>
  <c r="L480" i="17" s="1"/>
  <c r="I480" i="17"/>
  <c r="I481" i="17" l="1"/>
  <c r="K481" i="17"/>
  <c r="L481" i="17" s="1"/>
  <c r="C485" i="17"/>
  <c r="B483" i="17"/>
  <c r="F482" i="17"/>
  <c r="G482" i="17"/>
  <c r="H482" i="17" s="1"/>
  <c r="J482" i="17"/>
  <c r="K482" i="17" l="1"/>
  <c r="I482" i="17"/>
  <c r="F483" i="17"/>
  <c r="B484" i="17"/>
  <c r="J483" i="17"/>
  <c r="G483" i="17"/>
  <c r="H483" i="17" s="1"/>
  <c r="L482" i="17"/>
  <c r="C486" i="17"/>
  <c r="K483" i="17" l="1"/>
  <c r="I483" i="17"/>
  <c r="J484" i="17"/>
  <c r="G484" i="17"/>
  <c r="H484" i="17" s="1"/>
  <c r="F484" i="17"/>
  <c r="B485" i="17"/>
  <c r="L483" i="17"/>
  <c r="C487" i="17"/>
  <c r="K484" i="17" l="1"/>
  <c r="I484" i="17"/>
  <c r="J485" i="17"/>
  <c r="G485" i="17"/>
  <c r="F485" i="17"/>
  <c r="B486" i="17"/>
  <c r="H485" i="17"/>
  <c r="C488" i="17"/>
  <c r="L484" i="17"/>
  <c r="K485" i="17" l="1"/>
  <c r="I485" i="17"/>
  <c r="C489" i="17"/>
  <c r="J486" i="17"/>
  <c r="G486" i="17"/>
  <c r="H486" i="17" s="1"/>
  <c r="F486" i="17"/>
  <c r="B487" i="17"/>
  <c r="L485" i="17"/>
  <c r="I486" i="17" l="1"/>
  <c r="K486" i="17"/>
  <c r="C490" i="17"/>
  <c r="G487" i="17"/>
  <c r="H487" i="17" s="1"/>
  <c r="F487" i="17"/>
  <c r="B488" i="17"/>
  <c r="J487" i="17"/>
  <c r="L486" i="17"/>
  <c r="K487" i="17" l="1"/>
  <c r="I487" i="17"/>
  <c r="F488" i="17"/>
  <c r="B489" i="17"/>
  <c r="J488" i="17"/>
  <c r="G488" i="17"/>
  <c r="H488" i="17" s="1"/>
  <c r="L487" i="17"/>
  <c r="C491" i="17"/>
  <c r="K488" i="17" l="1"/>
  <c r="I488" i="17"/>
  <c r="C492" i="17"/>
  <c r="L488" i="17"/>
  <c r="J489" i="17"/>
  <c r="G489" i="17"/>
  <c r="H489" i="17" s="1"/>
  <c r="F489" i="17"/>
  <c r="B490" i="17"/>
  <c r="I489" i="17" l="1"/>
  <c r="K489" i="17"/>
  <c r="L489" i="17"/>
  <c r="C493" i="17"/>
  <c r="B491" i="17"/>
  <c r="F490" i="17"/>
  <c r="J490" i="17"/>
  <c r="G490" i="17"/>
  <c r="H490" i="17" s="1"/>
  <c r="K490" i="17" l="1"/>
  <c r="I490" i="17"/>
  <c r="G491" i="17"/>
  <c r="F491" i="17"/>
  <c r="B492" i="17"/>
  <c r="J491" i="17"/>
  <c r="H491" i="17"/>
  <c r="L490" i="17"/>
  <c r="C494" i="17"/>
  <c r="K491" i="17" l="1"/>
  <c r="I491" i="17"/>
  <c r="L491" i="17"/>
  <c r="G492" i="17"/>
  <c r="H492" i="17" s="1"/>
  <c r="F492" i="17"/>
  <c r="B493" i="17"/>
  <c r="J492" i="17"/>
  <c r="C495" i="17"/>
  <c r="K492" i="17" l="1"/>
  <c r="I492" i="17"/>
  <c r="L492" i="17"/>
  <c r="F493" i="17"/>
  <c r="B494" i="17"/>
  <c r="J493" i="17"/>
  <c r="G493" i="17"/>
  <c r="H493" i="17" s="1"/>
  <c r="C496" i="17"/>
  <c r="K493" i="17" l="1"/>
  <c r="I493" i="17"/>
  <c r="L493" i="17"/>
  <c r="J494" i="17"/>
  <c r="G494" i="17"/>
  <c r="H494" i="17" s="1"/>
  <c r="F494" i="17"/>
  <c r="B495" i="17"/>
  <c r="C497" i="17"/>
  <c r="K494" i="17" l="1"/>
  <c r="I494" i="17"/>
  <c r="G495" i="17"/>
  <c r="H495" i="17" s="1"/>
  <c r="J495" i="17"/>
  <c r="F495" i="17"/>
  <c r="B496" i="17"/>
  <c r="L494" i="17"/>
  <c r="C498" i="17"/>
  <c r="K495" i="17" l="1"/>
  <c r="I495" i="17"/>
  <c r="G496" i="17"/>
  <c r="F496" i="17"/>
  <c r="B497" i="17"/>
  <c r="J496" i="17"/>
  <c r="H496" i="17"/>
  <c r="L495" i="17"/>
  <c r="C499" i="17"/>
  <c r="G497" i="17" l="1"/>
  <c r="F497" i="17"/>
  <c r="B498" i="17"/>
  <c r="J497" i="17"/>
  <c r="H497" i="17"/>
  <c r="I496" i="17"/>
  <c r="K496" i="17"/>
  <c r="L496" i="17" s="1"/>
  <c r="C500" i="17"/>
  <c r="B499" i="17" l="1"/>
  <c r="F498" i="17"/>
  <c r="J498" i="17"/>
  <c r="G498" i="17"/>
  <c r="H498" i="17" s="1"/>
  <c r="C501" i="17"/>
  <c r="I497" i="17"/>
  <c r="K497" i="17"/>
  <c r="L497" i="17" s="1"/>
  <c r="K498" i="17" l="1"/>
  <c r="I498" i="17"/>
  <c r="J499" i="17"/>
  <c r="G499" i="17"/>
  <c r="H499" i="17" s="1"/>
  <c r="F499" i="17"/>
  <c r="B500" i="17"/>
  <c r="C502" i="17"/>
  <c r="L498" i="17"/>
  <c r="K499" i="17" l="1"/>
  <c r="I499" i="17"/>
  <c r="J500" i="17"/>
  <c r="G500" i="17"/>
  <c r="H500" i="17" s="1"/>
  <c r="F500" i="17"/>
  <c r="B501" i="17"/>
  <c r="L499" i="17"/>
  <c r="C503" i="17"/>
  <c r="K500" i="17" l="1"/>
  <c r="I500" i="17"/>
  <c r="G501" i="17"/>
  <c r="H501" i="17" s="1"/>
  <c r="F501" i="17"/>
  <c r="B502" i="17"/>
  <c r="J501" i="17"/>
  <c r="L500" i="17"/>
  <c r="C504" i="17"/>
  <c r="I501" i="17" l="1"/>
  <c r="K501" i="17"/>
  <c r="J502" i="17"/>
  <c r="G502" i="17"/>
  <c r="F502" i="17"/>
  <c r="H502" i="17" s="1"/>
  <c r="B503" i="17"/>
  <c r="L501" i="17"/>
  <c r="C505" i="17"/>
  <c r="K502" i="17" l="1"/>
  <c r="I502" i="17"/>
  <c r="G503" i="17"/>
  <c r="B504" i="17"/>
  <c r="J503" i="17"/>
  <c r="F503" i="17"/>
  <c r="H503" i="17"/>
  <c r="L502" i="17"/>
  <c r="C506" i="17"/>
  <c r="K503" i="17" l="1"/>
  <c r="I503" i="17"/>
  <c r="C507" i="17"/>
  <c r="L503" i="17"/>
  <c r="J504" i="17"/>
  <c r="G504" i="17"/>
  <c r="H504" i="17" s="1"/>
  <c r="F504" i="17"/>
  <c r="B505" i="17"/>
  <c r="K504" i="17" l="1"/>
  <c r="I504" i="17"/>
  <c r="L504" i="17"/>
  <c r="C508" i="17"/>
  <c r="J505" i="17"/>
  <c r="G505" i="17"/>
  <c r="H505" i="17" s="1"/>
  <c r="F505" i="17"/>
  <c r="B506" i="17"/>
  <c r="I505" i="17" l="1"/>
  <c r="K505" i="17"/>
  <c r="L505" i="17"/>
  <c r="C509" i="17"/>
  <c r="B507" i="17"/>
  <c r="F506" i="17"/>
  <c r="G506" i="17"/>
  <c r="H506" i="17" s="1"/>
  <c r="J506" i="17"/>
  <c r="I506" i="17" l="1"/>
  <c r="K506" i="17"/>
  <c r="L506" i="17" s="1"/>
  <c r="G507" i="17"/>
  <c r="F507" i="17"/>
  <c r="B508" i="17"/>
  <c r="J507" i="17"/>
  <c r="H507" i="17"/>
  <c r="C510" i="17"/>
  <c r="K507" i="17" l="1"/>
  <c r="I507" i="17"/>
  <c r="L507" i="17"/>
  <c r="B509" i="17"/>
  <c r="J508" i="17"/>
  <c r="G508" i="17"/>
  <c r="H508" i="17" s="1"/>
  <c r="F508" i="17"/>
  <c r="C511" i="17"/>
  <c r="K508" i="17" l="1"/>
  <c r="I508" i="17"/>
  <c r="J509" i="17"/>
  <c r="G509" i="17"/>
  <c r="H509" i="17" s="1"/>
  <c r="F509" i="17"/>
  <c r="B510" i="17"/>
  <c r="L508" i="17"/>
  <c r="C512" i="17"/>
  <c r="K509" i="17" l="1"/>
  <c r="I509" i="17"/>
  <c r="J510" i="17"/>
  <c r="G510" i="17"/>
  <c r="H510" i="17" s="1"/>
  <c r="F510" i="17"/>
  <c r="B511" i="17"/>
  <c r="L509" i="17"/>
  <c r="C513" i="17"/>
  <c r="K510" i="17" l="1"/>
  <c r="I510" i="17"/>
  <c r="G511" i="17"/>
  <c r="B512" i="17"/>
  <c r="F511" i="17"/>
  <c r="J511" i="17"/>
  <c r="H511" i="17"/>
  <c r="L510" i="17"/>
  <c r="C514" i="17"/>
  <c r="K511" i="17" l="1"/>
  <c r="I511" i="17"/>
  <c r="J512" i="17"/>
  <c r="G512" i="17"/>
  <c r="F512" i="17"/>
  <c r="H512" i="17" s="1"/>
  <c r="B513" i="17"/>
  <c r="L511" i="17"/>
  <c r="C515" i="17"/>
  <c r="K512" i="17" l="1"/>
  <c r="I512" i="17"/>
  <c r="J513" i="17"/>
  <c r="B514" i="17"/>
  <c r="G513" i="17"/>
  <c r="F513" i="17"/>
  <c r="H513" i="17"/>
  <c r="L512" i="17"/>
  <c r="C516" i="17"/>
  <c r="I513" i="17" l="1"/>
  <c r="K513" i="17"/>
  <c r="G514" i="17"/>
  <c r="B515" i="17"/>
  <c r="F514" i="17"/>
  <c r="J514" i="17"/>
  <c r="H514" i="17"/>
  <c r="L513" i="17"/>
  <c r="C517" i="17"/>
  <c r="J515" i="17" l="1"/>
  <c r="G515" i="17"/>
  <c r="F515" i="17"/>
  <c r="B516" i="17"/>
  <c r="H515" i="17"/>
  <c r="C518" i="17"/>
  <c r="K514" i="17"/>
  <c r="L514" i="17" s="1"/>
  <c r="I514" i="17"/>
  <c r="C519" i="17" l="1"/>
  <c r="G516" i="17"/>
  <c r="B517" i="17"/>
  <c r="J516" i="17"/>
  <c r="F516" i="17"/>
  <c r="H516" i="17"/>
  <c r="K515" i="17"/>
  <c r="L515" i="17" s="1"/>
  <c r="I515" i="17"/>
  <c r="I516" i="17" l="1"/>
  <c r="K516" i="17"/>
  <c r="L516" i="17"/>
  <c r="B518" i="17"/>
  <c r="F517" i="17"/>
  <c r="J517" i="17"/>
  <c r="G517" i="17"/>
  <c r="H517" i="17" s="1"/>
  <c r="C520" i="17"/>
  <c r="I517" i="17" l="1"/>
  <c r="K517" i="17"/>
  <c r="C521" i="17"/>
  <c r="L517" i="17"/>
  <c r="J518" i="17"/>
  <c r="G518" i="17"/>
  <c r="H518" i="17" s="1"/>
  <c r="B519" i="17"/>
  <c r="F518" i="17"/>
  <c r="K518" i="17" l="1"/>
  <c r="I518" i="17"/>
  <c r="G519" i="17"/>
  <c r="B520" i="17"/>
  <c r="F519" i="17"/>
  <c r="J519" i="17"/>
  <c r="H519" i="17"/>
  <c r="L518" i="17"/>
  <c r="C522" i="17"/>
  <c r="K519" i="17" l="1"/>
  <c r="I519" i="17"/>
  <c r="J520" i="17"/>
  <c r="B521" i="17"/>
  <c r="G520" i="17"/>
  <c r="H520" i="17" s="1"/>
  <c r="F520" i="17"/>
  <c r="C523" i="17"/>
  <c r="L519" i="17"/>
  <c r="K520" i="17" l="1"/>
  <c r="I520" i="17"/>
  <c r="C524" i="17"/>
  <c r="J521" i="17"/>
  <c r="G521" i="17"/>
  <c r="H521" i="17" s="1"/>
  <c r="B522" i="17"/>
  <c r="F521" i="17"/>
  <c r="L520" i="17"/>
  <c r="I521" i="17" l="1"/>
  <c r="K521" i="17"/>
  <c r="G522" i="17"/>
  <c r="B523" i="17"/>
  <c r="F522" i="17"/>
  <c r="H522" i="17" s="1"/>
  <c r="J522" i="17"/>
  <c r="L521" i="17"/>
  <c r="C525" i="17"/>
  <c r="K522" i="17" l="1"/>
  <c r="I522" i="17"/>
  <c r="L522" i="17"/>
  <c r="J523" i="17"/>
  <c r="G523" i="17"/>
  <c r="B524" i="17"/>
  <c r="F523" i="17"/>
  <c r="H523" i="17"/>
  <c r="C526" i="17"/>
  <c r="G524" i="17" l="1"/>
  <c r="B525" i="17"/>
  <c r="F524" i="17"/>
  <c r="J524" i="17"/>
  <c r="H524" i="17"/>
  <c r="K523" i="17"/>
  <c r="L523" i="17" s="1"/>
  <c r="I523" i="17"/>
  <c r="C527" i="17"/>
  <c r="C528" i="17" l="1"/>
  <c r="B526" i="17"/>
  <c r="F525" i="17"/>
  <c r="J525" i="17"/>
  <c r="G525" i="17"/>
  <c r="H525" i="17" s="1"/>
  <c r="I524" i="17"/>
  <c r="K524" i="17"/>
  <c r="L524" i="17" s="1"/>
  <c r="K525" i="17" l="1"/>
  <c r="I525" i="17"/>
  <c r="L525" i="17"/>
  <c r="J526" i="17"/>
  <c r="G526" i="17"/>
  <c r="H526" i="17" s="1"/>
  <c r="B527" i="17"/>
  <c r="F526" i="17"/>
  <c r="C529" i="17"/>
  <c r="K526" i="17" l="1"/>
  <c r="I526" i="17"/>
  <c r="G527" i="17"/>
  <c r="B528" i="17"/>
  <c r="F527" i="17"/>
  <c r="J527" i="17"/>
  <c r="H527" i="17"/>
  <c r="L526" i="17"/>
  <c r="C530" i="17"/>
  <c r="K527" i="17" l="1"/>
  <c r="I527" i="17"/>
  <c r="J528" i="17"/>
  <c r="G528" i="17"/>
  <c r="H528" i="17" s="1"/>
  <c r="F528" i="17"/>
  <c r="B529" i="17"/>
  <c r="L527" i="17"/>
  <c r="C531" i="17"/>
  <c r="K528" i="17" l="1"/>
  <c r="I528" i="17"/>
  <c r="J529" i="17"/>
  <c r="G529" i="17"/>
  <c r="H529" i="17" s="1"/>
  <c r="B530" i="17"/>
  <c r="F529" i="17"/>
  <c r="L528" i="17"/>
  <c r="C532" i="17"/>
  <c r="I529" i="17" l="1"/>
  <c r="K529" i="17"/>
  <c r="G530" i="17"/>
  <c r="H530" i="17" s="1"/>
  <c r="B531" i="17"/>
  <c r="F530" i="17"/>
  <c r="J530" i="17"/>
  <c r="L529" i="17"/>
  <c r="C533" i="17"/>
  <c r="K530" i="17" l="1"/>
  <c r="I530" i="17"/>
  <c r="L530" i="17"/>
  <c r="J531" i="17"/>
  <c r="G531" i="17"/>
  <c r="F531" i="17"/>
  <c r="B532" i="17"/>
  <c r="H531" i="17"/>
  <c r="C534" i="17"/>
  <c r="K531" i="17" l="1"/>
  <c r="I531" i="17"/>
  <c r="L531" i="17"/>
  <c r="G532" i="17"/>
  <c r="H532" i="17" s="1"/>
  <c r="B533" i="17"/>
  <c r="F532" i="17"/>
  <c r="J532" i="17"/>
  <c r="C535" i="17"/>
  <c r="I532" i="17" l="1"/>
  <c r="K532" i="17"/>
  <c r="L532" i="17"/>
  <c r="B534" i="17"/>
  <c r="F533" i="17"/>
  <c r="J533" i="17"/>
  <c r="G533" i="17"/>
  <c r="H533" i="17" s="1"/>
  <c r="C536" i="17"/>
  <c r="K533" i="17" l="1"/>
  <c r="I533" i="17"/>
  <c r="J534" i="17"/>
  <c r="G534" i="17"/>
  <c r="B535" i="17"/>
  <c r="F534" i="17"/>
  <c r="H534" i="17"/>
  <c r="L533" i="17"/>
  <c r="C537" i="17"/>
  <c r="K534" i="17" l="1"/>
  <c r="I534" i="17"/>
  <c r="G535" i="17"/>
  <c r="B536" i="17"/>
  <c r="F535" i="17"/>
  <c r="J535" i="17"/>
  <c r="H535" i="17"/>
  <c r="C538" i="17"/>
  <c r="L534" i="17"/>
  <c r="K535" i="17" l="1"/>
  <c r="L535" i="17" s="1"/>
  <c r="I535" i="17"/>
  <c r="J536" i="17"/>
  <c r="B537" i="17"/>
  <c r="G536" i="17"/>
  <c r="H536" i="17" s="1"/>
  <c r="F536" i="17"/>
  <c r="C539" i="17"/>
  <c r="K536" i="17" l="1"/>
  <c r="I536" i="17"/>
  <c r="J537" i="17"/>
  <c r="G537" i="17"/>
  <c r="B538" i="17"/>
  <c r="F537" i="17"/>
  <c r="H537" i="17"/>
  <c r="L536" i="17"/>
  <c r="C540" i="17"/>
  <c r="I537" i="17" l="1"/>
  <c r="K537" i="17"/>
  <c r="C541" i="17"/>
  <c r="G538" i="17"/>
  <c r="H538" i="17" s="1"/>
  <c r="B539" i="17"/>
  <c r="F538" i="17"/>
  <c r="J538" i="17"/>
  <c r="L537" i="17"/>
  <c r="K538" i="17" l="1"/>
  <c r="I538" i="17"/>
  <c r="J539" i="17"/>
  <c r="G539" i="17"/>
  <c r="B540" i="17"/>
  <c r="F539" i="17"/>
  <c r="H539" i="17"/>
  <c r="L538" i="17"/>
  <c r="C542" i="17"/>
  <c r="K539" i="17" l="1"/>
  <c r="I539" i="17"/>
  <c r="G540" i="17"/>
  <c r="B541" i="17"/>
  <c r="F540" i="17"/>
  <c r="J540" i="17"/>
  <c r="H540" i="17"/>
  <c r="L539" i="17"/>
  <c r="C543" i="17"/>
  <c r="I540" i="17" l="1"/>
  <c r="K540" i="17"/>
  <c r="B542" i="17"/>
  <c r="F541" i="17"/>
  <c r="J541" i="17"/>
  <c r="G541" i="17"/>
  <c r="H541" i="17" s="1"/>
  <c r="C544" i="17"/>
  <c r="L540" i="17"/>
  <c r="K541" i="17" l="1"/>
  <c r="I541" i="17"/>
  <c r="L541" i="17"/>
  <c r="J542" i="17"/>
  <c r="G542" i="17"/>
  <c r="B543" i="17"/>
  <c r="F542" i="17"/>
  <c r="H542" i="17"/>
  <c r="C545" i="17"/>
  <c r="K542" i="17" l="1"/>
  <c r="I542" i="17"/>
  <c r="G543" i="17"/>
  <c r="B544" i="17"/>
  <c r="F543" i="17"/>
  <c r="J543" i="17"/>
  <c r="H543" i="17"/>
  <c r="L542" i="17"/>
  <c r="C546" i="17"/>
  <c r="K543" i="17" l="1"/>
  <c r="I543" i="17"/>
  <c r="J544" i="17"/>
  <c r="B545" i="17"/>
  <c r="G544" i="17"/>
  <c r="H544" i="17" s="1"/>
  <c r="F544" i="17"/>
  <c r="L543" i="17"/>
  <c r="C547" i="17"/>
  <c r="K544" i="17" l="1"/>
  <c r="I544" i="17"/>
  <c r="J545" i="17"/>
  <c r="G545" i="17"/>
  <c r="B546" i="17"/>
  <c r="F545" i="17"/>
  <c r="H545" i="17"/>
  <c r="L544" i="17"/>
  <c r="C548" i="17"/>
  <c r="I545" i="17" l="1"/>
  <c r="K545" i="17"/>
  <c r="L545" i="17" s="1"/>
  <c r="G546" i="17"/>
  <c r="B547" i="17"/>
  <c r="F546" i="17"/>
  <c r="J546" i="17"/>
  <c r="H546" i="17"/>
  <c r="C549" i="17"/>
  <c r="K546" i="17" l="1"/>
  <c r="I546" i="17"/>
  <c r="J547" i="17"/>
  <c r="G547" i="17"/>
  <c r="B548" i="17"/>
  <c r="F547" i="17"/>
  <c r="H547" i="17"/>
  <c r="L546" i="17"/>
  <c r="C550" i="17"/>
  <c r="K547" i="17" l="1"/>
  <c r="I547" i="17"/>
  <c r="G548" i="17"/>
  <c r="B549" i="17"/>
  <c r="F548" i="17"/>
  <c r="J548" i="17"/>
  <c r="H548" i="17"/>
  <c r="L547" i="17"/>
  <c r="C551" i="17"/>
  <c r="I548" i="17" l="1"/>
  <c r="K548" i="17"/>
  <c r="B550" i="17"/>
  <c r="F549" i="17"/>
  <c r="J549" i="17"/>
  <c r="G549" i="17"/>
  <c r="H549" i="17" s="1"/>
  <c r="L548" i="17"/>
  <c r="C552" i="17"/>
  <c r="K549" i="17" l="1"/>
  <c r="L549" i="17" s="1"/>
  <c r="I549" i="17"/>
  <c r="J550" i="17"/>
  <c r="G550" i="17"/>
  <c r="B551" i="17"/>
  <c r="F550" i="17"/>
  <c r="H550" i="17"/>
  <c r="C553" i="17"/>
  <c r="K550" i="17" l="1"/>
  <c r="I550" i="17"/>
  <c r="C554" i="17"/>
  <c r="G551" i="17"/>
  <c r="H551" i="17" s="1"/>
  <c r="B552" i="17"/>
  <c r="F551" i="17"/>
  <c r="J551" i="17"/>
  <c r="L550" i="17"/>
  <c r="K551" i="17" l="1"/>
  <c r="I551" i="17"/>
  <c r="J552" i="17"/>
  <c r="B553" i="17"/>
  <c r="G552" i="17"/>
  <c r="H552" i="17" s="1"/>
  <c r="F552" i="17"/>
  <c r="L551" i="17"/>
  <c r="C555" i="17"/>
  <c r="K552" i="17" l="1"/>
  <c r="I552" i="17"/>
  <c r="J553" i="17"/>
  <c r="G553" i="17"/>
  <c r="B554" i="17"/>
  <c r="F553" i="17"/>
  <c r="H553" i="17"/>
  <c r="L552" i="17"/>
  <c r="C556" i="17"/>
  <c r="I553" i="17" l="1"/>
  <c r="K553" i="17"/>
  <c r="L553" i="17" s="1"/>
  <c r="G554" i="17"/>
  <c r="B555" i="17"/>
  <c r="F554" i="17"/>
  <c r="J554" i="17"/>
  <c r="H554" i="17"/>
  <c r="C557" i="17"/>
  <c r="K554" i="17" l="1"/>
  <c r="I554" i="17"/>
  <c r="J555" i="17"/>
  <c r="G555" i="17"/>
  <c r="B556" i="17"/>
  <c r="F555" i="17"/>
  <c r="H555" i="17"/>
  <c r="L554" i="17"/>
  <c r="C558" i="17"/>
  <c r="K555" i="17" l="1"/>
  <c r="I555" i="17"/>
  <c r="G556" i="17"/>
  <c r="B557" i="17"/>
  <c r="F556" i="17"/>
  <c r="J556" i="17"/>
  <c r="H556" i="17"/>
  <c r="L555" i="17"/>
  <c r="C559" i="17"/>
  <c r="I556" i="17" l="1"/>
  <c r="K556" i="17"/>
  <c r="B558" i="17"/>
  <c r="F557" i="17"/>
  <c r="J557" i="17"/>
  <c r="G557" i="17"/>
  <c r="H557" i="17" s="1"/>
  <c r="L556" i="17"/>
  <c r="C560" i="17"/>
  <c r="K557" i="17" l="1"/>
  <c r="I557" i="17"/>
  <c r="L557" i="17"/>
  <c r="J558" i="17"/>
  <c r="G558" i="17"/>
  <c r="B559" i="17"/>
  <c r="F558" i="17"/>
  <c r="H558" i="17"/>
  <c r="C561" i="17"/>
  <c r="K558" i="17" l="1"/>
  <c r="L558" i="17" s="1"/>
  <c r="I558" i="17"/>
  <c r="G559" i="17"/>
  <c r="B560" i="17"/>
  <c r="F559" i="17"/>
  <c r="J559" i="17"/>
  <c r="H559" i="17"/>
  <c r="C562" i="17"/>
  <c r="K559" i="17" l="1"/>
  <c r="I559" i="17"/>
  <c r="J560" i="17"/>
  <c r="G560" i="17"/>
  <c r="F560" i="17"/>
  <c r="B561" i="17"/>
  <c r="H560" i="17"/>
  <c r="L559" i="17"/>
  <c r="C563" i="17"/>
  <c r="K560" i="17" l="1"/>
  <c r="I560" i="17"/>
  <c r="L560" i="17"/>
  <c r="J561" i="17"/>
  <c r="G561" i="17"/>
  <c r="B562" i="17"/>
  <c r="F561" i="17"/>
  <c r="H561" i="17" s="1"/>
  <c r="C564" i="17"/>
  <c r="I561" i="17" l="1"/>
  <c r="K561" i="17"/>
  <c r="G562" i="17"/>
  <c r="B563" i="17"/>
  <c r="F562" i="17"/>
  <c r="J562" i="17"/>
  <c r="H562" i="17"/>
  <c r="L561" i="17"/>
  <c r="C565" i="17"/>
  <c r="K562" i="17" l="1"/>
  <c r="I562" i="17"/>
  <c r="J563" i="17"/>
  <c r="G563" i="17"/>
  <c r="F563" i="17"/>
  <c r="B564" i="17"/>
  <c r="H563" i="17"/>
  <c r="C566" i="17"/>
  <c r="L562" i="17"/>
  <c r="K563" i="17" l="1"/>
  <c r="I563" i="17"/>
  <c r="L563" i="17"/>
  <c r="C567" i="17"/>
  <c r="G564" i="17"/>
  <c r="H564" i="17" s="1"/>
  <c r="B565" i="17"/>
  <c r="F564" i="17"/>
  <c r="J564" i="17"/>
  <c r="I564" i="17" l="1"/>
  <c r="K564" i="17"/>
  <c r="B566" i="17"/>
  <c r="F565" i="17"/>
  <c r="J565" i="17"/>
  <c r="G565" i="17"/>
  <c r="H565" i="17" s="1"/>
  <c r="C568" i="17"/>
  <c r="L564" i="17"/>
  <c r="K565" i="17" l="1"/>
  <c r="I565" i="17"/>
  <c r="J566" i="17"/>
  <c r="G566" i="17"/>
  <c r="B567" i="17"/>
  <c r="F566" i="17"/>
  <c r="H566" i="17"/>
  <c r="L565" i="17"/>
  <c r="C569" i="17"/>
  <c r="K566" i="17" l="1"/>
  <c r="I566" i="17"/>
  <c r="G567" i="17"/>
  <c r="B568" i="17"/>
  <c r="F567" i="17"/>
  <c r="J567" i="17"/>
  <c r="H567" i="17"/>
  <c r="L566" i="17"/>
  <c r="C570" i="17"/>
  <c r="K567" i="17" l="1"/>
  <c r="I567" i="17"/>
  <c r="J568" i="17"/>
  <c r="G568" i="17"/>
  <c r="H568" i="17" s="1"/>
  <c r="B569" i="17"/>
  <c r="F568" i="17"/>
  <c r="L567" i="17"/>
  <c r="C571" i="17"/>
  <c r="K568" i="17" l="1"/>
  <c r="L568" i="17" s="1"/>
  <c r="I568" i="17"/>
  <c r="J569" i="17"/>
  <c r="G569" i="17"/>
  <c r="B570" i="17"/>
  <c r="F569" i="17"/>
  <c r="H569" i="17"/>
  <c r="C572" i="17"/>
  <c r="I569" i="17" l="1"/>
  <c r="K569" i="17"/>
  <c r="L569" i="17" s="1"/>
  <c r="G570" i="17"/>
  <c r="B571" i="17"/>
  <c r="F570" i="17"/>
  <c r="J570" i="17"/>
  <c r="H570" i="17"/>
  <c r="C573" i="17"/>
  <c r="K570" i="17" l="1"/>
  <c r="I570" i="17"/>
  <c r="J571" i="17"/>
  <c r="G571" i="17"/>
  <c r="H571" i="17" s="1"/>
  <c r="B572" i="17"/>
  <c r="F571" i="17"/>
  <c r="L570" i="17"/>
  <c r="C574" i="17"/>
  <c r="K571" i="17" l="1"/>
  <c r="I571" i="17"/>
  <c r="G572" i="17"/>
  <c r="B573" i="17"/>
  <c r="F572" i="17"/>
  <c r="J572" i="17"/>
  <c r="H572" i="17"/>
  <c r="L571" i="17"/>
  <c r="C575" i="17"/>
  <c r="I572" i="17" l="1"/>
  <c r="K572" i="17"/>
  <c r="B574" i="17"/>
  <c r="F573" i="17"/>
  <c r="J573" i="17"/>
  <c r="G573" i="17"/>
  <c r="H573" i="17"/>
  <c r="L572" i="17"/>
  <c r="C576" i="17"/>
  <c r="K573" i="17" l="1"/>
  <c r="L573" i="17" s="1"/>
  <c r="I573" i="17"/>
  <c r="J574" i="17"/>
  <c r="G574" i="17"/>
  <c r="H574" i="17" s="1"/>
  <c r="B575" i="17"/>
  <c r="F574" i="17"/>
  <c r="C577" i="17"/>
  <c r="K574" i="17" l="1"/>
  <c r="I574" i="17"/>
  <c r="G575" i="17"/>
  <c r="B576" i="17"/>
  <c r="F575" i="17"/>
  <c r="H575" i="17" s="1"/>
  <c r="J575" i="17"/>
  <c r="C578" i="17"/>
  <c r="L574" i="17"/>
  <c r="K575" i="17" l="1"/>
  <c r="I575" i="17"/>
  <c r="L575" i="17"/>
  <c r="J576" i="17"/>
  <c r="G576" i="17"/>
  <c r="H576" i="17" s="1"/>
  <c r="F576" i="17"/>
  <c r="B577" i="17"/>
  <c r="C579" i="17"/>
  <c r="K576" i="17" l="1"/>
  <c r="I576" i="17"/>
  <c r="J577" i="17"/>
  <c r="G577" i="17"/>
  <c r="B578" i="17"/>
  <c r="F577" i="17"/>
  <c r="H577" i="17"/>
  <c r="L576" i="17"/>
  <c r="C580" i="17"/>
  <c r="I577" i="17" l="1"/>
  <c r="K577" i="17"/>
  <c r="C581" i="17"/>
  <c r="G578" i="17"/>
  <c r="H578" i="17" s="1"/>
  <c r="B579" i="17"/>
  <c r="F578" i="17"/>
  <c r="J578" i="17"/>
  <c r="L577" i="17"/>
  <c r="K578" i="17" l="1"/>
  <c r="I578" i="17"/>
  <c r="L578" i="17"/>
  <c r="J579" i="17"/>
  <c r="G579" i="17"/>
  <c r="B580" i="17"/>
  <c r="F579" i="17"/>
  <c r="H579" i="17"/>
  <c r="C582" i="17"/>
  <c r="K579" i="17" l="1"/>
  <c r="I579" i="17"/>
  <c r="C583" i="17"/>
  <c r="G580" i="17"/>
  <c r="H580" i="17" s="1"/>
  <c r="B581" i="17"/>
  <c r="F580" i="17"/>
  <c r="J580" i="17"/>
  <c r="L579" i="17"/>
  <c r="I580" i="17" l="1"/>
  <c r="K580" i="17"/>
  <c r="L580" i="17"/>
  <c r="B582" i="17"/>
  <c r="F581" i="17"/>
  <c r="J581" i="17"/>
  <c r="G581" i="17"/>
  <c r="H581" i="17" s="1"/>
  <c r="C584" i="17"/>
  <c r="K581" i="17" l="1"/>
  <c r="I581" i="17"/>
  <c r="C585" i="17"/>
  <c r="L581" i="17"/>
  <c r="J582" i="17"/>
  <c r="G582" i="17"/>
  <c r="H582" i="17" s="1"/>
  <c r="B583" i="17"/>
  <c r="F582" i="17"/>
  <c r="K582" i="17" l="1"/>
  <c r="I582" i="17"/>
  <c r="G583" i="17"/>
  <c r="B584" i="17"/>
  <c r="F583" i="17"/>
  <c r="J583" i="17"/>
  <c r="H583" i="17"/>
  <c r="L582" i="17"/>
  <c r="C586" i="17"/>
  <c r="K583" i="17" l="1"/>
  <c r="I583" i="17"/>
  <c r="J584" i="17"/>
  <c r="G584" i="17"/>
  <c r="B585" i="17"/>
  <c r="F584" i="17"/>
  <c r="H584" i="17"/>
  <c r="C587" i="17"/>
  <c r="L583" i="17"/>
  <c r="K584" i="17" l="1"/>
  <c r="I584" i="17"/>
  <c r="C588" i="17"/>
  <c r="J585" i="17"/>
  <c r="G585" i="17"/>
  <c r="H585" i="17" s="1"/>
  <c r="B586" i="17"/>
  <c r="F585" i="17"/>
  <c r="L584" i="17"/>
  <c r="I585" i="17" l="1"/>
  <c r="K585" i="17"/>
  <c r="G586" i="17"/>
  <c r="B587" i="17"/>
  <c r="F586" i="17"/>
  <c r="J586" i="17"/>
  <c r="H586" i="17"/>
  <c r="L585" i="17"/>
  <c r="C589" i="17"/>
  <c r="K586" i="17" l="1"/>
  <c r="I586" i="17"/>
  <c r="J587" i="17"/>
  <c r="G587" i="17"/>
  <c r="B588" i="17"/>
  <c r="F587" i="17"/>
  <c r="H587" i="17"/>
  <c r="C590" i="17"/>
  <c r="L586" i="17"/>
  <c r="K587" i="17" l="1"/>
  <c r="I587" i="17"/>
  <c r="G588" i="17"/>
  <c r="B589" i="17"/>
  <c r="F588" i="17"/>
  <c r="J588" i="17"/>
  <c r="H588" i="17"/>
  <c r="L587" i="17"/>
  <c r="C591" i="17"/>
  <c r="I588" i="17" l="1"/>
  <c r="K588" i="17"/>
  <c r="B590" i="17"/>
  <c r="F589" i="17"/>
  <c r="J589" i="17"/>
  <c r="G589" i="17"/>
  <c r="H589" i="17" s="1"/>
  <c r="L588" i="17"/>
  <c r="C592" i="17"/>
  <c r="K589" i="17" l="1"/>
  <c r="I589" i="17"/>
  <c r="L589" i="17"/>
  <c r="J590" i="17"/>
  <c r="G590" i="17"/>
  <c r="B591" i="17"/>
  <c r="F590" i="17"/>
  <c r="H590" i="17"/>
  <c r="C593" i="17"/>
  <c r="K590" i="17" l="1"/>
  <c r="I590" i="17"/>
  <c r="C594" i="17"/>
  <c r="G591" i="17"/>
  <c r="H591" i="17" s="1"/>
  <c r="B592" i="17"/>
  <c r="F591" i="17"/>
  <c r="J591" i="17"/>
  <c r="L590" i="17"/>
  <c r="K591" i="17" l="1"/>
  <c r="I591" i="17"/>
  <c r="L591" i="17"/>
  <c r="J592" i="17"/>
  <c r="G592" i="17"/>
  <c r="H592" i="17" s="1"/>
  <c r="B593" i="17"/>
  <c r="F592" i="17"/>
  <c r="C595" i="17"/>
  <c r="K592" i="17" l="1"/>
  <c r="I592" i="17"/>
  <c r="J593" i="17"/>
  <c r="G593" i="17"/>
  <c r="H593" i="17" s="1"/>
  <c r="B594" i="17"/>
  <c r="F593" i="17"/>
  <c r="L592" i="17"/>
  <c r="C596" i="17"/>
  <c r="I593" i="17" l="1"/>
  <c r="K593" i="17"/>
  <c r="L593" i="17" s="1"/>
  <c r="G594" i="17"/>
  <c r="B595" i="17"/>
  <c r="F594" i="17"/>
  <c r="J594" i="17"/>
  <c r="H594" i="17"/>
  <c r="C597" i="17"/>
  <c r="K594" i="17" l="1"/>
  <c r="L594" i="17" s="1"/>
  <c r="I594" i="17"/>
  <c r="J595" i="17"/>
  <c r="G595" i="17"/>
  <c r="F595" i="17"/>
  <c r="B596" i="17"/>
  <c r="H595" i="17"/>
  <c r="C598" i="17"/>
  <c r="J596" i="17" l="1"/>
  <c r="G596" i="17"/>
  <c r="H596" i="17" s="1"/>
  <c r="F596" i="17"/>
  <c r="B597" i="17"/>
  <c r="K595" i="17"/>
  <c r="L595" i="17" s="1"/>
  <c r="I595" i="17"/>
  <c r="C599" i="17"/>
  <c r="I596" i="17" l="1"/>
  <c r="K596" i="17"/>
  <c r="B598" i="17"/>
  <c r="F597" i="17"/>
  <c r="G597" i="17"/>
  <c r="H597" i="17" s="1"/>
  <c r="J597" i="17"/>
  <c r="C600" i="17"/>
  <c r="L596" i="17"/>
  <c r="I597" i="17" l="1"/>
  <c r="K597" i="17"/>
  <c r="G598" i="17"/>
  <c r="F598" i="17"/>
  <c r="B599" i="17"/>
  <c r="J598" i="17"/>
  <c r="H598" i="17"/>
  <c r="L597" i="17"/>
  <c r="C601" i="17"/>
  <c r="K598" i="17" l="1"/>
  <c r="I598" i="17"/>
  <c r="L598" i="17"/>
  <c r="B600" i="17"/>
  <c r="J599" i="17"/>
  <c r="G599" i="17"/>
  <c r="H599" i="17" s="1"/>
  <c r="F599" i="17"/>
  <c r="C602" i="17"/>
  <c r="I599" i="17" l="1"/>
  <c r="K599" i="17"/>
  <c r="B601" i="17"/>
  <c r="F600" i="17"/>
  <c r="J600" i="17"/>
  <c r="G600" i="17"/>
  <c r="H600" i="17" s="1"/>
  <c r="L599" i="17"/>
  <c r="C603" i="17"/>
  <c r="K600" i="17" l="1"/>
  <c r="I600" i="17"/>
  <c r="L600" i="17"/>
  <c r="C604" i="17"/>
  <c r="J601" i="17"/>
  <c r="B602" i="17"/>
  <c r="G601" i="17"/>
  <c r="H601" i="17" s="1"/>
  <c r="F601" i="17"/>
  <c r="K601" i="17" l="1"/>
  <c r="I601" i="17"/>
  <c r="G602" i="17"/>
  <c r="B603" i="17"/>
  <c r="J602" i="17"/>
  <c r="F602" i="17"/>
  <c r="H602" i="17"/>
  <c r="C605" i="17"/>
  <c r="L601" i="17"/>
  <c r="K602" i="17" l="1"/>
  <c r="I602" i="17"/>
  <c r="L602" i="17"/>
  <c r="B604" i="17"/>
  <c r="J603" i="17"/>
  <c r="G603" i="17"/>
  <c r="H603" i="17" s="1"/>
  <c r="F603" i="17"/>
  <c r="C606" i="17"/>
  <c r="K603" i="17" l="1"/>
  <c r="I603" i="17"/>
  <c r="J604" i="17"/>
  <c r="B605" i="17"/>
  <c r="G604" i="17"/>
  <c r="H604" i="17" s="1"/>
  <c r="F604" i="17"/>
  <c r="L603" i="17"/>
  <c r="C607" i="17"/>
  <c r="I604" i="17" l="1"/>
  <c r="K604" i="17"/>
  <c r="G605" i="17"/>
  <c r="B606" i="17"/>
  <c r="F605" i="17"/>
  <c r="J605" i="17"/>
  <c r="H605" i="17"/>
  <c r="L604" i="17"/>
  <c r="C608" i="17"/>
  <c r="K605" i="17" l="1"/>
  <c r="I605" i="17"/>
  <c r="J606" i="17"/>
  <c r="F606" i="17"/>
  <c r="B607" i="17"/>
  <c r="G606" i="17"/>
  <c r="H606" i="17" s="1"/>
  <c r="C609" i="17"/>
  <c r="L605" i="17"/>
  <c r="K606" i="17" l="1"/>
  <c r="I606" i="17"/>
  <c r="L606" i="17"/>
  <c r="G607" i="17"/>
  <c r="F607" i="17"/>
  <c r="B608" i="17"/>
  <c r="J607" i="17"/>
  <c r="H607" i="17"/>
  <c r="C610" i="17"/>
  <c r="B609" i="17" l="1"/>
  <c r="F608" i="17"/>
  <c r="G608" i="17"/>
  <c r="J608" i="17"/>
  <c r="H608" i="17"/>
  <c r="I607" i="17"/>
  <c r="K607" i="17"/>
  <c r="L607" i="17" s="1"/>
  <c r="C611" i="17"/>
  <c r="I608" i="17" l="1"/>
  <c r="K608" i="17"/>
  <c r="C612" i="17"/>
  <c r="L608" i="17"/>
  <c r="J609" i="17"/>
  <c r="G609" i="17"/>
  <c r="H609" i="17" s="1"/>
  <c r="F609" i="17"/>
  <c r="B610" i="17"/>
  <c r="K609" i="17" l="1"/>
  <c r="I609" i="17"/>
  <c r="L609" i="17"/>
  <c r="C613" i="17"/>
  <c r="G610" i="17"/>
  <c r="H610" i="17" s="1"/>
  <c r="B611" i="17"/>
  <c r="F610" i="17"/>
  <c r="J610" i="17"/>
  <c r="K610" i="17" l="1"/>
  <c r="I610" i="17"/>
  <c r="B612" i="17"/>
  <c r="J611" i="17"/>
  <c r="G611" i="17"/>
  <c r="F611" i="17"/>
  <c r="H611" i="17"/>
  <c r="C614" i="17"/>
  <c r="L610" i="17"/>
  <c r="K611" i="17" l="1"/>
  <c r="I611" i="17"/>
  <c r="C615" i="17"/>
  <c r="L611" i="17"/>
  <c r="J612" i="17"/>
  <c r="B613" i="17"/>
  <c r="G612" i="17"/>
  <c r="H612" i="17" s="1"/>
  <c r="F612" i="17"/>
  <c r="I612" i="17" l="1"/>
  <c r="K612" i="17"/>
  <c r="G613" i="17"/>
  <c r="B614" i="17"/>
  <c r="F613" i="17"/>
  <c r="J613" i="17"/>
  <c r="H613" i="17"/>
  <c r="L612" i="17"/>
  <c r="C616" i="17"/>
  <c r="K613" i="17" l="1"/>
  <c r="I613" i="17"/>
  <c r="J614" i="17"/>
  <c r="G614" i="17"/>
  <c r="F614" i="17"/>
  <c r="B615" i="17"/>
  <c r="H614" i="17"/>
  <c r="C617" i="17"/>
  <c r="L613" i="17"/>
  <c r="G615" i="17" l="1"/>
  <c r="B616" i="17"/>
  <c r="F615" i="17"/>
  <c r="J615" i="17"/>
  <c r="H615" i="17"/>
  <c r="K614" i="17"/>
  <c r="L614" i="17" s="1"/>
  <c r="I614" i="17"/>
  <c r="C618" i="17"/>
  <c r="I615" i="17" l="1"/>
  <c r="K615" i="17"/>
  <c r="B617" i="17"/>
  <c r="F616" i="17"/>
  <c r="J616" i="17"/>
  <c r="G616" i="17"/>
  <c r="H616" i="17"/>
  <c r="L615" i="17"/>
  <c r="C619" i="17"/>
  <c r="K616" i="17" l="1"/>
  <c r="I616" i="17"/>
  <c r="L616" i="17"/>
  <c r="J617" i="17"/>
  <c r="G617" i="17"/>
  <c r="B618" i="17"/>
  <c r="F617" i="17"/>
  <c r="H617" i="17"/>
  <c r="C620" i="17"/>
  <c r="K617" i="17" l="1"/>
  <c r="I617" i="17"/>
  <c r="G618" i="17"/>
  <c r="B619" i="17"/>
  <c r="F618" i="17"/>
  <c r="J618" i="17"/>
  <c r="H618" i="17"/>
  <c r="L617" i="17"/>
  <c r="C621" i="17"/>
  <c r="K618" i="17" l="1"/>
  <c r="I618" i="17"/>
  <c r="J619" i="17"/>
  <c r="G619" i="17"/>
  <c r="F619" i="17"/>
  <c r="B620" i="17"/>
  <c r="H619" i="17"/>
  <c r="L618" i="17"/>
  <c r="C622" i="17"/>
  <c r="K619" i="17" l="1"/>
  <c r="I619" i="17"/>
  <c r="J620" i="17"/>
  <c r="G620" i="17"/>
  <c r="H620" i="17" s="1"/>
  <c r="B621" i="17"/>
  <c r="F620" i="17"/>
  <c r="L619" i="17"/>
  <c r="C623" i="17"/>
  <c r="I620" i="17" l="1"/>
  <c r="K620" i="17"/>
  <c r="G621" i="17"/>
  <c r="B622" i="17"/>
  <c r="F621" i="17"/>
  <c r="J621" i="17"/>
  <c r="H621" i="17"/>
  <c r="L620" i="17"/>
  <c r="C624" i="17"/>
  <c r="K621" i="17" l="1"/>
  <c r="I621" i="17"/>
  <c r="J622" i="17"/>
  <c r="G622" i="17"/>
  <c r="F622" i="17"/>
  <c r="B623" i="17"/>
  <c r="H622" i="17"/>
  <c r="C625" i="17"/>
  <c r="L621" i="17"/>
  <c r="G623" i="17" l="1"/>
  <c r="B624" i="17"/>
  <c r="F623" i="17"/>
  <c r="J623" i="17"/>
  <c r="H623" i="17"/>
  <c r="C626" i="17"/>
  <c r="K622" i="17"/>
  <c r="L622" i="17" s="1"/>
  <c r="I622" i="17"/>
  <c r="I623" i="17" l="1"/>
  <c r="K623" i="17"/>
  <c r="L623" i="17" s="1"/>
  <c r="B625" i="17"/>
  <c r="F624" i="17"/>
  <c r="J624" i="17"/>
  <c r="G624" i="17"/>
  <c r="H624" i="17"/>
  <c r="C627" i="17"/>
  <c r="K624" i="17" l="1"/>
  <c r="I624" i="17"/>
  <c r="L624" i="17"/>
  <c r="J625" i="17"/>
  <c r="G625" i="17"/>
  <c r="H625" i="17" s="1"/>
  <c r="B626" i="17"/>
  <c r="F625" i="17"/>
  <c r="C628" i="17"/>
  <c r="K625" i="17" l="1"/>
  <c r="I625" i="17"/>
  <c r="G626" i="17"/>
  <c r="B627" i="17"/>
  <c r="F626" i="17"/>
  <c r="J626" i="17"/>
  <c r="H626" i="17"/>
  <c r="L625" i="17"/>
  <c r="C629" i="17"/>
  <c r="K626" i="17" l="1"/>
  <c r="I626" i="17"/>
  <c r="J627" i="17"/>
  <c r="B628" i="17"/>
  <c r="G627" i="17"/>
  <c r="F627" i="17"/>
  <c r="H627" i="17"/>
  <c r="C630" i="17"/>
  <c r="L626" i="17"/>
  <c r="K627" i="17" l="1"/>
  <c r="L627" i="17" s="1"/>
  <c r="I627" i="17"/>
  <c r="C631" i="17"/>
  <c r="J628" i="17"/>
  <c r="G628" i="17"/>
  <c r="H628" i="17" s="1"/>
  <c r="B629" i="17"/>
  <c r="F628" i="17"/>
  <c r="I628" i="17" l="1"/>
  <c r="K628" i="17"/>
  <c r="C632" i="17"/>
  <c r="G629" i="17"/>
  <c r="H629" i="17" s="1"/>
  <c r="B630" i="17"/>
  <c r="F629" i="17"/>
  <c r="J629" i="17"/>
  <c r="L628" i="17"/>
  <c r="K629" i="17" l="1"/>
  <c r="I629" i="17"/>
  <c r="L629" i="17"/>
  <c r="J630" i="17"/>
  <c r="G630" i="17"/>
  <c r="B631" i="17"/>
  <c r="F630" i="17"/>
  <c r="H630" i="17"/>
  <c r="C633" i="17"/>
  <c r="K630" i="17" l="1"/>
  <c r="I630" i="17"/>
  <c r="G631" i="17"/>
  <c r="B632" i="17"/>
  <c r="F631" i="17"/>
  <c r="J631" i="17"/>
  <c r="H631" i="17"/>
  <c r="L630" i="17"/>
  <c r="C634" i="17"/>
  <c r="I631" i="17" l="1"/>
  <c r="K631" i="17"/>
  <c r="B633" i="17"/>
  <c r="F632" i="17"/>
  <c r="J632" i="17"/>
  <c r="G632" i="17"/>
  <c r="H632" i="17" s="1"/>
  <c r="L631" i="17"/>
  <c r="C635" i="17"/>
  <c r="K632" i="17" l="1"/>
  <c r="I632" i="17"/>
  <c r="L632" i="17"/>
  <c r="J633" i="17"/>
  <c r="G633" i="17"/>
  <c r="H633" i="17" s="1"/>
  <c r="B634" i="17"/>
  <c r="F633" i="17"/>
  <c r="C636" i="17"/>
  <c r="K633" i="17" l="1"/>
  <c r="I633" i="17"/>
  <c r="C637" i="17"/>
  <c r="G634" i="17"/>
  <c r="H634" i="17" s="1"/>
  <c r="B635" i="17"/>
  <c r="F634" i="17"/>
  <c r="J634" i="17"/>
  <c r="L633" i="17"/>
  <c r="K634" i="17" l="1"/>
  <c r="I634" i="17"/>
  <c r="L634" i="17"/>
  <c r="J635" i="17"/>
  <c r="B636" i="17"/>
  <c r="G635" i="17"/>
  <c r="H635" i="17" s="1"/>
  <c r="F635" i="17"/>
  <c r="C638" i="17"/>
  <c r="K635" i="17" l="1"/>
  <c r="I635" i="17"/>
  <c r="J636" i="17"/>
  <c r="G636" i="17"/>
  <c r="B637" i="17"/>
  <c r="F636" i="17"/>
  <c r="H636" i="17"/>
  <c r="L635" i="17"/>
  <c r="C639" i="17"/>
  <c r="I636" i="17" l="1"/>
  <c r="K636" i="17"/>
  <c r="C640" i="17"/>
  <c r="G637" i="17"/>
  <c r="H637" i="17" s="1"/>
  <c r="B638" i="17"/>
  <c r="F637" i="17"/>
  <c r="J637" i="17"/>
  <c r="L636" i="17"/>
  <c r="K637" i="17" l="1"/>
  <c r="I637" i="17"/>
  <c r="L637" i="17"/>
  <c r="J638" i="17"/>
  <c r="G638" i="17"/>
  <c r="H638" i="17" s="1"/>
  <c r="B639" i="17"/>
  <c r="F638" i="17"/>
  <c r="C641" i="17"/>
  <c r="K638" i="17" l="1"/>
  <c r="I638" i="17"/>
  <c r="G639" i="17"/>
  <c r="B640" i="17"/>
  <c r="F639" i="17"/>
  <c r="J639" i="17"/>
  <c r="H639" i="17"/>
  <c r="L638" i="17"/>
  <c r="C642" i="17"/>
  <c r="I639" i="17" l="1"/>
  <c r="K639" i="17"/>
  <c r="B641" i="17"/>
  <c r="F640" i="17"/>
  <c r="J640" i="17"/>
  <c r="G640" i="17"/>
  <c r="H640" i="17" s="1"/>
  <c r="L639" i="17"/>
  <c r="C643" i="17"/>
  <c r="K640" i="17" l="1"/>
  <c r="I640" i="17"/>
  <c r="L640" i="17"/>
  <c r="J641" i="17"/>
  <c r="G641" i="17"/>
  <c r="B642" i="17"/>
  <c r="F641" i="17"/>
  <c r="H641" i="17"/>
  <c r="C644" i="17"/>
  <c r="K641" i="17" l="1"/>
  <c r="I641" i="17"/>
  <c r="C645" i="17"/>
  <c r="G642" i="17"/>
  <c r="H642" i="17" s="1"/>
  <c r="B643" i="17"/>
  <c r="F642" i="17"/>
  <c r="J642" i="17"/>
  <c r="L641" i="17"/>
  <c r="K642" i="17" l="1"/>
  <c r="I642" i="17"/>
  <c r="L642" i="17"/>
  <c r="J643" i="17"/>
  <c r="B644" i="17"/>
  <c r="G643" i="17"/>
  <c r="H643" i="17" s="1"/>
  <c r="F643" i="17"/>
  <c r="C646" i="17"/>
  <c r="K643" i="17" l="1"/>
  <c r="I643" i="17"/>
  <c r="L643" i="17"/>
  <c r="J644" i="17"/>
  <c r="G644" i="17"/>
  <c r="H644" i="17" s="1"/>
  <c r="B645" i="17"/>
  <c r="F644" i="17"/>
  <c r="C647" i="17"/>
  <c r="I644" i="17" l="1"/>
  <c r="K644" i="17"/>
  <c r="G645" i="17"/>
  <c r="B646" i="17"/>
  <c r="F645" i="17"/>
  <c r="J645" i="17"/>
  <c r="H645" i="17"/>
  <c r="L644" i="17"/>
  <c r="C648" i="17"/>
  <c r="K645" i="17" l="1"/>
  <c r="I645" i="17"/>
  <c r="J646" i="17"/>
  <c r="G646" i="17"/>
  <c r="B647" i="17"/>
  <c r="F646" i="17"/>
  <c r="H646" i="17"/>
  <c r="C649" i="17"/>
  <c r="L645" i="17"/>
  <c r="K646" i="17" l="1"/>
  <c r="I646" i="17"/>
  <c r="G647" i="17"/>
  <c r="B648" i="17"/>
  <c r="F647" i="17"/>
  <c r="J647" i="17"/>
  <c r="H647" i="17"/>
  <c r="L646" i="17"/>
  <c r="C650" i="17"/>
  <c r="I647" i="17" l="1"/>
  <c r="K647" i="17"/>
  <c r="B649" i="17"/>
  <c r="F648" i="17"/>
  <c r="J648" i="17"/>
  <c r="G648" i="17"/>
  <c r="H648" i="17" s="1"/>
  <c r="L647" i="17"/>
  <c r="C651" i="17"/>
  <c r="K648" i="17" l="1"/>
  <c r="I648" i="17"/>
  <c r="L648" i="17"/>
  <c r="J649" i="17"/>
  <c r="G649" i="17"/>
  <c r="B650" i="17"/>
  <c r="F649" i="17"/>
  <c r="H649" i="17"/>
  <c r="C652" i="17"/>
  <c r="K649" i="17" l="1"/>
  <c r="I649" i="17"/>
  <c r="C653" i="17"/>
  <c r="G650" i="17"/>
  <c r="H650" i="17" s="1"/>
  <c r="B651" i="17"/>
  <c r="F650" i="17"/>
  <c r="J650" i="17"/>
  <c r="L649" i="17"/>
  <c r="K650" i="17" l="1"/>
  <c r="I650" i="17"/>
  <c r="L650" i="17"/>
  <c r="J651" i="17"/>
  <c r="G651" i="17"/>
  <c r="F651" i="17"/>
  <c r="B652" i="17"/>
  <c r="H651" i="17"/>
  <c r="C654" i="17"/>
  <c r="J652" i="17" l="1"/>
  <c r="G652" i="17"/>
  <c r="H652" i="17" s="1"/>
  <c r="B653" i="17"/>
  <c r="F652" i="17"/>
  <c r="K651" i="17"/>
  <c r="L651" i="17" s="1"/>
  <c r="I651" i="17"/>
  <c r="C655" i="17"/>
  <c r="I652" i="17" l="1"/>
  <c r="K652" i="17"/>
  <c r="L652" i="17" s="1"/>
  <c r="G653" i="17"/>
  <c r="B654" i="17"/>
  <c r="F653" i="17"/>
  <c r="J653" i="17"/>
  <c r="H653" i="17"/>
  <c r="C656" i="17"/>
  <c r="K653" i="17" l="1"/>
  <c r="I653" i="17"/>
  <c r="L653" i="17"/>
  <c r="J654" i="17"/>
  <c r="G654" i="17"/>
  <c r="F654" i="17"/>
  <c r="H654" i="17" s="1"/>
  <c r="B655" i="17"/>
  <c r="C657" i="17"/>
  <c r="K654" i="17" l="1"/>
  <c r="I654" i="17"/>
  <c r="G655" i="17"/>
  <c r="B656" i="17"/>
  <c r="F655" i="17"/>
  <c r="J655" i="17"/>
  <c r="H655" i="17"/>
  <c r="L654" i="17"/>
  <c r="C658" i="17"/>
  <c r="I655" i="17" l="1"/>
  <c r="K655" i="17"/>
  <c r="L655" i="17" s="1"/>
  <c r="B657" i="17"/>
  <c r="F656" i="17"/>
  <c r="J656" i="17"/>
  <c r="G656" i="17"/>
  <c r="H656" i="17" s="1"/>
  <c r="C659" i="17"/>
  <c r="K656" i="17" l="1"/>
  <c r="I656" i="17"/>
  <c r="L656" i="17"/>
  <c r="J657" i="17"/>
  <c r="G657" i="17"/>
  <c r="B658" i="17"/>
  <c r="F657" i="17"/>
  <c r="H657" i="17"/>
  <c r="C660" i="17"/>
  <c r="K657" i="17" l="1"/>
  <c r="L657" i="17" s="1"/>
  <c r="I657" i="17"/>
  <c r="G658" i="17"/>
  <c r="B659" i="17"/>
  <c r="F658" i="17"/>
  <c r="J658" i="17"/>
  <c r="H658" i="17"/>
  <c r="C661" i="17"/>
  <c r="K658" i="17" l="1"/>
  <c r="I658" i="17"/>
  <c r="J659" i="17"/>
  <c r="B660" i="17"/>
  <c r="G659" i="17"/>
  <c r="H659" i="17" s="1"/>
  <c r="F659" i="17"/>
  <c r="C662" i="17"/>
  <c r="L658" i="17"/>
  <c r="K659" i="17" l="1"/>
  <c r="I659" i="17"/>
  <c r="J660" i="17"/>
  <c r="G660" i="17"/>
  <c r="B661" i="17"/>
  <c r="F660" i="17"/>
  <c r="H660" i="17"/>
  <c r="C663" i="17"/>
  <c r="L659" i="17"/>
  <c r="I660" i="17" l="1"/>
  <c r="K660" i="17"/>
  <c r="G661" i="17"/>
  <c r="B662" i="17"/>
  <c r="F661" i="17"/>
  <c r="J661" i="17"/>
  <c r="H661" i="17"/>
  <c r="L660" i="17"/>
  <c r="C664" i="17"/>
  <c r="K661" i="17" l="1"/>
  <c r="L661" i="17" s="1"/>
  <c r="I661" i="17"/>
  <c r="J662" i="17"/>
  <c r="G662" i="17"/>
  <c r="B663" i="17"/>
  <c r="F662" i="17"/>
  <c r="H662" i="17"/>
  <c r="C665" i="17"/>
  <c r="K662" i="17" l="1"/>
  <c r="I662" i="17"/>
  <c r="C666" i="17"/>
  <c r="J663" i="17"/>
  <c r="G663" i="17"/>
  <c r="H663" i="17" s="1"/>
  <c r="F663" i="17"/>
  <c r="B664" i="17"/>
  <c r="L662" i="17"/>
  <c r="K663" i="17" l="1"/>
  <c r="I663" i="17"/>
  <c r="J664" i="17"/>
  <c r="G664" i="17"/>
  <c r="F664" i="17"/>
  <c r="B665" i="17"/>
  <c r="H664" i="17"/>
  <c r="L663" i="17"/>
  <c r="C667" i="17"/>
  <c r="I664" i="17" l="1"/>
  <c r="K664" i="17"/>
  <c r="L664" i="17"/>
  <c r="G665" i="17"/>
  <c r="F665" i="17"/>
  <c r="B666" i="17"/>
  <c r="J665" i="17"/>
  <c r="H665" i="17"/>
  <c r="C668" i="17"/>
  <c r="F666" i="17" l="1"/>
  <c r="B667" i="17"/>
  <c r="J666" i="17"/>
  <c r="G666" i="17"/>
  <c r="H666" i="17" s="1"/>
  <c r="C669" i="17"/>
  <c r="K665" i="17"/>
  <c r="L665" i="17" s="1"/>
  <c r="I665" i="17"/>
  <c r="K666" i="17" l="1"/>
  <c r="I666" i="17"/>
  <c r="C670" i="17"/>
  <c r="L666" i="17"/>
  <c r="J667" i="17"/>
  <c r="G667" i="17"/>
  <c r="H667" i="17" s="1"/>
  <c r="B668" i="17"/>
  <c r="F667" i="17"/>
  <c r="I667" i="17" l="1"/>
  <c r="K667" i="17"/>
  <c r="B669" i="17"/>
  <c r="F668" i="17"/>
  <c r="J668" i="17"/>
  <c r="G668" i="17"/>
  <c r="H668" i="17" s="1"/>
  <c r="L667" i="17"/>
  <c r="C671" i="17"/>
  <c r="K668" i="17" l="1"/>
  <c r="I668" i="17"/>
  <c r="L668" i="17"/>
  <c r="C672" i="17"/>
  <c r="G669" i="17"/>
  <c r="H669" i="17" s="1"/>
  <c r="F669" i="17"/>
  <c r="B670" i="17"/>
  <c r="J669" i="17"/>
  <c r="K669" i="17" l="1"/>
  <c r="I669" i="17"/>
  <c r="G670" i="17"/>
  <c r="F670" i="17"/>
  <c r="B671" i="17"/>
  <c r="J670" i="17"/>
  <c r="H670" i="17"/>
  <c r="C673" i="17"/>
  <c r="L669" i="17"/>
  <c r="K670" i="17" l="1"/>
  <c r="I670" i="17"/>
  <c r="L670" i="17"/>
  <c r="F671" i="17"/>
  <c r="B672" i="17"/>
  <c r="J671" i="17"/>
  <c r="G671" i="17"/>
  <c r="H671" i="17" s="1"/>
  <c r="C674" i="17"/>
  <c r="K671" i="17" l="1"/>
  <c r="I671" i="17"/>
  <c r="L671" i="17"/>
  <c r="J672" i="17"/>
  <c r="G672" i="17"/>
  <c r="H672" i="17" s="1"/>
  <c r="B673" i="17"/>
  <c r="F672" i="17"/>
  <c r="C675" i="17"/>
  <c r="K672" i="17" l="1"/>
  <c r="I672" i="17"/>
  <c r="C676" i="17"/>
  <c r="G673" i="17"/>
  <c r="H673" i="17" s="1"/>
  <c r="J673" i="17"/>
  <c r="F673" i="17"/>
  <c r="B674" i="17"/>
  <c r="L672" i="17"/>
  <c r="K673" i="17" l="1"/>
  <c r="I673" i="17"/>
  <c r="G674" i="17"/>
  <c r="F674" i="17"/>
  <c r="B675" i="17"/>
  <c r="J674" i="17"/>
  <c r="H674" i="17"/>
  <c r="L673" i="17"/>
  <c r="C677" i="17"/>
  <c r="I674" i="17" l="1"/>
  <c r="K674" i="17"/>
  <c r="L674" i="17"/>
  <c r="G675" i="17"/>
  <c r="F675" i="17"/>
  <c r="B676" i="17"/>
  <c r="J675" i="17"/>
  <c r="H675" i="17"/>
  <c r="C678" i="17"/>
  <c r="I675" i="17" l="1"/>
  <c r="K675" i="17"/>
  <c r="C679" i="17"/>
  <c r="L675" i="17"/>
  <c r="B677" i="17"/>
  <c r="F676" i="17"/>
  <c r="H676" i="17" s="1"/>
  <c r="J676" i="17"/>
  <c r="G676" i="17"/>
  <c r="K676" i="17" l="1"/>
  <c r="I676" i="17"/>
  <c r="L676" i="17"/>
  <c r="J677" i="17"/>
  <c r="G677" i="17"/>
  <c r="B678" i="17"/>
  <c r="F677" i="17"/>
  <c r="H677" i="17"/>
  <c r="C680" i="17"/>
  <c r="J678" i="17" l="1"/>
  <c r="G678" i="17"/>
  <c r="F678" i="17"/>
  <c r="B679" i="17"/>
  <c r="H678" i="17"/>
  <c r="K677" i="17"/>
  <c r="I677" i="17"/>
  <c r="L677" i="17"/>
  <c r="C681" i="17"/>
  <c r="K678" i="17" l="1"/>
  <c r="I678" i="17"/>
  <c r="G679" i="17"/>
  <c r="F679" i="17"/>
  <c r="B680" i="17"/>
  <c r="J679" i="17"/>
  <c r="H679" i="17"/>
  <c r="C682" i="17"/>
  <c r="L678" i="17"/>
  <c r="I679" i="17" l="1"/>
  <c r="K679" i="17"/>
  <c r="C683" i="17"/>
  <c r="L679" i="17"/>
  <c r="J680" i="17"/>
  <c r="G680" i="17"/>
  <c r="H680" i="17" s="1"/>
  <c r="F680" i="17"/>
  <c r="B681" i="17"/>
  <c r="K680" i="17" l="1"/>
  <c r="I680" i="17"/>
  <c r="L680" i="17"/>
  <c r="C684" i="17"/>
  <c r="G681" i="17"/>
  <c r="H681" i="17" s="1"/>
  <c r="B682" i="17"/>
  <c r="J681" i="17"/>
  <c r="F681" i="17"/>
  <c r="K681" i="17" l="1"/>
  <c r="I681" i="17"/>
  <c r="L681" i="17"/>
  <c r="J682" i="17"/>
  <c r="G682" i="17"/>
  <c r="B683" i="17"/>
  <c r="F682" i="17"/>
  <c r="H682" i="17"/>
  <c r="C685" i="17"/>
  <c r="K682" i="17" l="1"/>
  <c r="I682" i="17"/>
  <c r="J683" i="17"/>
  <c r="G683" i="17"/>
  <c r="F683" i="17"/>
  <c r="B684" i="17"/>
  <c r="H683" i="17"/>
  <c r="L682" i="17"/>
  <c r="C686" i="17"/>
  <c r="I683" i="17" l="1"/>
  <c r="K683" i="17"/>
  <c r="B685" i="17"/>
  <c r="F684" i="17"/>
  <c r="G684" i="17"/>
  <c r="J684" i="17"/>
  <c r="H684" i="17"/>
  <c r="L683" i="17"/>
  <c r="C687" i="17"/>
  <c r="I684" i="17" l="1"/>
  <c r="K684" i="17"/>
  <c r="L684" i="17"/>
  <c r="G685" i="17"/>
  <c r="F685" i="17"/>
  <c r="B686" i="17"/>
  <c r="J685" i="17"/>
  <c r="H685" i="17"/>
  <c r="C688" i="17"/>
  <c r="K685" i="17" l="1"/>
  <c r="I685" i="17"/>
  <c r="L685" i="17"/>
  <c r="B687" i="17"/>
  <c r="J686" i="17"/>
  <c r="G686" i="17"/>
  <c r="F686" i="17"/>
  <c r="H686" i="17"/>
  <c r="C689" i="17"/>
  <c r="K686" i="17" l="1"/>
  <c r="I686" i="17"/>
  <c r="L686" i="17"/>
  <c r="C690" i="17"/>
  <c r="J687" i="17"/>
  <c r="G687" i="17"/>
  <c r="H687" i="17" s="1"/>
  <c r="B688" i="17"/>
  <c r="F687" i="17"/>
  <c r="K687" i="17" l="1"/>
  <c r="I687" i="17"/>
  <c r="J688" i="17"/>
  <c r="G688" i="17"/>
  <c r="H688" i="17" s="1"/>
  <c r="F688" i="17"/>
  <c r="B689" i="17"/>
  <c r="L687" i="17"/>
  <c r="C691" i="17"/>
  <c r="K688" i="17" l="1"/>
  <c r="I688" i="17"/>
  <c r="G689" i="17"/>
  <c r="F689" i="17"/>
  <c r="B690" i="17"/>
  <c r="J689" i="17"/>
  <c r="H689" i="17"/>
  <c r="L688" i="17"/>
  <c r="C692" i="17"/>
  <c r="G690" i="17" l="1"/>
  <c r="F690" i="17"/>
  <c r="B691" i="17"/>
  <c r="J690" i="17"/>
  <c r="H690" i="17"/>
  <c r="I689" i="17"/>
  <c r="K689" i="17"/>
  <c r="L689" i="17" s="1"/>
  <c r="C693" i="17"/>
  <c r="B692" i="17" l="1"/>
  <c r="J691" i="17"/>
  <c r="G691" i="17"/>
  <c r="H691" i="17" s="1"/>
  <c r="F691" i="17"/>
  <c r="K690" i="17"/>
  <c r="L690" i="17" s="1"/>
  <c r="I690" i="17"/>
  <c r="C694" i="17"/>
  <c r="I691" i="17" l="1"/>
  <c r="K691" i="17"/>
  <c r="C695" i="17"/>
  <c r="L691" i="17"/>
  <c r="B693" i="17"/>
  <c r="F692" i="17"/>
  <c r="H692" i="17" s="1"/>
  <c r="J692" i="17"/>
  <c r="G692" i="17"/>
  <c r="K692" i="17" l="1"/>
  <c r="I692" i="17"/>
  <c r="L692" i="17"/>
  <c r="J693" i="17"/>
  <c r="G693" i="17"/>
  <c r="H693" i="17" s="1"/>
  <c r="F693" i="17"/>
  <c r="B694" i="17"/>
  <c r="C696" i="17"/>
  <c r="K693" i="17" l="1"/>
  <c r="I693" i="17"/>
  <c r="G694" i="17"/>
  <c r="F694" i="17"/>
  <c r="B695" i="17"/>
  <c r="J694" i="17"/>
  <c r="H694" i="17"/>
  <c r="L693" i="17"/>
  <c r="C697" i="17"/>
  <c r="I694" i="17" l="1"/>
  <c r="K694" i="17"/>
  <c r="L694" i="17" s="1"/>
  <c r="C698" i="17"/>
  <c r="G695" i="17"/>
  <c r="H695" i="17" s="1"/>
  <c r="F695" i="17"/>
  <c r="B696" i="17"/>
  <c r="J695" i="17"/>
  <c r="K695" i="17" l="1"/>
  <c r="I695" i="17"/>
  <c r="J696" i="17"/>
  <c r="B697" i="17"/>
  <c r="G696" i="17"/>
  <c r="H696" i="17" s="1"/>
  <c r="F696" i="17"/>
  <c r="C699" i="17"/>
  <c r="L695" i="17"/>
  <c r="I696" i="17" l="1"/>
  <c r="K696" i="17"/>
  <c r="L696" i="17"/>
  <c r="G697" i="17"/>
  <c r="B698" i="17"/>
  <c r="F697" i="17"/>
  <c r="J697" i="17"/>
  <c r="H697" i="17"/>
  <c r="C700" i="17"/>
  <c r="K697" i="17" l="1"/>
  <c r="L697" i="17" s="1"/>
  <c r="I697" i="17"/>
  <c r="J698" i="17"/>
  <c r="G698" i="17"/>
  <c r="F698" i="17"/>
  <c r="B699" i="17"/>
  <c r="H698" i="17"/>
  <c r="C701" i="17"/>
  <c r="G699" i="17" l="1"/>
  <c r="J699" i="17"/>
  <c r="F699" i="17"/>
  <c r="B700" i="17"/>
  <c r="H699" i="17"/>
  <c r="K698" i="17"/>
  <c r="I698" i="17"/>
  <c r="L698" i="17"/>
  <c r="C702" i="17"/>
  <c r="B701" i="17" l="1"/>
  <c r="F700" i="17"/>
  <c r="J700" i="17"/>
  <c r="G700" i="17"/>
  <c r="H700" i="17" s="1"/>
  <c r="I699" i="17"/>
  <c r="K699" i="17"/>
  <c r="L699" i="17" s="1"/>
  <c r="C703" i="17"/>
  <c r="K700" i="17" l="1"/>
  <c r="I700" i="17"/>
  <c r="C704" i="17"/>
  <c r="L700" i="17"/>
  <c r="J701" i="17"/>
  <c r="B702" i="17"/>
  <c r="G701" i="17"/>
  <c r="H701" i="17" s="1"/>
  <c r="F701" i="17"/>
  <c r="K701" i="17" l="1"/>
  <c r="I701" i="17"/>
  <c r="G702" i="17"/>
  <c r="B703" i="17"/>
  <c r="F702" i="17"/>
  <c r="J702" i="17"/>
  <c r="H702" i="17"/>
  <c r="L701" i="17"/>
  <c r="C705" i="17"/>
  <c r="K702" i="17" l="1"/>
  <c r="I702" i="17"/>
  <c r="G703" i="17"/>
  <c r="F703" i="17"/>
  <c r="B704" i="17"/>
  <c r="J703" i="17"/>
  <c r="H703" i="17"/>
  <c r="C706" i="17"/>
  <c r="L702" i="17"/>
  <c r="C707" i="17" l="1"/>
  <c r="K703" i="17"/>
  <c r="L703" i="17" s="1"/>
  <c r="I703" i="17"/>
  <c r="J704" i="17"/>
  <c r="B705" i="17"/>
  <c r="F704" i="17"/>
  <c r="H704" i="17" s="1"/>
  <c r="G704" i="17"/>
  <c r="I704" i="17" l="1"/>
  <c r="K704" i="17"/>
  <c r="L704" i="17"/>
  <c r="G705" i="17"/>
  <c r="B706" i="17"/>
  <c r="F705" i="17"/>
  <c r="J705" i="17"/>
  <c r="H705" i="17"/>
  <c r="C708" i="17"/>
  <c r="K705" i="17" l="1"/>
  <c r="I705" i="17"/>
  <c r="L705" i="17"/>
  <c r="J706" i="17"/>
  <c r="G706" i="17"/>
  <c r="F706" i="17"/>
  <c r="B707" i="17"/>
  <c r="H706" i="17"/>
  <c r="C709" i="17"/>
  <c r="K706" i="17" l="1"/>
  <c r="L706" i="17" s="1"/>
  <c r="I706" i="17"/>
  <c r="G707" i="17"/>
  <c r="J707" i="17"/>
  <c r="F707" i="17"/>
  <c r="B708" i="17"/>
  <c r="H707" i="17"/>
  <c r="C710" i="17"/>
  <c r="I707" i="17" l="1"/>
  <c r="K707" i="17"/>
  <c r="L707" i="17"/>
  <c r="B709" i="17"/>
  <c r="F708" i="17"/>
  <c r="J708" i="17"/>
  <c r="G708" i="17"/>
  <c r="H708" i="17"/>
  <c r="C711" i="17"/>
  <c r="K708" i="17" l="1"/>
  <c r="I708" i="17"/>
  <c r="L708" i="17"/>
  <c r="J709" i="17"/>
  <c r="G709" i="17"/>
  <c r="F709" i="17"/>
  <c r="H709" i="17" s="1"/>
  <c r="B710" i="17"/>
  <c r="C712" i="17"/>
  <c r="K709" i="17" l="1"/>
  <c r="I709" i="17"/>
  <c r="G710" i="17"/>
  <c r="B711" i="17"/>
  <c r="F710" i="17"/>
  <c r="J710" i="17"/>
  <c r="H710" i="17"/>
  <c r="L709" i="17"/>
  <c r="C713" i="17"/>
  <c r="K710" i="17" l="1"/>
  <c r="I710" i="17"/>
  <c r="B712" i="17"/>
  <c r="J711" i="17"/>
  <c r="G711" i="17"/>
  <c r="F711" i="17"/>
  <c r="H711" i="17"/>
  <c r="C714" i="17"/>
  <c r="L710" i="17"/>
  <c r="C715" i="17" l="1"/>
  <c r="K711" i="17"/>
  <c r="I711" i="17"/>
  <c r="L711" i="17"/>
  <c r="J712" i="17"/>
  <c r="B713" i="17"/>
  <c r="F712" i="17"/>
  <c r="G712" i="17"/>
  <c r="H712" i="17" s="1"/>
  <c r="I712" i="17" l="1"/>
  <c r="K712" i="17"/>
  <c r="G713" i="17"/>
  <c r="B714" i="17"/>
  <c r="F713" i="17"/>
  <c r="J713" i="17"/>
  <c r="H713" i="17"/>
  <c r="L712" i="17"/>
  <c r="C716" i="17"/>
  <c r="K713" i="17" l="1"/>
  <c r="I713" i="17"/>
  <c r="J714" i="17"/>
  <c r="B715" i="17"/>
  <c r="G714" i="17"/>
  <c r="H714" i="17" s="1"/>
  <c r="F714" i="17"/>
  <c r="L713" i="17"/>
  <c r="C717" i="17"/>
  <c r="K714" i="17" l="1"/>
  <c r="I714" i="17"/>
  <c r="G715" i="17"/>
  <c r="B716" i="17"/>
  <c r="J715" i="17"/>
  <c r="F715" i="17"/>
  <c r="H715" i="17" s="1"/>
  <c r="L714" i="17"/>
  <c r="C718" i="17"/>
  <c r="I715" i="17" l="1"/>
  <c r="K715" i="17"/>
  <c r="L715" i="17"/>
  <c r="B717" i="17"/>
  <c r="F716" i="17"/>
  <c r="J716" i="17"/>
  <c r="G716" i="17"/>
  <c r="H716" i="17" s="1"/>
  <c r="C719" i="17"/>
  <c r="I716" i="17" l="1"/>
  <c r="K716" i="17"/>
  <c r="C720" i="17"/>
  <c r="L716" i="17"/>
  <c r="J717" i="17"/>
  <c r="G717" i="17"/>
  <c r="H717" i="17" s="1"/>
  <c r="B718" i="17"/>
  <c r="F717" i="17"/>
  <c r="K717" i="17" l="1"/>
  <c r="I717" i="17"/>
  <c r="L717" i="17"/>
  <c r="G718" i="17"/>
  <c r="H718" i="17" s="1"/>
  <c r="B719" i="17"/>
  <c r="F718" i="17"/>
  <c r="J718" i="17"/>
  <c r="C721" i="17"/>
  <c r="I718" i="17" l="1"/>
  <c r="K718" i="17"/>
  <c r="L718" i="17" s="1"/>
  <c r="B720" i="17"/>
  <c r="F719" i="17"/>
  <c r="J719" i="17"/>
  <c r="G719" i="17"/>
  <c r="H719" i="17" s="1"/>
  <c r="C722" i="17"/>
  <c r="K719" i="17" l="1"/>
  <c r="I719" i="17"/>
  <c r="L719" i="17"/>
  <c r="J720" i="17"/>
  <c r="G720" i="17"/>
  <c r="B721" i="17"/>
  <c r="F720" i="17"/>
  <c r="H720" i="17"/>
  <c r="C723" i="17"/>
  <c r="K720" i="17" l="1"/>
  <c r="I720" i="17"/>
  <c r="C724" i="17"/>
  <c r="G721" i="17"/>
  <c r="H721" i="17" s="1"/>
  <c r="B722" i="17"/>
  <c r="F721" i="17"/>
  <c r="J721" i="17"/>
  <c r="L720" i="17"/>
  <c r="K721" i="17" l="1"/>
  <c r="I721" i="17"/>
  <c r="J722" i="17"/>
  <c r="B723" i="17"/>
  <c r="G722" i="17"/>
  <c r="H722" i="17" s="1"/>
  <c r="F722" i="17"/>
  <c r="L721" i="17"/>
  <c r="C725" i="17"/>
  <c r="K722" i="17" l="1"/>
  <c r="I722" i="17"/>
  <c r="J723" i="17"/>
  <c r="G723" i="17"/>
  <c r="B724" i="17"/>
  <c r="F723" i="17"/>
  <c r="H723" i="17"/>
  <c r="L722" i="17"/>
  <c r="C726" i="17"/>
  <c r="I723" i="17" l="1"/>
  <c r="K723" i="17"/>
  <c r="C727" i="17"/>
  <c r="G724" i="17"/>
  <c r="H724" i="17" s="1"/>
  <c r="B725" i="17"/>
  <c r="F724" i="17"/>
  <c r="J724" i="17"/>
  <c r="L723" i="17"/>
  <c r="K724" i="17" l="1"/>
  <c r="L724" i="17" s="1"/>
  <c r="I724" i="17"/>
  <c r="J725" i="17"/>
  <c r="G725" i="17"/>
  <c r="B726" i="17"/>
  <c r="F725" i="17"/>
  <c r="H725" i="17"/>
  <c r="C728" i="17"/>
  <c r="K725" i="17" l="1"/>
  <c r="I725" i="17"/>
  <c r="G726" i="17"/>
  <c r="B727" i="17"/>
  <c r="F726" i="17"/>
  <c r="J726" i="17"/>
  <c r="H726" i="17"/>
  <c r="L725" i="17"/>
  <c r="C729" i="17"/>
  <c r="I726" i="17" l="1"/>
  <c r="K726" i="17"/>
  <c r="B728" i="17"/>
  <c r="F727" i="17"/>
  <c r="J727" i="17"/>
  <c r="G727" i="17"/>
  <c r="H727" i="17" s="1"/>
  <c r="L726" i="17"/>
  <c r="C730" i="17"/>
  <c r="K727" i="17" l="1"/>
  <c r="I727" i="17"/>
  <c r="J728" i="17"/>
  <c r="G728" i="17"/>
  <c r="F728" i="17"/>
  <c r="B729" i="17"/>
  <c r="H728" i="17"/>
  <c r="L727" i="17"/>
  <c r="C731" i="17"/>
  <c r="I728" i="17" l="1"/>
  <c r="K728" i="17"/>
  <c r="G729" i="17"/>
  <c r="B730" i="17"/>
  <c r="F729" i="17"/>
  <c r="J729" i="17"/>
  <c r="H729" i="17"/>
  <c r="L728" i="17"/>
  <c r="C732" i="17"/>
  <c r="K729" i="17" l="1"/>
  <c r="I729" i="17"/>
  <c r="B731" i="17"/>
  <c r="F730" i="17"/>
  <c r="J730" i="17"/>
  <c r="G730" i="17"/>
  <c r="H730" i="17" s="1"/>
  <c r="L729" i="17"/>
  <c r="C733" i="17"/>
  <c r="K730" i="17" l="1"/>
  <c r="I730" i="17"/>
  <c r="L730" i="17"/>
  <c r="B732" i="17"/>
  <c r="J731" i="17"/>
  <c r="G731" i="17"/>
  <c r="H731" i="17" s="1"/>
  <c r="F731" i="17"/>
  <c r="C734" i="17"/>
  <c r="K731" i="17" l="1"/>
  <c r="I731" i="17"/>
  <c r="L731" i="17"/>
  <c r="B733" i="17"/>
  <c r="F732" i="17"/>
  <c r="J732" i="17"/>
  <c r="G732" i="17"/>
  <c r="H732" i="17" s="1"/>
  <c r="C735" i="17"/>
  <c r="K732" i="17" l="1"/>
  <c r="I732" i="17"/>
  <c r="C736" i="17"/>
  <c r="L732" i="17"/>
  <c r="J733" i="17"/>
  <c r="G733" i="17"/>
  <c r="H733" i="17" s="1"/>
  <c r="F733" i="17"/>
  <c r="B734" i="17"/>
  <c r="K733" i="17" l="1"/>
  <c r="I733" i="17"/>
  <c r="L733" i="17"/>
  <c r="C737" i="17"/>
  <c r="J734" i="17"/>
  <c r="G734" i="17"/>
  <c r="H734" i="17" s="1"/>
  <c r="F734" i="17"/>
  <c r="B735" i="17"/>
  <c r="I734" i="17" l="1"/>
  <c r="K734" i="17"/>
  <c r="C738" i="17"/>
  <c r="L734" i="17"/>
  <c r="G735" i="17"/>
  <c r="H735" i="17" s="1"/>
  <c r="J735" i="17"/>
  <c r="F735" i="17"/>
  <c r="B736" i="17"/>
  <c r="I735" i="17" l="1"/>
  <c r="K735" i="17"/>
  <c r="L735" i="17"/>
  <c r="C739" i="17"/>
  <c r="J736" i="17"/>
  <c r="G736" i="17"/>
  <c r="H736" i="17" s="1"/>
  <c r="F736" i="17"/>
  <c r="B737" i="17"/>
  <c r="I736" i="17" l="1"/>
  <c r="K736" i="17"/>
  <c r="L736" i="17"/>
  <c r="C740" i="17"/>
  <c r="G737" i="17"/>
  <c r="H737" i="17" s="1"/>
  <c r="B738" i="17"/>
  <c r="F737" i="17"/>
  <c r="J737" i="17"/>
  <c r="I737" i="17" l="1"/>
  <c r="K737" i="17"/>
  <c r="B739" i="17"/>
  <c r="F738" i="17"/>
  <c r="J738" i="17"/>
  <c r="G738" i="17"/>
  <c r="H738" i="17" s="1"/>
  <c r="C741" i="17"/>
  <c r="L737" i="17"/>
  <c r="K738" i="17" l="1"/>
  <c r="I738" i="17"/>
  <c r="L738" i="17"/>
  <c r="B740" i="17"/>
  <c r="J739" i="17"/>
  <c r="G739" i="17"/>
  <c r="F739" i="17"/>
  <c r="H739" i="17"/>
  <c r="C742" i="17"/>
  <c r="K739" i="17" l="1"/>
  <c r="I739" i="17"/>
  <c r="L739" i="17"/>
  <c r="C743" i="17"/>
  <c r="B741" i="17"/>
  <c r="F740" i="17"/>
  <c r="G740" i="17"/>
  <c r="H740" i="17" s="1"/>
  <c r="J740" i="17"/>
  <c r="K740" i="17" l="1"/>
  <c r="I740" i="17"/>
  <c r="C744" i="17"/>
  <c r="J741" i="17"/>
  <c r="G741" i="17"/>
  <c r="H741" i="17" s="1"/>
  <c r="F741" i="17"/>
  <c r="B742" i="17"/>
  <c r="L740" i="17"/>
  <c r="K741" i="17" l="1"/>
  <c r="I741" i="17"/>
  <c r="J742" i="17"/>
  <c r="G742" i="17"/>
  <c r="H742" i="17" s="1"/>
  <c r="F742" i="17"/>
  <c r="B743" i="17"/>
  <c r="L741" i="17"/>
  <c r="C745" i="17"/>
  <c r="K742" i="17" l="1"/>
  <c r="I742" i="17"/>
  <c r="G743" i="17"/>
  <c r="J743" i="17"/>
  <c r="F743" i="17"/>
  <c r="B744" i="17"/>
  <c r="H743" i="17"/>
  <c r="C746" i="17"/>
  <c r="L742" i="17"/>
  <c r="K743" i="17" l="1"/>
  <c r="I743" i="17"/>
  <c r="C747" i="17"/>
  <c r="J744" i="17"/>
  <c r="B745" i="17"/>
  <c r="G744" i="17"/>
  <c r="H744" i="17" s="1"/>
  <c r="F744" i="17"/>
  <c r="L743" i="17"/>
  <c r="I744" i="17" l="1"/>
  <c r="K744" i="17"/>
  <c r="G745" i="17"/>
  <c r="B746" i="17"/>
  <c r="F745" i="17"/>
  <c r="J745" i="17"/>
  <c r="H745" i="17"/>
  <c r="L744" i="17"/>
  <c r="C748" i="17"/>
  <c r="I745" i="17" l="1"/>
  <c r="K745" i="17"/>
  <c r="B747" i="17"/>
  <c r="F746" i="17"/>
  <c r="J746" i="17"/>
  <c r="G746" i="17"/>
  <c r="H746" i="17" s="1"/>
  <c r="C749" i="17"/>
  <c r="L745" i="17"/>
  <c r="K746" i="17" l="1"/>
  <c r="I746" i="17"/>
  <c r="F747" i="17"/>
  <c r="B748" i="17"/>
  <c r="J747" i="17"/>
  <c r="G747" i="17"/>
  <c r="H747" i="17" s="1"/>
  <c r="L746" i="17"/>
  <c r="C750" i="17"/>
  <c r="K747" i="17" l="1"/>
  <c r="I747" i="17"/>
  <c r="B749" i="17"/>
  <c r="F748" i="17"/>
  <c r="G748" i="17"/>
  <c r="J748" i="17"/>
  <c r="H748" i="17"/>
  <c r="L747" i="17"/>
  <c r="C751" i="17"/>
  <c r="I748" i="17" l="1"/>
  <c r="K748" i="17"/>
  <c r="L748" i="17" s="1"/>
  <c r="J749" i="17"/>
  <c r="G749" i="17"/>
  <c r="F749" i="17"/>
  <c r="B750" i="17"/>
  <c r="H749" i="17"/>
  <c r="C752" i="17"/>
  <c r="K749" i="17" l="1"/>
  <c r="I749" i="17"/>
  <c r="J750" i="17"/>
  <c r="G750" i="17"/>
  <c r="F750" i="17"/>
  <c r="B751" i="17"/>
  <c r="H750" i="17"/>
  <c r="L749" i="17"/>
  <c r="C753" i="17"/>
  <c r="K750" i="17" l="1"/>
  <c r="I750" i="17"/>
  <c r="G751" i="17"/>
  <c r="B752" i="17"/>
  <c r="J751" i="17"/>
  <c r="F751" i="17"/>
  <c r="H751" i="17"/>
  <c r="L750" i="17"/>
  <c r="C754" i="17"/>
  <c r="K751" i="17" l="1"/>
  <c r="I751" i="17"/>
  <c r="L751" i="17"/>
  <c r="J752" i="17"/>
  <c r="B753" i="17"/>
  <c r="G752" i="17"/>
  <c r="F752" i="17"/>
  <c r="H752" i="17"/>
  <c r="C755" i="17"/>
  <c r="I752" i="17" l="1"/>
  <c r="K752" i="17"/>
  <c r="L752" i="17"/>
  <c r="G753" i="17"/>
  <c r="B754" i="17"/>
  <c r="F753" i="17"/>
  <c r="J753" i="17"/>
  <c r="H753" i="17"/>
  <c r="C756" i="17"/>
  <c r="I753" i="17" l="1"/>
  <c r="K753" i="17"/>
  <c r="L753" i="17"/>
  <c r="B755" i="17"/>
  <c r="F754" i="17"/>
  <c r="G754" i="17"/>
  <c r="J754" i="17"/>
  <c r="H754" i="17"/>
  <c r="C757" i="17"/>
  <c r="K754" i="17" l="1"/>
  <c r="I754" i="17"/>
  <c r="L754" i="17"/>
  <c r="C758" i="17"/>
  <c r="G755" i="17"/>
  <c r="H755" i="17" s="1"/>
  <c r="F755" i="17"/>
  <c r="B756" i="17"/>
  <c r="J755" i="17"/>
  <c r="K755" i="17" l="1"/>
  <c r="I755" i="17"/>
  <c r="B757" i="17"/>
  <c r="F756" i="17"/>
  <c r="J756" i="17"/>
  <c r="G756" i="17"/>
  <c r="H756" i="17" s="1"/>
  <c r="C759" i="17"/>
  <c r="L755" i="17"/>
  <c r="I756" i="17" l="1"/>
  <c r="K756" i="17"/>
  <c r="L756" i="17"/>
  <c r="J757" i="17"/>
  <c r="G757" i="17"/>
  <c r="H757" i="17" s="1"/>
  <c r="F757" i="17"/>
  <c r="B758" i="17"/>
  <c r="C760" i="17"/>
  <c r="K757" i="17" l="1"/>
  <c r="I757" i="17"/>
  <c r="J758" i="17"/>
  <c r="G758" i="17"/>
  <c r="F758" i="17"/>
  <c r="B759" i="17"/>
  <c r="H758" i="17"/>
  <c r="L757" i="17"/>
  <c r="C761" i="17"/>
  <c r="G759" i="17" l="1"/>
  <c r="B760" i="17"/>
  <c r="J759" i="17"/>
  <c r="F759" i="17"/>
  <c r="H759" i="17"/>
  <c r="K758" i="17"/>
  <c r="L758" i="17" s="1"/>
  <c r="I758" i="17"/>
  <c r="C762" i="17"/>
  <c r="K759" i="17" l="1"/>
  <c r="I759" i="17"/>
  <c r="J760" i="17"/>
  <c r="B761" i="17"/>
  <c r="G760" i="17"/>
  <c r="H760" i="17" s="1"/>
  <c r="F760" i="17"/>
  <c r="L759" i="17"/>
  <c r="C763" i="17"/>
  <c r="I760" i="17" l="1"/>
  <c r="K760" i="17"/>
  <c r="G761" i="17"/>
  <c r="B762" i="17"/>
  <c r="F761" i="17"/>
  <c r="J761" i="17"/>
  <c r="H761" i="17"/>
  <c r="L760" i="17"/>
  <c r="C764" i="17"/>
  <c r="I761" i="17" l="1"/>
  <c r="K761" i="17"/>
  <c r="B763" i="17"/>
  <c r="F762" i="17"/>
  <c r="G762" i="17"/>
  <c r="H762" i="17" s="1"/>
  <c r="J762" i="17"/>
  <c r="C765" i="17"/>
  <c r="L761" i="17"/>
  <c r="K762" i="17" l="1"/>
  <c r="I762" i="17"/>
  <c r="J763" i="17"/>
  <c r="G763" i="17"/>
  <c r="H763" i="17" s="1"/>
  <c r="F763" i="17"/>
  <c r="B764" i="17"/>
  <c r="L762" i="17"/>
  <c r="C766" i="17"/>
  <c r="K763" i="17" l="1"/>
  <c r="I763" i="17"/>
  <c r="B765" i="17"/>
  <c r="F764" i="17"/>
  <c r="J764" i="17"/>
  <c r="G764" i="17"/>
  <c r="H764" i="17" s="1"/>
  <c r="C767" i="17"/>
  <c r="L763" i="17"/>
  <c r="K764" i="17" l="1"/>
  <c r="I764" i="17"/>
  <c r="J765" i="17"/>
  <c r="B766" i="17"/>
  <c r="G765" i="17"/>
  <c r="H765" i="17" s="1"/>
  <c r="F765" i="17"/>
  <c r="L764" i="17"/>
  <c r="C768" i="17"/>
  <c r="K765" i="17" l="1"/>
  <c r="I765" i="17"/>
  <c r="L765" i="17"/>
  <c r="J766" i="17"/>
  <c r="G766" i="17"/>
  <c r="H766" i="17" s="1"/>
  <c r="B767" i="17"/>
  <c r="F766" i="17"/>
  <c r="C769" i="17"/>
  <c r="K766" i="17" l="1"/>
  <c r="I766" i="17"/>
  <c r="L766" i="17"/>
  <c r="G767" i="17"/>
  <c r="B768" i="17"/>
  <c r="J767" i="17"/>
  <c r="F767" i="17"/>
  <c r="H767" i="17" s="1"/>
  <c r="C770" i="17"/>
  <c r="K767" i="17" l="1"/>
  <c r="I767" i="17"/>
  <c r="L767" i="17"/>
  <c r="J768" i="17"/>
  <c r="F768" i="17"/>
  <c r="B769" i="17"/>
  <c r="G768" i="17"/>
  <c r="H768" i="17" s="1"/>
  <c r="C771" i="17"/>
  <c r="I768" i="17" l="1"/>
  <c r="K768" i="17"/>
  <c r="G769" i="17"/>
  <c r="B770" i="17"/>
  <c r="F769" i="17"/>
  <c r="J769" i="17"/>
  <c r="H769" i="17"/>
  <c r="L768" i="17"/>
  <c r="C772" i="17"/>
  <c r="I769" i="17" l="1"/>
  <c r="K769" i="17"/>
  <c r="B771" i="17"/>
  <c r="F770" i="17"/>
  <c r="G770" i="17"/>
  <c r="J770" i="17"/>
  <c r="H770" i="17"/>
  <c r="L769" i="17"/>
  <c r="C773" i="17"/>
  <c r="K770" i="17" l="1"/>
  <c r="I770" i="17"/>
  <c r="L770" i="17"/>
  <c r="J771" i="17"/>
  <c r="G771" i="17"/>
  <c r="F771" i="17"/>
  <c r="B772" i="17"/>
  <c r="H771" i="17"/>
  <c r="C774" i="17"/>
  <c r="K771" i="17" l="1"/>
  <c r="I771" i="17"/>
  <c r="L771" i="17"/>
  <c r="B773" i="17"/>
  <c r="F772" i="17"/>
  <c r="J772" i="17"/>
  <c r="G772" i="17"/>
  <c r="H772" i="17" s="1"/>
  <c r="C775" i="17"/>
  <c r="K772" i="17" l="1"/>
  <c r="I772" i="17"/>
  <c r="L772" i="17"/>
  <c r="J773" i="17"/>
  <c r="B774" i="17"/>
  <c r="G773" i="17"/>
  <c r="H773" i="17" s="1"/>
  <c r="F773" i="17"/>
  <c r="C776" i="17"/>
  <c r="K773" i="17" l="1"/>
  <c r="I773" i="17"/>
  <c r="J774" i="17"/>
  <c r="G774" i="17"/>
  <c r="B775" i="17"/>
  <c r="F774" i="17"/>
  <c r="H774" i="17"/>
  <c r="L773" i="17"/>
  <c r="C777" i="17"/>
  <c r="K774" i="17" l="1"/>
  <c r="I774" i="17"/>
  <c r="G775" i="17"/>
  <c r="F775" i="17"/>
  <c r="B776" i="17"/>
  <c r="J775" i="17"/>
  <c r="H775" i="17"/>
  <c r="L774" i="17"/>
  <c r="C778" i="17"/>
  <c r="K775" i="17" l="1"/>
  <c r="I775" i="17"/>
  <c r="L775" i="17"/>
  <c r="J776" i="17"/>
  <c r="G776" i="17"/>
  <c r="F776" i="17"/>
  <c r="B777" i="17"/>
  <c r="H776" i="17"/>
  <c r="C779" i="17"/>
  <c r="G777" i="17" l="1"/>
  <c r="B778" i="17"/>
  <c r="F777" i="17"/>
  <c r="J777" i="17"/>
  <c r="H777" i="17"/>
  <c r="I776" i="17"/>
  <c r="K776" i="17"/>
  <c r="L776" i="17" s="1"/>
  <c r="C780" i="17"/>
  <c r="C781" i="17" l="1"/>
  <c r="B779" i="17"/>
  <c r="F778" i="17"/>
  <c r="J778" i="17"/>
  <c r="G778" i="17"/>
  <c r="H778" i="17" s="1"/>
  <c r="I777" i="17"/>
  <c r="K777" i="17"/>
  <c r="L777" i="17" s="1"/>
  <c r="K778" i="17" l="1"/>
  <c r="I778" i="17"/>
  <c r="L778" i="17"/>
  <c r="C782" i="17"/>
  <c r="J779" i="17"/>
  <c r="B780" i="17"/>
  <c r="G779" i="17"/>
  <c r="H779" i="17" s="1"/>
  <c r="F779" i="17"/>
  <c r="K779" i="17" l="1"/>
  <c r="I779" i="17"/>
  <c r="L779" i="17"/>
  <c r="G780" i="17"/>
  <c r="B781" i="17"/>
  <c r="F780" i="17"/>
  <c r="J780" i="17"/>
  <c r="H780" i="17"/>
  <c r="C783" i="17"/>
  <c r="K780" i="17" l="1"/>
  <c r="L780" i="17" s="1"/>
  <c r="I780" i="17"/>
  <c r="J781" i="17"/>
  <c r="G781" i="17"/>
  <c r="H781" i="17" s="1"/>
  <c r="F781" i="17"/>
  <c r="B782" i="17"/>
  <c r="C784" i="17"/>
  <c r="K781" i="17" l="1"/>
  <c r="I781" i="17"/>
  <c r="J782" i="17"/>
  <c r="G782" i="17"/>
  <c r="B783" i="17"/>
  <c r="F782" i="17"/>
  <c r="H782" i="17"/>
  <c r="L781" i="17"/>
  <c r="C785" i="17"/>
  <c r="I782" i="17" l="1"/>
  <c r="K782" i="17"/>
  <c r="G783" i="17"/>
  <c r="B784" i="17"/>
  <c r="F783" i="17"/>
  <c r="J783" i="17"/>
  <c r="H783" i="17"/>
  <c r="L782" i="17"/>
  <c r="C786" i="17"/>
  <c r="J784" i="17" l="1"/>
  <c r="G784" i="17"/>
  <c r="H784" i="17" s="1"/>
  <c r="F784" i="17"/>
  <c r="B785" i="17"/>
  <c r="K783" i="17"/>
  <c r="L783" i="17" s="1"/>
  <c r="I783" i="17"/>
  <c r="C787" i="17"/>
  <c r="K784" i="17" l="1"/>
  <c r="I784" i="17"/>
  <c r="G785" i="17"/>
  <c r="B786" i="17"/>
  <c r="F785" i="17"/>
  <c r="J785" i="17"/>
  <c r="H785" i="17"/>
  <c r="C788" i="17"/>
  <c r="L784" i="17"/>
  <c r="I785" i="17" l="1"/>
  <c r="K785" i="17"/>
  <c r="B787" i="17"/>
  <c r="F786" i="17"/>
  <c r="J786" i="17"/>
  <c r="G786" i="17"/>
  <c r="H786" i="17" s="1"/>
  <c r="L785" i="17"/>
  <c r="C789" i="17"/>
  <c r="K786" i="17" l="1"/>
  <c r="I786" i="17"/>
  <c r="L786" i="17"/>
  <c r="J787" i="17"/>
  <c r="G787" i="17"/>
  <c r="H787" i="17" s="1"/>
  <c r="F787" i="17"/>
  <c r="B788" i="17"/>
  <c r="C790" i="17"/>
  <c r="K787" i="17" l="1"/>
  <c r="I787" i="17"/>
  <c r="G788" i="17"/>
  <c r="B789" i="17"/>
  <c r="F788" i="17"/>
  <c r="J788" i="17"/>
  <c r="H788" i="17"/>
  <c r="L787" i="17"/>
  <c r="C791" i="17"/>
  <c r="J789" i="17" l="1"/>
  <c r="B790" i="17"/>
  <c r="G789" i="17"/>
  <c r="H789" i="17" s="1"/>
  <c r="F789" i="17"/>
  <c r="C792" i="17"/>
  <c r="K788" i="17"/>
  <c r="L788" i="17" s="1"/>
  <c r="I788" i="17"/>
  <c r="K789" i="17" l="1"/>
  <c r="I789" i="17"/>
  <c r="C793" i="17"/>
  <c r="J790" i="17"/>
  <c r="G790" i="17"/>
  <c r="H790" i="17" s="1"/>
  <c r="F790" i="17"/>
  <c r="B791" i="17"/>
  <c r="L789" i="17"/>
  <c r="I790" i="17" l="1"/>
  <c r="K790" i="17"/>
  <c r="G791" i="17"/>
  <c r="B792" i="17"/>
  <c r="F791" i="17"/>
  <c r="J791" i="17"/>
  <c r="H791" i="17"/>
  <c r="L790" i="17"/>
  <c r="C794" i="17"/>
  <c r="J792" i="17" l="1"/>
  <c r="B793" i="17"/>
  <c r="G792" i="17"/>
  <c r="H792" i="17" s="1"/>
  <c r="F792" i="17"/>
  <c r="C795" i="17"/>
  <c r="K791" i="17"/>
  <c r="L791" i="17" s="1"/>
  <c r="I791" i="17"/>
  <c r="K792" i="17" l="1"/>
  <c r="I792" i="17"/>
  <c r="C796" i="17"/>
  <c r="G793" i="17"/>
  <c r="H793" i="17" s="1"/>
  <c r="B794" i="17"/>
  <c r="F793" i="17"/>
  <c r="J793" i="17"/>
  <c r="L792" i="17"/>
  <c r="I793" i="17" l="1"/>
  <c r="K793" i="17"/>
  <c r="L793" i="17"/>
  <c r="B795" i="17"/>
  <c r="F794" i="17"/>
  <c r="J794" i="17"/>
  <c r="G794" i="17"/>
  <c r="H794" i="17" s="1"/>
  <c r="C797" i="17"/>
  <c r="K794" i="17" l="1"/>
  <c r="I794" i="17"/>
  <c r="C798" i="17"/>
  <c r="L794" i="17"/>
  <c r="J795" i="17"/>
  <c r="B796" i="17"/>
  <c r="G795" i="17"/>
  <c r="H795" i="17" s="1"/>
  <c r="F795" i="17"/>
  <c r="K795" i="17" l="1"/>
  <c r="I795" i="17"/>
  <c r="L795" i="17"/>
  <c r="J796" i="17"/>
  <c r="G796" i="17"/>
  <c r="B797" i="17"/>
  <c r="F796" i="17"/>
  <c r="H796" i="17"/>
  <c r="C799" i="17"/>
  <c r="I796" i="17" l="1"/>
  <c r="K796" i="17"/>
  <c r="G797" i="17"/>
  <c r="B798" i="17"/>
  <c r="F797" i="17"/>
  <c r="J797" i="17"/>
  <c r="H797" i="17"/>
  <c r="L796" i="17"/>
  <c r="C800" i="17"/>
  <c r="K797" i="17" l="1"/>
  <c r="L797" i="17" s="1"/>
  <c r="I797" i="17"/>
  <c r="B799" i="17"/>
  <c r="F798" i="17"/>
  <c r="J798" i="17"/>
  <c r="G798" i="17"/>
  <c r="H798" i="17" s="1"/>
  <c r="C801" i="17"/>
  <c r="K798" i="17" l="1"/>
  <c r="I798" i="17"/>
  <c r="L798" i="17"/>
  <c r="C802" i="17"/>
  <c r="J799" i="17"/>
  <c r="G799" i="17"/>
  <c r="H799" i="17" s="1"/>
  <c r="F799" i="17"/>
  <c r="B800" i="17"/>
  <c r="K799" i="17" l="1"/>
  <c r="I799" i="17"/>
  <c r="C803" i="17"/>
  <c r="L799" i="17"/>
  <c r="J800" i="17"/>
  <c r="G800" i="17"/>
  <c r="H800" i="17" s="1"/>
  <c r="F800" i="17"/>
  <c r="B801" i="17"/>
  <c r="I800" i="17" l="1"/>
  <c r="K800" i="17"/>
  <c r="L800" i="17"/>
  <c r="C804" i="17"/>
  <c r="G801" i="17"/>
  <c r="H801" i="17" s="1"/>
  <c r="F801" i="17"/>
  <c r="B802" i="17"/>
  <c r="J801" i="17"/>
  <c r="K801" i="17" l="1"/>
  <c r="I801" i="17"/>
  <c r="J802" i="17"/>
  <c r="F802" i="17"/>
  <c r="B803" i="17"/>
  <c r="G802" i="17"/>
  <c r="H802" i="17" s="1"/>
  <c r="C805" i="17"/>
  <c r="L801" i="17"/>
  <c r="K802" i="17" l="1"/>
  <c r="I802" i="17"/>
  <c r="L802" i="17"/>
  <c r="G803" i="17"/>
  <c r="J803" i="17"/>
  <c r="B804" i="17"/>
  <c r="F803" i="17"/>
  <c r="H803" i="17"/>
  <c r="C806" i="17"/>
  <c r="K803" i="17" l="1"/>
  <c r="I803" i="17"/>
  <c r="J804" i="17"/>
  <c r="G804" i="17"/>
  <c r="F804" i="17"/>
  <c r="B805" i="17"/>
  <c r="H804" i="17"/>
  <c r="L803" i="17"/>
  <c r="C807" i="17"/>
  <c r="K804" i="17" l="1"/>
  <c r="I804" i="17"/>
  <c r="J805" i="17"/>
  <c r="G805" i="17"/>
  <c r="H805" i="17" s="1"/>
  <c r="F805" i="17"/>
  <c r="B806" i="17"/>
  <c r="L804" i="17"/>
  <c r="C808" i="17"/>
  <c r="I805" i="17" l="1"/>
  <c r="K805" i="17"/>
  <c r="B807" i="17"/>
  <c r="F806" i="17"/>
  <c r="G806" i="17"/>
  <c r="J806" i="17"/>
  <c r="H806" i="17"/>
  <c r="L805" i="17"/>
  <c r="C809" i="17"/>
  <c r="K806" i="17" l="1"/>
  <c r="I806" i="17"/>
  <c r="C810" i="17"/>
  <c r="L806" i="17"/>
  <c r="F807" i="17"/>
  <c r="B808" i="17"/>
  <c r="J807" i="17"/>
  <c r="G807" i="17"/>
  <c r="H807" i="17" s="1"/>
  <c r="K807" i="17" l="1"/>
  <c r="I807" i="17"/>
  <c r="J808" i="17"/>
  <c r="G808" i="17"/>
  <c r="B809" i="17"/>
  <c r="F808" i="17"/>
  <c r="H808" i="17"/>
  <c r="L807" i="17"/>
  <c r="C811" i="17"/>
  <c r="K808" i="17" l="1"/>
  <c r="I808" i="17"/>
  <c r="J809" i="17"/>
  <c r="G809" i="17"/>
  <c r="H809" i="17" s="1"/>
  <c r="F809" i="17"/>
  <c r="B810" i="17"/>
  <c r="C812" i="17"/>
  <c r="L808" i="17"/>
  <c r="K809" i="17" l="1"/>
  <c r="I809" i="17"/>
  <c r="J810" i="17"/>
  <c r="G810" i="17"/>
  <c r="F810" i="17"/>
  <c r="B811" i="17"/>
  <c r="H810" i="17"/>
  <c r="C813" i="17"/>
  <c r="L809" i="17"/>
  <c r="I810" i="17" l="1"/>
  <c r="K810" i="17"/>
  <c r="C814" i="17"/>
  <c r="G811" i="17"/>
  <c r="H811" i="17" s="1"/>
  <c r="F811" i="17"/>
  <c r="B812" i="17"/>
  <c r="J811" i="17"/>
  <c r="L810" i="17"/>
  <c r="K811" i="17" l="1"/>
  <c r="I811" i="17"/>
  <c r="F812" i="17"/>
  <c r="B813" i="17"/>
  <c r="J812" i="17"/>
  <c r="G812" i="17"/>
  <c r="H812" i="17" s="1"/>
  <c r="L811" i="17"/>
  <c r="C815" i="17"/>
  <c r="K812" i="17" l="1"/>
  <c r="I812" i="17"/>
  <c r="J813" i="17"/>
  <c r="G813" i="17"/>
  <c r="B814" i="17"/>
  <c r="F813" i="17"/>
  <c r="H813" i="17"/>
  <c r="C816" i="17"/>
  <c r="L812" i="17"/>
  <c r="I813" i="17" l="1"/>
  <c r="K813" i="17"/>
  <c r="B815" i="17"/>
  <c r="F814" i="17"/>
  <c r="J814" i="17"/>
  <c r="G814" i="17"/>
  <c r="H814" i="17" s="1"/>
  <c r="L813" i="17"/>
  <c r="C817" i="17"/>
  <c r="K814" i="17" l="1"/>
  <c r="I814" i="17"/>
  <c r="L814" i="17"/>
  <c r="G815" i="17"/>
  <c r="F815" i="17"/>
  <c r="B816" i="17"/>
  <c r="J815" i="17"/>
  <c r="H815" i="17"/>
  <c r="C818" i="17"/>
  <c r="K815" i="17" l="1"/>
  <c r="I815" i="17"/>
  <c r="G816" i="17"/>
  <c r="F816" i="17"/>
  <c r="B817" i="17"/>
  <c r="J816" i="17"/>
  <c r="H816" i="17"/>
  <c r="L815" i="17"/>
  <c r="C819" i="17"/>
  <c r="F817" i="17" l="1"/>
  <c r="B818" i="17"/>
  <c r="J817" i="17"/>
  <c r="G817" i="17"/>
  <c r="H817" i="17" s="1"/>
  <c r="K816" i="17"/>
  <c r="L816" i="17" s="1"/>
  <c r="I816" i="17"/>
  <c r="C820" i="17"/>
  <c r="K817" i="17" l="1"/>
  <c r="I817" i="17"/>
  <c r="L817" i="17"/>
  <c r="J818" i="17"/>
  <c r="G818" i="17"/>
  <c r="B819" i="17"/>
  <c r="F818" i="17"/>
  <c r="H818" i="17"/>
  <c r="C821" i="17"/>
  <c r="K818" i="17" l="1"/>
  <c r="I818" i="17"/>
  <c r="C822" i="17"/>
  <c r="G819" i="17"/>
  <c r="H819" i="17" s="1"/>
  <c r="J819" i="17"/>
  <c r="F819" i="17"/>
  <c r="B820" i="17"/>
  <c r="L818" i="17"/>
  <c r="K819" i="17" l="1"/>
  <c r="I819" i="17"/>
  <c r="G820" i="17"/>
  <c r="F820" i="17"/>
  <c r="B821" i="17"/>
  <c r="J820" i="17"/>
  <c r="H820" i="17"/>
  <c r="L819" i="17"/>
  <c r="C823" i="17"/>
  <c r="I820" i="17" l="1"/>
  <c r="K820" i="17"/>
  <c r="L820" i="17" s="1"/>
  <c r="C824" i="17"/>
  <c r="G821" i="17"/>
  <c r="H821" i="17" s="1"/>
  <c r="F821" i="17"/>
  <c r="B822" i="17"/>
  <c r="J821" i="17"/>
  <c r="I821" i="17" l="1"/>
  <c r="K821" i="17"/>
  <c r="B823" i="17"/>
  <c r="F822" i="17"/>
  <c r="G822" i="17"/>
  <c r="H822" i="17" s="1"/>
  <c r="J822" i="17"/>
  <c r="C825" i="17"/>
  <c r="L821" i="17"/>
  <c r="K822" i="17" l="1"/>
  <c r="I822" i="17"/>
  <c r="J823" i="17"/>
  <c r="G823" i="17"/>
  <c r="F823" i="17"/>
  <c r="B824" i="17"/>
  <c r="H823" i="17"/>
  <c r="L822" i="17"/>
  <c r="C826" i="17"/>
  <c r="K823" i="17" l="1"/>
  <c r="I823" i="17"/>
  <c r="L823" i="17"/>
  <c r="G824" i="17"/>
  <c r="F824" i="17"/>
  <c r="B825" i="17"/>
  <c r="J824" i="17"/>
  <c r="H824" i="17"/>
  <c r="C827" i="17"/>
  <c r="K824" i="17" l="1"/>
  <c r="I824" i="17"/>
  <c r="G825" i="17"/>
  <c r="F825" i="17"/>
  <c r="B826" i="17"/>
  <c r="J825" i="17"/>
  <c r="H825" i="17"/>
  <c r="L824" i="17"/>
  <c r="C828" i="17"/>
  <c r="K825" i="17" l="1"/>
  <c r="I825" i="17"/>
  <c r="J826" i="17"/>
  <c r="F826" i="17"/>
  <c r="B827" i="17"/>
  <c r="G826" i="17"/>
  <c r="H826" i="17" s="1"/>
  <c r="L825" i="17"/>
  <c r="C829" i="17"/>
  <c r="I826" i="17" l="1"/>
  <c r="K826" i="17"/>
  <c r="G827" i="17"/>
  <c r="B828" i="17"/>
  <c r="F827" i="17"/>
  <c r="J827" i="17"/>
  <c r="H827" i="17"/>
  <c r="L826" i="17"/>
  <c r="C830" i="17"/>
  <c r="K827" i="17" l="1"/>
  <c r="I827" i="17"/>
  <c r="F828" i="17"/>
  <c r="B829" i="17"/>
  <c r="J828" i="17"/>
  <c r="G828" i="17"/>
  <c r="H828" i="17" s="1"/>
  <c r="C831" i="17"/>
  <c r="L827" i="17"/>
  <c r="K828" i="17" l="1"/>
  <c r="I828" i="17"/>
  <c r="G829" i="17"/>
  <c r="H829" i="17" s="1"/>
  <c r="B830" i="17"/>
  <c r="J829" i="17"/>
  <c r="F829" i="17"/>
  <c r="L828" i="17"/>
  <c r="C832" i="17"/>
  <c r="I829" i="17" l="1"/>
  <c r="K829" i="17"/>
  <c r="L829" i="17"/>
  <c r="B831" i="17"/>
  <c r="F830" i="17"/>
  <c r="G830" i="17"/>
  <c r="J830" i="17"/>
  <c r="H830" i="17"/>
  <c r="C833" i="17"/>
  <c r="K830" i="17" l="1"/>
  <c r="I830" i="17"/>
  <c r="J831" i="17"/>
  <c r="G831" i="17"/>
  <c r="F831" i="17"/>
  <c r="B832" i="17"/>
  <c r="H831" i="17"/>
  <c r="L830" i="17"/>
  <c r="C834" i="17"/>
  <c r="K831" i="17" l="1"/>
  <c r="I831" i="17"/>
  <c r="C835" i="17"/>
  <c r="G832" i="17"/>
  <c r="H832" i="17" s="1"/>
  <c r="B833" i="17"/>
  <c r="F832" i="17"/>
  <c r="J832" i="17"/>
  <c r="L831" i="17"/>
  <c r="K832" i="17" l="1"/>
  <c r="I832" i="17"/>
  <c r="L832" i="17"/>
  <c r="B834" i="17"/>
  <c r="J833" i="17"/>
  <c r="G833" i="17"/>
  <c r="F833" i="17"/>
  <c r="H833" i="17"/>
  <c r="C836" i="17"/>
  <c r="K833" i="17" l="1"/>
  <c r="I833" i="17"/>
  <c r="L833" i="17"/>
  <c r="J834" i="17"/>
  <c r="B835" i="17"/>
  <c r="G834" i="17"/>
  <c r="H834" i="17" s="1"/>
  <c r="F834" i="17"/>
  <c r="C837" i="17"/>
  <c r="I834" i="17" l="1"/>
  <c r="K834" i="17"/>
  <c r="L834" i="17"/>
  <c r="G835" i="17"/>
  <c r="B836" i="17"/>
  <c r="F835" i="17"/>
  <c r="J835" i="17"/>
  <c r="H835" i="17"/>
  <c r="C838" i="17"/>
  <c r="K835" i="17" l="1"/>
  <c r="I835" i="17"/>
  <c r="L835" i="17"/>
  <c r="J836" i="17"/>
  <c r="F836" i="17"/>
  <c r="B837" i="17"/>
  <c r="G836" i="17"/>
  <c r="H836" i="17" s="1"/>
  <c r="C839" i="17"/>
  <c r="K836" i="17" l="1"/>
  <c r="I836" i="17"/>
  <c r="L836" i="17"/>
  <c r="G837" i="17"/>
  <c r="J837" i="17"/>
  <c r="F837" i="17"/>
  <c r="B838" i="17"/>
  <c r="H837" i="17"/>
  <c r="C840" i="17"/>
  <c r="B839" i="17" l="1"/>
  <c r="F838" i="17"/>
  <c r="J838" i="17"/>
  <c r="G838" i="17"/>
  <c r="H838" i="17" s="1"/>
  <c r="I837" i="17"/>
  <c r="K837" i="17"/>
  <c r="L837" i="17"/>
  <c r="C841" i="17"/>
  <c r="K838" i="17" l="1"/>
  <c r="I838" i="17"/>
  <c r="C842" i="17"/>
  <c r="L838" i="17"/>
  <c r="J839" i="17"/>
  <c r="G839" i="17"/>
  <c r="H839" i="17" s="1"/>
  <c r="B840" i="17"/>
  <c r="F839" i="17"/>
  <c r="K839" i="17" l="1"/>
  <c r="I839" i="17"/>
  <c r="G840" i="17"/>
  <c r="B841" i="17"/>
  <c r="F840" i="17"/>
  <c r="J840" i="17"/>
  <c r="H840" i="17"/>
  <c r="L839" i="17"/>
  <c r="C843" i="17"/>
  <c r="I840" i="17" l="1"/>
  <c r="K840" i="17"/>
  <c r="B842" i="17"/>
  <c r="J841" i="17"/>
  <c r="G841" i="17"/>
  <c r="F841" i="17"/>
  <c r="H841" i="17"/>
  <c r="L840" i="17"/>
  <c r="C844" i="17"/>
  <c r="K841" i="17" l="1"/>
  <c r="L841" i="17" s="1"/>
  <c r="I841" i="17"/>
  <c r="J842" i="17"/>
  <c r="B843" i="17"/>
  <c r="F842" i="17"/>
  <c r="G842" i="17"/>
  <c r="H842" i="17" s="1"/>
  <c r="C845" i="17"/>
  <c r="I842" i="17" l="1"/>
  <c r="K842" i="17"/>
  <c r="C846" i="17"/>
  <c r="G843" i="17"/>
  <c r="H843" i="17" s="1"/>
  <c r="B844" i="17"/>
  <c r="F843" i="17"/>
  <c r="J843" i="17"/>
  <c r="L842" i="17"/>
  <c r="K843" i="17" l="1"/>
  <c r="I843" i="17"/>
  <c r="L843" i="17"/>
  <c r="J844" i="17"/>
  <c r="B845" i="17"/>
  <c r="G844" i="17"/>
  <c r="F844" i="17"/>
  <c r="H844" i="17"/>
  <c r="C847" i="17"/>
  <c r="K844" i="17" l="1"/>
  <c r="I844" i="17"/>
  <c r="L844" i="17"/>
  <c r="C848" i="17"/>
  <c r="J845" i="17"/>
  <c r="F845" i="17"/>
  <c r="B846" i="17"/>
  <c r="G845" i="17"/>
  <c r="H845" i="17" s="1"/>
  <c r="I845" i="17" l="1"/>
  <c r="K845" i="17"/>
  <c r="L845" i="17"/>
  <c r="C849" i="17"/>
  <c r="B847" i="17"/>
  <c r="F846" i="17"/>
  <c r="G846" i="17"/>
  <c r="H846" i="17" s="1"/>
  <c r="J846" i="17"/>
  <c r="I846" i="17" l="1"/>
  <c r="K846" i="17"/>
  <c r="G847" i="17"/>
  <c r="F847" i="17"/>
  <c r="H847" i="17" s="1"/>
  <c r="B848" i="17"/>
  <c r="J847" i="17"/>
  <c r="C850" i="17"/>
  <c r="L846" i="17"/>
  <c r="K847" i="17" l="1"/>
  <c r="I847" i="17"/>
  <c r="C851" i="17"/>
  <c r="L847" i="17"/>
  <c r="B849" i="17"/>
  <c r="F848" i="17"/>
  <c r="G848" i="17"/>
  <c r="H848" i="17" s="1"/>
  <c r="J848" i="17"/>
  <c r="K848" i="17" l="1"/>
  <c r="I848" i="17"/>
  <c r="G849" i="17"/>
  <c r="F849" i="17"/>
  <c r="J849" i="17"/>
  <c r="B850" i="17"/>
  <c r="H849" i="17"/>
  <c r="C852" i="17"/>
  <c r="L848" i="17"/>
  <c r="J850" i="17" l="1"/>
  <c r="F850" i="17"/>
  <c r="B851" i="17"/>
  <c r="G850" i="17"/>
  <c r="H850" i="17"/>
  <c r="C853" i="17"/>
  <c r="K849" i="17"/>
  <c r="L849" i="17" s="1"/>
  <c r="I849" i="17"/>
  <c r="C854" i="17" l="1"/>
  <c r="K850" i="17"/>
  <c r="L850" i="17" s="1"/>
  <c r="I850" i="17"/>
  <c r="G851" i="17"/>
  <c r="H851" i="17" s="1"/>
  <c r="F851" i="17"/>
  <c r="J851" i="17"/>
  <c r="B852" i="17"/>
  <c r="K851" i="17" l="1"/>
  <c r="I851" i="17"/>
  <c r="J852" i="17"/>
  <c r="G852" i="17"/>
  <c r="H852" i="17" s="1"/>
  <c r="F852" i="17"/>
  <c r="B853" i="17"/>
  <c r="L851" i="17"/>
  <c r="C855" i="17"/>
  <c r="I852" i="17" l="1"/>
  <c r="K852" i="17"/>
  <c r="G853" i="17"/>
  <c r="B854" i="17"/>
  <c r="F853" i="17"/>
  <c r="J853" i="17"/>
  <c r="H853" i="17"/>
  <c r="L852" i="17"/>
  <c r="C856" i="17"/>
  <c r="I853" i="17" l="1"/>
  <c r="K853" i="17"/>
  <c r="B855" i="17"/>
  <c r="F854" i="17"/>
  <c r="J854" i="17"/>
  <c r="G854" i="17"/>
  <c r="H854" i="17" s="1"/>
  <c r="L853" i="17"/>
  <c r="C857" i="17"/>
  <c r="K854" i="17" l="1"/>
  <c r="I854" i="17"/>
  <c r="L854" i="17"/>
  <c r="J855" i="17"/>
  <c r="F855" i="17"/>
  <c r="B856" i="17"/>
  <c r="G855" i="17"/>
  <c r="H855" i="17" s="1"/>
  <c r="C858" i="17"/>
  <c r="K855" i="17" l="1"/>
  <c r="I855" i="17"/>
  <c r="L855" i="17"/>
  <c r="B857" i="17"/>
  <c r="F856" i="17"/>
  <c r="G856" i="17"/>
  <c r="H856" i="17" s="1"/>
  <c r="J856" i="17"/>
  <c r="C859" i="17"/>
  <c r="K856" i="17" l="1"/>
  <c r="I856" i="17"/>
  <c r="L856" i="17"/>
  <c r="J857" i="17"/>
  <c r="B858" i="17"/>
  <c r="G857" i="17"/>
  <c r="F857" i="17"/>
  <c r="H857" i="17" s="1"/>
  <c r="C860" i="17"/>
  <c r="K857" i="17" l="1"/>
  <c r="I857" i="17"/>
  <c r="L857" i="17"/>
  <c r="J858" i="17"/>
  <c r="G858" i="17"/>
  <c r="B859" i="17"/>
  <c r="F858" i="17"/>
  <c r="H858" i="17"/>
  <c r="C861" i="17"/>
  <c r="K858" i="17" l="1"/>
  <c r="I858" i="17"/>
  <c r="C862" i="17"/>
  <c r="G859" i="17"/>
  <c r="H859" i="17" s="1"/>
  <c r="F859" i="17"/>
  <c r="B860" i="17"/>
  <c r="J859" i="17"/>
  <c r="L858" i="17"/>
  <c r="K859" i="17" l="1"/>
  <c r="I859" i="17"/>
  <c r="L859" i="17"/>
  <c r="J860" i="17"/>
  <c r="G860" i="17"/>
  <c r="H860" i="17" s="1"/>
  <c r="F860" i="17"/>
  <c r="B861" i="17"/>
  <c r="C863" i="17"/>
  <c r="I860" i="17" l="1"/>
  <c r="K860" i="17"/>
  <c r="G861" i="17"/>
  <c r="B862" i="17"/>
  <c r="F861" i="17"/>
  <c r="J861" i="17"/>
  <c r="H861" i="17"/>
  <c r="L860" i="17"/>
  <c r="C864" i="17"/>
  <c r="I861" i="17" l="1"/>
  <c r="K861" i="17"/>
  <c r="B863" i="17"/>
  <c r="F862" i="17"/>
  <c r="J862" i="17"/>
  <c r="G862" i="17"/>
  <c r="H862" i="17" s="1"/>
  <c r="L861" i="17"/>
  <c r="C865" i="17"/>
  <c r="K862" i="17" l="1"/>
  <c r="I862" i="17"/>
  <c r="L862" i="17"/>
  <c r="C866" i="17"/>
  <c r="B864" i="17"/>
  <c r="J863" i="17"/>
  <c r="G863" i="17"/>
  <c r="H863" i="17" s="1"/>
  <c r="F863" i="17"/>
  <c r="K863" i="17" l="1"/>
  <c r="I863" i="17"/>
  <c r="L863" i="17"/>
  <c r="C867" i="17"/>
  <c r="B865" i="17"/>
  <c r="F864" i="17"/>
  <c r="J864" i="17"/>
  <c r="G864" i="17"/>
  <c r="H864" i="17" s="1"/>
  <c r="K864" i="17" l="1"/>
  <c r="L864" i="17" s="1"/>
  <c r="I864" i="17"/>
  <c r="J865" i="17"/>
  <c r="G865" i="17"/>
  <c r="H865" i="17" s="1"/>
  <c r="F865" i="17"/>
  <c r="B866" i="17"/>
  <c r="C868" i="17"/>
  <c r="K865" i="17" l="1"/>
  <c r="I865" i="17"/>
  <c r="J866" i="17"/>
  <c r="G866" i="17"/>
  <c r="H866" i="17" s="1"/>
  <c r="F866" i="17"/>
  <c r="B867" i="17"/>
  <c r="L865" i="17"/>
  <c r="C869" i="17"/>
  <c r="I866" i="17" l="1"/>
  <c r="K866" i="17"/>
  <c r="L866" i="17" s="1"/>
  <c r="G867" i="17"/>
  <c r="J867" i="17"/>
  <c r="F867" i="17"/>
  <c r="B868" i="17"/>
  <c r="H867" i="17"/>
  <c r="C870" i="17"/>
  <c r="I867" i="17" l="1"/>
  <c r="K867" i="17"/>
  <c r="C871" i="17"/>
  <c r="J868" i="17"/>
  <c r="G868" i="17"/>
  <c r="H868" i="17" s="1"/>
  <c r="F868" i="17"/>
  <c r="B869" i="17"/>
  <c r="L867" i="17"/>
  <c r="I868" i="17" l="1"/>
  <c r="K868" i="17"/>
  <c r="G869" i="17"/>
  <c r="B870" i="17"/>
  <c r="F869" i="17"/>
  <c r="J869" i="17"/>
  <c r="H869" i="17"/>
  <c r="L868" i="17"/>
  <c r="C872" i="17"/>
  <c r="I869" i="17" l="1"/>
  <c r="K869" i="17"/>
  <c r="B871" i="17"/>
  <c r="F870" i="17"/>
  <c r="J870" i="17"/>
  <c r="G870" i="17"/>
  <c r="H870" i="17" s="1"/>
  <c r="C873" i="17"/>
  <c r="L869" i="17"/>
  <c r="K870" i="17" l="1"/>
  <c r="I870" i="17"/>
  <c r="L870" i="17"/>
  <c r="B872" i="17"/>
  <c r="J871" i="17"/>
  <c r="G871" i="17"/>
  <c r="H871" i="17" s="1"/>
  <c r="F871" i="17"/>
  <c r="C874" i="17"/>
  <c r="K871" i="17" l="1"/>
  <c r="I871" i="17"/>
  <c r="L871" i="17"/>
  <c r="C875" i="17"/>
  <c r="B873" i="17"/>
  <c r="F872" i="17"/>
  <c r="G872" i="17"/>
  <c r="H872" i="17" s="1"/>
  <c r="J872" i="17"/>
  <c r="K872" i="17" l="1"/>
  <c r="I872" i="17"/>
  <c r="J873" i="17"/>
  <c r="G873" i="17"/>
  <c r="F873" i="17"/>
  <c r="B874" i="17"/>
  <c r="H873" i="17"/>
  <c r="C876" i="17"/>
  <c r="L872" i="17"/>
  <c r="K873" i="17" l="1"/>
  <c r="I873" i="17"/>
  <c r="C877" i="17"/>
  <c r="J874" i="17"/>
  <c r="G874" i="17"/>
  <c r="H874" i="17" s="1"/>
  <c r="F874" i="17"/>
  <c r="B875" i="17"/>
  <c r="L873" i="17"/>
  <c r="K874" i="17" l="1"/>
  <c r="I874" i="17"/>
  <c r="G875" i="17"/>
  <c r="J875" i="17"/>
  <c r="F875" i="17"/>
  <c r="H875" i="17" s="1"/>
  <c r="B876" i="17"/>
  <c r="L874" i="17"/>
  <c r="C878" i="17"/>
  <c r="K875" i="17" l="1"/>
  <c r="I875" i="17"/>
  <c r="J876" i="17"/>
  <c r="B877" i="17"/>
  <c r="G876" i="17"/>
  <c r="H876" i="17" s="1"/>
  <c r="F876" i="17"/>
  <c r="L875" i="17"/>
  <c r="C879" i="17"/>
  <c r="I876" i="17" l="1"/>
  <c r="K876" i="17"/>
  <c r="G877" i="17"/>
  <c r="B878" i="17"/>
  <c r="F877" i="17"/>
  <c r="J877" i="17"/>
  <c r="H877" i="17"/>
  <c r="L876" i="17"/>
  <c r="C880" i="17"/>
  <c r="I877" i="17" l="1"/>
  <c r="K877" i="17"/>
  <c r="L877" i="17"/>
  <c r="F878" i="17"/>
  <c r="B879" i="17"/>
  <c r="J878" i="17"/>
  <c r="G878" i="17"/>
  <c r="H878" i="17" s="1"/>
  <c r="C881" i="17"/>
  <c r="K878" i="17" l="1"/>
  <c r="I878" i="17"/>
  <c r="L878" i="17"/>
  <c r="J879" i="17"/>
  <c r="G879" i="17"/>
  <c r="H879" i="17" s="1"/>
  <c r="F879" i="17"/>
  <c r="B880" i="17"/>
  <c r="C882" i="17"/>
  <c r="I879" i="17" l="1"/>
  <c r="K879" i="17"/>
  <c r="B881" i="17"/>
  <c r="F880" i="17"/>
  <c r="J880" i="17"/>
  <c r="G880" i="17"/>
  <c r="H880" i="17" s="1"/>
  <c r="L879" i="17"/>
  <c r="C883" i="17"/>
  <c r="K880" i="17" l="1"/>
  <c r="I880" i="17"/>
  <c r="L880" i="17"/>
  <c r="C884" i="17"/>
  <c r="G881" i="17"/>
  <c r="H881" i="17" s="1"/>
  <c r="F881" i="17"/>
  <c r="B882" i="17"/>
  <c r="J881" i="17"/>
  <c r="K881" i="17" l="1"/>
  <c r="I881" i="17"/>
  <c r="G882" i="17"/>
  <c r="B883" i="17"/>
  <c r="J882" i="17"/>
  <c r="F882" i="17"/>
  <c r="H882" i="17"/>
  <c r="C885" i="17"/>
  <c r="L881" i="17"/>
  <c r="K882" i="17" l="1"/>
  <c r="I882" i="17"/>
  <c r="L882" i="17"/>
  <c r="F883" i="17"/>
  <c r="G883" i="17"/>
  <c r="B884" i="17"/>
  <c r="J883" i="17"/>
  <c r="H883" i="17"/>
  <c r="C886" i="17"/>
  <c r="J884" i="17" l="1"/>
  <c r="G884" i="17"/>
  <c r="F884" i="17"/>
  <c r="B885" i="17"/>
  <c r="H884" i="17"/>
  <c r="K883" i="17"/>
  <c r="L883" i="17" s="1"/>
  <c r="I883" i="17"/>
  <c r="C887" i="17"/>
  <c r="G885" i="17" l="1"/>
  <c r="B886" i="17"/>
  <c r="J885" i="17"/>
  <c r="F885" i="17"/>
  <c r="H885" i="17"/>
  <c r="K884" i="17"/>
  <c r="L884" i="17" s="1"/>
  <c r="I884" i="17"/>
  <c r="C888" i="17"/>
  <c r="K885" i="17" l="1"/>
  <c r="I885" i="17"/>
  <c r="C889" i="17"/>
  <c r="G886" i="17"/>
  <c r="H886" i="17" s="1"/>
  <c r="F886" i="17"/>
  <c r="B887" i="17"/>
  <c r="J886" i="17"/>
  <c r="L885" i="17"/>
  <c r="I886" i="17" l="1"/>
  <c r="K886" i="17"/>
  <c r="G887" i="17"/>
  <c r="B888" i="17"/>
  <c r="F887" i="17"/>
  <c r="J887" i="17"/>
  <c r="H887" i="17"/>
  <c r="L886" i="17"/>
  <c r="C890" i="17"/>
  <c r="I887" i="17" l="1"/>
  <c r="K887" i="17"/>
  <c r="L887" i="17"/>
  <c r="B889" i="17"/>
  <c r="F888" i="17"/>
  <c r="J888" i="17"/>
  <c r="G888" i="17"/>
  <c r="H888" i="17" s="1"/>
  <c r="C891" i="17"/>
  <c r="K888" i="17" l="1"/>
  <c r="I888" i="17"/>
  <c r="L888" i="17"/>
  <c r="J889" i="17"/>
  <c r="B890" i="17"/>
  <c r="G889" i="17"/>
  <c r="H889" i="17" s="1"/>
  <c r="F889" i="17"/>
  <c r="C892" i="17"/>
  <c r="K889" i="17" l="1"/>
  <c r="I889" i="17"/>
  <c r="J890" i="17"/>
  <c r="G890" i="17"/>
  <c r="B891" i="17"/>
  <c r="F890" i="17"/>
  <c r="H890" i="17"/>
  <c r="C893" i="17"/>
  <c r="L889" i="17"/>
  <c r="K890" i="17" l="1"/>
  <c r="I890" i="17"/>
  <c r="C894" i="17"/>
  <c r="G891" i="17"/>
  <c r="H891" i="17" s="1"/>
  <c r="F891" i="17"/>
  <c r="J891" i="17"/>
  <c r="B892" i="17"/>
  <c r="L890" i="17"/>
  <c r="I891" i="17" l="1"/>
  <c r="K891" i="17"/>
  <c r="L891" i="17"/>
  <c r="J892" i="17"/>
  <c r="G892" i="17"/>
  <c r="F892" i="17"/>
  <c r="B893" i="17"/>
  <c r="H892" i="17"/>
  <c r="C895" i="17"/>
  <c r="K892" i="17" l="1"/>
  <c r="I892" i="17"/>
  <c r="G893" i="17"/>
  <c r="B894" i="17"/>
  <c r="J893" i="17"/>
  <c r="F893" i="17"/>
  <c r="H893" i="17"/>
  <c r="L892" i="17"/>
  <c r="C896" i="17"/>
  <c r="I893" i="17" l="1"/>
  <c r="K893" i="17"/>
  <c r="L893" i="17"/>
  <c r="G894" i="17"/>
  <c r="J894" i="17"/>
  <c r="B895" i="17"/>
  <c r="F894" i="17"/>
  <c r="H894" i="17"/>
  <c r="C897" i="17"/>
  <c r="K894" i="17" l="1"/>
  <c r="I894" i="17"/>
  <c r="B896" i="17"/>
  <c r="J895" i="17"/>
  <c r="G895" i="17"/>
  <c r="F895" i="17"/>
  <c r="H895" i="17"/>
  <c r="L894" i="17"/>
  <c r="C898" i="17"/>
  <c r="I895" i="17" l="1"/>
  <c r="K895" i="17"/>
  <c r="L895" i="17"/>
  <c r="B897" i="17"/>
  <c r="F896" i="17"/>
  <c r="J896" i="17"/>
  <c r="G896" i="17"/>
  <c r="H896" i="17" s="1"/>
  <c r="C899" i="17"/>
  <c r="I896" i="17" l="1"/>
  <c r="K896" i="17"/>
  <c r="L896" i="17" s="1"/>
  <c r="J897" i="17"/>
  <c r="B898" i="17"/>
  <c r="G897" i="17"/>
  <c r="F897" i="17"/>
  <c r="H897" i="17"/>
  <c r="C900" i="17"/>
  <c r="K897" i="17" l="1"/>
  <c r="I897" i="17"/>
  <c r="L897" i="17"/>
  <c r="G898" i="17"/>
  <c r="H898" i="17" s="1"/>
  <c r="J898" i="17"/>
  <c r="F898" i="17"/>
  <c r="B899" i="17"/>
  <c r="C901" i="17"/>
  <c r="I898" i="17" l="1"/>
  <c r="K898" i="17"/>
  <c r="B900" i="17"/>
  <c r="G899" i="17"/>
  <c r="F899" i="17"/>
  <c r="J899" i="17"/>
  <c r="H899" i="17"/>
  <c r="L898" i="17"/>
  <c r="C902" i="17"/>
  <c r="I899" i="17" l="1"/>
  <c r="K899" i="17"/>
  <c r="L899" i="17"/>
  <c r="J900" i="17"/>
  <c r="G900" i="17"/>
  <c r="F900" i="17"/>
  <c r="B901" i="17"/>
  <c r="H900" i="17"/>
  <c r="C903" i="17"/>
  <c r="G901" i="17" l="1"/>
  <c r="B902" i="17"/>
  <c r="F901" i="17"/>
  <c r="J901" i="17"/>
  <c r="H901" i="17"/>
  <c r="C904" i="17"/>
  <c r="I900" i="17"/>
  <c r="K900" i="17"/>
  <c r="L900" i="17" s="1"/>
  <c r="C905" i="17" l="1"/>
  <c r="G902" i="17"/>
  <c r="F902" i="17"/>
  <c r="B903" i="17"/>
  <c r="J902" i="17"/>
  <c r="H902" i="17"/>
  <c r="I901" i="17"/>
  <c r="K901" i="17"/>
  <c r="L901" i="17" s="1"/>
  <c r="K902" i="17" l="1"/>
  <c r="I902" i="17"/>
  <c r="L902" i="17"/>
  <c r="G903" i="17"/>
  <c r="F903" i="17"/>
  <c r="B904" i="17"/>
  <c r="J903" i="17"/>
  <c r="H903" i="17"/>
  <c r="C906" i="17"/>
  <c r="I903" i="17" l="1"/>
  <c r="K903" i="17"/>
  <c r="L903" i="17"/>
  <c r="B905" i="17"/>
  <c r="F904" i="17"/>
  <c r="G904" i="17"/>
  <c r="H904" i="17" s="1"/>
  <c r="J904" i="17"/>
  <c r="C907" i="17"/>
  <c r="I904" i="17" l="1"/>
  <c r="K904" i="17"/>
  <c r="J905" i="17"/>
  <c r="G905" i="17"/>
  <c r="F905" i="17"/>
  <c r="B906" i="17"/>
  <c r="H905" i="17"/>
  <c r="L904" i="17"/>
  <c r="C908" i="17"/>
  <c r="K905" i="17" l="1"/>
  <c r="L905" i="17" s="1"/>
  <c r="I905" i="17"/>
  <c r="G906" i="17"/>
  <c r="B907" i="17"/>
  <c r="F906" i="17"/>
  <c r="J906" i="17"/>
  <c r="H906" i="17"/>
  <c r="C909" i="17"/>
  <c r="K906" i="17" l="1"/>
  <c r="I906" i="17"/>
  <c r="L906" i="17"/>
  <c r="G907" i="17"/>
  <c r="B908" i="17"/>
  <c r="J907" i="17"/>
  <c r="F907" i="17"/>
  <c r="H907" i="17"/>
  <c r="C910" i="17"/>
  <c r="K907" i="17" l="1"/>
  <c r="I907" i="17"/>
  <c r="L907" i="17"/>
  <c r="J908" i="17"/>
  <c r="G908" i="17"/>
  <c r="H908" i="17" s="1"/>
  <c r="B909" i="17"/>
  <c r="F908" i="17"/>
  <c r="C911" i="17"/>
  <c r="I908" i="17" l="1"/>
  <c r="K908" i="17"/>
  <c r="C912" i="17"/>
  <c r="G909" i="17"/>
  <c r="H909" i="17" s="1"/>
  <c r="B910" i="17"/>
  <c r="F909" i="17"/>
  <c r="J909" i="17"/>
  <c r="L908" i="17"/>
  <c r="K909" i="17" l="1"/>
  <c r="I909" i="17"/>
  <c r="J910" i="17"/>
  <c r="B911" i="17"/>
  <c r="G910" i="17"/>
  <c r="F910" i="17"/>
  <c r="H910" i="17" s="1"/>
  <c r="L909" i="17"/>
  <c r="C913" i="17"/>
  <c r="K910" i="17" l="1"/>
  <c r="I910" i="17"/>
  <c r="G911" i="17"/>
  <c r="J911" i="17"/>
  <c r="F911" i="17"/>
  <c r="B912" i="17"/>
  <c r="H911" i="17"/>
  <c r="L910" i="17"/>
  <c r="C914" i="17"/>
  <c r="I911" i="17" l="1"/>
  <c r="K911" i="17"/>
  <c r="L911" i="17"/>
  <c r="B913" i="17"/>
  <c r="F912" i="17"/>
  <c r="J912" i="17"/>
  <c r="G912" i="17"/>
  <c r="H912" i="17"/>
  <c r="C915" i="17"/>
  <c r="K912" i="17" l="1"/>
  <c r="L912" i="17" s="1"/>
  <c r="I912" i="17"/>
  <c r="J913" i="17"/>
  <c r="G913" i="17"/>
  <c r="H913" i="17" s="1"/>
  <c r="F913" i="17"/>
  <c r="B914" i="17"/>
  <c r="C916" i="17"/>
  <c r="K913" i="17" l="1"/>
  <c r="I913" i="17"/>
  <c r="G914" i="17"/>
  <c r="B915" i="17"/>
  <c r="F914" i="17"/>
  <c r="H914" i="17" s="1"/>
  <c r="J914" i="17"/>
  <c r="L913" i="17"/>
  <c r="C917" i="17"/>
  <c r="K914" i="17" l="1"/>
  <c r="I914" i="17"/>
  <c r="G915" i="17"/>
  <c r="B916" i="17"/>
  <c r="J915" i="17"/>
  <c r="F915" i="17"/>
  <c r="H915" i="17"/>
  <c r="L914" i="17"/>
  <c r="C918" i="17"/>
  <c r="K915" i="17" l="1"/>
  <c r="I915" i="17"/>
  <c r="L915" i="17"/>
  <c r="J916" i="17"/>
  <c r="B917" i="17"/>
  <c r="F916" i="17"/>
  <c r="G916" i="17"/>
  <c r="H916" i="17" s="1"/>
  <c r="C919" i="17"/>
  <c r="I916" i="17" l="1"/>
  <c r="K916" i="17"/>
  <c r="L916" i="17"/>
  <c r="G917" i="17"/>
  <c r="H917" i="17" s="1"/>
  <c r="B918" i="17"/>
  <c r="F917" i="17"/>
  <c r="J917" i="17"/>
  <c r="C920" i="17"/>
  <c r="K917" i="17" l="1"/>
  <c r="I917" i="17"/>
  <c r="L917" i="17"/>
  <c r="J918" i="17"/>
  <c r="F918" i="17"/>
  <c r="B919" i="17"/>
  <c r="G918" i="17"/>
  <c r="H918" i="17" s="1"/>
  <c r="C921" i="17"/>
  <c r="K918" i="17" l="1"/>
  <c r="I918" i="17"/>
  <c r="L918" i="17"/>
  <c r="G919" i="17"/>
  <c r="B920" i="17"/>
  <c r="J919" i="17"/>
  <c r="F919" i="17"/>
  <c r="H919" i="17"/>
  <c r="C922" i="17"/>
  <c r="I919" i="17" l="1"/>
  <c r="K919" i="17"/>
  <c r="L919" i="17"/>
  <c r="B921" i="17"/>
  <c r="F920" i="17"/>
  <c r="J920" i="17"/>
  <c r="G920" i="17"/>
  <c r="H920" i="17" s="1"/>
  <c r="C923" i="17"/>
  <c r="I920" i="17" l="1"/>
  <c r="K920" i="17"/>
  <c r="L920" i="17"/>
  <c r="J921" i="17"/>
  <c r="G921" i="17"/>
  <c r="B922" i="17"/>
  <c r="F921" i="17"/>
  <c r="H921" i="17"/>
  <c r="C924" i="17"/>
  <c r="K921" i="17" l="1"/>
  <c r="I921" i="17"/>
  <c r="G922" i="17"/>
  <c r="B923" i="17"/>
  <c r="F922" i="17"/>
  <c r="J922" i="17"/>
  <c r="H922" i="17"/>
  <c r="L921" i="17"/>
  <c r="C925" i="17"/>
  <c r="I922" i="17" l="1"/>
  <c r="K922" i="17"/>
  <c r="J923" i="17"/>
  <c r="G923" i="17"/>
  <c r="F923" i="17"/>
  <c r="B924" i="17"/>
  <c r="H923" i="17"/>
  <c r="L922" i="17"/>
  <c r="C926" i="17"/>
  <c r="I923" i="17" l="1"/>
  <c r="K923" i="17"/>
  <c r="L923" i="17"/>
  <c r="J924" i="17"/>
  <c r="G924" i="17"/>
  <c r="B925" i="17"/>
  <c r="F924" i="17"/>
  <c r="H924" i="17"/>
  <c r="C927" i="17"/>
  <c r="I924" i="17" l="1"/>
  <c r="K924" i="17"/>
  <c r="C928" i="17"/>
  <c r="G925" i="17"/>
  <c r="H925" i="17" s="1"/>
  <c r="J925" i="17"/>
  <c r="B926" i="17"/>
  <c r="F925" i="17"/>
  <c r="L924" i="17"/>
  <c r="K925" i="17" l="1"/>
  <c r="I925" i="17"/>
  <c r="J926" i="17"/>
  <c r="F926" i="17"/>
  <c r="B927" i="17"/>
  <c r="G926" i="17"/>
  <c r="H926" i="17" s="1"/>
  <c r="L925" i="17"/>
  <c r="C929" i="17"/>
  <c r="I926" i="17" l="1"/>
  <c r="K926" i="17"/>
  <c r="L926" i="17"/>
  <c r="B928" i="17"/>
  <c r="F927" i="17"/>
  <c r="G927" i="17"/>
  <c r="J927" i="17"/>
  <c r="H927" i="17"/>
  <c r="C930" i="17"/>
  <c r="I927" i="17" l="1"/>
  <c r="K927" i="17"/>
  <c r="L927" i="17"/>
  <c r="C931" i="17"/>
  <c r="B929" i="17"/>
  <c r="F928" i="17"/>
  <c r="H928" i="17" s="1"/>
  <c r="J928" i="17"/>
  <c r="G928" i="17"/>
  <c r="K928" i="17" l="1"/>
  <c r="I928" i="17"/>
  <c r="G929" i="17"/>
  <c r="B930" i="17"/>
  <c r="F929" i="17"/>
  <c r="J929" i="17"/>
  <c r="H929" i="17"/>
  <c r="L928" i="17"/>
  <c r="C932" i="17"/>
  <c r="K929" i="17" l="1"/>
  <c r="I929" i="17"/>
  <c r="B931" i="17"/>
  <c r="J930" i="17"/>
  <c r="G930" i="17"/>
  <c r="H930" i="17" s="1"/>
  <c r="F930" i="17"/>
  <c r="C933" i="17"/>
  <c r="L929" i="17"/>
  <c r="K930" i="17" l="1"/>
  <c r="I930" i="17"/>
  <c r="C934" i="17"/>
  <c r="J931" i="17"/>
  <c r="G931" i="17"/>
  <c r="H931" i="17" s="1"/>
  <c r="F931" i="17"/>
  <c r="B932" i="17"/>
  <c r="L930" i="17"/>
  <c r="I931" i="17" l="1"/>
  <c r="K931" i="17"/>
  <c r="J932" i="17"/>
  <c r="G932" i="17"/>
  <c r="B933" i="17"/>
  <c r="F932" i="17"/>
  <c r="H932" i="17"/>
  <c r="L931" i="17"/>
  <c r="C935" i="17"/>
  <c r="I932" i="17" l="1"/>
  <c r="K932" i="17"/>
  <c r="C936" i="17"/>
  <c r="G933" i="17"/>
  <c r="H933" i="17" s="1"/>
  <c r="J933" i="17"/>
  <c r="B934" i="17"/>
  <c r="F933" i="17"/>
  <c r="L932" i="17"/>
  <c r="K933" i="17" l="1"/>
  <c r="I933" i="17"/>
  <c r="G934" i="17"/>
  <c r="B935" i="17"/>
  <c r="F934" i="17"/>
  <c r="J934" i="17"/>
  <c r="H934" i="17"/>
  <c r="C937" i="17"/>
  <c r="L933" i="17"/>
  <c r="I934" i="17" l="1"/>
  <c r="K934" i="17"/>
  <c r="B936" i="17"/>
  <c r="F935" i="17"/>
  <c r="J935" i="17"/>
  <c r="G935" i="17"/>
  <c r="H935" i="17" s="1"/>
  <c r="L934" i="17"/>
  <c r="C938" i="17"/>
  <c r="I935" i="17" l="1"/>
  <c r="K935" i="17"/>
  <c r="L935" i="17"/>
  <c r="C939" i="17"/>
  <c r="B937" i="17"/>
  <c r="F936" i="17"/>
  <c r="H936" i="17" s="1"/>
  <c r="J936" i="17"/>
  <c r="G936" i="17"/>
  <c r="K936" i="17" l="1"/>
  <c r="I936" i="17"/>
  <c r="G937" i="17"/>
  <c r="B938" i="17"/>
  <c r="F937" i="17"/>
  <c r="J937" i="17"/>
  <c r="H937" i="17"/>
  <c r="L936" i="17"/>
  <c r="C940" i="17"/>
  <c r="K937" i="17" l="1"/>
  <c r="I937" i="17"/>
  <c r="J938" i="17"/>
  <c r="G938" i="17"/>
  <c r="F938" i="17"/>
  <c r="B939" i="17"/>
  <c r="H938" i="17"/>
  <c r="L937" i="17"/>
  <c r="C941" i="17"/>
  <c r="K938" i="17" l="1"/>
  <c r="I938" i="17"/>
  <c r="J939" i="17"/>
  <c r="G939" i="17"/>
  <c r="B940" i="17"/>
  <c r="F939" i="17"/>
  <c r="H939" i="17"/>
  <c r="L938" i="17"/>
  <c r="C942" i="17"/>
  <c r="I939" i="17" l="1"/>
  <c r="K939" i="17"/>
  <c r="J940" i="17"/>
  <c r="G940" i="17"/>
  <c r="H940" i="17" s="1"/>
  <c r="B941" i="17"/>
  <c r="F940" i="17"/>
  <c r="L939" i="17"/>
  <c r="C943" i="17"/>
  <c r="I940" i="17" l="1"/>
  <c r="K940" i="17"/>
  <c r="G941" i="17"/>
  <c r="J941" i="17"/>
  <c r="B942" i="17"/>
  <c r="F941" i="17"/>
  <c r="H941" i="17"/>
  <c r="L940" i="17"/>
  <c r="C944" i="17"/>
  <c r="K941" i="17" l="1"/>
  <c r="I941" i="17"/>
  <c r="G942" i="17"/>
  <c r="B943" i="17"/>
  <c r="F942" i="17"/>
  <c r="J942" i="17"/>
  <c r="H942" i="17"/>
  <c r="L941" i="17"/>
  <c r="C945" i="17"/>
  <c r="I942" i="17" l="1"/>
  <c r="K942" i="17"/>
  <c r="L942" i="17"/>
  <c r="B944" i="17"/>
  <c r="F943" i="17"/>
  <c r="J943" i="17"/>
  <c r="G943" i="17"/>
  <c r="H943" i="17" s="1"/>
  <c r="C946" i="17"/>
  <c r="I943" i="17" l="1"/>
  <c r="K943" i="17"/>
  <c r="L943" i="17"/>
  <c r="B945" i="17"/>
  <c r="F944" i="17"/>
  <c r="J944" i="17"/>
  <c r="G944" i="17"/>
  <c r="H944" i="17" s="1"/>
  <c r="C947" i="17"/>
  <c r="K944" i="17" l="1"/>
  <c r="I944" i="17"/>
  <c r="C948" i="17"/>
  <c r="L944" i="17"/>
  <c r="G945" i="17"/>
  <c r="H945" i="17" s="1"/>
  <c r="B946" i="17"/>
  <c r="F945" i="17"/>
  <c r="J945" i="17"/>
  <c r="K945" i="17" l="1"/>
  <c r="I945" i="17"/>
  <c r="C949" i="17"/>
  <c r="J946" i="17"/>
  <c r="G946" i="17"/>
  <c r="H946" i="17" s="1"/>
  <c r="F946" i="17"/>
  <c r="B947" i="17"/>
  <c r="L945" i="17"/>
  <c r="K946" i="17" l="1"/>
  <c r="L946" i="17" s="1"/>
  <c r="I946" i="17"/>
  <c r="J947" i="17"/>
  <c r="G947" i="17"/>
  <c r="B948" i="17"/>
  <c r="F947" i="17"/>
  <c r="H947" i="17"/>
  <c r="C950" i="17"/>
  <c r="I947" i="17" l="1"/>
  <c r="K947" i="17"/>
  <c r="J948" i="17"/>
  <c r="G948" i="17"/>
  <c r="H948" i="17" s="1"/>
  <c r="B949" i="17"/>
  <c r="F948" i="17"/>
  <c r="L947" i="17"/>
  <c r="C951" i="17"/>
  <c r="K948" i="17" l="1"/>
  <c r="I948" i="17"/>
  <c r="G949" i="17"/>
  <c r="J949" i="17"/>
  <c r="B950" i="17"/>
  <c r="F949" i="17"/>
  <c r="H949" i="17"/>
  <c r="L948" i="17"/>
  <c r="C952" i="17"/>
  <c r="K949" i="17" l="1"/>
  <c r="I949" i="17"/>
  <c r="G950" i="17"/>
  <c r="B951" i="17"/>
  <c r="F950" i="17"/>
  <c r="J950" i="17"/>
  <c r="H950" i="17"/>
  <c r="L949" i="17"/>
  <c r="C953" i="17"/>
  <c r="I950" i="17" l="1"/>
  <c r="K950" i="17"/>
  <c r="B952" i="17"/>
  <c r="F951" i="17"/>
  <c r="J951" i="17"/>
  <c r="G951" i="17"/>
  <c r="H951" i="17" s="1"/>
  <c r="L950" i="17"/>
  <c r="C954" i="17"/>
  <c r="I951" i="17" l="1"/>
  <c r="K951" i="17"/>
  <c r="L951" i="17"/>
  <c r="B953" i="17"/>
  <c r="F952" i="17"/>
  <c r="J952" i="17"/>
  <c r="G952" i="17"/>
  <c r="H952" i="17" s="1"/>
  <c r="C955" i="17"/>
  <c r="K952" i="17" l="1"/>
  <c r="L952" i="17" s="1"/>
  <c r="I952" i="17"/>
  <c r="C956" i="17"/>
  <c r="G953" i="17"/>
  <c r="H953" i="17" s="1"/>
  <c r="B954" i="17"/>
  <c r="F953" i="17"/>
  <c r="J953" i="17"/>
  <c r="K953" i="17" l="1"/>
  <c r="I953" i="17"/>
  <c r="G954" i="17"/>
  <c r="B955" i="17"/>
  <c r="J954" i="17"/>
  <c r="F954" i="17"/>
  <c r="H954" i="17"/>
  <c r="C957" i="17"/>
  <c r="L953" i="17"/>
  <c r="K954" i="17" l="1"/>
  <c r="I954" i="17"/>
  <c r="L954" i="17"/>
  <c r="J955" i="17"/>
  <c r="G955" i="17"/>
  <c r="B956" i="17"/>
  <c r="F955" i="17"/>
  <c r="H955" i="17"/>
  <c r="C958" i="17"/>
  <c r="K955" i="17" l="1"/>
  <c r="I955" i="17"/>
  <c r="J956" i="17"/>
  <c r="G956" i="17"/>
  <c r="B957" i="17"/>
  <c r="F956" i="17"/>
  <c r="H956" i="17"/>
  <c r="L955" i="17"/>
  <c r="C959" i="17"/>
  <c r="I956" i="17" l="1"/>
  <c r="K956" i="17"/>
  <c r="G957" i="17"/>
  <c r="B958" i="17"/>
  <c r="F957" i="17"/>
  <c r="J957" i="17"/>
  <c r="H957" i="17"/>
  <c r="L956" i="17"/>
  <c r="C960" i="17"/>
  <c r="K957" i="17" l="1"/>
  <c r="I957" i="17"/>
  <c r="J958" i="17"/>
  <c r="G958" i="17"/>
  <c r="B959" i="17"/>
  <c r="F958" i="17"/>
  <c r="H958" i="17"/>
  <c r="L957" i="17"/>
  <c r="C961" i="17"/>
  <c r="K958" i="17" l="1"/>
  <c r="I958" i="17"/>
  <c r="C962" i="17"/>
  <c r="G959" i="17"/>
  <c r="H959" i="17" s="1"/>
  <c r="B960" i="17"/>
  <c r="F959" i="17"/>
  <c r="J959" i="17"/>
  <c r="L958" i="17"/>
  <c r="I959" i="17" l="1"/>
  <c r="K959" i="17"/>
  <c r="L959" i="17"/>
  <c r="B961" i="17"/>
  <c r="F960" i="17"/>
  <c r="J960" i="17"/>
  <c r="G960" i="17"/>
  <c r="H960" i="17" s="1"/>
  <c r="C963" i="17"/>
  <c r="K960" i="17" l="1"/>
  <c r="L960" i="17" s="1"/>
  <c r="I960" i="17"/>
  <c r="G961" i="17"/>
  <c r="B962" i="17"/>
  <c r="F961" i="17"/>
  <c r="J961" i="17"/>
  <c r="H961" i="17"/>
  <c r="C964" i="17"/>
  <c r="K961" i="17" l="1"/>
  <c r="I961" i="17"/>
  <c r="L961" i="17"/>
  <c r="B963" i="17"/>
  <c r="J962" i="17"/>
  <c r="G962" i="17"/>
  <c r="H962" i="17" s="1"/>
  <c r="F962" i="17"/>
  <c r="C965" i="17"/>
  <c r="K962" i="17" l="1"/>
  <c r="I962" i="17"/>
  <c r="J963" i="17"/>
  <c r="B964" i="17"/>
  <c r="G963" i="17"/>
  <c r="H963" i="17" s="1"/>
  <c r="F963" i="17"/>
  <c r="L962" i="17"/>
  <c r="C966" i="17"/>
  <c r="I963" i="17" l="1"/>
  <c r="K963" i="17"/>
  <c r="L963" i="17" s="1"/>
  <c r="C967" i="17"/>
  <c r="G964" i="17"/>
  <c r="H964" i="17" s="1"/>
  <c r="B965" i="17"/>
  <c r="F964" i="17"/>
  <c r="J964" i="17"/>
  <c r="K964" i="17" l="1"/>
  <c r="I964" i="17"/>
  <c r="L964" i="17"/>
  <c r="J965" i="17"/>
  <c r="G965" i="17"/>
  <c r="F965" i="17"/>
  <c r="B966" i="17"/>
  <c r="H965" i="17"/>
  <c r="C968" i="17"/>
  <c r="G966" i="17" l="1"/>
  <c r="J966" i="17"/>
  <c r="F966" i="17"/>
  <c r="B967" i="17"/>
  <c r="H966" i="17"/>
  <c r="C969" i="17"/>
  <c r="K965" i="17"/>
  <c r="L965" i="17" s="1"/>
  <c r="I965" i="17"/>
  <c r="I966" i="17" l="1"/>
  <c r="K966" i="17"/>
  <c r="B968" i="17"/>
  <c r="F967" i="17"/>
  <c r="J967" i="17"/>
  <c r="G967" i="17"/>
  <c r="H967" i="17" s="1"/>
  <c r="L966" i="17"/>
  <c r="C970" i="17"/>
  <c r="K967" i="17" l="1"/>
  <c r="I967" i="17"/>
  <c r="L967" i="17"/>
  <c r="J968" i="17"/>
  <c r="B969" i="17"/>
  <c r="G968" i="17"/>
  <c r="H968" i="17" s="1"/>
  <c r="F968" i="17"/>
  <c r="C971" i="17"/>
  <c r="K968" i="17" l="1"/>
  <c r="I968" i="17"/>
  <c r="L968" i="17"/>
  <c r="G969" i="17"/>
  <c r="B970" i="17"/>
  <c r="F969" i="17"/>
  <c r="J969" i="17"/>
  <c r="H969" i="17"/>
  <c r="C972" i="17"/>
  <c r="K969" i="17" l="1"/>
  <c r="L969" i="17" s="1"/>
  <c r="I969" i="17"/>
  <c r="F970" i="17"/>
  <c r="B971" i="17"/>
  <c r="J970" i="17"/>
  <c r="G970" i="17"/>
  <c r="H970" i="17" s="1"/>
  <c r="C973" i="17"/>
  <c r="K970" i="17" l="1"/>
  <c r="I970" i="17"/>
  <c r="L970" i="17"/>
  <c r="J971" i="17"/>
  <c r="F971" i="17"/>
  <c r="B972" i="17"/>
  <c r="G971" i="17"/>
  <c r="H971" i="17" s="1"/>
  <c r="C974" i="17"/>
  <c r="I971" i="17" l="1"/>
  <c r="K971" i="17"/>
  <c r="C975" i="17"/>
  <c r="G972" i="17"/>
  <c r="H972" i="17" s="1"/>
  <c r="B973" i="17"/>
  <c r="F972" i="17"/>
  <c r="J972" i="17"/>
  <c r="L971" i="17"/>
  <c r="I972" i="17" l="1"/>
  <c r="K972" i="17"/>
  <c r="J973" i="17"/>
  <c r="G973" i="17"/>
  <c r="F973" i="17"/>
  <c r="B974" i="17"/>
  <c r="H973" i="17"/>
  <c r="L972" i="17"/>
  <c r="C976" i="17"/>
  <c r="K973" i="17" l="1"/>
  <c r="I973" i="17"/>
  <c r="L973" i="17"/>
  <c r="G974" i="17"/>
  <c r="J974" i="17"/>
  <c r="F974" i="17"/>
  <c r="H974" i="17" s="1"/>
  <c r="B975" i="17"/>
  <c r="C977" i="17"/>
  <c r="I974" i="17" l="1"/>
  <c r="K974" i="17"/>
  <c r="B976" i="17"/>
  <c r="F975" i="17"/>
  <c r="J975" i="17"/>
  <c r="G975" i="17"/>
  <c r="H975" i="17" s="1"/>
  <c r="L974" i="17"/>
  <c r="C978" i="17"/>
  <c r="K975" i="17" l="1"/>
  <c r="I975" i="17"/>
  <c r="L975" i="17"/>
  <c r="C979" i="17"/>
  <c r="J976" i="17"/>
  <c r="B977" i="17"/>
  <c r="G976" i="17"/>
  <c r="H976" i="17" s="1"/>
  <c r="F976" i="17"/>
  <c r="K976" i="17" l="1"/>
  <c r="I976" i="17"/>
  <c r="G977" i="17"/>
  <c r="B978" i="17"/>
  <c r="F977" i="17"/>
  <c r="J977" i="17"/>
  <c r="H977" i="17"/>
  <c r="C980" i="17"/>
  <c r="L976" i="17"/>
  <c r="K977" i="17" l="1"/>
  <c r="I977" i="17"/>
  <c r="L977" i="17"/>
  <c r="G978" i="17"/>
  <c r="F978" i="17"/>
  <c r="B979" i="17"/>
  <c r="J978" i="17"/>
  <c r="H978" i="17"/>
  <c r="C981" i="17"/>
  <c r="K978" i="17" l="1"/>
  <c r="L978" i="17" s="1"/>
  <c r="I978" i="17"/>
  <c r="J979" i="17"/>
  <c r="G979" i="17"/>
  <c r="H979" i="17" s="1"/>
  <c r="F979" i="17"/>
  <c r="B980" i="17"/>
  <c r="C982" i="17"/>
  <c r="I979" i="17" l="1"/>
  <c r="K979" i="17"/>
  <c r="G980" i="17"/>
  <c r="B981" i="17"/>
  <c r="F980" i="17"/>
  <c r="J980" i="17"/>
  <c r="H980" i="17"/>
  <c r="L979" i="17"/>
  <c r="C983" i="17"/>
  <c r="I980" i="17" l="1"/>
  <c r="K980" i="17"/>
  <c r="B982" i="17"/>
  <c r="F981" i="17"/>
  <c r="J981" i="17"/>
  <c r="G981" i="17"/>
  <c r="H981" i="17" s="1"/>
  <c r="C984" i="17"/>
  <c r="L980" i="17"/>
  <c r="K981" i="17" l="1"/>
  <c r="I981" i="17"/>
  <c r="L981" i="17"/>
  <c r="J982" i="17"/>
  <c r="G982" i="17"/>
  <c r="B983" i="17"/>
  <c r="F982" i="17"/>
  <c r="H982" i="17"/>
  <c r="C985" i="17"/>
  <c r="K982" i="17" l="1"/>
  <c r="I982" i="17"/>
  <c r="C986" i="17"/>
  <c r="G983" i="17"/>
  <c r="H983" i="17" s="1"/>
  <c r="B984" i="17"/>
  <c r="F983" i="17"/>
  <c r="J983" i="17"/>
  <c r="L982" i="17"/>
  <c r="I983" i="17" l="1"/>
  <c r="K983" i="17"/>
  <c r="L983" i="17"/>
  <c r="B985" i="17"/>
  <c r="F984" i="17"/>
  <c r="J984" i="17"/>
  <c r="G984" i="17"/>
  <c r="H984" i="17" s="1"/>
  <c r="C987" i="17"/>
  <c r="K984" i="17" l="1"/>
  <c r="I984" i="17"/>
  <c r="C988" i="17"/>
  <c r="L984" i="17"/>
  <c r="J985" i="17"/>
  <c r="G985" i="17"/>
  <c r="H985" i="17" s="1"/>
  <c r="B986" i="17"/>
  <c r="F985" i="17"/>
  <c r="K985" i="17" l="1"/>
  <c r="I985" i="17"/>
  <c r="G986" i="17"/>
  <c r="B987" i="17"/>
  <c r="F986" i="17"/>
  <c r="J986" i="17"/>
  <c r="H986" i="17"/>
  <c r="L985" i="17"/>
  <c r="C989" i="17"/>
  <c r="K986" i="17" l="1"/>
  <c r="I986" i="17"/>
  <c r="J987" i="17"/>
  <c r="G987" i="17"/>
  <c r="H987" i="17" s="1"/>
  <c r="F987" i="17"/>
  <c r="B988" i="17"/>
  <c r="L986" i="17"/>
  <c r="C990" i="17"/>
  <c r="K987" i="17" l="1"/>
  <c r="I987" i="17"/>
  <c r="J988" i="17"/>
  <c r="G988" i="17"/>
  <c r="B989" i="17"/>
  <c r="F988" i="17"/>
  <c r="H988" i="17"/>
  <c r="L987" i="17"/>
  <c r="C991" i="17"/>
  <c r="I988" i="17" l="1"/>
  <c r="K988" i="17"/>
  <c r="C992" i="17"/>
  <c r="G989" i="17"/>
  <c r="H989" i="17" s="1"/>
  <c r="B990" i="17"/>
  <c r="F989" i="17"/>
  <c r="J989" i="17"/>
  <c r="L988" i="17"/>
  <c r="K989" i="17" l="1"/>
  <c r="I989" i="17"/>
  <c r="L989" i="17"/>
  <c r="J990" i="17"/>
  <c r="G990" i="17"/>
  <c r="F990" i="17"/>
  <c r="B991" i="17"/>
  <c r="H990" i="17"/>
  <c r="C993" i="17"/>
  <c r="K990" i="17" l="1"/>
  <c r="I990" i="17"/>
  <c r="G991" i="17"/>
  <c r="B992" i="17"/>
  <c r="F991" i="17"/>
  <c r="J991" i="17"/>
  <c r="H991" i="17"/>
  <c r="L990" i="17"/>
  <c r="C994" i="17"/>
  <c r="I991" i="17" l="1"/>
  <c r="K991" i="17"/>
  <c r="B993" i="17"/>
  <c r="F992" i="17"/>
  <c r="J992" i="17"/>
  <c r="G992" i="17"/>
  <c r="H992" i="17" s="1"/>
  <c r="L991" i="17"/>
  <c r="C995" i="17"/>
  <c r="K992" i="17" l="1"/>
  <c r="L992" i="17" s="1"/>
  <c r="I992" i="17"/>
  <c r="J993" i="17"/>
  <c r="G993" i="17"/>
  <c r="B994" i="17"/>
  <c r="F993" i="17"/>
  <c r="H993" i="17" s="1"/>
  <c r="C996" i="17"/>
  <c r="K993" i="17" l="1"/>
  <c r="I993" i="17"/>
  <c r="G994" i="17"/>
  <c r="B995" i="17"/>
  <c r="F994" i="17"/>
  <c r="J994" i="17"/>
  <c r="H994" i="17"/>
  <c r="L993" i="17"/>
  <c r="C997" i="17"/>
  <c r="K994" i="17" l="1"/>
  <c r="I994" i="17"/>
  <c r="J995" i="17"/>
  <c r="B996" i="17"/>
  <c r="G995" i="17"/>
  <c r="F995" i="17"/>
  <c r="H995" i="17"/>
  <c r="L994" i="17"/>
  <c r="C998" i="17"/>
  <c r="K995" i="17" l="1"/>
  <c r="I995" i="17"/>
  <c r="J996" i="17"/>
  <c r="G996" i="17"/>
  <c r="H996" i="17" s="1"/>
  <c r="B997" i="17"/>
  <c r="F996" i="17"/>
  <c r="L995" i="17"/>
  <c r="C999" i="17"/>
  <c r="I996" i="17" l="1"/>
  <c r="K996" i="17"/>
  <c r="G997" i="17"/>
  <c r="B998" i="17"/>
  <c r="F997" i="17"/>
  <c r="J997" i="17"/>
  <c r="H997" i="17"/>
  <c r="L996" i="17"/>
  <c r="C1000" i="17"/>
  <c r="K997" i="17" l="1"/>
  <c r="I997" i="17"/>
  <c r="J998" i="17"/>
  <c r="G998" i="17"/>
  <c r="B999" i="17"/>
  <c r="F998" i="17"/>
  <c r="H998" i="17" s="1"/>
  <c r="C1001" i="17"/>
  <c r="L997" i="17"/>
  <c r="K998" i="17" l="1"/>
  <c r="I998" i="17"/>
  <c r="G999" i="17"/>
  <c r="B1000" i="17"/>
  <c r="F999" i="17"/>
  <c r="J999" i="17"/>
  <c r="H999" i="17"/>
  <c r="L998" i="17"/>
  <c r="C1002" i="17"/>
  <c r="B1001" i="17" l="1"/>
  <c r="F1000" i="17"/>
  <c r="J1000" i="17"/>
  <c r="G1000" i="17"/>
  <c r="H1000" i="17"/>
  <c r="I999" i="17"/>
  <c r="K999" i="17"/>
  <c r="L999" i="17" s="1"/>
  <c r="C1003" i="17"/>
  <c r="K1000" i="17" l="1"/>
  <c r="L1000" i="17" s="1"/>
  <c r="I1000" i="17"/>
  <c r="C1004" i="17"/>
  <c r="J1001" i="17"/>
  <c r="G1001" i="17"/>
  <c r="H1001" i="17" s="1"/>
  <c r="B1002" i="17"/>
  <c r="F1001" i="17"/>
  <c r="K1001" i="17" l="1"/>
  <c r="I1001" i="17"/>
  <c r="G1002" i="17"/>
  <c r="B1003" i="17"/>
  <c r="F1002" i="17"/>
  <c r="J1002" i="17"/>
  <c r="H1002" i="17"/>
  <c r="L1001" i="17"/>
  <c r="C1005" i="17"/>
  <c r="K1002" i="17" l="1"/>
  <c r="I1002" i="17"/>
  <c r="J1003" i="17"/>
  <c r="B1004" i="17"/>
  <c r="G1003" i="17"/>
  <c r="H1003" i="17" s="1"/>
  <c r="F1003" i="17"/>
  <c r="L1002" i="17"/>
  <c r="C1006" i="17"/>
  <c r="K1003" i="17" l="1"/>
  <c r="I1003" i="17"/>
  <c r="L1003" i="17"/>
  <c r="J1004" i="17"/>
  <c r="G1004" i="17"/>
  <c r="B1005" i="17"/>
  <c r="F1004" i="17"/>
  <c r="H1004" i="17" s="1"/>
  <c r="C1007" i="17"/>
  <c r="I1004" i="17" l="1"/>
  <c r="K1004" i="17"/>
  <c r="G1005" i="17"/>
  <c r="B1006" i="17"/>
  <c r="F1005" i="17"/>
  <c r="J1005" i="17"/>
  <c r="H1005" i="17"/>
  <c r="L1004" i="17"/>
  <c r="C1008" i="17"/>
  <c r="K1005" i="17" l="1"/>
  <c r="I1005" i="17"/>
  <c r="J1006" i="17"/>
  <c r="G1006" i="17"/>
  <c r="B1007" i="17"/>
  <c r="F1006" i="17"/>
  <c r="H1006" i="17" s="1"/>
  <c r="C1009" i="17"/>
  <c r="L1005" i="17"/>
  <c r="K1006" i="17" l="1"/>
  <c r="I1006" i="17"/>
  <c r="C1010" i="17"/>
  <c r="G1007" i="17"/>
  <c r="H1007" i="17" s="1"/>
  <c r="B1008" i="17"/>
  <c r="F1007" i="17"/>
  <c r="J1007" i="17"/>
  <c r="L1006" i="17"/>
  <c r="I1007" i="17" l="1"/>
  <c r="K1007" i="17"/>
  <c r="L1007" i="17"/>
  <c r="B1009" i="17"/>
  <c r="F1008" i="17"/>
  <c r="J1008" i="17"/>
  <c r="G1008" i="17"/>
  <c r="H1008" i="17" s="1"/>
  <c r="C1011" i="17"/>
  <c r="K1008" i="17" l="1"/>
  <c r="I1008" i="17"/>
  <c r="C1012" i="17"/>
  <c r="L1008" i="17"/>
  <c r="J1009" i="17"/>
  <c r="G1009" i="17"/>
  <c r="H1009" i="17" s="1"/>
  <c r="B1010" i="17"/>
  <c r="F1009" i="17"/>
  <c r="K1009" i="17" l="1"/>
  <c r="I1009" i="17"/>
  <c r="G1010" i="17"/>
  <c r="B1011" i="17"/>
  <c r="F1010" i="17"/>
  <c r="J1010" i="17"/>
  <c r="H1010" i="17"/>
  <c r="L1009" i="17"/>
  <c r="C1013" i="17"/>
  <c r="K1010" i="17" l="1"/>
  <c r="I1010" i="17"/>
  <c r="J1011" i="17"/>
  <c r="B1012" i="17"/>
  <c r="G1011" i="17"/>
  <c r="H1011" i="17" s="1"/>
  <c r="F1011" i="17"/>
  <c r="C1014" i="17"/>
  <c r="L1010" i="17"/>
  <c r="K1011" i="17" l="1"/>
  <c r="I1011" i="17"/>
  <c r="C1015" i="17"/>
  <c r="J1012" i="17"/>
  <c r="G1012" i="17"/>
  <c r="H1012" i="17" s="1"/>
  <c r="B1013" i="17"/>
  <c r="F1012" i="17"/>
  <c r="L1011" i="17"/>
  <c r="I1012" i="17" l="1"/>
  <c r="K1012" i="17"/>
  <c r="G1013" i="17"/>
  <c r="B1014" i="17"/>
  <c r="F1013" i="17"/>
  <c r="J1013" i="17"/>
  <c r="H1013" i="17"/>
  <c r="L1012" i="17"/>
  <c r="C1016" i="17"/>
  <c r="K1013" i="17" l="1"/>
  <c r="I1013" i="17"/>
  <c r="J1014" i="17"/>
  <c r="G1014" i="17"/>
  <c r="B1015" i="17"/>
  <c r="F1014" i="17"/>
  <c r="H1014" i="17"/>
  <c r="L1013" i="17"/>
  <c r="C1017" i="17"/>
  <c r="K1014" i="17" l="1"/>
  <c r="I1014" i="17"/>
  <c r="G1015" i="17"/>
  <c r="B1016" i="17"/>
  <c r="F1015" i="17"/>
  <c r="J1015" i="17"/>
  <c r="H1015" i="17"/>
  <c r="L1014" i="17"/>
  <c r="C1018" i="17"/>
  <c r="I1015" i="17" l="1"/>
  <c r="K1015" i="17"/>
  <c r="B1017" i="17"/>
  <c r="F1016" i="17"/>
  <c r="J1016" i="17"/>
  <c r="G1016" i="17"/>
  <c r="H1016" i="17" s="1"/>
  <c r="L1015" i="17"/>
  <c r="C1019" i="17"/>
  <c r="K1016" i="17" l="1"/>
  <c r="I1016" i="17"/>
  <c r="L1016" i="17"/>
  <c r="J1017" i="17"/>
  <c r="G1017" i="17"/>
  <c r="B1018" i="17"/>
  <c r="F1017" i="17"/>
  <c r="H1017" i="17"/>
  <c r="C1020" i="17"/>
  <c r="K1017" i="17" l="1"/>
  <c r="I1017" i="17"/>
  <c r="C1021" i="17"/>
  <c r="G1018" i="17"/>
  <c r="H1018" i="17" s="1"/>
  <c r="B1019" i="17"/>
  <c r="F1018" i="17"/>
  <c r="J1018" i="17"/>
  <c r="L1017" i="17"/>
  <c r="K1018" i="17" l="1"/>
  <c r="I1018" i="17"/>
  <c r="L1018" i="17"/>
  <c r="J1019" i="17"/>
  <c r="G1019" i="17"/>
  <c r="F1019" i="17"/>
  <c r="B1020" i="17"/>
  <c r="H1019" i="17"/>
  <c r="C1022" i="17"/>
  <c r="J1020" i="17" l="1"/>
  <c r="G1020" i="17"/>
  <c r="H1020" i="17" s="1"/>
  <c r="B1021" i="17"/>
  <c r="F1020" i="17"/>
  <c r="K1019" i="17"/>
  <c r="L1019" i="17" s="1"/>
  <c r="I1019" i="17"/>
  <c r="I1020" i="17" l="1"/>
  <c r="K1020" i="17"/>
  <c r="G1021" i="17"/>
  <c r="B1022" i="17"/>
  <c r="F1021" i="17"/>
  <c r="J1021" i="17"/>
  <c r="H1021" i="17"/>
  <c r="L1020" i="17"/>
  <c r="K1021" i="17" l="1"/>
  <c r="I1021" i="17"/>
  <c r="J1022" i="17"/>
  <c r="G1022" i="17"/>
  <c r="H1022" i="17" s="1"/>
  <c r="F1022" i="17"/>
  <c r="L1021" i="17"/>
  <c r="K1022" i="17" l="1"/>
  <c r="I1022" i="17"/>
  <c r="L1022" i="17"/>
  <c r="J19" i="16" l="1"/>
  <c r="J20" i="16"/>
  <c r="J18" i="16"/>
  <c r="I8" i="16"/>
  <c r="I7" i="16"/>
  <c r="I6" i="16"/>
  <c r="H6" i="16" s="1"/>
  <c r="H8" i="16"/>
  <c r="H4" i="15"/>
  <c r="I9" i="16" l="1"/>
  <c r="H9" i="16"/>
  <c r="L7" i="16" s="1"/>
  <c r="M7" i="16" s="1"/>
  <c r="E28" i="11"/>
  <c r="E42" i="11" s="1"/>
  <c r="D28" i="11"/>
  <c r="F28" i="11" s="1"/>
  <c r="E27" i="11"/>
  <c r="E41" i="11" s="1"/>
  <c r="D27" i="11"/>
  <c r="E26" i="11"/>
  <c r="E40" i="11" s="1"/>
  <c r="D26" i="11"/>
  <c r="E25" i="11"/>
  <c r="E39" i="11" s="1"/>
  <c r="D25" i="11"/>
  <c r="F25" i="11" s="1"/>
  <c r="G25" i="11" s="1"/>
  <c r="H25" i="11" s="1"/>
  <c r="I25" i="11" s="1"/>
  <c r="E24" i="11"/>
  <c r="E38" i="11" s="1"/>
  <c r="F38" i="11" s="1"/>
  <c r="D24" i="11"/>
  <c r="E8" i="11"/>
  <c r="D8" i="11"/>
  <c r="L3" i="11"/>
  <c r="L4" i="11" s="1"/>
  <c r="E28" i="10"/>
  <c r="D28" i="10"/>
  <c r="E27" i="10"/>
  <c r="D27" i="10"/>
  <c r="F27" i="10" s="1"/>
  <c r="G27" i="10" s="1"/>
  <c r="H27" i="10" s="1"/>
  <c r="I27" i="10" s="1"/>
  <c r="D41" i="10" s="1"/>
  <c r="E41" i="10" s="1"/>
  <c r="E26" i="10"/>
  <c r="D26" i="10"/>
  <c r="F26" i="10" s="1"/>
  <c r="G26" i="10" s="1"/>
  <c r="E25" i="10"/>
  <c r="D25" i="10"/>
  <c r="F25" i="10" s="1"/>
  <c r="G25" i="10" s="1"/>
  <c r="E24" i="10"/>
  <c r="D24" i="10"/>
  <c r="E8" i="10"/>
  <c r="D8" i="10"/>
  <c r="L3" i="10"/>
  <c r="L4" i="10" s="1"/>
  <c r="D56" i="10" s="1"/>
  <c r="E56" i="10" s="1"/>
  <c r="M6" i="16" l="1"/>
  <c r="L8" i="16"/>
  <c r="M8" i="16" s="1"/>
  <c r="D56" i="11"/>
  <c r="E56" i="11" s="1"/>
  <c r="D53" i="11"/>
  <c r="D55" i="10"/>
  <c r="E55" i="10" s="1"/>
  <c r="D54" i="10"/>
  <c r="E54" i="10" s="1"/>
  <c r="D39" i="11"/>
  <c r="H39" i="11" s="1"/>
  <c r="F39" i="11"/>
  <c r="F40" i="11"/>
  <c r="G40" i="11" s="1"/>
  <c r="F41" i="11"/>
  <c r="G41" i="11" s="1"/>
  <c r="G28" i="11"/>
  <c r="H28" i="11" s="1"/>
  <c r="I28" i="11" s="1"/>
  <c r="D42" i="11"/>
  <c r="H42" i="11" s="1"/>
  <c r="F42" i="11"/>
  <c r="G42" i="11" s="1"/>
  <c r="G38" i="11"/>
  <c r="D29" i="11"/>
  <c r="E29" i="11"/>
  <c r="F27" i="11"/>
  <c r="D55" i="11" s="1"/>
  <c r="E55" i="11" s="1"/>
  <c r="F26" i="11"/>
  <c r="F24" i="11"/>
  <c r="H26" i="10"/>
  <c r="I26" i="10" s="1"/>
  <c r="D40" i="10" s="1"/>
  <c r="H25" i="10"/>
  <c r="I25" i="10" s="1"/>
  <c r="D39" i="10" s="1"/>
  <c r="E29" i="10"/>
  <c r="D29" i="10"/>
  <c r="F24" i="10"/>
  <c r="I41" i="10"/>
  <c r="F41" i="10"/>
  <c r="G41" i="10" s="1"/>
  <c r="F28" i="10"/>
  <c r="G28" i="10" s="1"/>
  <c r="H28" i="10" s="1"/>
  <c r="I28" i="10" s="1"/>
  <c r="D42" i="10" s="1"/>
  <c r="E42" i="10" s="1"/>
  <c r="F53" i="11" l="1"/>
  <c r="E53" i="11"/>
  <c r="M25" i="16"/>
  <c r="M29" i="16"/>
  <c r="M26" i="16"/>
  <c r="M27" i="16"/>
  <c r="M28" i="16"/>
  <c r="M19" i="16"/>
  <c r="M21" i="16"/>
  <c r="M17" i="16"/>
  <c r="M18" i="16"/>
  <c r="M20" i="16"/>
  <c r="G55" i="10"/>
  <c r="I39" i="10"/>
  <c r="E39" i="10"/>
  <c r="G53" i="10" s="1"/>
  <c r="F40" i="10"/>
  <c r="G40" i="10" s="1"/>
  <c r="E40" i="10"/>
  <c r="D53" i="10"/>
  <c r="E53" i="10" s="1"/>
  <c r="G24" i="10"/>
  <c r="H24" i="10" s="1"/>
  <c r="D52" i="10" s="1"/>
  <c r="E52" i="10" s="1"/>
  <c r="I39" i="11"/>
  <c r="F56" i="11"/>
  <c r="F43" i="11"/>
  <c r="K53" i="11"/>
  <c r="G53" i="11"/>
  <c r="D38" i="11"/>
  <c r="H38" i="11" s="1"/>
  <c r="G26" i="11"/>
  <c r="H26" i="11" s="1"/>
  <c r="I26" i="11" s="1"/>
  <c r="D40" i="11"/>
  <c r="H40" i="11" s="1"/>
  <c r="G27" i="11"/>
  <c r="H27" i="11" s="1"/>
  <c r="I27" i="11" s="1"/>
  <c r="D41" i="11"/>
  <c r="H41" i="11" s="1"/>
  <c r="I42" i="11"/>
  <c r="G39" i="11"/>
  <c r="F29" i="11"/>
  <c r="L23" i="11" s="1"/>
  <c r="G24" i="11"/>
  <c r="F39" i="10"/>
  <c r="G39" i="10" s="1"/>
  <c r="I40" i="10"/>
  <c r="I42" i="10"/>
  <c r="F42" i="10"/>
  <c r="G42" i="10" s="1"/>
  <c r="F56" i="10"/>
  <c r="H41" i="10"/>
  <c r="F29" i="10"/>
  <c r="L23" i="10" s="1"/>
  <c r="D54" i="11" l="1"/>
  <c r="L11" i="16"/>
  <c r="L12" i="16" s="1"/>
  <c r="L9" i="16"/>
  <c r="L10" i="16" s="1"/>
  <c r="G56" i="10"/>
  <c r="G56" i="11"/>
  <c r="K56" i="11"/>
  <c r="H40" i="10"/>
  <c r="G54" i="10"/>
  <c r="G29" i="10"/>
  <c r="L24" i="10" s="1"/>
  <c r="D57" i="10"/>
  <c r="P50" i="10" s="1"/>
  <c r="F52" i="10"/>
  <c r="F53" i="10"/>
  <c r="I41" i="11"/>
  <c r="I40" i="11"/>
  <c r="H43" i="11"/>
  <c r="G29" i="11"/>
  <c r="L24" i="11" s="1"/>
  <c r="H24" i="11"/>
  <c r="D52" i="11" s="1"/>
  <c r="E52" i="11" s="1"/>
  <c r="H39" i="10"/>
  <c r="F54" i="10"/>
  <c r="F55" i="10"/>
  <c r="H29" i="10"/>
  <c r="I24" i="10"/>
  <c r="H42" i="10"/>
  <c r="F54" i="11" l="1"/>
  <c r="K54" i="11" s="1"/>
  <c r="E54" i="11"/>
  <c r="E57" i="10"/>
  <c r="Q50" i="10" s="1"/>
  <c r="P51" i="10" s="1"/>
  <c r="H52" i="10"/>
  <c r="J52" i="10" s="1"/>
  <c r="F52" i="11"/>
  <c r="D57" i="11"/>
  <c r="F55" i="11"/>
  <c r="I24" i="11"/>
  <c r="H29" i="11"/>
  <c r="F57" i="10"/>
  <c r="P52" i="10" s="1"/>
  <c r="L25" i="10"/>
  <c r="D38" i="10"/>
  <c r="E38" i="10" s="1"/>
  <c r="I29" i="10"/>
  <c r="L26" i="10" s="1"/>
  <c r="G54" i="11" l="1"/>
  <c r="H52" i="11"/>
  <c r="G52" i="10"/>
  <c r="H53" i="10"/>
  <c r="P50" i="11"/>
  <c r="E57" i="11"/>
  <c r="Q50" i="11" s="1"/>
  <c r="J52" i="11"/>
  <c r="L52" i="11" s="1"/>
  <c r="G52" i="11"/>
  <c r="K52" i="11"/>
  <c r="F57" i="11"/>
  <c r="P52" i="11" s="1"/>
  <c r="K55" i="11"/>
  <c r="G55" i="11"/>
  <c r="M53" i="11"/>
  <c r="M54" i="11"/>
  <c r="L25" i="11"/>
  <c r="I29" i="11"/>
  <c r="L26" i="11" s="1"/>
  <c r="D43" i="10"/>
  <c r="F38" i="10"/>
  <c r="G38" i="10" s="1"/>
  <c r="I38" i="10"/>
  <c r="I43" i="10" s="1"/>
  <c r="L41" i="10" s="1"/>
  <c r="J53" i="10"/>
  <c r="H53" i="11" l="1"/>
  <c r="H54" i="11" s="1"/>
  <c r="H55" i="11" s="1"/>
  <c r="H56" i="11" s="1"/>
  <c r="I52" i="11"/>
  <c r="I53" i="11" s="1"/>
  <c r="I54" i="11" s="1"/>
  <c r="I55" i="11" s="1"/>
  <c r="I56" i="11" s="1"/>
  <c r="I57" i="11" s="1"/>
  <c r="J53" i="11"/>
  <c r="L53" i="11" s="1"/>
  <c r="H54" i="10"/>
  <c r="H55" i="10" s="1"/>
  <c r="H56" i="10" s="1"/>
  <c r="H57" i="10" s="1"/>
  <c r="P51" i="11"/>
  <c r="M55" i="11"/>
  <c r="I38" i="11"/>
  <c r="I43" i="11" s="1"/>
  <c r="L41" i="11" s="1"/>
  <c r="D43" i="11"/>
  <c r="F43" i="10"/>
  <c r="L38" i="10" s="1"/>
  <c r="G43" i="10"/>
  <c r="E43" i="10"/>
  <c r="I52" i="10"/>
  <c r="I53" i="10" s="1"/>
  <c r="I54" i="10" s="1"/>
  <c r="I55" i="10" s="1"/>
  <c r="I56" i="10" s="1"/>
  <c r="I57" i="10" s="1"/>
  <c r="F5" i="8"/>
  <c r="E41" i="8"/>
  <c r="D41" i="8"/>
  <c r="G40" i="8"/>
  <c r="F40" i="8" s="1"/>
  <c r="H40" i="8" s="1"/>
  <c r="G39" i="8"/>
  <c r="I39" i="8" s="1"/>
  <c r="G38" i="8"/>
  <c r="F38" i="8" s="1"/>
  <c r="H38" i="8" s="1"/>
  <c r="G37" i="8"/>
  <c r="I37" i="8" s="1"/>
  <c r="G36" i="8"/>
  <c r="F36" i="8" s="1"/>
  <c r="H36" i="8" s="1"/>
  <c r="G35" i="8"/>
  <c r="I35" i="8" s="1"/>
  <c r="G34" i="8"/>
  <c r="F34" i="8" s="1"/>
  <c r="H34" i="8" s="1"/>
  <c r="G33" i="8"/>
  <c r="I33" i="8" s="1"/>
  <c r="G32" i="8"/>
  <c r="F32" i="8" s="1"/>
  <c r="H32" i="8" s="1"/>
  <c r="G31" i="8"/>
  <c r="I31" i="8" s="1"/>
  <c r="G30" i="8"/>
  <c r="F30" i="8" s="1"/>
  <c r="H30" i="8" s="1"/>
  <c r="G29" i="8"/>
  <c r="I29" i="8" s="1"/>
  <c r="G28" i="8"/>
  <c r="F28" i="8" s="1"/>
  <c r="H28" i="8" s="1"/>
  <c r="G27" i="8"/>
  <c r="I27" i="8" s="1"/>
  <c r="E19" i="8"/>
  <c r="D19" i="8"/>
  <c r="F18" i="8"/>
  <c r="H18" i="8" s="1"/>
  <c r="F17" i="8"/>
  <c r="H17" i="8" s="1"/>
  <c r="F16" i="8"/>
  <c r="H16" i="8" s="1"/>
  <c r="F15" i="8"/>
  <c r="H15" i="8" s="1"/>
  <c r="F14" i="8"/>
  <c r="H14" i="8" s="1"/>
  <c r="F13" i="8"/>
  <c r="H13" i="8" s="1"/>
  <c r="F12" i="8"/>
  <c r="H12" i="8" s="1"/>
  <c r="F11" i="8"/>
  <c r="H11" i="8" s="1"/>
  <c r="F10" i="8"/>
  <c r="H10" i="8" s="1"/>
  <c r="F9" i="8"/>
  <c r="H9" i="8" s="1"/>
  <c r="F8" i="8"/>
  <c r="H8" i="8" s="1"/>
  <c r="F7" i="8"/>
  <c r="H7" i="8" s="1"/>
  <c r="F6" i="8"/>
  <c r="H6" i="8" s="1"/>
  <c r="F19" i="8"/>
  <c r="G19" i="8" s="1"/>
  <c r="B10" i="7"/>
  <c r="B11" i="7" s="1"/>
  <c r="B7" i="7"/>
  <c r="B8" i="7" s="1"/>
  <c r="B5" i="7"/>
  <c r="B3" i="7"/>
  <c r="B6" i="7" s="1"/>
  <c r="H57" i="11" l="1"/>
  <c r="H62" i="10"/>
  <c r="B12" i="7"/>
  <c r="B9" i="7"/>
  <c r="F3" i="7" s="1"/>
  <c r="J54" i="11"/>
  <c r="L54" i="11" s="1"/>
  <c r="L38" i="11"/>
  <c r="G43" i="11"/>
  <c r="E43" i="11"/>
  <c r="H38" i="10"/>
  <c r="H43" i="10" s="1"/>
  <c r="L40" i="10" s="1"/>
  <c r="G57" i="10"/>
  <c r="Q52" i="10" s="1"/>
  <c r="P53" i="10" s="1"/>
  <c r="G6" i="8"/>
  <c r="I6" i="8" s="1"/>
  <c r="G8" i="8"/>
  <c r="I8" i="8" s="1"/>
  <c r="G10" i="8"/>
  <c r="I10" i="8" s="1"/>
  <c r="G12" i="8"/>
  <c r="I12" i="8" s="1"/>
  <c r="G14" i="8"/>
  <c r="I14" i="8" s="1"/>
  <c r="G16" i="8"/>
  <c r="I16" i="8" s="1"/>
  <c r="G18" i="8"/>
  <c r="I18" i="8" s="1"/>
  <c r="I28" i="8"/>
  <c r="I30" i="8"/>
  <c r="I32" i="8"/>
  <c r="I34" i="8"/>
  <c r="I36" i="8"/>
  <c r="I38" i="8"/>
  <c r="I40" i="8"/>
  <c r="F27" i="8"/>
  <c r="F29" i="8"/>
  <c r="H29" i="8" s="1"/>
  <c r="F31" i="8"/>
  <c r="H31" i="8" s="1"/>
  <c r="F33" i="8"/>
  <c r="H33" i="8" s="1"/>
  <c r="F35" i="8"/>
  <c r="H35" i="8" s="1"/>
  <c r="F37" i="8"/>
  <c r="H37" i="8" s="1"/>
  <c r="F39" i="8"/>
  <c r="H39" i="8" s="1"/>
  <c r="G5" i="8"/>
  <c r="I5" i="8" s="1"/>
  <c r="G7" i="8"/>
  <c r="I7" i="8" s="1"/>
  <c r="G9" i="8"/>
  <c r="I9" i="8" s="1"/>
  <c r="G11" i="8"/>
  <c r="I11" i="8" s="1"/>
  <c r="G13" i="8"/>
  <c r="I13" i="8" s="1"/>
  <c r="G15" i="8"/>
  <c r="I15" i="8" s="1"/>
  <c r="G17" i="8"/>
  <c r="I17" i="8" s="1"/>
  <c r="H5" i="8"/>
  <c r="H19" i="8" s="1"/>
  <c r="I19" i="8" s="1"/>
  <c r="F4" i="7"/>
  <c r="F5" i="7"/>
  <c r="J54" i="10"/>
  <c r="J55" i="11" l="1"/>
  <c r="L55" i="11" s="1"/>
  <c r="M56" i="11"/>
  <c r="K57" i="11"/>
  <c r="G57" i="11"/>
  <c r="Q52" i="11" s="1"/>
  <c r="P53" i="11" s="1"/>
  <c r="M52" i="11"/>
  <c r="L39" i="10"/>
  <c r="F41" i="8"/>
  <c r="G41" i="8" s="1"/>
  <c r="H27" i="8"/>
  <c r="H41" i="8" s="1"/>
  <c r="I41" i="8" s="1"/>
  <c r="F8" i="7"/>
  <c r="F9" i="7" s="1"/>
  <c r="F6" i="7"/>
  <c r="J55" i="10"/>
  <c r="J56" i="11" l="1"/>
  <c r="L56" i="11" s="1"/>
  <c r="M57" i="11"/>
  <c r="Q54" i="11" s="1"/>
  <c r="Q56" i="11" s="1"/>
  <c r="L39" i="11"/>
  <c r="L40" i="11"/>
  <c r="F10" i="7"/>
  <c r="F11" i="7" s="1"/>
  <c r="J56" i="10"/>
  <c r="J57" i="11" l="1"/>
  <c r="L57" i="11"/>
  <c r="P54" i="11" s="1"/>
  <c r="P56" i="11" s="1"/>
  <c r="G4" i="6"/>
  <c r="K8" i="2"/>
  <c r="K9" i="2"/>
  <c r="H14" i="1"/>
  <c r="P14" i="1"/>
  <c r="P55" i="11" l="1"/>
  <c r="H16" i="1"/>
  <c r="P12" i="1"/>
  <c r="O14" i="1"/>
  <c r="L8" i="1"/>
  <c r="L7" i="1" s="1"/>
  <c r="D30" i="1"/>
  <c r="E30" i="1"/>
  <c r="E5" i="1"/>
  <c r="M12" i="1"/>
  <c r="N12" i="1"/>
  <c r="O12" i="1"/>
  <c r="L12" i="1"/>
  <c r="F23" i="1"/>
  <c r="F24" i="1"/>
  <c r="P18" i="1" l="1"/>
  <c r="M15" i="1"/>
  <c r="F30" i="1"/>
  <c r="O15" i="1"/>
  <c r="P15" i="1"/>
  <c r="P16" i="1" s="1"/>
  <c r="P19" i="1" s="1"/>
  <c r="P17" i="1"/>
  <c r="G23" i="1"/>
  <c r="I23" i="5" l="1"/>
  <c r="I38" i="5" s="1"/>
  <c r="I19" i="5"/>
  <c r="I34" i="5" s="1"/>
  <c r="I20" i="5"/>
  <c r="I35" i="5" s="1"/>
  <c r="I21" i="5"/>
  <c r="I36" i="5" s="1"/>
  <c r="I22" i="5"/>
  <c r="I37" i="5" s="1"/>
  <c r="I24" i="5"/>
  <c r="I39" i="5" s="1"/>
  <c r="I25" i="5"/>
  <c r="I40" i="5" s="1"/>
  <c r="I26" i="5"/>
  <c r="I41" i="5" s="1"/>
  <c r="I27" i="5"/>
  <c r="I42" i="5" s="1"/>
  <c r="I18" i="5"/>
  <c r="I33" i="5" s="1"/>
  <c r="G19" i="5"/>
  <c r="G34" i="5" s="1"/>
  <c r="G20" i="5"/>
  <c r="G35" i="5" s="1"/>
  <c r="G21" i="5"/>
  <c r="G36" i="5" s="1"/>
  <c r="G22" i="5"/>
  <c r="J22" i="5" s="1"/>
  <c r="G23" i="5"/>
  <c r="J23" i="5" s="1"/>
  <c r="G24" i="5"/>
  <c r="G39" i="5" s="1"/>
  <c r="G25" i="5"/>
  <c r="G40" i="5" s="1"/>
  <c r="G26" i="5"/>
  <c r="G41" i="5" s="1"/>
  <c r="G27" i="5"/>
  <c r="G42" i="5" s="1"/>
  <c r="G18" i="5"/>
  <c r="G33" i="5" s="1"/>
  <c r="C8" i="5"/>
  <c r="C9" i="5" s="1"/>
  <c r="H13" i="5"/>
  <c r="J21" i="5" l="1"/>
  <c r="L21" i="5" s="1"/>
  <c r="J20" i="5"/>
  <c r="L20" i="5" s="1"/>
  <c r="G38" i="5"/>
  <c r="G37" i="5"/>
  <c r="G43" i="5" s="1"/>
  <c r="J18" i="5"/>
  <c r="L18" i="5" s="1"/>
  <c r="H27" i="5"/>
  <c r="H42" i="5" s="1"/>
  <c r="H19" i="5"/>
  <c r="H34" i="5" s="1"/>
  <c r="H26" i="5"/>
  <c r="H41" i="5" s="1"/>
  <c r="H18" i="5"/>
  <c r="H33" i="5" s="1"/>
  <c r="H20" i="5"/>
  <c r="H35" i="5" s="1"/>
  <c r="H22" i="5"/>
  <c r="K22" i="5" s="1"/>
  <c r="M22" i="5" s="1"/>
  <c r="H21" i="5"/>
  <c r="K21" i="5" s="1"/>
  <c r="M21" i="5" s="1"/>
  <c r="L23" i="5"/>
  <c r="H25" i="5"/>
  <c r="J27" i="5"/>
  <c r="J19" i="5"/>
  <c r="H24" i="5"/>
  <c r="J26" i="5"/>
  <c r="H23" i="5"/>
  <c r="J25" i="5"/>
  <c r="L22" i="5"/>
  <c r="J24" i="5"/>
  <c r="I28" i="5"/>
  <c r="I43" i="5"/>
  <c r="G28" i="5"/>
  <c r="G13" i="5"/>
  <c r="K20" i="5" l="1"/>
  <c r="M20" i="5" s="1"/>
  <c r="H36" i="5"/>
  <c r="J36" i="5" s="1"/>
  <c r="J35" i="5"/>
  <c r="K35" i="5" s="1"/>
  <c r="M35" i="5" s="1"/>
  <c r="J33" i="5"/>
  <c r="K33" i="5" s="1"/>
  <c r="M33" i="5" s="1"/>
  <c r="K19" i="5"/>
  <c r="M19" i="5" s="1"/>
  <c r="K27" i="5"/>
  <c r="M27" i="5" s="1"/>
  <c r="H37" i="5"/>
  <c r="J37" i="5" s="1"/>
  <c r="L37" i="5" s="1"/>
  <c r="P37" i="5" s="1"/>
  <c r="K18" i="5"/>
  <c r="M18" i="5" s="1"/>
  <c r="L25" i="5"/>
  <c r="H38" i="5"/>
  <c r="J38" i="5" s="1"/>
  <c r="K23" i="5"/>
  <c r="M23" i="5" s="1"/>
  <c r="K26" i="5"/>
  <c r="M26" i="5" s="1"/>
  <c r="L26" i="5"/>
  <c r="J41" i="5"/>
  <c r="L36" i="5"/>
  <c r="P36" i="5" s="1"/>
  <c r="K36" i="5"/>
  <c r="M36" i="5" s="1"/>
  <c r="Q36" i="5" s="1"/>
  <c r="H28" i="5"/>
  <c r="K29" i="5" s="1"/>
  <c r="K44" i="5" s="1"/>
  <c r="L24" i="5"/>
  <c r="L19" i="5"/>
  <c r="J34" i="5"/>
  <c r="K25" i="5"/>
  <c r="M25" i="5" s="1"/>
  <c r="H40" i="5"/>
  <c r="J40" i="5" s="1"/>
  <c r="J28" i="5"/>
  <c r="J43" i="5" s="1"/>
  <c r="H39" i="5"/>
  <c r="J39" i="5" s="1"/>
  <c r="K24" i="5"/>
  <c r="M24" i="5" s="1"/>
  <c r="L27" i="5"/>
  <c r="J42" i="5"/>
  <c r="Q35" i="5" l="1"/>
  <c r="L35" i="5"/>
  <c r="P35" i="5" s="1"/>
  <c r="Q33" i="5"/>
  <c r="K37" i="5"/>
  <c r="M37" i="5" s="1"/>
  <c r="Q37" i="5" s="1"/>
  <c r="L33" i="5"/>
  <c r="P33" i="5" s="1"/>
  <c r="K39" i="5"/>
  <c r="M39" i="5" s="1"/>
  <c r="Q39" i="5" s="1"/>
  <c r="L39" i="5"/>
  <c r="P39" i="5" s="1"/>
  <c r="K28" i="5"/>
  <c r="K43" i="5" s="1"/>
  <c r="K34" i="5"/>
  <c r="M34" i="5" s="1"/>
  <c r="L34" i="5"/>
  <c r="P34" i="5" s="1"/>
  <c r="K41" i="5"/>
  <c r="M41" i="5" s="1"/>
  <c r="Q41" i="5" s="1"/>
  <c r="L41" i="5"/>
  <c r="P41" i="5" s="1"/>
  <c r="H43" i="5"/>
  <c r="K40" i="5"/>
  <c r="M40" i="5" s="1"/>
  <c r="Q40" i="5" s="1"/>
  <c r="L40" i="5"/>
  <c r="P40" i="5" s="1"/>
  <c r="L42" i="5"/>
  <c r="P42" i="5" s="1"/>
  <c r="K42" i="5"/>
  <c r="M42" i="5" s="1"/>
  <c r="Q42" i="5" s="1"/>
  <c r="M28" i="5"/>
  <c r="L38" i="5"/>
  <c r="P38" i="5" s="1"/>
  <c r="K38" i="5"/>
  <c r="M38" i="5" s="1"/>
  <c r="Q38" i="5" s="1"/>
  <c r="L28" i="5"/>
  <c r="P43" i="5" l="1"/>
  <c r="L43" i="5"/>
  <c r="M43" i="5"/>
  <c r="Q34" i="5"/>
  <c r="Q43" i="5" s="1"/>
  <c r="E25" i="3" l="1"/>
  <c r="E26" i="3"/>
  <c r="E27" i="3"/>
  <c r="E28" i="3"/>
  <c r="E24" i="3"/>
  <c r="D25" i="3"/>
  <c r="F25" i="3" s="1"/>
  <c r="G25" i="3" s="1"/>
  <c r="H25" i="3" s="1"/>
  <c r="D26" i="3"/>
  <c r="F26" i="3" s="1"/>
  <c r="G26" i="3" s="1"/>
  <c r="H26" i="3" s="1"/>
  <c r="D27" i="3"/>
  <c r="F27" i="3" s="1"/>
  <c r="G27" i="3" s="1"/>
  <c r="H27" i="3" s="1"/>
  <c r="D28" i="3"/>
  <c r="F28" i="3" s="1"/>
  <c r="G28" i="3" s="1"/>
  <c r="H28" i="3" s="1"/>
  <c r="I28" i="3" s="1"/>
  <c r="D42" i="3" s="1"/>
  <c r="D24" i="3"/>
  <c r="F24" i="3" s="1"/>
  <c r="L3" i="3"/>
  <c r="L4" i="3" s="1"/>
  <c r="E8" i="3"/>
  <c r="D8" i="3"/>
  <c r="H3" i="2"/>
  <c r="G9" i="2"/>
  <c r="H9" i="2" s="1"/>
  <c r="G8" i="2"/>
  <c r="H8" i="2" s="1"/>
  <c r="F9" i="2"/>
  <c r="F8" i="2"/>
  <c r="H4" i="2"/>
  <c r="L5" i="1"/>
  <c r="L6" i="1" s="1"/>
  <c r="I8" i="2" l="1"/>
  <c r="J8" i="2" s="1"/>
  <c r="H13" i="2" s="1"/>
  <c r="I9" i="2"/>
  <c r="J9" i="2" s="1"/>
  <c r="F42" i="3"/>
  <c r="G42" i="3" s="1"/>
  <c r="D56" i="3"/>
  <c r="E56" i="3" s="1"/>
  <c r="F55" i="3"/>
  <c r="F56" i="3"/>
  <c r="E42" i="3"/>
  <c r="G56" i="3" s="1"/>
  <c r="D52" i="3"/>
  <c r="E52" i="3" s="1"/>
  <c r="D55" i="3"/>
  <c r="E55" i="3" s="1"/>
  <c r="D54" i="3"/>
  <c r="E54" i="3" s="1"/>
  <c r="D53" i="3"/>
  <c r="E53" i="3" s="1"/>
  <c r="E29" i="3"/>
  <c r="I42" i="3"/>
  <c r="I27" i="3"/>
  <c r="D41" i="3" s="1"/>
  <c r="I26" i="3"/>
  <c r="D40" i="3" s="1"/>
  <c r="I25" i="3"/>
  <c r="D39" i="3" s="1"/>
  <c r="G24" i="3"/>
  <c r="F29" i="3"/>
  <c r="L23" i="3" s="1"/>
  <c r="D29" i="3"/>
  <c r="J52" i="3" l="1"/>
  <c r="K52" i="3" s="1"/>
  <c r="F54" i="3"/>
  <c r="F41" i="3"/>
  <c r="G41" i="3" s="1"/>
  <c r="F40" i="3"/>
  <c r="F39" i="3"/>
  <c r="E41" i="3"/>
  <c r="G55" i="3" s="1"/>
  <c r="F53" i="3"/>
  <c r="E40" i="3"/>
  <c r="E39" i="3"/>
  <c r="F52" i="3"/>
  <c r="D57" i="3"/>
  <c r="H42" i="3"/>
  <c r="I41" i="3"/>
  <c r="I40" i="3"/>
  <c r="I39" i="3"/>
  <c r="G29" i="3"/>
  <c r="L24" i="3" s="1"/>
  <c r="H24" i="3"/>
  <c r="L52" i="3" l="1"/>
  <c r="H52" i="3"/>
  <c r="H53" i="3" s="1"/>
  <c r="H54" i="3" s="1"/>
  <c r="H55" i="3" s="1"/>
  <c r="H56" i="3" s="1"/>
  <c r="H57" i="3" s="1"/>
  <c r="G53" i="3"/>
  <c r="G54" i="3"/>
  <c r="R50" i="3"/>
  <c r="G40" i="3"/>
  <c r="G39" i="3"/>
  <c r="H39" i="3" s="1"/>
  <c r="E57" i="3"/>
  <c r="S50" i="3" s="1"/>
  <c r="I24" i="3"/>
  <c r="H29" i="3"/>
  <c r="N14" i="1"/>
  <c r="M14" i="1"/>
  <c r="L14" i="1"/>
  <c r="E9" i="1"/>
  <c r="E6" i="1"/>
  <c r="E7" i="1" s="1"/>
  <c r="D15" i="1" s="1"/>
  <c r="G14" i="1"/>
  <c r="G16" i="1" s="1"/>
  <c r="E14" i="1"/>
  <c r="E16" i="1" s="1"/>
  <c r="F14" i="1"/>
  <c r="F16" i="1" s="1"/>
  <c r="J53" i="3"/>
  <c r="H15" i="1" l="1"/>
  <c r="K53" i="3"/>
  <c r="M53" i="3" s="1"/>
  <c r="L53" i="3"/>
  <c r="R51" i="3"/>
  <c r="M18" i="1"/>
  <c r="F57" i="3"/>
  <c r="R52" i="3" s="1"/>
  <c r="H41" i="3"/>
  <c r="H40" i="3"/>
  <c r="L25" i="3"/>
  <c r="D38" i="3"/>
  <c r="I29" i="3"/>
  <c r="L26" i="3" s="1"/>
  <c r="L17" i="1"/>
  <c r="O17" i="1"/>
  <c r="N17" i="1"/>
  <c r="M17" i="1"/>
  <c r="L18" i="1"/>
  <c r="M16" i="1"/>
  <c r="M19" i="1" s="1"/>
  <c r="O18" i="1"/>
  <c r="N18" i="1"/>
  <c r="L15" i="1"/>
  <c r="L16" i="1" s="1"/>
  <c r="L19" i="1" s="1"/>
  <c r="O16" i="1"/>
  <c r="O19" i="1" s="1"/>
  <c r="N15" i="1"/>
  <c r="N16" i="1" s="1"/>
  <c r="N19" i="1" s="1"/>
  <c r="G15" i="1"/>
  <c r="F15" i="1"/>
  <c r="E15" i="1"/>
  <c r="J54" i="3"/>
  <c r="J55" i="3" l="1"/>
  <c r="J56" i="3" s="1"/>
  <c r="K54" i="3"/>
  <c r="L54" i="3"/>
  <c r="M54" i="3"/>
  <c r="F38" i="3"/>
  <c r="E38" i="3"/>
  <c r="I38" i="3"/>
  <c r="I43" i="3" s="1"/>
  <c r="L41" i="3" s="1"/>
  <c r="D43" i="3"/>
  <c r="L55" i="3" l="1"/>
  <c r="K55" i="3"/>
  <c r="M55" i="3" s="1"/>
  <c r="G52" i="3"/>
  <c r="I52" i="3" s="1"/>
  <c r="I53" i="3" s="1"/>
  <c r="I54" i="3" s="1"/>
  <c r="I55" i="3" s="1"/>
  <c r="I56" i="3" s="1"/>
  <c r="I57" i="3" s="1"/>
  <c r="G38" i="3"/>
  <c r="H38" i="3" s="1"/>
  <c r="L56" i="3"/>
  <c r="K56" i="3"/>
  <c r="J57" i="3"/>
  <c r="F43" i="3"/>
  <c r="L38" i="3" s="1"/>
  <c r="E43" i="3"/>
  <c r="L57" i="3" l="1"/>
  <c r="R54" i="3" s="1"/>
  <c r="R56" i="3" s="1"/>
  <c r="M52" i="3"/>
  <c r="G43" i="3"/>
  <c r="M56" i="3"/>
  <c r="K57" i="3"/>
  <c r="G57" i="3"/>
  <c r="S52" i="3" s="1"/>
  <c r="R53" i="3" s="1"/>
  <c r="H43" i="3"/>
  <c r="L39" i="3" l="1"/>
  <c r="L40" i="3"/>
  <c r="M57" i="3" l="1"/>
  <c r="S54" i="3" s="1"/>
  <c r="S56" i="3" s="1"/>
  <c r="R55" i="3" l="1"/>
  <c r="L52" i="10" l="1"/>
  <c r="K52" i="10"/>
  <c r="M52" i="10" l="1"/>
  <c r="L53" i="10"/>
  <c r="K53" i="10"/>
  <c r="M53" i="10" s="1"/>
  <c r="L55" i="10" l="1"/>
  <c r="K55" i="10"/>
  <c r="M55" i="10" s="1"/>
  <c r="J57" i="10"/>
  <c r="K54" i="10"/>
  <c r="L54" i="10"/>
  <c r="M54" i="10" l="1"/>
  <c r="K56" i="10"/>
  <c r="M56" i="10" s="1"/>
  <c r="L56" i="10"/>
  <c r="L57" i="10" s="1"/>
  <c r="P54" i="10" s="1"/>
  <c r="P56" i="10" l="1"/>
  <c r="M57" i="10"/>
  <c r="Q54" i="10" s="1"/>
  <c r="Q56" i="10" s="1"/>
  <c r="K57" i="10"/>
  <c r="P55" i="10" l="1"/>
</calcChain>
</file>

<file path=xl/sharedStrings.xml><?xml version="1.0" encoding="utf-8"?>
<sst xmlns="http://schemas.openxmlformats.org/spreadsheetml/2006/main" count="546" uniqueCount="251">
  <si>
    <t>Portfolio Value</t>
  </si>
  <si>
    <t>Expected value</t>
  </si>
  <si>
    <t>1 Day VaR</t>
  </si>
  <si>
    <t>Rt,a</t>
  </si>
  <si>
    <t>Expected Return %</t>
  </si>
  <si>
    <t>Expected Return €</t>
  </si>
  <si>
    <t>Quantiles</t>
  </si>
  <si>
    <t>VaR</t>
  </si>
  <si>
    <t>Dist. Expected value</t>
  </si>
  <si>
    <t>Dist. Origin</t>
  </si>
  <si>
    <t>Var (1;10%)</t>
  </si>
  <si>
    <t>Var (1;5%)</t>
  </si>
  <si>
    <t>Var (1;2,5%)</t>
  </si>
  <si>
    <t>Var (1;1%)</t>
  </si>
  <si>
    <t>Stand. Dev</t>
  </si>
  <si>
    <t>Variance</t>
  </si>
  <si>
    <t>Standart Normal Quantile</t>
  </si>
  <si>
    <t>Normal Quantile</t>
  </si>
  <si>
    <t>Number of days</t>
  </si>
  <si>
    <t>TVaR</t>
  </si>
  <si>
    <t>Portfolio</t>
  </si>
  <si>
    <t>Period</t>
  </si>
  <si>
    <t>Conf.Level</t>
  </si>
  <si>
    <t>Quantile</t>
  </si>
  <si>
    <t>GIVEN BY PROFESSOR</t>
  </si>
  <si>
    <t>CALCULATED</t>
  </si>
  <si>
    <t>Compares TO</t>
  </si>
  <si>
    <t>Decision</t>
  </si>
  <si>
    <t>Risks</t>
  </si>
  <si>
    <t>Sum Insured</t>
  </si>
  <si>
    <t>Losses</t>
  </si>
  <si>
    <t>TOTAL</t>
  </si>
  <si>
    <t>SURPLUS</t>
  </si>
  <si>
    <t>Value</t>
  </si>
  <si>
    <t>Insurer Line</t>
  </si>
  <si>
    <t>Reinsurance maximum capacity (Line)</t>
  </si>
  <si>
    <t>Cedent premium (In 000's)</t>
  </si>
  <si>
    <t>Reinsurer premium (In 000's)</t>
  </si>
  <si>
    <t>Lines in total</t>
  </si>
  <si>
    <t>Value of all lines</t>
  </si>
  <si>
    <t>TO increase capacity for risks that are above the Surplus treaty, the insurer can have a Working Excess of Loss Cover per Risk</t>
  </si>
  <si>
    <t>WXL/R</t>
  </si>
  <si>
    <t>Coverage</t>
  </si>
  <si>
    <t>XS.</t>
  </si>
  <si>
    <t>Premium paid</t>
  </si>
  <si>
    <t>Insured Cedent</t>
  </si>
  <si>
    <t>Surplus</t>
  </si>
  <si>
    <t>Insured Surplus</t>
  </si>
  <si>
    <t>Not insured surplus</t>
  </si>
  <si>
    <t xml:space="preserve">1- Total for the sum insured that is covered by surplus </t>
  </si>
  <si>
    <t xml:space="preserve">2- Total for the sum insured that is covered by WXL/R </t>
  </si>
  <si>
    <t>Conclusions</t>
  </si>
  <si>
    <t>TOTAL INSURED BY CEDENT</t>
  </si>
  <si>
    <t>BY SURPLUS</t>
  </si>
  <si>
    <t>Total Insured</t>
  </si>
  <si>
    <t>Not Insured, Capital @ Risk</t>
  </si>
  <si>
    <t>Cap @ Risk</t>
  </si>
  <si>
    <t>Insured WXL/R</t>
  </si>
  <si>
    <t>Not insured WXL/R</t>
  </si>
  <si>
    <t>BY WXL/R</t>
  </si>
  <si>
    <t>Not Insured, WXL/R</t>
  </si>
  <si>
    <t>Total Insured by both contracts</t>
  </si>
  <si>
    <t>Insurer</t>
  </si>
  <si>
    <t>Reinsurer</t>
  </si>
  <si>
    <t>CAT/XL</t>
  </si>
  <si>
    <t>Final</t>
  </si>
  <si>
    <t>To protect from major losses due to catastrophic events the insurer buys  a CatXL coverage.
The coverage means the total coverage and xs maximum paid by the insurer</t>
  </si>
  <si>
    <t>3-FINAL after using all covarages, in the case o Cat Xl alsways rule by that (( We are dividing the losses)</t>
  </si>
  <si>
    <t>Claims</t>
  </si>
  <si>
    <t>Policy</t>
  </si>
  <si>
    <t>Claim</t>
  </si>
  <si>
    <t>Insurer Retention (line)</t>
  </si>
  <si>
    <t>Maximum Capacity Reinsurer (lines):</t>
  </si>
  <si>
    <t>Cedent Premium (per mille)</t>
  </si>
  <si>
    <t>Reinsurer Premium (per mille)</t>
  </si>
  <si>
    <t>Maximum Capacity Reinsurer</t>
  </si>
  <si>
    <t>Maximum Capacity Combined</t>
  </si>
  <si>
    <t>Total</t>
  </si>
  <si>
    <t>Capital Risk</t>
  </si>
  <si>
    <t>Premium</t>
  </si>
  <si>
    <t>Excess</t>
  </si>
  <si>
    <t>Cedent</t>
  </si>
  <si>
    <t>Out Treaty</t>
  </si>
  <si>
    <t>% Capital Risk</t>
  </si>
  <si>
    <t>Result</t>
  </si>
  <si>
    <t>Before CAT/XL</t>
  </si>
  <si>
    <t>INSURER</t>
  </si>
  <si>
    <t>REINSURER</t>
  </si>
  <si>
    <t>Total Before CAT/XL</t>
  </si>
  <si>
    <t>AFTER CAT/XL</t>
  </si>
  <si>
    <t>Total AFTER CAT/XL</t>
  </si>
  <si>
    <t>Difference</t>
  </si>
  <si>
    <t>TOTAL SURPLUS</t>
  </si>
  <si>
    <t>IF VALUE BIGGER THAN CONTRACT VALUE DO NOT ACCEPT EXCESS</t>
  </si>
  <si>
    <t xml:space="preserve">QUANTILE </t>
  </si>
  <si>
    <t>DISTANCE</t>
  </si>
  <si>
    <t>VALUE IN %</t>
  </si>
  <si>
    <t>RESULT</t>
  </si>
  <si>
    <t>Dist. Expected value (VaR)</t>
  </si>
  <si>
    <t>Dist. Origin (VaR)</t>
  </si>
  <si>
    <t>Var (i;10%)</t>
  </si>
  <si>
    <t>Var (i;5%)</t>
  </si>
  <si>
    <t>Var (i;2,5%)</t>
  </si>
  <si>
    <t>Var (i;1%)</t>
  </si>
  <si>
    <t xml:space="preserve">Rt,a if given </t>
  </si>
  <si>
    <t xml:space="preserve">IF MEAN VALUE IS GIVEN USE THIS VALUE </t>
  </si>
  <si>
    <t>PO</t>
  </si>
  <si>
    <t>DESIRED QUANTILE</t>
  </si>
  <si>
    <t>Var (i;0,01%)</t>
  </si>
  <si>
    <t>Var (1;0,01%)</t>
  </si>
  <si>
    <t xml:space="preserve">PARAMETRIC </t>
  </si>
  <si>
    <t>T</t>
  </si>
  <si>
    <t>ALPHA</t>
  </si>
  <si>
    <t>Rt,a DAILY</t>
  </si>
  <si>
    <t>CHECK THE ONE REQUIRED REGARDING CONFIDENCE INTERVAL</t>
  </si>
  <si>
    <t>SIZE x</t>
  </si>
  <si>
    <t>TIMES</t>
  </si>
  <si>
    <t>BIGGER USE X</t>
  </si>
  <si>
    <t>VaR (X)</t>
  </si>
  <si>
    <t>b</t>
  </si>
  <si>
    <t>a</t>
  </si>
  <si>
    <t>VaR (Y)</t>
  </si>
  <si>
    <t>The primary insurer retains:</t>
  </si>
  <si>
    <t>Commission Paid to Insurer</t>
  </si>
  <si>
    <t>The reinsurer accepts:</t>
  </si>
  <si>
    <t>Share Premium 10%</t>
  </si>
  <si>
    <t>Sum insured:</t>
  </si>
  <si>
    <t>Result for Insurer</t>
  </si>
  <si>
    <t>Primary insurer retains:</t>
  </si>
  <si>
    <t>Result for Reinsurer</t>
  </si>
  <si>
    <t>Reinsurer accepts:</t>
  </si>
  <si>
    <t>Total Result</t>
  </si>
  <si>
    <t>Premium is 2‰ of the sum:</t>
  </si>
  <si>
    <t>Share Reinsurer Results 90%</t>
  </si>
  <si>
    <t>Losses:</t>
  </si>
  <si>
    <t>Admin Costs</t>
  </si>
  <si>
    <t>PER MILLE</t>
  </si>
  <si>
    <t>PERCENT</t>
  </si>
  <si>
    <t>Line</t>
  </si>
  <si>
    <t>Average sum</t>
  </si>
  <si>
    <t>Number</t>
  </si>
  <si>
    <t>Gross</t>
  </si>
  <si>
    <t>of</t>
  </si>
  <si>
    <t>Insured per Risk</t>
  </si>
  <si>
    <t>policies</t>
  </si>
  <si>
    <t>Retained Premium</t>
  </si>
  <si>
    <t>Ceded Premium</t>
  </si>
  <si>
    <t>Business</t>
  </si>
  <si>
    <t>in millions</t>
  </si>
  <si>
    <t>%</t>
  </si>
  <si>
    <t>To protect from major Claims due to catastrophic events the insurer buys  a CatXL coverage.
The coverage means the total coverage and xs maximum paid by the insurer</t>
  </si>
  <si>
    <t>3-FINAL after using all covarages, in the case o Cat Xl alsways rule by that (( We are dividing the Claims)</t>
  </si>
  <si>
    <t>BE AWARE TO ALL CHANGES IN THIS VALUE, NO MATTER IF VALUE BIGGER THAN LIMIT, THAT WILL BE SHOWNED ON THE FINAL RESULT</t>
  </si>
  <si>
    <t>AGGREGATED CLAIM AMOUNT</t>
  </si>
  <si>
    <t>AGGREGATED CLAIMS</t>
  </si>
  <si>
    <t xml:space="preserve">SUM ALL VALUES, IF VALUE BIGGER THAN ALLOWED JUST CHANGE IT TO MAXIMUM ALLOWED </t>
  </si>
  <si>
    <t>Eligible Own Funds</t>
  </si>
  <si>
    <t>RWA Credit</t>
  </si>
  <si>
    <t>Kmarket</t>
  </si>
  <si>
    <t>Koperational</t>
  </si>
  <si>
    <t>COOKE RATIO</t>
  </si>
  <si>
    <t>USE SOLVER TO RESOLVE THE INEQUATION IN ORDER TO COOKE RATIO EQUAL OR BIGGER THAN 8%</t>
  </si>
  <si>
    <t>Description</t>
  </si>
  <si>
    <t>Common equity Tier 1</t>
  </si>
  <si>
    <t>Additional Tier 1</t>
  </si>
  <si>
    <t>Tier 2</t>
  </si>
  <si>
    <t>RWA for Credit Risk</t>
  </si>
  <si>
    <t>Capt for market risk</t>
  </si>
  <si>
    <t>Capt for Operational Risk</t>
  </si>
  <si>
    <t>Tier 1 ratio</t>
  </si>
  <si>
    <t>Total capital ratio</t>
  </si>
  <si>
    <t>RWA for Market</t>
  </si>
  <si>
    <t>RWA for Operational</t>
  </si>
  <si>
    <t>RWA</t>
  </si>
  <si>
    <t>CAP.REQ</t>
  </si>
  <si>
    <t>Capt for Credit risk</t>
  </si>
  <si>
    <t>Credit risk</t>
  </si>
  <si>
    <t xml:space="preserve">Market risk </t>
  </si>
  <si>
    <t>Operational Risk</t>
  </si>
  <si>
    <t>1st</t>
  </si>
  <si>
    <t>2nd</t>
  </si>
  <si>
    <t>CAPITAL CONVERSATION BUFFER</t>
  </si>
  <si>
    <t>% RETAINED</t>
  </si>
  <si>
    <t>Percentage retained</t>
  </si>
  <si>
    <t>Dividend distributed</t>
  </si>
  <si>
    <r>
      <t xml:space="preserve">Risk Weighted Asset = RW </t>
    </r>
    <r>
      <rPr>
        <b/>
        <sz val="36"/>
        <color theme="1"/>
        <rFont val="Calibri"/>
        <family val="2"/>
      </rPr>
      <t>× EAD</t>
    </r>
  </si>
  <si>
    <t>IRB sovereigns, banks and corporates</t>
  </si>
  <si>
    <t>This example assumes EAD, LGD and M are constant (you can change the yellow cells to try different values) and calculates the capital requirements for different values of PD.
Main conclusions:
Linear relationship between PD and EL: the higher the PD, the higher the EL.
Non-linear relationship between PD and K. The higher the PD, the higher the amount EL+K (but the same does not hold for K only).
Linear relationship between LGD and EL / LGD and K: the higher the LGD, the higher the EL and the K.
No relationship between M and EL.
Linear relationship between M and K: the higher the M, the higher the K.</t>
  </si>
  <si>
    <t>EAD</t>
  </si>
  <si>
    <t>PD</t>
  </si>
  <si>
    <t>LGD</t>
  </si>
  <si>
    <t>M</t>
  </si>
  <si>
    <t>R</t>
  </si>
  <si>
    <t>RW</t>
  </si>
  <si>
    <t>EL</t>
  </si>
  <si>
    <t>K</t>
  </si>
  <si>
    <t>K+EL</t>
  </si>
  <si>
    <t>Notation:</t>
  </si>
  <si>
    <t>Exposure at default</t>
  </si>
  <si>
    <t>Probability of default</t>
  </si>
  <si>
    <t>Loss given default</t>
  </si>
  <si>
    <t>Maturity</t>
  </si>
  <si>
    <t>Maturity adjustment factor</t>
  </si>
  <si>
    <t>Correlation factor</t>
  </si>
  <si>
    <t>Risk weight</t>
  </si>
  <si>
    <t>Risk weighted asset</t>
  </si>
  <si>
    <t>Expected loss</t>
  </si>
  <si>
    <t>Capital requirement</t>
  </si>
  <si>
    <t>Capital requirement + Expected loss</t>
  </si>
  <si>
    <t>TOTAL Capital Requirement</t>
  </si>
  <si>
    <t>Horizontal disallowances</t>
  </si>
  <si>
    <t>Vertical disallowances</t>
  </si>
  <si>
    <t>Residual unmatched weighted position</t>
  </si>
  <si>
    <t>* for simplicity, it is assumed that all instruments have coupons of 3% or more</t>
  </si>
  <si>
    <t>Unmatched weighted positions
(FINAL)</t>
  </si>
  <si>
    <t>Horizontal disallowance
(between zones 1 and 3)</t>
  </si>
  <si>
    <t>Horizontal disallowance
(between zones 2 and 3)</t>
  </si>
  <si>
    <t>Horizontal disallowance
(between zones 1 and 2)</t>
  </si>
  <si>
    <t>Horizontal disallowance
(within zone)</t>
  </si>
  <si>
    <t>Unmatched weighted positions
(zone)</t>
  </si>
  <si>
    <t>Vertical disallowance</t>
  </si>
  <si>
    <t>Unmatched weighted positions
(maturity band)</t>
  </si>
  <si>
    <t>Short</t>
  </si>
  <si>
    <t>Long</t>
  </si>
  <si>
    <t>Weighted positions</t>
  </si>
  <si>
    <t>Weights (%)</t>
  </si>
  <si>
    <t>Positions*</t>
  </si>
  <si>
    <t>&gt; 20 years</t>
  </si>
  <si>
    <t>15-20 years</t>
  </si>
  <si>
    <t>10 -15 years</t>
  </si>
  <si>
    <t>7-10 years</t>
  </si>
  <si>
    <t>5-7 years</t>
  </si>
  <si>
    <t>4-5 years</t>
  </si>
  <si>
    <t>3-4 years</t>
  </si>
  <si>
    <t>2-3 years</t>
  </si>
  <si>
    <t>1-2 years</t>
  </si>
  <si>
    <t>6-12 months</t>
  </si>
  <si>
    <t>3-6 months</t>
  </si>
  <si>
    <t>1-3 months</t>
  </si>
  <si>
    <t>0-1 month</t>
  </si>
  <si>
    <t>Maturity bands</t>
  </si>
  <si>
    <t>ZONE 3</t>
  </si>
  <si>
    <t>ZONE 2</t>
  </si>
  <si>
    <t>ZONE 1</t>
  </si>
  <si>
    <t>Required result</t>
  </si>
  <si>
    <t>COUNTERCYCLICAL CAPITAL BUFFER</t>
  </si>
  <si>
    <t xml:space="preserve">IF NONE OF THE PORTFOLIOS IS N TIMES BIGGER, THIS VALUE SHOULD BE ALWAYS 1;
</t>
  </si>
  <si>
    <t>Countercyclical retained</t>
  </si>
  <si>
    <t>Countercyclical distributed</t>
  </si>
  <si>
    <t>Comparison With Minimum Requirements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</si>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</sst>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.0000_-;\-* #,##0.0000_-;_-* &quot;-&quot;??_-;_-@_-"/>
    <numFmt numFmtId="165" formatCode="_-* #,##0.00000_-;\-* #,##0.00000_-;_-* &quot;-&quot;??_-;_-@_-"/>
    <numFmt numFmtId="166" formatCode="_-* #,##0.00000000_-;\-* #,##0.00000000_-;_-* &quot;-&quot;??_-;_-@_-"/>
    <numFmt numFmtId="167" formatCode="_-* #,##0_-;\-* #,##0_-;_-* &quot;-&quot;??_-;_-@_-"/>
    <numFmt numFmtId="168" formatCode="0.00000"/>
    <numFmt numFmtId="169" formatCode="_-* #,##0.000000000\ _€_-;\-* #,##0.000000000\ _€_-;_-* &quot;-&quot;????????\ _€_-;_-@_-"/>
    <numFmt numFmtId="170" formatCode="0.0000"/>
    <numFmt numFmtId="171" formatCode="_-* #,##0\ &quot;€&quot;_-;\-* #,##0\ &quot;€&quot;_-;_-* &quot;-&quot;??\ &quot;€&quot;_-;_-@_-"/>
    <numFmt numFmtId="172" formatCode="0.000"/>
    <numFmt numFmtId="173" formatCode="0.000000%"/>
    <numFmt numFmtId="174" formatCode="0.000%"/>
    <numFmt numFmtId="175" formatCode="_-* #,##0.00000\ &quot;€&quot;_-;\-* #,##0.00000\ &quot;€&quot;_-;_-* &quot;-&quot;??\ &quot;€&quot;_-;_-@_-"/>
    <numFmt numFmtId="176" formatCode="0.0000%"/>
    <numFmt numFmtId="177" formatCode="_-* #,##0.00\ _€_-;\-* #,##0.00\ _€_-;_-* &quot;-&quot;??\ _€_-;_-@_-"/>
    <numFmt numFmtId="178" formatCode="_-* #,##0\ _€_-;\-* #,##0\ _€_-;_-* &quot;-&quot;??\ _€_-;_-@_-"/>
    <numFmt numFmtId="179" formatCode="0.0%"/>
    <numFmt numFmtId="180" formatCode="_-* #,##0.0000000_-;\-* #,##0.0000000_-;_-* &quot;-&quot;??_-;_-@_-"/>
    <numFmt numFmtId="181" formatCode="_-* #,##0.000000\ &quot;€&quot;_-;\-* #,##0.000000\ &quot;€&quot;_-;_-* &quot;-&quot;??\ &quot;€&quot;_-;_-@_-"/>
    <numFmt numFmtId="182" formatCode="_-* #,##0.0000000\ &quot;€&quot;_-;\-* #,##0.0000000\ &quot;€&quot;_-;_-* &quot;-&quot;??\ &quot;€&quot;_-;_-@_-"/>
    <numFmt numFmtId="183" formatCode="_-* #,##0.00000000\ &quot;€&quot;_-;\-* #,##0.00000000\ &quot;€&quot;_-;_-* &quot;-&quot;??\ &quot;€&quot;_-;_-@_-"/>
    <numFmt numFmtId="184" formatCode="0.0000000000"/>
    <numFmt numFmtId="185" formatCode="0.000000"/>
    <numFmt numFmtId="187" formatCode="0.00000000"/>
    <numFmt numFmtId="189" formatCode="_-* #,##0.0000\ &quot;€&quot;_-;\-* #,##0.0000\ &quot;€&quot;_-;_-* &quot;-&quot;??\ &quot;€&quot;_-;_-@_-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u val="singleAccounting"/>
      <sz val="11"/>
      <color rgb="FF9C57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Garamond"/>
      <family val="2"/>
    </font>
    <font>
      <sz val="11"/>
      <color theme="1"/>
      <name val="Trebuchet MS"/>
      <family val="2"/>
    </font>
    <font>
      <b/>
      <sz val="11"/>
      <color theme="1"/>
      <name val="Trebuchet MS"/>
      <family val="2"/>
    </font>
    <font>
      <sz val="12"/>
      <color theme="1"/>
      <name val="Trebuchet MS"/>
      <family val="2"/>
    </font>
    <font>
      <sz val="11"/>
      <color rgb="FF9C0006"/>
      <name val="Trebuchet MS"/>
      <family val="2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i/>
      <sz val="11"/>
      <color rgb="FF9C5700"/>
      <name val="Calibri"/>
      <family val="2"/>
      <scheme val="minor"/>
    </font>
    <font>
      <b/>
      <sz val="12"/>
      <color theme="1"/>
      <name val="Trebuchet MS"/>
      <family val="2"/>
    </font>
    <font>
      <b/>
      <sz val="36"/>
      <color theme="1"/>
      <name val="Calibri"/>
      <family val="2"/>
      <scheme val="minor"/>
    </font>
    <font>
      <b/>
      <sz val="36"/>
      <color theme="1"/>
      <name val="Calibri"/>
      <family val="2"/>
    </font>
    <font>
      <sz val="2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5"/>
      </patternFill>
    </fill>
  </fills>
  <borders count="8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/>
      <right/>
      <top style="hair">
        <color auto="1"/>
      </top>
      <bottom style="medium">
        <color indexed="64"/>
      </bottom>
      <diagonal/>
    </border>
    <border>
      <left/>
      <right style="medium">
        <color indexed="64"/>
      </right>
      <top style="hair">
        <color auto="1"/>
      </top>
      <bottom style="medium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medium">
        <color indexed="64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indexed="64"/>
      </right>
      <top/>
      <bottom style="hair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/>
      <diagonal/>
    </border>
    <border>
      <left style="hair">
        <color auto="1"/>
      </left>
      <right style="hair">
        <color auto="1"/>
      </right>
      <top style="medium">
        <color indexed="64"/>
      </top>
      <bottom/>
      <diagonal/>
    </border>
    <border>
      <left style="hair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9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4" fillId="4" borderId="1" applyNumberFormat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4" fillId="0" borderId="0"/>
    <xf numFmtId="44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3" fillId="3" borderId="0" applyNumberFormat="0" applyBorder="0" applyAlignment="0" applyProtection="0"/>
    <xf numFmtId="0" fontId="23" fillId="0" borderId="30" applyNumberFormat="0" applyFill="0" applyAlignment="0" applyProtection="0"/>
    <xf numFmtId="177" fontId="1" fillId="0" borderId="0" applyFont="0" applyFill="0" applyBorder="0" applyAlignment="0" applyProtection="0"/>
    <xf numFmtId="0" fontId="1" fillId="20" borderId="0" applyNumberFormat="0" applyBorder="0" applyAlignment="0" applyProtection="0"/>
  </cellStyleXfs>
  <cellXfs count="309">
    <xf numFmtId="0" fontId="0" fillId="0" borderId="0" xfId="0"/>
    <xf numFmtId="44" fontId="0" fillId="0" borderId="0" xfId="2" applyFont="1"/>
    <xf numFmtId="0" fontId="6" fillId="8" borderId="2" xfId="8" applyBorder="1"/>
    <xf numFmtId="0" fontId="4" fillId="4" borderId="2" xfId="4" applyBorder="1"/>
    <xf numFmtId="44" fontId="0" fillId="0" borderId="0" xfId="0" applyNumberFormat="1"/>
    <xf numFmtId="0" fontId="4" fillId="4" borderId="2" xfId="4" applyBorder="1" applyAlignment="1">
      <alignment horizontal="center"/>
    </xf>
    <xf numFmtId="164" fontId="0" fillId="0" borderId="0" xfId="0" applyNumberFormat="1"/>
    <xf numFmtId="44" fontId="0" fillId="0" borderId="9" xfId="0" applyNumberFormat="1" applyBorder="1"/>
    <xf numFmtId="44" fontId="0" fillId="0" borderId="12" xfId="0" applyNumberFormat="1" applyBorder="1"/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44" fontId="0" fillId="0" borderId="18" xfId="0" applyNumberFormat="1" applyBorder="1"/>
    <xf numFmtId="44" fontId="0" fillId="0" borderId="19" xfId="0" applyNumberFormat="1" applyBorder="1"/>
    <xf numFmtId="0" fontId="0" fillId="0" borderId="2" xfId="0" applyBorder="1"/>
    <xf numFmtId="0" fontId="6" fillId="8" borderId="2" xfId="8" applyBorder="1" applyAlignment="1">
      <alignment horizontal="center"/>
    </xf>
    <xf numFmtId="168" fontId="4" fillId="4" borderId="2" xfId="4" applyNumberFormat="1" applyBorder="1" applyAlignment="1">
      <alignment horizontal="center"/>
    </xf>
    <xf numFmtId="170" fontId="4" fillId="4" borderId="2" xfId="4" applyNumberFormat="1" applyBorder="1" applyAlignment="1">
      <alignment horizontal="center"/>
    </xf>
    <xf numFmtId="44" fontId="4" fillId="4" borderId="2" xfId="2" applyFont="1" applyFill="1" applyBorder="1" applyAlignment="1">
      <alignment horizontal="center"/>
    </xf>
    <xf numFmtId="0" fontId="4" fillId="4" borderId="10" xfId="4" applyBorder="1" applyAlignment="1">
      <alignment horizontal="center"/>
    </xf>
    <xf numFmtId="0" fontId="6" fillId="8" borderId="11" xfId="8" applyBorder="1" applyAlignment="1">
      <alignment horizontal="center"/>
    </xf>
    <xf numFmtId="44" fontId="0" fillId="0" borderId="20" xfId="0" applyNumberFormat="1" applyBorder="1"/>
    <xf numFmtId="44" fontId="0" fillId="0" borderId="2" xfId="0" applyNumberFormat="1" applyBorder="1"/>
    <xf numFmtId="44" fontId="10" fillId="10" borderId="2" xfId="2" applyFont="1" applyFill="1" applyBorder="1"/>
    <xf numFmtId="44" fontId="6" fillId="5" borderId="2" xfId="5" applyNumberFormat="1" applyBorder="1"/>
    <xf numFmtId="44" fontId="6" fillId="5" borderId="20" xfId="5" applyNumberFormat="1" applyBorder="1"/>
    <xf numFmtId="0" fontId="15" fillId="0" borderId="0" xfId="11" applyFont="1"/>
    <xf numFmtId="0" fontId="17" fillId="0" borderId="9" xfId="11" applyFont="1" applyBorder="1" applyAlignment="1">
      <alignment horizontal="justify" vertical="top" wrapText="1"/>
    </xf>
    <xf numFmtId="172" fontId="15" fillId="0" borderId="0" xfId="11" applyNumberFormat="1" applyFont="1"/>
    <xf numFmtId="0" fontId="16" fillId="0" borderId="0" xfId="11" applyFont="1"/>
    <xf numFmtId="171" fontId="16" fillId="0" borderId="0" xfId="12" applyNumberFormat="1" applyFont="1" applyBorder="1"/>
    <xf numFmtId="171" fontId="15" fillId="0" borderId="0" xfId="12" applyNumberFormat="1" applyFont="1" applyBorder="1"/>
    <xf numFmtId="44" fontId="15" fillId="0" borderId="0" xfId="11" applyNumberFormat="1" applyFont="1"/>
    <xf numFmtId="171" fontId="16" fillId="0" borderId="0" xfId="11" applyNumberFormat="1" applyFont="1"/>
    <xf numFmtId="44" fontId="16" fillId="0" borderId="0" xfId="11" applyNumberFormat="1" applyFont="1"/>
    <xf numFmtId="171" fontId="18" fillId="2" borderId="0" xfId="3" applyNumberFormat="1" applyFont="1"/>
    <xf numFmtId="173" fontId="18" fillId="2" borderId="0" xfId="9" applyNumberFormat="1" applyFont="1" applyFill="1"/>
    <xf numFmtId="173" fontId="15" fillId="0" borderId="0" xfId="11" applyNumberFormat="1" applyFont="1"/>
    <xf numFmtId="0" fontId="13" fillId="8" borderId="2" xfId="8" applyFont="1" applyBorder="1" applyAlignment="1">
      <alignment horizontal="center" vertical="center"/>
    </xf>
    <xf numFmtId="0" fontId="13" fillId="8" borderId="11" xfId="8" applyFont="1" applyBorder="1" applyAlignment="1">
      <alignment horizontal="center" vertical="center"/>
    </xf>
    <xf numFmtId="44" fontId="0" fillId="0" borderId="24" xfId="2" applyFont="1" applyBorder="1"/>
    <xf numFmtId="44" fontId="0" fillId="0" borderId="25" xfId="2" applyFont="1" applyBorder="1"/>
    <xf numFmtId="44" fontId="0" fillId="0" borderId="26" xfId="2" applyFont="1" applyBorder="1"/>
    <xf numFmtId="0" fontId="15" fillId="0" borderId="7" xfId="11" applyFont="1" applyBorder="1"/>
    <xf numFmtId="171" fontId="15" fillId="0" borderId="8" xfId="12" applyNumberFormat="1" applyFont="1" applyBorder="1"/>
    <xf numFmtId="0" fontId="15" fillId="0" borderId="10" xfId="11" applyFont="1" applyBorder="1"/>
    <xf numFmtId="171" fontId="15" fillId="0" borderId="22" xfId="12" applyNumberFormat="1" applyFont="1" applyBorder="1"/>
    <xf numFmtId="9" fontId="0" fillId="0" borderId="25" xfId="9" applyFont="1" applyBorder="1"/>
    <xf numFmtId="10" fontId="16" fillId="0" borderId="0" xfId="9" applyNumberFormat="1" applyFont="1"/>
    <xf numFmtId="9" fontId="0" fillId="0" borderId="25" xfId="2" applyNumberFormat="1" applyFont="1" applyBorder="1"/>
    <xf numFmtId="0" fontId="4" fillId="4" borderId="10" xfId="4" applyFont="1" applyBorder="1" applyAlignment="1">
      <alignment horizontal="center"/>
    </xf>
    <xf numFmtId="44" fontId="1" fillId="12" borderId="2" xfId="10" applyNumberFormat="1" applyFill="1" applyBorder="1"/>
    <xf numFmtId="44" fontId="6" fillId="13" borderId="2" xfId="5" applyNumberFormat="1" applyFont="1" applyFill="1" applyBorder="1"/>
    <xf numFmtId="43" fontId="10" fillId="10" borderId="2" xfId="1" applyFont="1" applyFill="1" applyBorder="1"/>
    <xf numFmtId="167" fontId="0" fillId="0" borderId="2" xfId="0" applyNumberFormat="1" applyBorder="1"/>
    <xf numFmtId="44" fontId="0" fillId="0" borderId="2" xfId="2" applyNumberFormat="1" applyFont="1" applyBorder="1"/>
    <xf numFmtId="165" fontId="0" fillId="0" borderId="2" xfId="1" applyNumberFormat="1" applyFont="1" applyBorder="1"/>
    <xf numFmtId="174" fontId="0" fillId="0" borderId="2" xfId="9" applyNumberFormat="1" applyFont="1" applyBorder="1"/>
    <xf numFmtId="0" fontId="6" fillId="8" borderId="2" xfId="8" applyBorder="1" applyAlignment="1">
      <alignment horizontal="center" vertical="center"/>
    </xf>
    <xf numFmtId="0" fontId="11" fillId="8" borderId="2" xfId="8" applyFont="1" applyBorder="1" applyAlignment="1">
      <alignment horizontal="center" vertical="center"/>
    </xf>
    <xf numFmtId="165" fontId="3" fillId="13" borderId="3" xfId="1" applyNumberFormat="1" applyFont="1" applyFill="1" applyBorder="1" applyAlignment="1"/>
    <xf numFmtId="170" fontId="4" fillId="4" borderId="2" xfId="4" applyNumberFormat="1" applyBorder="1"/>
    <xf numFmtId="0" fontId="20" fillId="0" borderId="0" xfId="14"/>
    <xf numFmtId="0" fontId="20" fillId="0" borderId="0" xfId="1" applyNumberFormat="1" applyFont="1"/>
    <xf numFmtId="44" fontId="4" fillId="4" borderId="2" xfId="2" applyFont="1" applyFill="1" applyBorder="1"/>
    <xf numFmtId="0" fontId="11" fillId="6" borderId="10" xfId="6" applyFont="1" applyBorder="1" applyAlignment="1">
      <alignment horizontal="center" vertical="center"/>
    </xf>
    <xf numFmtId="0" fontId="11" fillId="6" borderId="22" xfId="6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175" fontId="0" fillId="0" borderId="0" xfId="0" applyNumberFormat="1"/>
    <xf numFmtId="176" fontId="0" fillId="0" borderId="2" xfId="9" applyNumberFormat="1" applyFont="1" applyBorder="1"/>
    <xf numFmtId="177" fontId="0" fillId="0" borderId="2" xfId="0" applyNumberFormat="1" applyBorder="1"/>
    <xf numFmtId="9" fontId="0" fillId="0" borderId="0" xfId="9" applyFont="1"/>
    <xf numFmtId="9" fontId="5" fillId="0" borderId="0" xfId="9" applyFont="1"/>
    <xf numFmtId="44" fontId="5" fillId="0" borderId="0" xfId="2" applyFont="1"/>
    <xf numFmtId="0" fontId="4" fillId="4" borderId="2" xfId="4" applyBorder="1" applyAlignment="1">
      <alignment horizontal="left"/>
    </xf>
    <xf numFmtId="9" fontId="0" fillId="0" borderId="2" xfId="9" applyFont="1" applyBorder="1"/>
    <xf numFmtId="44" fontId="0" fillId="0" borderId="2" xfId="2" applyFont="1" applyBorder="1"/>
    <xf numFmtId="44" fontId="19" fillId="0" borderId="2" xfId="2" applyFont="1" applyBorder="1"/>
    <xf numFmtId="0" fontId="5" fillId="0" borderId="31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3" xfId="0" applyBorder="1" applyAlignment="1">
      <alignment horizontal="center"/>
    </xf>
    <xf numFmtId="0" fontId="27" fillId="0" borderId="9" xfId="0" applyFont="1" applyBorder="1" applyAlignment="1">
      <alignment horizontal="center" vertical="top" wrapText="1"/>
    </xf>
    <xf numFmtId="0" fontId="17" fillId="0" borderId="9" xfId="0" applyFont="1" applyBorder="1" applyAlignment="1">
      <alignment horizontal="justify" vertical="top" wrapText="1"/>
    </xf>
    <xf numFmtId="0" fontId="5" fillId="0" borderId="34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0" fillId="0" borderId="39" xfId="0" applyBorder="1" applyAlignment="1">
      <alignment horizontal="center"/>
    </xf>
    <xf numFmtId="0" fontId="5" fillId="0" borderId="34" xfId="0" applyFont="1" applyBorder="1"/>
    <xf numFmtId="177" fontId="0" fillId="0" borderId="35" xfId="17" applyFont="1" applyBorder="1" applyAlignment="1">
      <alignment horizontal="center"/>
    </xf>
    <xf numFmtId="178" fontId="0" fillId="0" borderId="35" xfId="17" applyNumberFormat="1" applyFont="1" applyBorder="1" applyAlignment="1">
      <alignment horizontal="center"/>
    </xf>
    <xf numFmtId="2" fontId="0" fillId="0" borderId="35" xfId="0" applyNumberFormat="1" applyBorder="1" applyAlignment="1">
      <alignment horizontal="center"/>
    </xf>
    <xf numFmtId="177" fontId="0" fillId="0" borderId="35" xfId="0" applyNumberFormat="1" applyBorder="1" applyAlignment="1">
      <alignment horizontal="center"/>
    </xf>
    <xf numFmtId="179" fontId="0" fillId="0" borderId="36" xfId="9" applyNumberFormat="1" applyFont="1" applyBorder="1" applyAlignment="1">
      <alignment horizontal="center"/>
    </xf>
    <xf numFmtId="177" fontId="0" fillId="0" borderId="34" xfId="0" applyNumberFormat="1" applyBorder="1" applyAlignment="1">
      <alignment horizontal="center"/>
    </xf>
    <xf numFmtId="10" fontId="0" fillId="0" borderId="36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0" fontId="5" fillId="0" borderId="40" xfId="0" applyFont="1" applyBorder="1"/>
    <xf numFmtId="177" fontId="0" fillId="0" borderId="13" xfId="17" applyFont="1" applyBorder="1" applyAlignment="1">
      <alignment horizontal="center"/>
    </xf>
    <xf numFmtId="178" fontId="0" fillId="0" borderId="13" xfId="17" applyNumberFormat="1" applyFont="1" applyBorder="1" applyAlignment="1">
      <alignment horizontal="center"/>
    </xf>
    <xf numFmtId="0" fontId="0" fillId="0" borderId="13" xfId="0" applyBorder="1" applyAlignment="1">
      <alignment horizontal="center"/>
    </xf>
    <xf numFmtId="177" fontId="0" fillId="0" borderId="13" xfId="0" applyNumberFormat="1" applyBorder="1" applyAlignment="1">
      <alignment horizontal="center"/>
    </xf>
    <xf numFmtId="179" fontId="0" fillId="0" borderId="14" xfId="9" applyNumberFormat="1" applyFont="1" applyBorder="1" applyAlignment="1">
      <alignment horizontal="center"/>
    </xf>
    <xf numFmtId="177" fontId="0" fillId="0" borderId="40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0" fontId="5" fillId="0" borderId="0" xfId="0" applyFont="1" applyAlignment="1">
      <alignment horizontal="center"/>
    </xf>
    <xf numFmtId="178" fontId="5" fillId="0" borderId="0" xfId="0" applyNumberFormat="1" applyFont="1" applyAlignment="1">
      <alignment horizontal="center"/>
    </xf>
    <xf numFmtId="177" fontId="5" fillId="0" borderId="0" xfId="0" applyNumberFormat="1" applyFont="1" applyAlignment="1">
      <alignment horizontal="center"/>
    </xf>
    <xf numFmtId="179" fontId="5" fillId="0" borderId="0" xfId="0" applyNumberFormat="1" applyFont="1" applyAlignment="1">
      <alignment horizontal="center"/>
    </xf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4" fontId="0" fillId="0" borderId="0" xfId="0" applyNumberFormat="1"/>
    <xf numFmtId="185" fontId="0" fillId="0" borderId="0" xfId="0" applyNumberFormat="1"/>
    <xf numFmtId="44" fontId="11" fillId="5" borderId="20" xfId="5" applyNumberFormat="1" applyFont="1" applyBorder="1"/>
    <xf numFmtId="166" fontId="3" fillId="3" borderId="2" xfId="1" applyNumberFormat="1" applyFont="1" applyFill="1" applyBorder="1" applyProtection="1">
      <protection locked="0"/>
    </xf>
    <xf numFmtId="165" fontId="3" fillId="3" borderId="2" xfId="1" applyNumberFormat="1" applyFont="1" applyFill="1" applyBorder="1" applyProtection="1">
      <protection locked="0"/>
    </xf>
    <xf numFmtId="44" fontId="3" fillId="3" borderId="2" xfId="2" applyFont="1" applyFill="1" applyBorder="1" applyProtection="1">
      <protection locked="0"/>
    </xf>
    <xf numFmtId="180" fontId="3" fillId="3" borderId="2" xfId="1" applyNumberFormat="1" applyFont="1" applyFill="1" applyBorder="1" applyProtection="1">
      <protection locked="0"/>
    </xf>
    <xf numFmtId="165" fontId="3" fillId="3" borderId="3" xfId="1" applyNumberFormat="1" applyFont="1" applyFill="1" applyBorder="1" applyAlignment="1" applyProtection="1">
      <protection locked="0"/>
    </xf>
    <xf numFmtId="167" fontId="8" fillId="3" borderId="2" xfId="1" applyNumberFormat="1" applyFont="1" applyFill="1" applyBorder="1" applyProtection="1">
      <protection locked="0"/>
    </xf>
    <xf numFmtId="165" fontId="3" fillId="3" borderId="10" xfId="1" applyNumberFormat="1" applyFont="1" applyFill="1" applyBorder="1" applyAlignment="1" applyProtection="1">
      <protection locked="0"/>
    </xf>
    <xf numFmtId="167" fontId="3" fillId="3" borderId="2" xfId="1" applyNumberFormat="1" applyFont="1" applyFill="1" applyBorder="1" applyProtection="1">
      <protection locked="0"/>
    </xf>
    <xf numFmtId="164" fontId="3" fillId="3" borderId="2" xfId="1" applyNumberFormat="1" applyFont="1" applyFill="1" applyBorder="1" applyProtection="1">
      <protection locked="0"/>
    </xf>
    <xf numFmtId="43" fontId="3" fillId="3" borderId="2" xfId="1" applyFont="1" applyFill="1" applyBorder="1" applyProtection="1">
      <protection locked="0"/>
    </xf>
    <xf numFmtId="44" fontId="24" fillId="3" borderId="2" xfId="2" applyFont="1" applyFill="1" applyBorder="1" applyProtection="1">
      <protection locked="0"/>
    </xf>
    <xf numFmtId="0" fontId="23" fillId="0" borderId="30" xfId="16" applyProtection="1">
      <protection locked="0"/>
    </xf>
    <xf numFmtId="43" fontId="3" fillId="3" borderId="2" xfId="1" applyNumberFormat="1" applyFont="1" applyFill="1" applyBorder="1" applyProtection="1">
      <protection locked="0"/>
    </xf>
    <xf numFmtId="9" fontId="3" fillId="3" borderId="2" xfId="9" applyFont="1" applyFill="1" applyBorder="1" applyProtection="1">
      <protection locked="0"/>
    </xf>
    <xf numFmtId="44" fontId="26" fillId="3" borderId="2" xfId="15" applyNumberFormat="1" applyFont="1" applyBorder="1" applyProtection="1">
      <protection locked="0"/>
    </xf>
    <xf numFmtId="44" fontId="3" fillId="3" borderId="2" xfId="15" applyNumberFormat="1" applyBorder="1" applyProtection="1">
      <protection locked="0"/>
    </xf>
    <xf numFmtId="9" fontId="3" fillId="3" borderId="2" xfId="15" applyNumberFormat="1" applyBorder="1" applyProtection="1">
      <protection locked="0"/>
    </xf>
    <xf numFmtId="9" fontId="0" fillId="0" borderId="35" xfId="9" applyFont="1" applyBorder="1" applyAlignment="1">
      <alignment horizontal="center"/>
    </xf>
    <xf numFmtId="9" fontId="0" fillId="0" borderId="13" xfId="9" applyFont="1" applyBorder="1" applyAlignment="1">
      <alignment horizontal="center"/>
    </xf>
    <xf numFmtId="179" fontId="0" fillId="0" borderId="2" xfId="9" applyNumberFormat="1" applyFont="1" applyBorder="1"/>
    <xf numFmtId="10" fontId="0" fillId="0" borderId="2" xfId="9" applyNumberFormat="1" applyFont="1" applyBorder="1"/>
    <xf numFmtId="174" fontId="4" fillId="4" borderId="2" xfId="9" applyNumberFormat="1" applyFont="1" applyFill="1" applyBorder="1" applyAlignment="1">
      <alignment horizontal="left"/>
    </xf>
    <xf numFmtId="43" fontId="0" fillId="0" borderId="2" xfId="1" applyFont="1" applyBorder="1"/>
    <xf numFmtId="0" fontId="28" fillId="0" borderId="0" xfId="0" applyFont="1"/>
    <xf numFmtId="0" fontId="30" fillId="0" borderId="0" xfId="0" applyFont="1"/>
    <xf numFmtId="10" fontId="0" fillId="0" borderId="0" xfId="0" applyNumberFormat="1"/>
    <xf numFmtId="179" fontId="0" fillId="0" borderId="0" xfId="9" applyNumberFormat="1" applyFont="1"/>
    <xf numFmtId="3" fontId="0" fillId="0" borderId="0" xfId="0" applyNumberFormat="1"/>
    <xf numFmtId="179" fontId="0" fillId="0" borderId="0" xfId="0" applyNumberFormat="1"/>
    <xf numFmtId="9" fontId="0" fillId="0" borderId="0" xfId="0" applyNumberFormat="1"/>
    <xf numFmtId="3" fontId="0" fillId="9" borderId="0" xfId="0" applyNumberFormat="1" applyFill="1" applyProtection="1">
      <protection locked="0"/>
    </xf>
    <xf numFmtId="9" fontId="0" fillId="9" borderId="0" xfId="0" applyNumberFormat="1" applyFill="1" applyProtection="1">
      <protection locked="0"/>
    </xf>
    <xf numFmtId="0" fontId="0" fillId="9" borderId="0" xfId="0" applyFill="1" applyProtection="1">
      <protection locked="0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32" fillId="0" borderId="0" xfId="0" applyFont="1" applyAlignment="1">
      <alignment vertical="top"/>
    </xf>
    <xf numFmtId="0" fontId="0" fillId="0" borderId="42" xfId="0" applyBorder="1" applyAlignment="1">
      <alignment vertical="center" wrapText="1"/>
    </xf>
    <xf numFmtId="4" fontId="0" fillId="18" borderId="46" xfId="0" applyNumberFormat="1" applyFill="1" applyBorder="1" applyAlignment="1">
      <alignment vertical="center" wrapText="1"/>
    </xf>
    <xf numFmtId="4" fontId="0" fillId="17" borderId="46" xfId="0" applyNumberFormat="1" applyFill="1" applyBorder="1" applyAlignment="1">
      <alignment vertical="center" wrapText="1"/>
    </xf>
    <xf numFmtId="4" fontId="5" fillId="0" borderId="2" xfId="0" applyNumberFormat="1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165" fontId="3" fillId="13" borderId="3" xfId="1" applyNumberFormat="1" applyFont="1" applyFill="1" applyBorder="1" applyAlignment="1" applyProtection="1"/>
    <xf numFmtId="0" fontId="0" fillId="0" borderId="0" xfId="0" applyProtection="1"/>
    <xf numFmtId="0" fontId="33" fillId="0" borderId="45" xfId="0" applyFont="1" applyBorder="1" applyAlignment="1">
      <alignment horizontal="center" vertical="center" wrapText="1"/>
    </xf>
    <xf numFmtId="4" fontId="0" fillId="17" borderId="43" xfId="0" applyNumberFormat="1" applyFill="1" applyBorder="1" applyAlignment="1">
      <alignment vertical="center" wrapText="1"/>
    </xf>
    <xf numFmtId="4" fontId="0" fillId="18" borderId="43" xfId="0" applyNumberFormat="1" applyFill="1" applyBorder="1" applyAlignment="1">
      <alignment vertical="center" wrapText="1"/>
    </xf>
    <xf numFmtId="4" fontId="0" fillId="17" borderId="49" xfId="0" applyNumberFormat="1" applyFill="1" applyBorder="1" applyAlignment="1">
      <alignment vertical="center" wrapText="1"/>
    </xf>
    <xf numFmtId="4" fontId="0" fillId="17" borderId="50" xfId="0" applyNumberFormat="1" applyFill="1" applyBorder="1" applyAlignment="1">
      <alignment vertical="center" wrapText="1"/>
    </xf>
    <xf numFmtId="4" fontId="0" fillId="18" borderId="49" xfId="0" applyNumberFormat="1" applyFill="1" applyBorder="1" applyAlignment="1">
      <alignment vertical="center" wrapText="1"/>
    </xf>
    <xf numFmtId="4" fontId="0" fillId="18" borderId="50" xfId="0" applyNumberFormat="1" applyFill="1" applyBorder="1" applyAlignment="1">
      <alignment vertical="center" wrapText="1"/>
    </xf>
    <xf numFmtId="4" fontId="0" fillId="17" borderId="45" xfId="0" applyNumberFormat="1" applyFill="1" applyBorder="1" applyAlignment="1">
      <alignment vertical="center" wrapText="1"/>
    </xf>
    <xf numFmtId="4" fontId="0" fillId="18" borderId="45" xfId="0" applyNumberForma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4" fontId="0" fillId="17" borderId="60" xfId="0" applyNumberFormat="1" applyFill="1" applyBorder="1" applyAlignment="1">
      <alignment vertical="center" wrapText="1"/>
    </xf>
    <xf numFmtId="4" fontId="0" fillId="17" borderId="61" xfId="0" applyNumberFormat="1" applyFill="1" applyBorder="1" applyAlignment="1">
      <alignment vertical="center" wrapText="1"/>
    </xf>
    <xf numFmtId="4" fontId="0" fillId="17" borderId="62" xfId="0" applyNumberFormat="1" applyFill="1" applyBorder="1" applyAlignment="1">
      <alignment vertical="center" wrapText="1"/>
    </xf>
    <xf numFmtId="4" fontId="0" fillId="17" borderId="56" xfId="0" applyNumberFormat="1" applyFill="1" applyBorder="1" applyAlignment="1">
      <alignment vertical="center" wrapText="1"/>
    </xf>
    <xf numFmtId="4" fontId="0" fillId="17" borderId="47" xfId="0" applyNumberFormat="1" applyFill="1" applyBorder="1" applyAlignment="1">
      <alignment vertical="center" wrapText="1"/>
    </xf>
    <xf numFmtId="44" fontId="3" fillId="3" borderId="9" xfId="2" applyFont="1" applyFill="1" applyBorder="1" applyProtection="1">
      <protection locked="0"/>
    </xf>
    <xf numFmtId="10" fontId="3" fillId="3" borderId="9" xfId="9" applyNumberFormat="1" applyFont="1" applyFill="1" applyBorder="1" applyProtection="1">
      <protection locked="0"/>
    </xf>
    <xf numFmtId="44" fontId="3" fillId="3" borderId="12" xfId="2" applyFont="1" applyFill="1" applyBorder="1" applyProtection="1">
      <protection locked="0"/>
    </xf>
    <xf numFmtId="10" fontId="3" fillId="3" borderId="12" xfId="9" applyNumberFormat="1" applyFont="1" applyFill="1" applyBorder="1" applyProtection="1">
      <protection locked="0"/>
    </xf>
    <xf numFmtId="44" fontId="3" fillId="3" borderId="63" xfId="2" applyFont="1" applyFill="1" applyBorder="1" applyProtection="1">
      <protection locked="0"/>
    </xf>
    <xf numFmtId="44" fontId="3" fillId="3" borderId="18" xfId="2" applyFont="1" applyFill="1" applyBorder="1" applyProtection="1">
      <protection locked="0"/>
    </xf>
    <xf numFmtId="10" fontId="3" fillId="3" borderId="64" xfId="9" applyNumberFormat="1" applyFont="1" applyFill="1" applyBorder="1" applyProtection="1">
      <protection locked="0"/>
    </xf>
    <xf numFmtId="10" fontId="3" fillId="3" borderId="65" xfId="9" applyNumberFormat="1" applyFont="1" applyFill="1" applyBorder="1" applyProtection="1">
      <protection locked="0"/>
    </xf>
    <xf numFmtId="10" fontId="3" fillId="3" borderId="66" xfId="9" applyNumberFormat="1" applyFont="1" applyFill="1" applyBorder="1" applyProtection="1">
      <protection locked="0"/>
    </xf>
    <xf numFmtId="44" fontId="3" fillId="3" borderId="23" xfId="2" applyFont="1" applyFill="1" applyBorder="1" applyProtection="1">
      <protection locked="0"/>
    </xf>
    <xf numFmtId="10" fontId="3" fillId="3" borderId="23" xfId="9" applyNumberFormat="1" applyFont="1" applyFill="1" applyBorder="1" applyProtection="1">
      <protection locked="0"/>
    </xf>
    <xf numFmtId="44" fontId="3" fillId="3" borderId="70" xfId="2" applyFont="1" applyFill="1" applyBorder="1" applyProtection="1">
      <protection locked="0"/>
    </xf>
    <xf numFmtId="44" fontId="3" fillId="3" borderId="13" xfId="2" applyFont="1" applyFill="1" applyBorder="1" applyProtection="1">
      <protection locked="0"/>
    </xf>
    <xf numFmtId="44" fontId="3" fillId="3" borderId="17" xfId="2" applyFont="1" applyFill="1" applyBorder="1" applyProtection="1">
      <protection locked="0"/>
    </xf>
    <xf numFmtId="44" fontId="3" fillId="3" borderId="14" xfId="2" applyFont="1" applyFill="1" applyBorder="1" applyProtection="1">
      <protection locked="0"/>
    </xf>
    <xf numFmtId="44" fontId="3" fillId="3" borderId="40" xfId="2" applyFont="1" applyFill="1" applyBorder="1" applyProtection="1">
      <protection locked="0"/>
    </xf>
    <xf numFmtId="0" fontId="34" fillId="0" borderId="71" xfId="0" applyFont="1" applyBorder="1" applyAlignment="1">
      <alignment horizontal="center" vertical="center" wrapText="1"/>
    </xf>
    <xf numFmtId="0" fontId="34" fillId="0" borderId="72" xfId="0" applyFont="1" applyBorder="1" applyAlignment="1">
      <alignment horizontal="center" vertical="center" wrapText="1"/>
    </xf>
    <xf numFmtId="0" fontId="34" fillId="0" borderId="73" xfId="0" applyFont="1" applyBorder="1" applyAlignment="1">
      <alignment horizontal="center" vertical="center" wrapText="1"/>
    </xf>
    <xf numFmtId="0" fontId="34" fillId="0" borderId="74" xfId="0" applyFont="1" applyBorder="1" applyAlignment="1">
      <alignment horizontal="center" vertical="center" wrapText="1"/>
    </xf>
    <xf numFmtId="0" fontId="34" fillId="0" borderId="75" xfId="0" applyFont="1" applyBorder="1" applyAlignment="1">
      <alignment horizontal="center" vertical="center" wrapText="1"/>
    </xf>
    <xf numFmtId="0" fontId="4" fillId="16" borderId="2" xfId="4" applyFill="1" applyBorder="1" applyAlignment="1">
      <alignment horizontal="left"/>
    </xf>
    <xf numFmtId="0" fontId="4" fillId="4" borderId="11" xfId="4" applyBorder="1"/>
    <xf numFmtId="44" fontId="5" fillId="14" borderId="2" xfId="0" applyNumberFormat="1" applyFont="1" applyFill="1" applyBorder="1"/>
    <xf numFmtId="44" fontId="5" fillId="15" borderId="2" xfId="0" applyNumberFormat="1" applyFont="1" applyFill="1" applyBorder="1"/>
    <xf numFmtId="44" fontId="19" fillId="20" borderId="2" xfId="18" applyNumberFormat="1" applyFont="1" applyBorder="1"/>
    <xf numFmtId="168" fontId="0" fillId="0" borderId="76" xfId="0" applyNumberFormat="1" applyBorder="1" applyAlignment="1">
      <alignment horizontal="center" vertical="center"/>
    </xf>
    <xf numFmtId="169" fontId="0" fillId="0" borderId="76" xfId="0" applyNumberFormat="1" applyBorder="1" applyAlignment="1">
      <alignment horizontal="center" vertical="center"/>
    </xf>
    <xf numFmtId="44" fontId="9" fillId="0" borderId="77" xfId="0" applyNumberFormat="1" applyFont="1" applyBorder="1"/>
    <xf numFmtId="44" fontId="19" fillId="20" borderId="20" xfId="18" applyNumberFormat="1" applyFont="1" applyBorder="1"/>
    <xf numFmtId="0" fontId="0" fillId="0" borderId="78" xfId="0" applyBorder="1" applyAlignment="1">
      <alignment horizontal="center" vertical="center"/>
    </xf>
    <xf numFmtId="168" fontId="0" fillId="0" borderId="79" xfId="0" applyNumberFormat="1" applyBorder="1" applyAlignment="1">
      <alignment horizontal="center" vertical="center"/>
    </xf>
    <xf numFmtId="169" fontId="0" fillId="0" borderId="79" xfId="0" applyNumberFormat="1" applyBorder="1" applyAlignment="1">
      <alignment horizontal="center" vertical="center"/>
    </xf>
    <xf numFmtId="44" fontId="9" fillId="0" borderId="80" xfId="0" applyNumberFormat="1" applyFont="1" applyBorder="1"/>
    <xf numFmtId="44" fontId="19" fillId="20" borderId="81" xfId="18" applyNumberFormat="1" applyFont="1" applyBorder="1"/>
    <xf numFmtId="0" fontId="0" fillId="0" borderId="82" xfId="0" applyBorder="1" applyAlignment="1">
      <alignment horizontal="center" vertical="center"/>
    </xf>
    <xf numFmtId="44" fontId="19" fillId="14" borderId="80" xfId="0" applyNumberFormat="1" applyFont="1" applyFill="1" applyBorder="1"/>
    <xf numFmtId="44" fontId="19" fillId="14" borderId="77" xfId="0" applyNumberFormat="1" applyFont="1" applyFill="1" applyBorder="1"/>
    <xf numFmtId="44" fontId="19" fillId="15" borderId="80" xfId="0" applyNumberFormat="1" applyFont="1" applyFill="1" applyBorder="1"/>
    <xf numFmtId="44" fontId="19" fillId="15" borderId="77" xfId="0" applyNumberFormat="1" applyFont="1" applyFill="1" applyBorder="1"/>
    <xf numFmtId="0" fontId="21" fillId="13" borderId="5" xfId="0" applyFont="1" applyFill="1" applyBorder="1" applyAlignment="1">
      <alignment horizontal="center" vertical="center" wrapText="1"/>
    </xf>
    <xf numFmtId="0" fontId="21" fillId="13" borderId="0" xfId="0" applyFont="1" applyFill="1" applyAlignment="1">
      <alignment horizontal="center" vertical="center" wrapText="1"/>
    </xf>
    <xf numFmtId="0" fontId="22" fillId="13" borderId="0" xfId="0" applyFont="1" applyFill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19" fillId="0" borderId="29" xfId="0" applyFont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 wrapText="1"/>
    </xf>
    <xf numFmtId="0" fontId="9" fillId="9" borderId="4" xfId="0" applyFont="1" applyFill="1" applyBorder="1" applyAlignment="1">
      <alignment horizontal="center" vertical="center" wrapText="1"/>
    </xf>
    <xf numFmtId="0" fontId="9" fillId="9" borderId="5" xfId="0" applyFont="1" applyFill="1" applyBorder="1" applyAlignment="1">
      <alignment horizontal="center" vertical="center" wrapText="1"/>
    </xf>
    <xf numFmtId="0" fontId="9" fillId="9" borderId="6" xfId="0" applyFont="1" applyFill="1" applyBorder="1" applyAlignment="1">
      <alignment horizontal="center" vertical="center" wrapText="1"/>
    </xf>
    <xf numFmtId="0" fontId="9" fillId="9" borderId="7" xfId="0" applyFont="1" applyFill="1" applyBorder="1" applyAlignment="1">
      <alignment horizontal="center" vertical="center" wrapText="1"/>
    </xf>
    <xf numFmtId="0" fontId="9" fillId="9" borderId="8" xfId="0" applyFont="1" applyFill="1" applyBorder="1" applyAlignment="1">
      <alignment horizontal="center" vertical="center" wrapText="1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9" fillId="9" borderId="5" xfId="0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/>
    </xf>
    <xf numFmtId="0" fontId="9" fillId="9" borderId="8" xfId="0" applyFont="1" applyFill="1" applyBorder="1" applyAlignment="1">
      <alignment horizontal="center" vertical="center"/>
    </xf>
    <xf numFmtId="0" fontId="6" fillId="8" borderId="15" xfId="8" applyBorder="1" applyAlignment="1">
      <alignment horizontal="center"/>
    </xf>
    <xf numFmtId="0" fontId="25" fillId="16" borderId="0" xfId="0" applyFont="1" applyFill="1" applyAlignment="1">
      <alignment horizontal="center" vertical="center" wrapText="1"/>
    </xf>
    <xf numFmtId="44" fontId="6" fillId="5" borderId="10" xfId="5" applyNumberFormat="1" applyBorder="1" applyAlignment="1">
      <alignment horizontal="center"/>
    </xf>
    <xf numFmtId="44" fontId="6" fillId="5" borderId="22" xfId="5" applyNumberFormat="1" applyBorder="1" applyAlignment="1">
      <alignment horizontal="center"/>
    </xf>
    <xf numFmtId="44" fontId="6" fillId="13" borderId="10" xfId="5" applyNumberFormat="1" applyFont="1" applyFill="1" applyBorder="1" applyAlignment="1">
      <alignment horizontal="center"/>
    </xf>
    <xf numFmtId="44" fontId="6" fillId="13" borderId="22" xfId="5" applyNumberFormat="1" applyFont="1" applyFill="1" applyBorder="1" applyAlignment="1">
      <alignment horizontal="center"/>
    </xf>
    <xf numFmtId="44" fontId="1" fillId="12" borderId="10" xfId="10" applyNumberFormat="1" applyFill="1" applyBorder="1" applyAlignment="1">
      <alignment horizontal="center"/>
    </xf>
    <xf numFmtId="44" fontId="1" fillId="12" borderId="22" xfId="10" applyNumberFormat="1" applyFill="1" applyBorder="1" applyAlignment="1">
      <alignment horizontal="center"/>
    </xf>
    <xf numFmtId="0" fontId="9" fillId="9" borderId="0" xfId="0" applyFont="1" applyFill="1" applyAlignment="1">
      <alignment horizontal="center" wrapText="1"/>
    </xf>
    <xf numFmtId="0" fontId="9" fillId="9" borderId="0" xfId="0" applyFont="1" applyFill="1" applyAlignment="1">
      <alignment horizontal="center" vertical="center" wrapText="1"/>
    </xf>
    <xf numFmtId="0" fontId="11" fillId="6" borderId="10" xfId="6" applyFont="1" applyBorder="1" applyAlignment="1">
      <alignment horizontal="center" vertical="center"/>
    </xf>
    <xf numFmtId="0" fontId="11" fillId="6" borderId="22" xfId="6" applyFont="1" applyBorder="1" applyAlignment="1">
      <alignment horizontal="center" vertical="center"/>
    </xf>
    <xf numFmtId="0" fontId="12" fillId="2" borderId="10" xfId="3" applyFont="1" applyBorder="1" applyAlignment="1">
      <alignment horizontal="center" vertical="center"/>
    </xf>
    <xf numFmtId="0" fontId="12" fillId="2" borderId="22" xfId="3" applyFont="1" applyBorder="1" applyAlignment="1">
      <alignment horizontal="center" vertical="center"/>
    </xf>
    <xf numFmtId="0" fontId="11" fillId="7" borderId="10" xfId="7" applyFont="1" applyBorder="1" applyAlignment="1">
      <alignment horizontal="center" vertical="center"/>
    </xf>
    <xf numFmtId="0" fontId="11" fillId="7" borderId="22" xfId="7" applyFont="1" applyBorder="1" applyAlignment="1">
      <alignment horizontal="center" vertical="center"/>
    </xf>
    <xf numFmtId="0" fontId="11" fillId="5" borderId="10" xfId="5" applyFont="1" applyBorder="1" applyAlignment="1">
      <alignment horizontal="center" vertical="center"/>
    </xf>
    <xf numFmtId="0" fontId="11" fillId="5" borderId="22" xfId="5" applyFont="1" applyBorder="1" applyAlignment="1">
      <alignment horizontal="center" vertical="center"/>
    </xf>
    <xf numFmtId="0" fontId="25" fillId="16" borderId="5" xfId="0" applyFont="1" applyFill="1" applyBorder="1" applyAlignment="1">
      <alignment horizontal="center"/>
    </xf>
    <xf numFmtId="0" fontId="25" fillId="16" borderId="6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44" fontId="6" fillId="5" borderId="16" xfId="5" applyNumberFormat="1" applyBorder="1" applyAlignment="1">
      <alignment horizontal="center" vertical="center"/>
    </xf>
    <xf numFmtId="44" fontId="6" fillId="5" borderId="21" xfId="5" applyNumberFormat="1" applyBorder="1" applyAlignment="1">
      <alignment horizontal="center" vertical="center"/>
    </xf>
    <xf numFmtId="44" fontId="6" fillId="5" borderId="15" xfId="5" applyNumberFormat="1" applyBorder="1" applyAlignment="1">
      <alignment horizontal="center" vertical="center"/>
    </xf>
    <xf numFmtId="44" fontId="6" fillId="5" borderId="8" xfId="5" applyNumberFormat="1" applyBorder="1" applyAlignment="1">
      <alignment horizontal="center" vertical="center"/>
    </xf>
    <xf numFmtId="0" fontId="7" fillId="9" borderId="0" xfId="0" applyFont="1" applyFill="1" applyAlignment="1">
      <alignment horizontal="center" wrapText="1"/>
    </xf>
    <xf numFmtId="0" fontId="22" fillId="16" borderId="0" xfId="0" applyFont="1" applyFill="1" applyAlignment="1">
      <alignment horizontal="center" vertical="center" wrapText="1"/>
    </xf>
    <xf numFmtId="0" fontId="22" fillId="16" borderId="0" xfId="0" applyFont="1" applyFill="1" applyAlignment="1">
      <alignment horizontal="center"/>
    </xf>
    <xf numFmtId="0" fontId="25" fillId="16" borderId="0" xfId="0" applyFont="1" applyFill="1" applyAlignment="1">
      <alignment horizontal="center"/>
    </xf>
    <xf numFmtId="0" fontId="15" fillId="0" borderId="23" xfId="11" applyFont="1" applyBorder="1" applyAlignment="1">
      <alignment horizontal="center"/>
    </xf>
    <xf numFmtId="0" fontId="15" fillId="0" borderId="12" xfId="11" applyFont="1" applyBorder="1" applyAlignment="1">
      <alignment horizontal="center"/>
    </xf>
    <xf numFmtId="0" fontId="15" fillId="0" borderId="27" xfId="11" applyFont="1" applyBorder="1" applyAlignment="1">
      <alignment horizontal="center"/>
    </xf>
    <xf numFmtId="0" fontId="15" fillId="0" borderId="19" xfId="11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25" fillId="16" borderId="3" xfId="0" applyFont="1" applyFill="1" applyBorder="1" applyAlignment="1">
      <alignment horizontal="center" vertical="center" wrapText="1"/>
    </xf>
    <xf numFmtId="0" fontId="25" fillId="16" borderId="4" xfId="0" applyFont="1" applyFill="1" applyBorder="1" applyAlignment="1">
      <alignment horizontal="center" vertical="center" wrapText="1"/>
    </xf>
    <xf numFmtId="0" fontId="25" fillId="16" borderId="5" xfId="0" applyFont="1" applyFill="1" applyBorder="1" applyAlignment="1">
      <alignment horizontal="center" vertical="center" wrapText="1"/>
    </xf>
    <xf numFmtId="0" fontId="25" fillId="16" borderId="6" xfId="0" applyFont="1" applyFill="1" applyBorder="1" applyAlignment="1">
      <alignment horizontal="center" vertical="center" wrapText="1"/>
    </xf>
    <xf numFmtId="0" fontId="25" fillId="16" borderId="7" xfId="0" applyFont="1" applyFill="1" applyBorder="1" applyAlignment="1">
      <alignment horizontal="center" vertical="center" wrapText="1"/>
    </xf>
    <xf numFmtId="0" fontId="25" fillId="16" borderId="8" xfId="0" applyFont="1" applyFill="1" applyBorder="1" applyAlignment="1">
      <alignment horizontal="center" vertical="center" wrapText="1"/>
    </xf>
    <xf numFmtId="0" fontId="25" fillId="16" borderId="15" xfId="0" applyFont="1" applyFill="1" applyBorder="1" applyAlignment="1">
      <alignment horizontal="center"/>
    </xf>
    <xf numFmtId="0" fontId="31" fillId="0" borderId="23" xfId="0" applyFont="1" applyBorder="1" applyAlignment="1">
      <alignment vertical="top" wrapText="1"/>
    </xf>
    <xf numFmtId="0" fontId="31" fillId="0" borderId="41" xfId="0" applyFont="1" applyBorder="1" applyAlignment="1">
      <alignment vertical="top" wrapText="1"/>
    </xf>
    <xf numFmtId="0" fontId="31" fillId="0" borderId="12" xfId="0" applyFont="1" applyBorder="1" applyAlignment="1">
      <alignment vertical="top" wrapText="1"/>
    </xf>
    <xf numFmtId="0" fontId="0" fillId="0" borderId="0" xfId="0" applyAlignment="1">
      <alignment horizontal="left" vertical="center" wrapText="1"/>
    </xf>
    <xf numFmtId="0" fontId="33" fillId="0" borderId="46" xfId="0" applyFont="1" applyBorder="1" applyAlignment="1">
      <alignment horizontal="center" vertical="center" wrapText="1"/>
    </xf>
    <xf numFmtId="4" fontId="0" fillId="18" borderId="47" xfId="0" applyNumberFormat="1" applyFill="1" applyBorder="1" applyAlignment="1">
      <alignment horizontal="center" vertical="center" wrapText="1"/>
    </xf>
    <xf numFmtId="4" fontId="0" fillId="18" borderId="48" xfId="0" applyNumberFormat="1" applyFill="1" applyBorder="1" applyAlignment="1">
      <alignment horizontal="center" vertical="center" wrapText="1"/>
    </xf>
    <xf numFmtId="4" fontId="0" fillId="18" borderId="44" xfId="0" applyNumberFormat="1" applyFill="1" applyBorder="1" applyAlignment="1">
      <alignment horizontal="center" vertical="center" wrapText="1"/>
    </xf>
    <xf numFmtId="4" fontId="0" fillId="18" borderId="43" xfId="0" applyNumberFormat="1" applyFill="1" applyBorder="1" applyAlignment="1">
      <alignment horizontal="center" vertical="center" wrapText="1"/>
    </xf>
    <xf numFmtId="4" fontId="0" fillId="19" borderId="47" xfId="0" applyNumberFormat="1" applyFill="1" applyBorder="1" applyAlignment="1">
      <alignment horizontal="center" vertical="center" wrapText="1"/>
    </xf>
    <xf numFmtId="4" fontId="0" fillId="19" borderId="48" xfId="0" applyNumberFormat="1" applyFill="1" applyBorder="1" applyAlignment="1">
      <alignment horizontal="center" vertical="center" wrapText="1"/>
    </xf>
    <xf numFmtId="4" fontId="0" fillId="19" borderId="56" xfId="0" applyNumberFormat="1" applyFill="1" applyBorder="1" applyAlignment="1">
      <alignment horizontal="center" vertical="center" wrapText="1"/>
    </xf>
    <xf numFmtId="4" fontId="0" fillId="18" borderId="45" xfId="0" applyNumberFormat="1" applyFill="1" applyBorder="1" applyAlignment="1">
      <alignment horizontal="center" vertical="center" wrapText="1"/>
    </xf>
    <xf numFmtId="4" fontId="0" fillId="19" borderId="45" xfId="0" applyNumberFormat="1" applyFill="1" applyBorder="1" applyAlignment="1">
      <alignment horizontal="center" vertical="center" wrapText="1"/>
    </xf>
    <xf numFmtId="4" fontId="0" fillId="19" borderId="44" xfId="0" applyNumberFormat="1" applyFill="1" applyBorder="1" applyAlignment="1">
      <alignment horizontal="center" vertical="center" wrapText="1"/>
    </xf>
    <xf numFmtId="4" fontId="0" fillId="19" borderId="43" xfId="0" applyNumberFormat="1" applyFill="1" applyBorder="1" applyAlignment="1">
      <alignment horizontal="center" vertical="center" wrapText="1"/>
    </xf>
    <xf numFmtId="4" fontId="0" fillId="17" borderId="45" xfId="0" applyNumberFormat="1" applyFill="1" applyBorder="1" applyAlignment="1">
      <alignment horizontal="center" vertical="center" wrapText="1"/>
    </xf>
    <xf numFmtId="4" fontId="0" fillId="17" borderId="44" xfId="0" applyNumberFormat="1" applyFill="1" applyBorder="1" applyAlignment="1">
      <alignment horizontal="center" vertical="center" wrapText="1"/>
    </xf>
    <xf numFmtId="4" fontId="0" fillId="17" borderId="43" xfId="0" applyNumberFormat="1" applyFill="1" applyBorder="1" applyAlignment="1">
      <alignment horizontal="center" vertical="center" wrapText="1"/>
    </xf>
    <xf numFmtId="4" fontId="0" fillId="18" borderId="53" xfId="0" applyNumberFormat="1" applyFill="1" applyBorder="1" applyAlignment="1">
      <alignment horizontal="center" vertical="center" wrapText="1"/>
    </xf>
    <xf numFmtId="4" fontId="0" fillId="18" borderId="54" xfId="0" applyNumberFormat="1" applyFill="1" applyBorder="1" applyAlignment="1">
      <alignment horizontal="center" vertical="center" wrapText="1"/>
    </xf>
    <xf numFmtId="4" fontId="0" fillId="18" borderId="55" xfId="0" applyNumberFormat="1" applyFill="1" applyBorder="1" applyAlignment="1">
      <alignment horizontal="center" vertical="center" wrapText="1"/>
    </xf>
    <xf numFmtId="0" fontId="33" fillId="0" borderId="45" xfId="0" applyFont="1" applyBorder="1" applyAlignment="1">
      <alignment horizontal="center" vertical="center" wrapText="1"/>
    </xf>
    <xf numFmtId="4" fontId="0" fillId="17" borderId="51" xfId="0" applyNumberFormat="1" applyFill="1" applyBorder="1" applyAlignment="1">
      <alignment horizontal="center" vertical="center" wrapText="1"/>
    </xf>
    <xf numFmtId="4" fontId="0" fillId="17" borderId="52" xfId="0" applyNumberFormat="1" applyFill="1" applyBorder="1" applyAlignment="1">
      <alignment horizontal="center" vertical="center" wrapText="1"/>
    </xf>
    <xf numFmtId="0" fontId="33" fillId="0" borderId="67" xfId="0" applyFont="1" applyBorder="1" applyAlignment="1">
      <alignment horizontal="center" vertical="center" wrapText="1"/>
    </xf>
    <xf numFmtId="0" fontId="33" fillId="0" borderId="68" xfId="0" applyFont="1" applyBorder="1" applyAlignment="1">
      <alignment horizontal="center" vertical="center" wrapText="1"/>
    </xf>
    <xf numFmtId="0" fontId="33" fillId="0" borderId="69" xfId="0" applyFont="1" applyBorder="1" applyAlignment="1">
      <alignment horizontal="center" vertical="center" wrapText="1"/>
    </xf>
    <xf numFmtId="0" fontId="33" fillId="0" borderId="58" xfId="0" applyFont="1" applyBorder="1" applyAlignment="1">
      <alignment horizontal="center" vertical="center" wrapText="1"/>
    </xf>
    <xf numFmtId="0" fontId="33" fillId="0" borderId="57" xfId="0" applyFont="1" applyBorder="1" applyAlignment="1">
      <alignment horizontal="center" vertical="center" wrapText="1"/>
    </xf>
    <xf numFmtId="0" fontId="33" fillId="0" borderId="59" xfId="0" applyFont="1" applyBorder="1" applyAlignment="1">
      <alignment horizontal="center" vertical="center" wrapText="1"/>
    </xf>
    <xf numFmtId="187" fontId="0" fillId="0" borderId="0" xfId="0" applyNumberFormat="1"/>
    <xf numFmtId="189" fontId="0" fillId="0" borderId="0" xfId="0" applyNumberFormat="1"/>
  </cellXfs>
  <cellStyles count="19">
    <cellStyle name="40% - Cor4" xfId="10" builtinId="43"/>
    <cellStyle name="60% - Cor2" xfId="18" builtinId="36"/>
    <cellStyle name="Célula Ligada" xfId="16" builtinId="24"/>
    <cellStyle name="Comma 2" xfId="17" xr:uid="{A3AA7222-E58E-414F-B90B-E5B72ABBD7DA}"/>
    <cellStyle name="Cor2" xfId="5" builtinId="33"/>
    <cellStyle name="Cor4" xfId="6" builtinId="41"/>
    <cellStyle name="Cor5" xfId="7" builtinId="45"/>
    <cellStyle name="Cor6" xfId="8" builtinId="49"/>
    <cellStyle name="Currency 2" xfId="12" xr:uid="{AAC185B5-9FBE-44CB-AC89-C462FF843C0C}"/>
    <cellStyle name="Hiperligação" xfId="14" builtinId="8"/>
    <cellStyle name="Incorreto" xfId="3" builtinId="27"/>
    <cellStyle name="Moeda" xfId="2" builtinId="4"/>
    <cellStyle name="Neutro" xfId="15" builtinId="28"/>
    <cellStyle name="Normal" xfId="0" builtinId="0"/>
    <cellStyle name="Normal 2" xfId="11" xr:uid="{8910D632-EF57-453D-8492-4AFD137B2861}"/>
    <cellStyle name="Percent 2" xfId="13" xr:uid="{61CA48C6-C0F3-436C-BADE-FCBA2D1B7EFD}"/>
    <cellStyle name="Percentagem" xfId="9" builtinId="5"/>
    <cellStyle name="Saída" xfId="4" builtinId="21"/>
    <cellStyle name="Vírgula" xfId="1" builtinId="3"/>
  </cellStyles>
  <dxfs count="21"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3"/>
          <c:order val="1"/>
          <c:tx>
            <c:v>K+EL (%)</c:v>
          </c:tx>
          <c:spPr>
            <a:solidFill>
              <a:srgbClr val="92D050"/>
            </a:solidFill>
            <a:ln>
              <a:noFill/>
            </a:ln>
            <a:effectLst/>
          </c:spPr>
          <c:val>
            <c:numRef>
              <c:f>IRB!$L$24:$L$1022</c:f>
              <c:numCache>
                <c:formatCode>0.0%</c:formatCode>
                <c:ptCount val="999"/>
                <c:pt idx="0">
                  <c:v>2.4990871250866246E-2</c:v>
                </c:pt>
                <c:pt idx="1">
                  <c:v>3.8002478811655367E-2</c:v>
                </c:pt>
                <c:pt idx="2">
                  <c:v>4.785151425693162E-2</c:v>
                </c:pt>
                <c:pt idx="3">
                  <c:v>5.5857430217488971E-2</c:v>
                </c:pt>
                <c:pt idx="4">
                  <c:v>6.2610155008784363E-2</c:v>
                </c:pt>
                <c:pt idx="5">
                  <c:v>6.8443593153636323E-2</c:v>
                </c:pt>
                <c:pt idx="6">
                  <c:v>7.357125275992088E-2</c:v>
                </c:pt>
                <c:pt idx="7">
                  <c:v>7.8140326586530542E-2</c:v>
                </c:pt>
                <c:pt idx="8">
                  <c:v>8.2257604049789934E-2</c:v>
                </c:pt>
                <c:pt idx="9">
                  <c:v>8.6003467698028607E-2</c:v>
                </c:pt>
                <c:pt idx="10">
                  <c:v>8.9440125145145183E-2</c:v>
                </c:pt>
                <c:pt idx="11">
                  <c:v>9.2616769259641671E-2</c:v>
                </c:pt>
                <c:pt idx="12">
                  <c:v>9.5572977117620431E-2</c:v>
                </c:pt>
                <c:pt idx="13">
                  <c:v>9.834103929081188E-2</c:v>
                </c:pt>
                <c:pt idx="14">
                  <c:v>0.10094760859437689</c:v>
                </c:pt>
                <c:pt idx="15">
                  <c:v>0.10341489896534141</c:v>
                </c:pt>
                <c:pt idx="16">
                  <c:v>0.1057615772603258</c:v>
                </c:pt>
                <c:pt idx="17">
                  <c:v>0.10800343964686163</c:v>
                </c:pt>
                <c:pt idx="18">
                  <c:v>0.11015393331086493</c:v>
                </c:pt>
                <c:pt idx="19">
                  <c:v>0.1122245648004373</c:v>
                </c:pt>
                <c:pt idx="20">
                  <c:v>0.11422522379262127</c:v>
                </c:pt>
                <c:pt idx="21">
                  <c:v>0.11616444275734336</c:v>
                </c:pt>
                <c:pt idx="22">
                  <c:v>0.11804960735020996</c:v>
                </c:pt>
                <c:pt idx="23">
                  <c:v>0.11988712845552663</c:v>
                </c:pt>
                <c:pt idx="24">
                  <c:v>0.12168258404044414</c:v>
                </c:pt>
                <c:pt idx="25">
                  <c:v>0.12344083699968535</c:v>
                </c:pt>
                <c:pt idx="26">
                  <c:v>0.12516613372642393</c:v>
                </c:pt>
                <c:pt idx="27">
                  <c:v>0.1268621870782693</c:v>
                </c:pt>
                <c:pt idx="28">
                  <c:v>0.12853224660947449</c:v>
                </c:pt>
                <c:pt idx="29">
                  <c:v>0.1301791583368625</c:v>
                </c:pt>
                <c:pt idx="30">
                  <c:v>0.13180541584545968</c:v>
                </c:pt>
                <c:pt idx="31">
                  <c:v>0.13341320418355737</c:v>
                </c:pt>
                <c:pt idx="32">
                  <c:v>0.1350044377194165</c:v>
                </c:pt>
                <c:pt idx="33">
                  <c:v>0.13658079291389802</c:v>
                </c:pt>
                <c:pt idx="34">
                  <c:v>0.13814373679080622</c:v>
                </c:pt>
                <c:pt idx="35">
                  <c:v>0.13969455174924073</c:v>
                </c:pt>
                <c:pt idx="36">
                  <c:v>0.14123435725190686</c:v>
                </c:pt>
                <c:pt idx="37">
                  <c:v>0.14276412883423031</c:v>
                </c:pt>
                <c:pt idx="38">
                  <c:v>0.14428471480672878</c:v>
                </c:pt>
                <c:pt idx="39">
                  <c:v>0.14579685096396403</c:v>
                </c:pt>
                <c:pt idx="40">
                  <c:v>0.14730117356483091</c:v>
                </c:pt>
                <c:pt idx="41">
                  <c:v>0.14879823080886995</c:v>
                </c:pt>
                <c:pt idx="42">
                  <c:v>0.15028849300004246</c:v>
                </c:pt>
                <c:pt idx="43">
                  <c:v>0.15177236156173379</c:v>
                </c:pt>
                <c:pt idx="44">
                  <c:v>0.15325017704357724</c:v>
                </c:pt>
                <c:pt idx="45">
                  <c:v>0.15472222624124296</c:v>
                </c:pt>
                <c:pt idx="46">
                  <c:v>0.15618874853391337</c:v>
                </c:pt>
                <c:pt idx="47">
                  <c:v>0.15764994153028211</c:v>
                </c:pt>
                <c:pt idx="48">
                  <c:v>0.15910596610209921</c:v>
                </c:pt>
                <c:pt idx="49">
                  <c:v>0.1605569508742154</c:v>
                </c:pt>
                <c:pt idx="50">
                  <c:v>0.16200299623146744</c:v>
                </c:pt>
                <c:pt idx="51">
                  <c:v>0.16344417789533969</c:v>
                </c:pt>
                <c:pt idx="52">
                  <c:v>0.16488055011697261</c:v>
                </c:pt>
                <c:pt idx="53">
                  <c:v>0.16631214852757803</c:v>
                </c:pt>
                <c:pt idx="54">
                  <c:v>0.16773899268255266</c:v>
                </c:pt>
                <c:pt idx="55">
                  <c:v>0.16916108833143159</c:v>
                </c:pt>
                <c:pt idx="56">
                  <c:v>0.17057842944221366</c:v>
                </c:pt>
                <c:pt idx="57">
                  <c:v>0.17199100000542503</c:v>
                </c:pt>
                <c:pt idx="58">
                  <c:v>0.17339877564052728</c:v>
                </c:pt>
                <c:pt idx="59">
                  <c:v>0.17480172502483793</c:v>
                </c:pt>
                <c:pt idx="60">
                  <c:v>0.1761998111629931</c:v>
                </c:pt>
                <c:pt idx="61">
                  <c:v>0.17759299251309341</c:v>
                </c:pt>
                <c:pt idx="62">
                  <c:v>0.17898122398399779</c:v>
                </c:pt>
                <c:pt idx="63">
                  <c:v>0.18036445781675156</c:v>
                </c:pt>
                <c:pt idx="64">
                  <c:v>0.18174264436181614</c:v>
                </c:pt>
                <c:pt idx="65">
                  <c:v>0.18311573276259432</c:v>
                </c:pt>
                <c:pt idx="66">
                  <c:v>0.18448367155470394</c:v>
                </c:pt>
                <c:pt idx="67">
                  <c:v>0.18584640918951156</c:v>
                </c:pt>
                <c:pt idx="68">
                  <c:v>0.18720389448961081</c:v>
                </c:pt>
                <c:pt idx="69">
                  <c:v>0.18855607704317168</c:v>
                </c:pt>
                <c:pt idx="70">
                  <c:v>0.1899029075434234</c:v>
                </c:pt>
                <c:pt idx="71">
                  <c:v>0.19124433807892183</c:v>
                </c:pt>
                <c:pt idx="72">
                  <c:v>0.19258032237971423</c:v>
                </c:pt>
                <c:pt idx="73">
                  <c:v>0.19391081602401955</c:v>
                </c:pt>
                <c:pt idx="74">
                  <c:v>0.19523577660960251</c:v>
                </c:pt>
                <c:pt idx="75">
                  <c:v>0.19655516389362415</c:v>
                </c:pt>
                <c:pt idx="76">
                  <c:v>0.19786893990437726</c:v>
                </c:pt>
                <c:pt idx="77">
                  <c:v>0.19917706902801419</c:v>
                </c:pt>
                <c:pt idx="78">
                  <c:v>0.20047951807304465</c:v>
                </c:pt>
                <c:pt idx="79">
                  <c:v>0.20177625631514801</c:v>
                </c:pt>
                <c:pt idx="80">
                  <c:v>0.20306725552457697</c:v>
                </c:pt>
                <c:pt idx="81">
                  <c:v>0.20435248997821931</c:v>
                </c:pt>
                <c:pt idx="82">
                  <c:v>0.20563193645818945</c:v>
                </c:pt>
                <c:pt idx="83">
                  <c:v>0.20690557423862715</c:v>
                </c:pt>
                <c:pt idx="84">
                  <c:v>0.20817338506223046</c:v>
                </c:pt>
                <c:pt idx="85">
                  <c:v>0.20943535310788786</c:v>
                </c:pt>
                <c:pt idx="86">
                  <c:v>0.21069146495065041</c:v>
                </c:pt>
                <c:pt idx="87">
                  <c:v>0.21194170951514857</c:v>
                </c:pt>
                <c:pt idx="88">
                  <c:v>0.21318607802346237</c:v>
                </c:pt>
                <c:pt idx="89">
                  <c:v>0.21442456393833367</c:v>
                </c:pt>
                <c:pt idx="90">
                  <c:v>0.21565716290252918</c:v>
                </c:pt>
                <c:pt idx="91">
                  <c:v>0.21688387267507739</c:v>
                </c:pt>
                <c:pt idx="92">
                  <c:v>0.21810469306502209</c:v>
                </c:pt>
                <c:pt idx="93">
                  <c:v>0.21931962586326287</c:v>
                </c:pt>
                <c:pt idx="94">
                  <c:v>0.22052867477300467</c:v>
                </c:pt>
                <c:pt idx="95">
                  <c:v>0.22173184533926271</c:v>
                </c:pt>
                <c:pt idx="96">
                  <c:v>0.22292914487783158</c:v>
                </c:pt>
                <c:pt idx="97">
                  <c:v>0.22412058240406976</c:v>
                </c:pt>
                <c:pt idx="98">
                  <c:v>0.22530616856181701</c:v>
                </c:pt>
                <c:pt idx="99">
                  <c:v>0.22648591555271885</c:v>
                </c:pt>
                <c:pt idx="100">
                  <c:v>0.22765983706619813</c:v>
                </c:pt>
                <c:pt idx="101">
                  <c:v>0.22882794821027894</c:v>
                </c:pt>
                <c:pt idx="102">
                  <c:v>0.22999026544345094</c:v>
                </c:pt>
                <c:pt idx="103">
                  <c:v>0.23114680650771777</c:v>
                </c:pt>
                <c:pt idx="104">
                  <c:v>0.23229759036297126</c:v>
                </c:pt>
                <c:pt idx="105">
                  <c:v>0.23344263712279353</c:v>
                </c:pt>
                <c:pt idx="106">
                  <c:v>0.23458196799178435</c:v>
                </c:pt>
                <c:pt idx="107">
                  <c:v>0.23571560520448417</c:v>
                </c:pt>
                <c:pt idx="108">
                  <c:v>0.23684357196595524</c:v>
                </c:pt>
                <c:pt idx="109">
                  <c:v>0.23796589239406651</c:v>
                </c:pt>
                <c:pt idx="110">
                  <c:v>0.23908259146351474</c:v>
                </c:pt>
                <c:pt idx="111">
                  <c:v>0.24019369495160828</c:v>
                </c:pt>
                <c:pt idx="112">
                  <c:v>0.24129922938582285</c:v>
                </c:pt>
                <c:pt idx="113">
                  <c:v>0.24239922199314129</c:v>
                </c:pt>
                <c:pt idx="114">
                  <c:v>0.24349370065116799</c:v>
                </c:pt>
                <c:pt idx="115">
                  <c:v>0.24458269384101383</c:v>
                </c:pt>
                <c:pt idx="116">
                  <c:v>0.24566623060193835</c:v>
                </c:pt>
                <c:pt idx="117">
                  <c:v>0.24674434048772398</c:v>
                </c:pt>
                <c:pt idx="118">
                  <c:v>0.24781705352476735</c:v>
                </c:pt>
                <c:pt idx="119">
                  <c:v>0.24888440017185059</c:v>
                </c:pt>
                <c:pt idx="120">
                  <c:v>0.24994641128157125</c:v>
                </c:pt>
                <c:pt idx="121">
                  <c:v>0.25100311806339026</c:v>
                </c:pt>
                <c:pt idx="122">
                  <c:v>0.25205455204826727</c:v>
                </c:pt>
                <c:pt idx="123">
                  <c:v>0.25310074505484398</c:v>
                </c:pt>
                <c:pt idx="124">
                  <c:v>0.25414172915713568</c:v>
                </c:pt>
                <c:pt idx="125">
                  <c:v>0.25517753665369364</c:v>
                </c:pt>
                <c:pt idx="126">
                  <c:v>0.25620820003819617</c:v>
                </c:pt>
                <c:pt idx="127">
                  <c:v>0.25723375197142451</c:v>
                </c:pt>
                <c:pt idx="128">
                  <c:v>0.25825422525458552</c:v>
                </c:pt>
                <c:pt idx="129">
                  <c:v>0.25926965280393749</c:v>
                </c:pt>
                <c:pt idx="130">
                  <c:v>0.26028006762667472</c:v>
                </c:pt>
                <c:pt idx="131">
                  <c:v>0.26128550279803248</c:v>
                </c:pt>
                <c:pt idx="132">
                  <c:v>0.2622859914395676</c:v>
                </c:pt>
                <c:pt idx="133">
                  <c:v>0.26328156669857566</c:v>
                </c:pt>
                <c:pt idx="134">
                  <c:v>0.26427226172860113</c:v>
                </c:pt>
                <c:pt idx="135">
                  <c:v>0.26525810967100355</c:v>
                </c:pt>
                <c:pt idx="136">
                  <c:v>0.26623914363753715</c:v>
                </c:pt>
                <c:pt idx="137">
                  <c:v>0.26721539669390604</c:v>
                </c:pt>
                <c:pt idx="138">
                  <c:v>0.26818690184425847</c:v>
                </c:pt>
                <c:pt idx="139">
                  <c:v>0.26915369201658024</c:v>
                </c:pt>
                <c:pt idx="140">
                  <c:v>0.27011580004895214</c:v>
                </c:pt>
                <c:pt idx="141">
                  <c:v>0.27107325867663662</c:v>
                </c:pt>
                <c:pt idx="142">
                  <c:v>0.27202610051995829</c:v>
                </c:pt>
                <c:pt idx="143">
                  <c:v>0.27297435807294446</c:v>
                </c:pt>
                <c:pt idx="144">
                  <c:v>0.27391806369269373</c:v>
                </c:pt>
                <c:pt idx="145">
                  <c:v>0.27485724958944074</c:v>
                </c:pt>
                <c:pt idx="146">
                  <c:v>0.27579194781728711</c:v>
                </c:pt>
                <c:pt idx="147">
                  <c:v>0.27672219026556311</c:v>
                </c:pt>
                <c:pt idx="148">
                  <c:v>0.27764800865081135</c:v>
                </c:pt>
                <c:pt idx="149">
                  <c:v>0.27856943450932359</c:v>
                </c:pt>
                <c:pt idx="150">
                  <c:v>0.27948649919025897</c:v>
                </c:pt>
                <c:pt idx="151">
                  <c:v>0.28039923384926591</c:v>
                </c:pt>
                <c:pt idx="152">
                  <c:v>0.28130766944262003</c:v>
                </c:pt>
                <c:pt idx="153">
                  <c:v>0.28221183672183003</c:v>
                </c:pt>
                <c:pt idx="154">
                  <c:v>0.28311176622870521</c:v>
                </c:pt>
                <c:pt idx="155">
                  <c:v>0.28400748829084688</c:v>
                </c:pt>
                <c:pt idx="156">
                  <c:v>0.2848990330175607</c:v>
                </c:pt>
                <c:pt idx="157">
                  <c:v>0.28578643029614836</c:v>
                </c:pt>
                <c:pt idx="158">
                  <c:v>0.28666970978857642</c:v>
                </c:pt>
                <c:pt idx="159">
                  <c:v>0.28754890092849034</c:v>
                </c:pt>
                <c:pt idx="160">
                  <c:v>0.28842403291857022</c:v>
                </c:pt>
                <c:pt idx="161">
                  <c:v>0.28929513472818913</c:v>
                </c:pt>
                <c:pt idx="162">
                  <c:v>0.29016223509138345</c:v>
                </c:pt>
                <c:pt idx="163">
                  <c:v>0.2910253625050947</c:v>
                </c:pt>
                <c:pt idx="164">
                  <c:v>0.29188454522768514</c:v>
                </c:pt>
                <c:pt idx="165">
                  <c:v>0.29273981127770232</c:v>
                </c:pt>
                <c:pt idx="166">
                  <c:v>0.2935911884328839</c:v>
                </c:pt>
                <c:pt idx="167">
                  <c:v>0.29443870422938467</c:v>
                </c:pt>
                <c:pt idx="168">
                  <c:v>0.29528238596121853</c:v>
                </c:pt>
                <c:pt idx="169">
                  <c:v>0.29612226067989761</c:v>
                </c:pt>
                <c:pt idx="170">
                  <c:v>0.29695835519426017</c:v>
                </c:pt>
                <c:pt idx="171">
                  <c:v>0.29779069607047509</c:v>
                </c:pt>
                <c:pt idx="172">
                  <c:v>0.29861930963221184</c:v>
                </c:pt>
                <c:pt idx="173">
                  <c:v>0.29944422196096698</c:v>
                </c:pt>
                <c:pt idx="174">
                  <c:v>0.30026545889653472</c:v>
                </c:pt>
                <c:pt idx="175">
                  <c:v>0.3010830460376176</c:v>
                </c:pt>
                <c:pt idx="176">
                  <c:v>0.30189700874256103</c:v>
                </c:pt>
                <c:pt idx="177">
                  <c:v>0.30270737213020965</c:v>
                </c:pt>
                <c:pt idx="178">
                  <c:v>0.30351416108087553</c:v>
                </c:pt>
                <c:pt idx="179">
                  <c:v>0.30431740023740766</c:v>
                </c:pt>
                <c:pt idx="180">
                  <c:v>0.30511711400636138</c:v>
                </c:pt>
                <c:pt idx="181">
                  <c:v>0.30591332655925479</c:v>
                </c:pt>
                <c:pt idx="182">
                  <c:v>0.30670606183390897</c:v>
                </c:pt>
                <c:pt idx="183">
                  <c:v>0.30749534353586688</c:v>
                </c:pt>
                <c:pt idx="184">
                  <c:v>0.30828119513988134</c:v>
                </c:pt>
                <c:pt idx="185">
                  <c:v>0.30906363989146834</c:v>
                </c:pt>
                <c:pt idx="186">
                  <c:v>0.30984270080852327</c:v>
                </c:pt>
                <c:pt idx="187">
                  <c:v>0.31061840068298885</c:v>
                </c:pt>
                <c:pt idx="188">
                  <c:v>0.31139076208257482</c:v>
                </c:pt>
                <c:pt idx="189">
                  <c:v>0.31215980735252635</c:v>
                </c:pt>
                <c:pt idx="190">
                  <c:v>0.31292555861742688</c:v>
                </c:pt>
                <c:pt idx="191">
                  <c:v>0.31368803778304866</c:v>
                </c:pt>
                <c:pt idx="192">
                  <c:v>0.31444726653822674</c:v>
                </c:pt>
                <c:pt idx="193">
                  <c:v>0.31520326635677015</c:v>
                </c:pt>
                <c:pt idx="194">
                  <c:v>0.31595605849939817</c:v>
                </c:pt>
                <c:pt idx="195">
                  <c:v>0.31670566401569789</c:v>
                </c:pt>
                <c:pt idx="196">
                  <c:v>0.31745210374610494</c:v>
                </c:pt>
                <c:pt idx="197">
                  <c:v>0.31819539832390104</c:v>
                </c:pt>
                <c:pt idx="198">
                  <c:v>0.31893556817722551</c:v>
                </c:pt>
                <c:pt idx="199">
                  <c:v>0.31967263353110048</c:v>
                </c:pt>
                <c:pt idx="200">
                  <c:v>0.32040661440946627</c:v>
                </c:pt>
                <c:pt idx="201">
                  <c:v>0.32113753063722295</c:v>
                </c:pt>
                <c:pt idx="202">
                  <c:v>0.32186540184227863</c:v>
                </c:pt>
                <c:pt idx="203">
                  <c:v>0.32259024745760251</c:v>
                </c:pt>
                <c:pt idx="204">
                  <c:v>0.32331208672327677</c:v>
                </c:pt>
                <c:pt idx="205">
                  <c:v>0.32403093868855226</c:v>
                </c:pt>
                <c:pt idx="206">
                  <c:v>0.32474682221389956</c:v>
                </c:pt>
                <c:pt idx="207">
                  <c:v>0.3254597559730586</c:v>
                </c:pt>
                <c:pt idx="208">
                  <c:v>0.3261697584550835</c:v>
                </c:pt>
                <c:pt idx="209">
                  <c:v>0.32687684796638222</c:v>
                </c:pt>
                <c:pt idx="210">
                  <c:v>0.32758104263274646</c:v>
                </c:pt>
                <c:pt idx="211">
                  <c:v>0.32828236040137765</c:v>
                </c:pt>
                <c:pt idx="212">
                  <c:v>0.32898081904289972</c:v>
                </c:pt>
                <c:pt idx="213">
                  <c:v>0.32967643615336423</c:v>
                </c:pt>
                <c:pt idx="214">
                  <c:v>0.33036922915624356</c:v>
                </c:pt>
                <c:pt idx="215">
                  <c:v>0.33105921530441146</c:v>
                </c:pt>
                <c:pt idx="216">
                  <c:v>0.33174641168211094</c:v>
                </c:pt>
                <c:pt idx="217">
                  <c:v>0.33243083520690958</c:v>
                </c:pt>
                <c:pt idx="218">
                  <c:v>0.33311250263163972</c:v>
                </c:pt>
                <c:pt idx="219">
                  <c:v>0.3337914305463241</c:v>
                </c:pt>
                <c:pt idx="220">
                  <c:v>0.33446763538008639</c:v>
                </c:pt>
                <c:pt idx="221">
                  <c:v>0.33514113340304497</c:v>
                </c:pt>
                <c:pt idx="222">
                  <c:v>0.33581194072819187</c:v>
                </c:pt>
                <c:pt idx="223">
                  <c:v>0.33648007331325364</c:v>
                </c:pt>
                <c:pt idx="224">
                  <c:v>0.33714554696253562</c:v>
                </c:pt>
                <c:pt idx="225">
                  <c:v>0.33780837732874935</c:v>
                </c:pt>
                <c:pt idx="226">
                  <c:v>0.33846857991482066</c:v>
                </c:pt>
                <c:pt idx="227">
                  <c:v>0.33912617007568069</c:v>
                </c:pt>
                <c:pt idx="228">
                  <c:v>0.33978116302004041</c:v>
                </c:pt>
                <c:pt idx="229">
                  <c:v>0.34043357381214279</c:v>
                </c:pt>
                <c:pt idx="230">
                  <c:v>0.34108341737350012</c:v>
                </c:pt>
                <c:pt idx="231">
                  <c:v>0.3417307084846099</c:v>
                </c:pt>
                <c:pt idx="232">
                  <c:v>0.34237546178665434</c:v>
                </c:pt>
                <c:pt idx="233">
                  <c:v>0.34301769178317787</c:v>
                </c:pt>
                <c:pt idx="234">
                  <c:v>0.34365741284174928</c:v>
                </c:pt>
                <c:pt idx="235">
                  <c:v>0.34429463919560094</c:v>
                </c:pt>
                <c:pt idx="236">
                  <c:v>0.34492938494525233</c:v>
                </c:pt>
                <c:pt idx="237">
                  <c:v>0.34556166406011174</c:v>
                </c:pt>
                <c:pt idx="238">
                  <c:v>0.34619149038006142</c:v>
                </c:pt>
                <c:pt idx="239">
                  <c:v>0.34681887761702118</c:v>
                </c:pt>
                <c:pt idx="240">
                  <c:v>0.34744383935649414</c:v>
                </c:pt>
                <c:pt idx="241">
                  <c:v>0.34806638905909448</c:v>
                </c:pt>
                <c:pt idx="242">
                  <c:v>0.34868654006205413</c:v>
                </c:pt>
                <c:pt idx="243">
                  <c:v>0.34930430558071196</c:v>
                </c:pt>
                <c:pt idx="244">
                  <c:v>0.34991969870998457</c:v>
                </c:pt>
                <c:pt idx="245">
                  <c:v>0.35053273242581756</c:v>
                </c:pt>
                <c:pt idx="246">
                  <c:v>0.35114341958661777</c:v>
                </c:pt>
                <c:pt idx="247">
                  <c:v>0.35175177293466942</c:v>
                </c:pt>
                <c:pt idx="248">
                  <c:v>0.35235780509752862</c:v>
                </c:pt>
                <c:pt idx="249">
                  <c:v>0.35296152858940322</c:v>
                </c:pt>
                <c:pt idx="250">
                  <c:v>0.35356295581251163</c:v>
                </c:pt>
                <c:pt idx="251">
                  <c:v>0.35416209905842572</c:v>
                </c:pt>
                <c:pt idx="252">
                  <c:v>0.3547589705093952</c:v>
                </c:pt>
                <c:pt idx="253">
                  <c:v>0.35535358223965452</c:v>
                </c:pt>
                <c:pt idx="254">
                  <c:v>0.35594594621671233</c:v>
                </c:pt>
                <c:pt idx="255">
                  <c:v>0.35653607430262435</c:v>
                </c:pt>
                <c:pt idx="256">
                  <c:v>0.35712397825524783</c:v>
                </c:pt>
                <c:pt idx="257">
                  <c:v>0.35770966972948059</c:v>
                </c:pt>
                <c:pt idx="258">
                  <c:v>0.35829316027848213</c:v>
                </c:pt>
                <c:pt idx="259">
                  <c:v>0.35887446135487927</c:v>
                </c:pt>
                <c:pt idx="260">
                  <c:v>0.35945358431195468</c:v>
                </c:pt>
                <c:pt idx="261">
                  <c:v>0.36003054040481974</c:v>
                </c:pt>
                <c:pt idx="262">
                  <c:v>0.36060534079157092</c:v>
                </c:pt>
                <c:pt idx="263">
                  <c:v>0.36117799653443017</c:v>
                </c:pt>
                <c:pt idx="264">
                  <c:v>0.36174851860087165</c:v>
                </c:pt>
                <c:pt idx="265">
                  <c:v>0.36231691786472975</c:v>
                </c:pt>
                <c:pt idx="266">
                  <c:v>0.36288320510729533</c:v>
                </c:pt>
                <c:pt idx="267">
                  <c:v>0.36344739101839407</c:v>
                </c:pt>
                <c:pt idx="268">
                  <c:v>0.36400948619745166</c:v>
                </c:pt>
                <c:pt idx="269">
                  <c:v>0.36456950115454434</c:v>
                </c:pt>
                <c:pt idx="270">
                  <c:v>0.36512744631143335</c:v>
                </c:pt>
                <c:pt idx="271">
                  <c:v>0.36568333200258768</c:v>
                </c:pt>
                <c:pt idx="272">
                  <c:v>0.36623716847619026</c:v>
                </c:pt>
                <c:pt idx="273">
                  <c:v>0.36678896589513138</c:v>
                </c:pt>
                <c:pt idx="274">
                  <c:v>0.36733873433798936</c:v>
                </c:pt>
                <c:pt idx="275">
                  <c:v>0.36788648379999522</c:v>
                </c:pt>
                <c:pt idx="276">
                  <c:v>0.36843222419398625</c:v>
                </c:pt>
                <c:pt idx="277">
                  <c:v>0.36897596535134591</c:v>
                </c:pt>
                <c:pt idx="278">
                  <c:v>0.36951771702292974</c:v>
                </c:pt>
                <c:pt idx="279">
                  <c:v>0.37005748887997958</c:v>
                </c:pt>
                <c:pt idx="280">
                  <c:v>0.37059529051502482</c:v>
                </c:pt>
                <c:pt idx="281">
                  <c:v>0.37113113144277143</c:v>
                </c:pt>
                <c:pt idx="282">
                  <c:v>0.3716650211009781</c:v>
                </c:pt>
                <c:pt idx="283">
                  <c:v>0.37219696885132092</c:v>
                </c:pt>
                <c:pt idx="284">
                  <c:v>0.37272698398024584</c:v>
                </c:pt>
                <c:pt idx="285">
                  <c:v>0.3732550756998102</c:v>
                </c:pt>
                <c:pt idx="286">
                  <c:v>0.37378125314851107</c:v>
                </c:pt>
                <c:pt idx="287">
                  <c:v>0.37430552539210349</c:v>
                </c:pt>
                <c:pt idx="288">
                  <c:v>0.37482790142440792</c:v>
                </c:pt>
                <c:pt idx="289">
                  <c:v>0.37534839016810462</c:v>
                </c:pt>
                <c:pt idx="290">
                  <c:v>0.3758670004755188</c:v>
                </c:pt>
                <c:pt idx="291">
                  <c:v>0.37638374112939554</c:v>
                </c:pt>
                <c:pt idx="292">
                  <c:v>0.37689862084366216</c:v>
                </c:pt>
                <c:pt idx="293">
                  <c:v>0.37741164826418122</c:v>
                </c:pt>
                <c:pt idx="294">
                  <c:v>0.37792283196949417</c:v>
                </c:pt>
                <c:pt idx="295">
                  <c:v>0.37843218047155314</c:v>
                </c:pt>
                <c:pt idx="296">
                  <c:v>0.37893970221644402</c:v>
                </c:pt>
                <c:pt idx="297">
                  <c:v>0.3794454055850992</c:v>
                </c:pt>
                <c:pt idx="298">
                  <c:v>0.37994929889400109</c:v>
                </c:pt>
                <c:pt idx="299">
                  <c:v>0.3804513903958755</c:v>
                </c:pt>
                <c:pt idx="300">
                  <c:v>0.38095168828037584</c:v>
                </c:pt>
                <c:pt idx="301">
                  <c:v>0.3814502006747591</c:v>
                </c:pt>
                <c:pt idx="302">
                  <c:v>0.38194693564455101</c:v>
                </c:pt>
                <c:pt idx="303">
                  <c:v>0.3824419011942034</c:v>
                </c:pt>
                <c:pt idx="304">
                  <c:v>0.38293510526774266</c:v>
                </c:pt>
                <c:pt idx="305">
                  <c:v>0.38342655574940904</c:v>
                </c:pt>
                <c:pt idx="306">
                  <c:v>0.38391626046428806</c:v>
                </c:pt>
                <c:pt idx="307">
                  <c:v>0.38440422717893297</c:v>
                </c:pt>
                <c:pt idx="308">
                  <c:v>0.38489046360197887</c:v>
                </c:pt>
                <c:pt idx="309">
                  <c:v>0.38537497738474941</c:v>
                </c:pt>
                <c:pt idx="310">
                  <c:v>0.38585777612185429</c:v>
                </c:pt>
                <c:pt idx="311">
                  <c:v>0.38633886735178014</c:v>
                </c:pt>
                <c:pt idx="312">
                  <c:v>0.38681825855747265</c:v>
                </c:pt>
                <c:pt idx="313">
                  <c:v>0.3872959571669109</c:v>
                </c:pt>
                <c:pt idx="314">
                  <c:v>0.38777197055367574</c:v>
                </c:pt>
                <c:pt idx="315">
                  <c:v>0.38824630603750837</c:v>
                </c:pt>
                <c:pt idx="316">
                  <c:v>0.38871897088486296</c:v>
                </c:pt>
                <c:pt idx="317">
                  <c:v>0.38918997230945246</c:v>
                </c:pt>
                <c:pt idx="318">
                  <c:v>0.38965931747278626</c:v>
                </c:pt>
                <c:pt idx="319">
                  <c:v>0.39012701348470125</c:v>
                </c:pt>
                <c:pt idx="320">
                  <c:v>0.390593067403886</c:v>
                </c:pt>
                <c:pt idx="321">
                  <c:v>0.39105748623839859</c:v>
                </c:pt>
                <c:pt idx="322">
                  <c:v>0.39152027694617664</c:v>
                </c:pt>
                <c:pt idx="323">
                  <c:v>0.39198144643554178</c:v>
                </c:pt>
                <c:pt idx="324">
                  <c:v>0.39244100156569772</c:v>
                </c:pt>
                <c:pt idx="325">
                  <c:v>0.39289894914722046</c:v>
                </c:pt>
                <c:pt idx="326">
                  <c:v>0.39335529594254454</c:v>
                </c:pt>
                <c:pt idx="327">
                  <c:v>0.39381004866644032</c:v>
                </c:pt>
                <c:pt idx="328">
                  <c:v>0.39426321398648811</c:v>
                </c:pt>
                <c:pt idx="329">
                  <c:v>0.39471479852354385</c:v>
                </c:pt>
                <c:pt idx="330">
                  <c:v>0.39516480885219984</c:v>
                </c:pt>
                <c:pt idx="331">
                  <c:v>0.39561325150124055</c:v>
                </c:pt>
                <c:pt idx="332">
                  <c:v>0.39606013295409032</c:v>
                </c:pt>
                <c:pt idx="333">
                  <c:v>0.39650545964925821</c:v>
                </c:pt>
                <c:pt idx="334">
                  <c:v>0.39694923798077486</c:v>
                </c:pt>
                <c:pt idx="335">
                  <c:v>0.39739147429862565</c:v>
                </c:pt>
                <c:pt idx="336">
                  <c:v>0.39783217490917744</c:v>
                </c:pt>
                <c:pt idx="337">
                  <c:v>0.39827134607559983</c:v>
                </c:pt>
                <c:pt idx="338">
                  <c:v>0.3987089940182823</c:v>
                </c:pt>
                <c:pt idx="339">
                  <c:v>0.3991451249152449</c:v>
                </c:pt>
                <c:pt idx="340">
                  <c:v>0.399579744902545</c:v>
                </c:pt>
                <c:pt idx="341">
                  <c:v>0.40001286007467762</c:v>
                </c:pt>
                <c:pt idx="342">
                  <c:v>0.400444476484972</c:v>
                </c:pt>
                <c:pt idx="343">
                  <c:v>0.40087460014598353</c:v>
                </c:pt>
                <c:pt idx="344">
                  <c:v>0.40130323702987908</c:v>
                </c:pt>
                <c:pt idx="345">
                  <c:v>0.40173039306881986</c:v>
                </c:pt>
                <c:pt idx="346">
                  <c:v>0.40215607415533772</c:v>
                </c:pt>
                <c:pt idx="347">
                  <c:v>0.40258028614270835</c:v>
                </c:pt>
                <c:pt idx="348">
                  <c:v>0.40300303484531885</c:v>
                </c:pt>
                <c:pt idx="349">
                  <c:v>0.40342432603903144</c:v>
                </c:pt>
                <c:pt idx="350">
                  <c:v>0.40384416546154267</c:v>
                </c:pt>
                <c:pt idx="351">
                  <c:v>0.40426255881273798</c:v>
                </c:pt>
                <c:pt idx="352">
                  <c:v>0.4046795117550428</c:v>
                </c:pt>
                <c:pt idx="353">
                  <c:v>0.405095029913768</c:v>
                </c:pt>
                <c:pt idx="354">
                  <c:v>0.40550911887745317</c:v>
                </c:pt>
                <c:pt idx="355">
                  <c:v>0.40592178419820391</c:v>
                </c:pt>
                <c:pt idx="356">
                  <c:v>0.40633303139202614</c:v>
                </c:pt>
                <c:pt idx="357">
                  <c:v>0.40674286593915671</c:v>
                </c:pt>
                <c:pt idx="358">
                  <c:v>0.4071512932843887</c:v>
                </c:pt>
                <c:pt idx="359">
                  <c:v>0.40755831883739457</c:v>
                </c:pt>
                <c:pt idx="360">
                  <c:v>0.40796394797304425</c:v>
                </c:pt>
                <c:pt idx="361">
                  <c:v>0.40836818603172043</c:v>
                </c:pt>
                <c:pt idx="362">
                  <c:v>0.40877103831962897</c:v>
                </c:pt>
                <c:pt idx="363">
                  <c:v>0.40917251010910693</c:v>
                </c:pt>
                <c:pt idx="364">
                  <c:v>0.40957260663892647</c:v>
                </c:pt>
                <c:pt idx="365">
                  <c:v>0.40997133311459472</c:v>
                </c:pt>
                <c:pt idx="366">
                  <c:v>0.41036869470865123</c:v>
                </c:pt>
                <c:pt idx="367">
                  <c:v>0.41076469656096071</c:v>
                </c:pt>
                <c:pt idx="368">
                  <c:v>0.41115934377900398</c:v>
                </c:pt>
                <c:pt idx="369">
                  <c:v>0.41155264143816367</c:v>
                </c:pt>
                <c:pt idx="370">
                  <c:v>0.41194459458200827</c:v>
                </c:pt>
                <c:pt idx="371">
                  <c:v>0.41233520822257186</c:v>
                </c:pt>
                <c:pt idx="372">
                  <c:v>0.41272448734063161</c:v>
                </c:pt>
                <c:pt idx="373">
                  <c:v>0.41311243688598087</c:v>
                </c:pt>
                <c:pt idx="374">
                  <c:v>0.41349906177770002</c:v>
                </c:pt>
                <c:pt idx="375">
                  <c:v>0.41388436690442459</c:v>
                </c:pt>
                <c:pt idx="376">
                  <c:v>0.41426835712460897</c:v>
                </c:pt>
                <c:pt idx="377">
                  <c:v>0.41465103726678865</c:v>
                </c:pt>
                <c:pt idx="378">
                  <c:v>0.41503241212983832</c:v>
                </c:pt>
                <c:pt idx="379">
                  <c:v>0.41541248648322782</c:v>
                </c:pt>
                <c:pt idx="380">
                  <c:v>0.41579126506727504</c:v>
                </c:pt>
                <c:pt idx="381">
                  <c:v>0.41616875259339592</c:v>
                </c:pt>
                <c:pt idx="382">
                  <c:v>0.41654495374435124</c:v>
                </c:pt>
                <c:pt idx="383">
                  <c:v>0.41691987317449175</c:v>
                </c:pt>
                <c:pt idx="384">
                  <c:v>0.41729351550999932</c:v>
                </c:pt>
                <c:pt idx="385">
                  <c:v>0.41766588534912641</c:v>
                </c:pt>
                <c:pt idx="386">
                  <c:v>0.4180369872624321</c:v>
                </c:pt>
                <c:pt idx="387">
                  <c:v>0.4184068257930163</c:v>
                </c:pt>
                <c:pt idx="388">
                  <c:v>0.41877540545675057</c:v>
                </c:pt>
                <c:pt idx="389">
                  <c:v>0.41914273074250741</c:v>
                </c:pt>
                <c:pt idx="390">
                  <c:v>0.41950880611238589</c:v>
                </c:pt>
                <c:pt idx="391">
                  <c:v>0.41987363600193539</c:v>
                </c:pt>
                <c:pt idx="392">
                  <c:v>0.42023722482037762</c:v>
                </c:pt>
                <c:pt idx="393">
                  <c:v>0.42059957695082428</c:v>
                </c:pt>
                <c:pt idx="394">
                  <c:v>0.42096069675049469</c:v>
                </c:pt>
                <c:pt idx="395">
                  <c:v>0.42132058855092946</c:v>
                </c:pt>
                <c:pt idx="396">
                  <c:v>0.42167925665820216</c:v>
                </c:pt>
                <c:pt idx="397">
                  <c:v>0.42203670535312943</c:v>
                </c:pt>
                <c:pt idx="398">
                  <c:v>0.42239293889147778</c:v>
                </c:pt>
                <c:pt idx="399">
                  <c:v>0.42274796150416882</c:v>
                </c:pt>
                <c:pt idx="400">
                  <c:v>0.42310177739748261</c:v>
                </c:pt>
                <c:pt idx="401">
                  <c:v>0.42345439075325786</c:v>
                </c:pt>
                <c:pt idx="402">
                  <c:v>0.42380580572909049</c:v>
                </c:pt>
                <c:pt idx="403">
                  <c:v>0.42415602645853062</c:v>
                </c:pt>
                <c:pt idx="404">
                  <c:v>0.42450505705127672</c:v>
                </c:pt>
                <c:pt idx="405">
                  <c:v>0.42485290159336775</c:v>
                </c:pt>
                <c:pt idx="406">
                  <c:v>0.42519956414737398</c:v>
                </c:pt>
                <c:pt idx="407">
                  <c:v>0.42554504875258492</c:v>
                </c:pt>
                <c:pt idx="408">
                  <c:v>0.42588935942519585</c:v>
                </c:pt>
                <c:pt idx="409">
                  <c:v>0.42623250015849223</c:v>
                </c:pt>
                <c:pt idx="410">
                  <c:v>0.42657447492303208</c:v>
                </c:pt>
                <c:pt idx="411">
                  <c:v>0.42691528766682663</c:v>
                </c:pt>
                <c:pt idx="412">
                  <c:v>0.42725494231551914</c:v>
                </c:pt>
                <c:pt idx="413">
                  <c:v>0.42759344277256151</c:v>
                </c:pt>
                <c:pt idx="414">
                  <c:v>0.42793079291938935</c:v>
                </c:pt>
                <c:pt idx="415">
                  <c:v>0.42826699661559536</c:v>
                </c:pt>
                <c:pt idx="416">
                  <c:v>0.4286020576991007</c:v>
                </c:pt>
                <c:pt idx="417">
                  <c:v>0.42893597998632449</c:v>
                </c:pt>
                <c:pt idx="418">
                  <c:v>0.42926876727235203</c:v>
                </c:pt>
                <c:pt idx="419">
                  <c:v>0.4296004233311006</c:v>
                </c:pt>
                <c:pt idx="420">
                  <c:v>0.42993095191548436</c:v>
                </c:pt>
                <c:pt idx="421">
                  <c:v>0.43026035675757679</c:v>
                </c:pt>
                <c:pt idx="422">
                  <c:v>0.43058864156877263</c:v>
                </c:pt>
                <c:pt idx="423">
                  <c:v>0.43091581003994633</c:v>
                </c:pt>
                <c:pt idx="424">
                  <c:v>0.43124186584161084</c:v>
                </c:pt>
                <c:pt idx="425">
                  <c:v>0.4315668126240737</c:v>
                </c:pt>
                <c:pt idx="426">
                  <c:v>0.43189065401759164</c:v>
                </c:pt>
                <c:pt idx="427">
                  <c:v>0.43221339363252398</c:v>
                </c:pt>
                <c:pt idx="428">
                  <c:v>0.43253503505948432</c:v>
                </c:pt>
                <c:pt idx="429">
                  <c:v>0.43285558186949025</c:v>
                </c:pt>
                <c:pt idx="430">
                  <c:v>0.43317503761411302</c:v>
                </c:pt>
                <c:pt idx="431">
                  <c:v>0.4334934058256234</c:v>
                </c:pt>
                <c:pt idx="432">
                  <c:v>0.43381069001713835</c:v>
                </c:pt>
                <c:pt idx="433">
                  <c:v>0.43412689368276497</c:v>
                </c:pt>
                <c:pt idx="434">
                  <c:v>0.43444202029774348</c:v>
                </c:pt>
                <c:pt idx="435">
                  <c:v>0.43475607331858834</c:v>
                </c:pt>
                <c:pt idx="436">
                  <c:v>0.43506905618322844</c:v>
                </c:pt>
                <c:pt idx="437">
                  <c:v>0.43538097231114603</c:v>
                </c:pt>
                <c:pt idx="438">
                  <c:v>0.4356918251035134</c:v>
                </c:pt>
                <c:pt idx="439">
                  <c:v>0.43600161794332953</c:v>
                </c:pt>
                <c:pt idx="440">
                  <c:v>0.43631035419555447</c:v>
                </c:pt>
                <c:pt idx="441">
                  <c:v>0.43661803720724207</c:v>
                </c:pt>
                <c:pt idx="442">
                  <c:v>0.4369246703076729</c:v>
                </c:pt>
                <c:pt idx="443">
                  <c:v>0.43723025680848449</c:v>
                </c:pt>
                <c:pt idx="444">
                  <c:v>0.43753480000380102</c:v>
                </c:pt>
                <c:pt idx="445">
                  <c:v>0.43783830317036104</c:v>
                </c:pt>
                <c:pt idx="446">
                  <c:v>0.43814076956764508</c:v>
                </c:pt>
                <c:pt idx="447">
                  <c:v>0.43844220243800103</c:v>
                </c:pt>
                <c:pt idx="448">
                  <c:v>0.43874260500676893</c:v>
                </c:pt>
                <c:pt idx="449">
                  <c:v>0.43904198048240395</c:v>
                </c:pt>
                <c:pt idx="450">
                  <c:v>0.439340332056599</c:v>
                </c:pt>
                <c:pt idx="451">
                  <c:v>0.43963766290440542</c:v>
                </c:pt>
                <c:pt idx="452">
                  <c:v>0.43993397618435293</c:v>
                </c:pt>
                <c:pt idx="453">
                  <c:v>0.44022927503856835</c:v>
                </c:pt>
                <c:pt idx="454">
                  <c:v>0.44052356259289338</c:v>
                </c:pt>
                <c:pt idx="455">
                  <c:v>0.4408168419570006</c:v>
                </c:pt>
                <c:pt idx="456">
                  <c:v>0.44110911622450943</c:v>
                </c:pt>
                <c:pt idx="457">
                  <c:v>0.4414003884730997</c:v>
                </c:pt>
                <c:pt idx="458">
                  <c:v>0.44169066176462579</c:v>
                </c:pt>
                <c:pt idx="459">
                  <c:v>0.44197993914522771</c:v>
                </c:pt>
                <c:pt idx="460">
                  <c:v>0.44226822364544321</c:v>
                </c:pt>
                <c:pt idx="461">
                  <c:v>0.44255551828031714</c:v>
                </c:pt>
                <c:pt idx="462">
                  <c:v>0.44284182604951061</c:v>
                </c:pt>
                <c:pt idx="463">
                  <c:v>0.4431271499374092</c:v>
                </c:pt>
                <c:pt idx="464">
                  <c:v>0.4434114929132299</c:v>
                </c:pt>
                <c:pt idx="465">
                  <c:v>0.44369485793112717</c:v>
                </c:pt>
                <c:pt idx="466">
                  <c:v>0.44397724793029758</c:v>
                </c:pt>
                <c:pt idx="467">
                  <c:v>0.44425866583508411</c:v>
                </c:pt>
                <c:pt idx="468">
                  <c:v>0.44453911455507972</c:v>
                </c:pt>
                <c:pt idx="469">
                  <c:v>0.4448185969852288</c:v>
                </c:pt>
                <c:pt idx="470">
                  <c:v>0.44509711600592861</c:v>
                </c:pt>
                <c:pt idx="471">
                  <c:v>0.44537467448312973</c:v>
                </c:pt>
                <c:pt idx="472">
                  <c:v>0.44565127526843523</c:v>
                </c:pt>
                <c:pt idx="473">
                  <c:v>0.4459269211991993</c:v>
                </c:pt>
                <c:pt idx="474">
                  <c:v>0.44620161509862438</c:v>
                </c:pt>
                <c:pt idx="475">
                  <c:v>0.44647535977585839</c:v>
                </c:pt>
                <c:pt idx="476">
                  <c:v>0.44674815802609041</c:v>
                </c:pt>
                <c:pt idx="477">
                  <c:v>0.44702001263064506</c:v>
                </c:pt>
                <c:pt idx="478">
                  <c:v>0.44729092635707718</c:v>
                </c:pt>
                <c:pt idx="479">
                  <c:v>0.44756090195926468</c:v>
                </c:pt>
                <c:pt idx="480">
                  <c:v>0.44782994217750105</c:v>
                </c:pt>
                <c:pt idx="481">
                  <c:v>0.44809804973858713</c:v>
                </c:pt>
                <c:pt idx="482">
                  <c:v>0.44836522735592116</c:v>
                </c:pt>
                <c:pt idx="483">
                  <c:v>0.44863147772958945</c:v>
                </c:pt>
                <c:pt idx="484">
                  <c:v>0.44889680354645461</c:v>
                </c:pt>
                <c:pt idx="485">
                  <c:v>0.44916120748024491</c:v>
                </c:pt>
                <c:pt idx="486">
                  <c:v>0.44942469219164094</c:v>
                </c:pt>
                <c:pt idx="487">
                  <c:v>0.44968726032836243</c:v>
                </c:pt>
                <c:pt idx="488">
                  <c:v>0.44994891452525476</c:v>
                </c:pt>
                <c:pt idx="489">
                  <c:v>0.45020965740437346</c:v>
                </c:pt>
                <c:pt idx="490">
                  <c:v>0.45046949157506916</c:v>
                </c:pt>
                <c:pt idx="491">
                  <c:v>0.45072841963407095</c:v>
                </c:pt>
                <c:pt idx="492">
                  <c:v>0.45098644416556954</c:v>
                </c:pt>
                <c:pt idx="493">
                  <c:v>0.45124356774129942</c:v>
                </c:pt>
                <c:pt idx="494">
                  <c:v>0.45149979292062026</c:v>
                </c:pt>
                <c:pt idx="495">
                  <c:v>0.45175512225059777</c:v>
                </c:pt>
                <c:pt idx="496">
                  <c:v>0.4520095582660838</c:v>
                </c:pt>
                <c:pt idx="497">
                  <c:v>0.45226310348979581</c:v>
                </c:pt>
                <c:pt idx="498">
                  <c:v>0.45251576043239505</c:v>
                </c:pt>
                <c:pt idx="499">
                  <c:v>0.45276753159256522</c:v>
                </c:pt>
                <c:pt idx="500">
                  <c:v>0.45301841945708954</c:v>
                </c:pt>
                <c:pt idx="501">
                  <c:v>0.45326842650092691</c:v>
                </c:pt>
                <c:pt idx="502">
                  <c:v>0.4535175551872887</c:v>
                </c:pt>
                <c:pt idx="503">
                  <c:v>0.45376580796771326</c:v>
                </c:pt>
                <c:pt idx="504">
                  <c:v>0.45401318728214146</c:v>
                </c:pt>
                <c:pt idx="505">
                  <c:v>0.45425969555898954</c:v>
                </c:pt>
                <c:pt idx="506">
                  <c:v>0.45450533521522385</c:v>
                </c:pt>
                <c:pt idx="507">
                  <c:v>0.45475010865643251</c:v>
                </c:pt>
                <c:pt idx="508">
                  <c:v>0.45499401827689789</c:v>
                </c:pt>
                <c:pt idx="509">
                  <c:v>0.45523706645966822</c:v>
                </c:pt>
                <c:pt idx="510">
                  <c:v>0.45547925557662861</c:v>
                </c:pt>
                <c:pt idx="511">
                  <c:v>0.45572058798857062</c:v>
                </c:pt>
                <c:pt idx="512">
                  <c:v>0.45596106604526287</c:v>
                </c:pt>
                <c:pt idx="513">
                  <c:v>0.45620069208551933</c:v>
                </c:pt>
                <c:pt idx="514">
                  <c:v>0.45643946843726846</c:v>
                </c:pt>
                <c:pt idx="515">
                  <c:v>0.45667739741762059</c:v>
                </c:pt>
                <c:pt idx="516">
                  <c:v>0.45691448133293566</c:v>
                </c:pt>
                <c:pt idx="517">
                  <c:v>0.4571507224788896</c:v>
                </c:pt>
                <c:pt idx="518">
                  <c:v>0.45738612314054089</c:v>
                </c:pt>
                <c:pt idx="519">
                  <c:v>0.45762068559239605</c:v>
                </c:pt>
                <c:pt idx="520">
                  <c:v>0.45785441209847455</c:v>
                </c:pt>
                <c:pt idx="521">
                  <c:v>0.45808730491237359</c:v>
                </c:pt>
                <c:pt idx="522">
                  <c:v>0.45831936627733205</c:v>
                </c:pt>
                <c:pt idx="523">
                  <c:v>0.45855059842629392</c:v>
                </c:pt>
                <c:pt idx="524">
                  <c:v>0.45878100358197105</c:v>
                </c:pt>
                <c:pt idx="525">
                  <c:v>0.45901058395690564</c:v>
                </c:pt>
                <c:pt idx="526">
                  <c:v>0.45923934175353243</c:v>
                </c:pt>
                <c:pt idx="527">
                  <c:v>0.45946727916423946</c:v>
                </c:pt>
                <c:pt idx="528">
                  <c:v>0.45969439837142934</c:v>
                </c:pt>
                <c:pt idx="529">
                  <c:v>0.45992070154757947</c:v>
                </c:pt>
                <c:pt idx="530">
                  <c:v>0.4601461908553019</c:v>
                </c:pt>
                <c:pt idx="531">
                  <c:v>0.46037086844740233</c:v>
                </c:pt>
                <c:pt idx="532">
                  <c:v>0.46059473646693955</c:v>
                </c:pt>
                <c:pt idx="533">
                  <c:v>0.46081779704728337</c:v>
                </c:pt>
                <c:pt idx="534">
                  <c:v>0.46104005231217249</c:v>
                </c:pt>
                <c:pt idx="535">
                  <c:v>0.4612615043757719</c:v>
                </c:pt>
                <c:pt idx="536">
                  <c:v>0.46148215534273018</c:v>
                </c:pt>
                <c:pt idx="537">
                  <c:v>0.4617020073082353</c:v>
                </c:pt>
                <c:pt idx="538">
                  <c:v>0.46192106235807101</c:v>
                </c:pt>
                <c:pt idx="539">
                  <c:v>0.46213932256867224</c:v>
                </c:pt>
                <c:pt idx="540">
                  <c:v>0.46235679000718016</c:v>
                </c:pt>
                <c:pt idx="541">
                  <c:v>0.46257346673149691</c:v>
                </c:pt>
                <c:pt idx="542">
                  <c:v>0.46278935479033945</c:v>
                </c:pt>
                <c:pt idx="543">
                  <c:v>0.46300445622329373</c:v>
                </c:pt>
                <c:pt idx="544">
                  <c:v>0.46321877306086739</c:v>
                </c:pt>
                <c:pt idx="545">
                  <c:v>0.4634323073245431</c:v>
                </c:pt>
                <c:pt idx="546">
                  <c:v>0.46364506102683056</c:v>
                </c:pt>
                <c:pt idx="547">
                  <c:v>0.46385703617131913</c:v>
                </c:pt>
                <c:pt idx="548">
                  <c:v>0.46406823475272807</c:v>
                </c:pt>
                <c:pt idx="549">
                  <c:v>0.46427865875695962</c:v>
                </c:pt>
                <c:pt idx="550">
                  <c:v>0.46448831016114772</c:v>
                </c:pt>
                <c:pt idx="551">
                  <c:v>0.46469719093370954</c:v>
                </c:pt>
                <c:pt idx="552">
                  <c:v>0.46490530303439526</c:v>
                </c:pt>
                <c:pt idx="553">
                  <c:v>0.46511264841433692</c:v>
                </c:pt>
                <c:pt idx="554">
                  <c:v>0.46531922901609829</c:v>
                </c:pt>
                <c:pt idx="555">
                  <c:v>0.46552504677372297</c:v>
                </c:pt>
                <c:pt idx="556">
                  <c:v>0.46573010361278311</c:v>
                </c:pt>
                <c:pt idx="557">
                  <c:v>0.46593440145042686</c:v>
                </c:pt>
                <c:pt idx="558">
                  <c:v>0.46613794219542637</c:v>
                </c:pt>
                <c:pt idx="559">
                  <c:v>0.46634072774822477</c:v>
                </c:pt>
                <c:pt idx="560">
                  <c:v>0.46654276000098249</c:v>
                </c:pt>
                <c:pt idx="561">
                  <c:v>0.46674404083762433</c:v>
                </c:pt>
                <c:pt idx="562">
                  <c:v>0.46694457213388496</c:v>
                </c:pt>
                <c:pt idx="563">
                  <c:v>0.46714435575735497</c:v>
                </c:pt>
                <c:pt idx="564">
                  <c:v>0.46734339356752541</c:v>
                </c:pt>
                <c:pt idx="565">
                  <c:v>0.46754168741583368</c:v>
                </c:pt>
                <c:pt idx="566">
                  <c:v>0.46773923914570736</c:v>
                </c:pt>
                <c:pt idx="567">
                  <c:v>0.46793605059260845</c:v>
                </c:pt>
                <c:pt idx="568">
                  <c:v>0.46813212358407763</c:v>
                </c:pt>
                <c:pt idx="569">
                  <c:v>0.4683274599397772</c:v>
                </c:pt>
                <c:pt idx="570">
                  <c:v>0.46852206147153458</c:v>
                </c:pt>
                <c:pt idx="571">
                  <c:v>0.46871592998338496</c:v>
                </c:pt>
                <c:pt idx="572">
                  <c:v>0.46890906727161374</c:v>
                </c:pt>
                <c:pt idx="573">
                  <c:v>0.46910147512479861</c:v>
                </c:pt>
                <c:pt idx="574">
                  <c:v>0.46929315532385163</c:v>
                </c:pt>
                <c:pt idx="575">
                  <c:v>0.46948410964205978</c:v>
                </c:pt>
                <c:pt idx="576">
                  <c:v>0.46967433984512735</c:v>
                </c:pt>
                <c:pt idx="577">
                  <c:v>0.46986384769121547</c:v>
                </c:pt>
                <c:pt idx="578">
                  <c:v>0.47005263493098354</c:v>
                </c:pt>
                <c:pt idx="579">
                  <c:v>0.47024070330762857</c:v>
                </c:pt>
                <c:pt idx="580">
                  <c:v>0.47042805455692571</c:v>
                </c:pt>
                <c:pt idx="581">
                  <c:v>0.470614690407267</c:v>
                </c:pt>
                <c:pt idx="582">
                  <c:v>0.47080061257970096</c:v>
                </c:pt>
                <c:pt idx="583">
                  <c:v>0.47098582278797163</c:v>
                </c:pt>
                <c:pt idx="584">
                  <c:v>0.47117032273855686</c:v>
                </c:pt>
                <c:pt idx="585">
                  <c:v>0.47135411413070627</c:v>
                </c:pt>
                <c:pt idx="586">
                  <c:v>0.47153719865647969</c:v>
                </c:pt>
                <c:pt idx="587">
                  <c:v>0.47171957800078479</c:v>
                </c:pt>
                <c:pt idx="588">
                  <c:v>0.4719012538414139</c:v>
                </c:pt>
                <c:pt idx="589">
                  <c:v>0.47208222784908149</c:v>
                </c:pt>
                <c:pt idx="590">
                  <c:v>0.47226250168746098</c:v>
                </c:pt>
                <c:pt idx="591">
                  <c:v>0.47244207701322061</c:v>
                </c:pt>
                <c:pt idx="592">
                  <c:v>0.47262095547606031</c:v>
                </c:pt>
                <c:pt idx="593">
                  <c:v>0.47279913871874735</c:v>
                </c:pt>
                <c:pt idx="594">
                  <c:v>0.47297662837715138</c:v>
                </c:pt>
                <c:pt idx="595">
                  <c:v>0.47315342608028071</c:v>
                </c:pt>
                <c:pt idx="596">
                  <c:v>0.47332953345031642</c:v>
                </c:pt>
                <c:pt idx="597">
                  <c:v>0.47350495210264776</c:v>
                </c:pt>
                <c:pt idx="598">
                  <c:v>0.47367968364590618</c:v>
                </c:pt>
                <c:pt idx="599">
                  <c:v>0.47385372968199979</c:v>
                </c:pt>
                <c:pt idx="600">
                  <c:v>0.47402709180614711</c:v>
                </c:pt>
                <c:pt idx="601">
                  <c:v>0.47419977160691063</c:v>
                </c:pt>
                <c:pt idx="602">
                  <c:v>0.47437177066623071</c:v>
                </c:pt>
                <c:pt idx="603">
                  <c:v>0.47454309055945798</c:v>
                </c:pt>
                <c:pt idx="604">
                  <c:v>0.47471373285538676</c:v>
                </c:pt>
                <c:pt idx="605">
                  <c:v>0.47488369911628714</c:v>
                </c:pt>
                <c:pt idx="606">
                  <c:v>0.47505299089793795</c:v>
                </c:pt>
                <c:pt idx="607">
                  <c:v>0.47522160974965805</c:v>
                </c:pt>
                <c:pt idx="608">
                  <c:v>0.47538955721433873</c:v>
                </c:pt>
                <c:pt idx="609">
                  <c:v>0.47555683482847516</c:v>
                </c:pt>
                <c:pt idx="610">
                  <c:v>0.47572344412219725</c:v>
                </c:pt>
                <c:pt idx="611">
                  <c:v>0.47588938661930147</c:v>
                </c:pt>
                <c:pt idx="612">
                  <c:v>0.47605466383728079</c:v>
                </c:pt>
                <c:pt idx="613">
                  <c:v>0.47621927728735602</c:v>
                </c:pt>
                <c:pt idx="614">
                  <c:v>0.47638322847450532</c:v>
                </c:pt>
                <c:pt idx="615">
                  <c:v>0.47654651889749511</c:v>
                </c:pt>
                <c:pt idx="616">
                  <c:v>0.47670915004890935</c:v>
                </c:pt>
                <c:pt idx="617">
                  <c:v>0.47687112341517895</c:v>
                </c:pt>
                <c:pt idx="618">
                  <c:v>0.4770324404766117</c:v>
                </c:pt>
                <c:pt idx="619">
                  <c:v>0.47719310270742077</c:v>
                </c:pt>
                <c:pt idx="620">
                  <c:v>0.47735311157575411</c:v>
                </c:pt>
                <c:pt idx="621">
                  <c:v>0.47751246854372253</c:v>
                </c:pt>
                <c:pt idx="622">
                  <c:v>0.47767117506742851</c:v>
                </c:pt>
                <c:pt idx="623">
                  <c:v>0.47782923259699439</c:v>
                </c:pt>
                <c:pt idx="624">
                  <c:v>0.47798664257658963</c:v>
                </c:pt>
                <c:pt idx="625">
                  <c:v>0.47814340644445941</c:v>
                </c:pt>
                <c:pt idx="626">
                  <c:v>0.47829952563295186</c:v>
                </c:pt>
                <c:pt idx="627">
                  <c:v>0.47845500156854459</c:v>
                </c:pt>
                <c:pt idx="628">
                  <c:v>0.47860983567187265</c:v>
                </c:pt>
                <c:pt idx="629">
                  <c:v>0.47876402935775497</c:v>
                </c:pt>
                <c:pt idx="630">
                  <c:v>0.47891758403522078</c:v>
                </c:pt>
                <c:pt idx="631">
                  <c:v>0.47907050110753635</c:v>
                </c:pt>
                <c:pt idx="632">
                  <c:v>0.47922278197223062</c:v>
                </c:pt>
                <c:pt idx="633">
                  <c:v>0.47937442802112146</c:v>
                </c:pt>
                <c:pt idx="634">
                  <c:v>0.47952544064034158</c:v>
                </c:pt>
                <c:pt idx="635">
                  <c:v>0.47967582121036345</c:v>
                </c:pt>
                <c:pt idx="636">
                  <c:v>0.47982557110602497</c:v>
                </c:pt>
                <c:pt idx="637">
                  <c:v>0.47997469169655471</c:v>
                </c:pt>
                <c:pt idx="638">
                  <c:v>0.4801231843455962</c:v>
                </c:pt>
                <c:pt idx="639">
                  <c:v>0.48027105041123319</c:v>
                </c:pt>
                <c:pt idx="640">
                  <c:v>0.48041829124601343</c:v>
                </c:pt>
                <c:pt idx="641">
                  <c:v>0.48056490819697362</c:v>
                </c:pt>
                <c:pt idx="642">
                  <c:v>0.48071090260566285</c:v>
                </c:pt>
                <c:pt idx="643">
                  <c:v>0.48085627580816681</c:v>
                </c:pt>
                <c:pt idx="644">
                  <c:v>0.48100102913513115</c:v>
                </c:pt>
                <c:pt idx="645">
                  <c:v>0.48114516391178497</c:v>
                </c:pt>
                <c:pt idx="646">
                  <c:v>0.48128868145796422</c:v>
                </c:pt>
                <c:pt idx="647">
                  <c:v>0.48143158308813427</c:v>
                </c:pt>
                <c:pt idx="648">
                  <c:v>0.48157387011141306</c:v>
                </c:pt>
                <c:pt idx="649">
                  <c:v>0.48171554383159376</c:v>
                </c:pt>
                <c:pt idx="650">
                  <c:v>0.48185660554716703</c:v>
                </c:pt>
                <c:pt idx="651">
                  <c:v>0.48199705655134317</c:v>
                </c:pt>
                <c:pt idx="652">
                  <c:v>0.48213689813207405</c:v>
                </c:pt>
                <c:pt idx="653">
                  <c:v>0.48227613157207561</c:v>
                </c:pt>
                <c:pt idx="654">
                  <c:v>0.48241475814884849</c:v>
                </c:pt>
                <c:pt idx="655">
                  <c:v>0.48255277913470018</c:v>
                </c:pt>
                <c:pt idx="656">
                  <c:v>0.4826901957967662</c:v>
                </c:pt>
                <c:pt idx="657">
                  <c:v>0.48282700939703049</c:v>
                </c:pt>
                <c:pt idx="658">
                  <c:v>0.48296322119234758</c:v>
                </c:pt>
                <c:pt idx="659">
                  <c:v>0.48309883243446167</c:v>
                </c:pt>
                <c:pt idx="660">
                  <c:v>0.48323384437002825</c:v>
                </c:pt>
                <c:pt idx="661">
                  <c:v>0.48336825824063412</c:v>
                </c:pt>
                <c:pt idx="662">
                  <c:v>0.4835020752828173</c:v>
                </c:pt>
                <c:pt idx="663">
                  <c:v>0.48363529672808708</c:v>
                </c:pt>
                <c:pt idx="664">
                  <c:v>0.48376792380294376</c:v>
                </c:pt>
                <c:pt idx="665">
                  <c:v>0.48389995772889816</c:v>
                </c:pt>
                <c:pt idx="666">
                  <c:v>0.48403139972249093</c:v>
                </c:pt>
                <c:pt idx="667">
                  <c:v>0.48416225099531196</c:v>
                </c:pt>
                <c:pt idx="668">
                  <c:v>0.48429251275401919</c:v>
                </c:pt>
                <c:pt idx="669">
                  <c:v>0.48442218620035726</c:v>
                </c:pt>
                <c:pt idx="670">
                  <c:v>0.48455127253117641</c:v>
                </c:pt>
                <c:pt idx="671">
                  <c:v>0.48467977293845099</c:v>
                </c:pt>
                <c:pt idx="672">
                  <c:v>0.48480768860929735</c:v>
                </c:pt>
                <c:pt idx="673">
                  <c:v>0.48493502072599226</c:v>
                </c:pt>
                <c:pt idx="674">
                  <c:v>0.48506177046599069</c:v>
                </c:pt>
                <c:pt idx="675">
                  <c:v>0.48518793900194346</c:v>
                </c:pt>
                <c:pt idx="676">
                  <c:v>0.48531352750171514</c:v>
                </c:pt>
                <c:pt idx="677">
                  <c:v>0.48543853712840074</c:v>
                </c:pt>
                <c:pt idx="678">
                  <c:v>0.48556296904034357</c:v>
                </c:pt>
                <c:pt idx="679">
                  <c:v>0.48568682439115191</c:v>
                </c:pt>
                <c:pt idx="680">
                  <c:v>0.48581010432971605</c:v>
                </c:pt>
                <c:pt idx="681">
                  <c:v>0.48593281000022448</c:v>
                </c:pt>
                <c:pt idx="682">
                  <c:v>0.48605494254218118</c:v>
                </c:pt>
                <c:pt idx="683">
                  <c:v>0.48617650309042104</c:v>
                </c:pt>
                <c:pt idx="684">
                  <c:v>0.48629749277512646</c:v>
                </c:pt>
                <c:pt idx="685">
                  <c:v>0.48641791272184354</c:v>
                </c:pt>
                <c:pt idx="686">
                  <c:v>0.48653776405149707</c:v>
                </c:pt>
                <c:pt idx="687">
                  <c:v>0.48665704788040698</c:v>
                </c:pt>
                <c:pt idx="688">
                  <c:v>0.48677576532030309</c:v>
                </c:pt>
                <c:pt idx="689">
                  <c:v>0.48689391747834093</c:v>
                </c:pt>
                <c:pt idx="690">
                  <c:v>0.4870115054571163</c:v>
                </c:pt>
                <c:pt idx="691">
                  <c:v>0.48712853035468062</c:v>
                </c:pt>
                <c:pt idx="692">
                  <c:v>0.48724499326455517</c:v>
                </c:pt>
                <c:pt idx="693">
                  <c:v>0.48736089527574628</c:v>
                </c:pt>
                <c:pt idx="694">
                  <c:v>0.48747623747275892</c:v>
                </c:pt>
                <c:pt idx="695">
                  <c:v>0.48759102093561163</c:v>
                </c:pt>
                <c:pt idx="696">
                  <c:v>0.48770524673985011</c:v>
                </c:pt>
                <c:pt idx="697">
                  <c:v>0.48781891595656113</c:v>
                </c:pt>
                <c:pt idx="698">
                  <c:v>0.48793202965238625</c:v>
                </c:pt>
                <c:pt idx="699">
                  <c:v>0.48804458888953561</c:v>
                </c:pt>
                <c:pt idx="700">
                  <c:v>0.4881565947258007</c:v>
                </c:pt>
                <c:pt idx="701">
                  <c:v>0.48826804821456798</c:v>
                </c:pt>
                <c:pt idx="702">
                  <c:v>0.48837895040483148</c:v>
                </c:pt>
                <c:pt idx="703">
                  <c:v>0.48848930234120608</c:v>
                </c:pt>
                <c:pt idx="704">
                  <c:v>0.48859910506393966</c:v>
                </c:pt>
                <c:pt idx="705">
                  <c:v>0.48870835960892595</c:v>
                </c:pt>
                <c:pt idx="706">
                  <c:v>0.48881706700771643</c:v>
                </c:pt>
                <c:pt idx="707">
                  <c:v>0.48892522828753276</c:v>
                </c:pt>
                <c:pt idx="708">
                  <c:v>0.48903284447127848</c:v>
                </c:pt>
                <c:pt idx="709">
                  <c:v>0.48913991657755107</c:v>
                </c:pt>
                <c:pt idx="710">
                  <c:v>0.489246445620653</c:v>
                </c:pt>
                <c:pt idx="711">
                  <c:v>0.48935243261060379</c:v>
                </c:pt>
                <c:pt idx="712">
                  <c:v>0.48945787855315054</c:v>
                </c:pt>
                <c:pt idx="713">
                  <c:v>0.48956278444977963</c:v>
                </c:pt>
                <c:pt idx="714">
                  <c:v>0.48966715129772698</c:v>
                </c:pt>
                <c:pt idx="715">
                  <c:v>0.48977098008998932</c:v>
                </c:pt>
                <c:pt idx="716">
                  <c:v>0.48987427181533416</c:v>
                </c:pt>
                <c:pt idx="717">
                  <c:v>0.48997702745831084</c:v>
                </c:pt>
                <c:pt idx="718">
                  <c:v>0.49007924799925939</c:v>
                </c:pt>
                <c:pt idx="719">
                  <c:v>0.49018093441432209</c:v>
                </c:pt>
                <c:pt idx="720">
                  <c:v>0.49028208767545206</c:v>
                </c:pt>
                <c:pt idx="721">
                  <c:v>0.49038270875042345</c:v>
                </c:pt>
                <c:pt idx="722">
                  <c:v>0.49048279860284061</c:v>
                </c:pt>
                <c:pt idx="723">
                  <c:v>0.49058235819214757</c:v>
                </c:pt>
                <c:pt idx="724">
                  <c:v>0.49068138847363663</c:v>
                </c:pt>
                <c:pt idx="725">
                  <c:v>0.49077989039845793</c:v>
                </c:pt>
                <c:pt idx="726">
                  <c:v>0.49087786491362739</c:v>
                </c:pt>
                <c:pt idx="727">
                  <c:v>0.49097531296203589</c:v>
                </c:pt>
                <c:pt idx="728">
                  <c:v>0.49107223548245682</c:v>
                </c:pt>
                <c:pt idx="729">
                  <c:v>0.49116863340955519</c:v>
                </c:pt>
                <c:pt idx="730">
                  <c:v>0.49126450767389435</c:v>
                </c:pt>
                <c:pt idx="731">
                  <c:v>0.49135985920194486</c:v>
                </c:pt>
                <c:pt idx="732">
                  <c:v>0.49145468891609123</c:v>
                </c:pt>
                <c:pt idx="733">
                  <c:v>0.49154899773464</c:v>
                </c:pt>
                <c:pt idx="734">
                  <c:v>0.49164278657182581</c:v>
                </c:pt>
                <c:pt idx="735">
                  <c:v>0.49173605633781992</c:v>
                </c:pt>
                <c:pt idx="736">
                  <c:v>0.49182880793873529</c:v>
                </c:pt>
                <c:pt idx="737">
                  <c:v>0.49192104227663441</c:v>
                </c:pt>
                <c:pt idx="738">
                  <c:v>0.49201276024953516</c:v>
                </c:pt>
                <c:pt idx="739">
                  <c:v>0.49210396275141705</c:v>
                </c:pt>
                <c:pt idx="740">
                  <c:v>0.49219465067222701</c:v>
                </c:pt>
                <c:pt idx="741">
                  <c:v>0.4922848248978855</c:v>
                </c:pt>
                <c:pt idx="742">
                  <c:v>0.4923744863102919</c:v>
                </c:pt>
                <c:pt idx="743">
                  <c:v>0.49246363578732971</c:v>
                </c:pt>
                <c:pt idx="744">
                  <c:v>0.49255227420287206</c:v>
                </c:pt>
                <c:pt idx="745">
                  <c:v>0.49264040242678608</c:v>
                </c:pt>
                <c:pt idx="746">
                  <c:v>0.49272802132493837</c:v>
                </c:pt>
                <c:pt idx="747">
                  <c:v>0.49281513175919889</c:v>
                </c:pt>
                <c:pt idx="748">
                  <c:v>0.49290173458744541</c:v>
                </c:pt>
                <c:pt idx="749">
                  <c:v>0.49298783066356794</c:v>
                </c:pt>
                <c:pt idx="750">
                  <c:v>0.49307342083747191</c:v>
                </c:pt>
                <c:pt idx="751">
                  <c:v>0.49315850595508243</c:v>
                </c:pt>
                <c:pt idx="752">
                  <c:v>0.49324308685834739</c:v>
                </c:pt>
                <c:pt idx="753">
                  <c:v>0.49332716438524071</c:v>
                </c:pt>
                <c:pt idx="754">
                  <c:v>0.49341073936976532</c:v>
                </c:pt>
                <c:pt idx="755">
                  <c:v>0.49349381264195596</c:v>
                </c:pt>
                <c:pt idx="756">
                  <c:v>0.49357638502788148</c:v>
                </c:pt>
                <c:pt idx="757">
                  <c:v>0.49365845734964714</c:v>
                </c:pt>
                <c:pt idx="758">
                  <c:v>0.49374003042539694</c:v>
                </c:pt>
                <c:pt idx="759">
                  <c:v>0.49382110506931498</c:v>
                </c:pt>
                <c:pt idx="760">
                  <c:v>0.4939016820916271</c:v>
                </c:pt>
                <c:pt idx="761">
                  <c:v>0.49398176229860247</c:v>
                </c:pt>
                <c:pt idx="762">
                  <c:v>0.4940613464925544</c:v>
                </c:pt>
                <c:pt idx="763">
                  <c:v>0.49414043547184106</c:v>
                </c:pt>
                <c:pt idx="764">
                  <c:v>0.49421903003086609</c:v>
                </c:pt>
                <c:pt idx="765">
                  <c:v>0.49429713096007899</c:v>
                </c:pt>
                <c:pt idx="766">
                  <c:v>0.49437473904597512</c:v>
                </c:pt>
                <c:pt idx="767">
                  <c:v>0.49445185507109524</c:v>
                </c:pt>
                <c:pt idx="768">
                  <c:v>0.49452847981402537</c:v>
                </c:pt>
                <c:pt idx="769">
                  <c:v>0.49460461404939549</c:v>
                </c:pt>
                <c:pt idx="770">
                  <c:v>0.49468025854787923</c:v>
                </c:pt>
                <c:pt idx="771">
                  <c:v>0.49475541407619161</c:v>
                </c:pt>
                <c:pt idx="772">
                  <c:v>0.49483008139708834</c:v>
                </c:pt>
                <c:pt idx="773">
                  <c:v>0.49490426126936332</c:v>
                </c:pt>
                <c:pt idx="774">
                  <c:v>0.49497795444784648</c:v>
                </c:pt>
                <c:pt idx="775">
                  <c:v>0.4950511616834018</c:v>
                </c:pt>
                <c:pt idx="776">
                  <c:v>0.49512388372292399</c:v>
                </c:pt>
                <c:pt idx="777">
                  <c:v>0.49519612130933549</c:v>
                </c:pt>
                <c:pt idx="778">
                  <c:v>0.49526787518158344</c:v>
                </c:pt>
                <c:pt idx="779">
                  <c:v>0.49533914607463542</c:v>
                </c:pt>
                <c:pt idx="780">
                  <c:v>0.49540993471947592</c:v>
                </c:pt>
                <c:pt idx="781">
                  <c:v>0.49548024184310197</c:v>
                </c:pt>
                <c:pt idx="782">
                  <c:v>0.49555006816851799</c:v>
                </c:pt>
                <c:pt idx="783">
                  <c:v>0.4956194144147314</c:v>
                </c:pt>
                <c:pt idx="784">
                  <c:v>0.49568828129674686</c:v>
                </c:pt>
                <c:pt idx="785">
                  <c:v>0.49575666952556086</c:v>
                </c:pt>
                <c:pt idx="786">
                  <c:v>0.49582457980815553</c:v>
                </c:pt>
                <c:pt idx="787">
                  <c:v>0.49589201284749251</c:v>
                </c:pt>
                <c:pt idx="788">
                  <c:v>0.49595896934250583</c:v>
                </c:pt>
                <c:pt idx="789">
                  <c:v>0.496025449988095</c:v>
                </c:pt>
                <c:pt idx="790">
                  <c:v>0.49609145547511785</c:v>
                </c:pt>
                <c:pt idx="791">
                  <c:v>0.49615698649038226</c:v>
                </c:pt>
                <c:pt idx="792">
                  <c:v>0.49622204371663792</c:v>
                </c:pt>
                <c:pt idx="793">
                  <c:v>0.49628662783256816</c:v>
                </c:pt>
                <c:pt idx="794">
                  <c:v>0.49635073951278036</c:v>
                </c:pt>
                <c:pt idx="795">
                  <c:v>0.49641437942779709</c:v>
                </c:pt>
                <c:pt idx="796">
                  <c:v>0.49647754824404572</c:v>
                </c:pt>
                <c:pt idx="797">
                  <c:v>0.4965402466238486</c:v>
                </c:pt>
                <c:pt idx="798">
                  <c:v>0.49660247522541212</c:v>
                </c:pt>
                <c:pt idx="799">
                  <c:v>0.49666423470281573</c:v>
                </c:pt>
                <c:pt idx="800">
                  <c:v>0.49672552570600026</c:v>
                </c:pt>
                <c:pt idx="801">
                  <c:v>0.49678634888075596</c:v>
                </c:pt>
                <c:pt idx="802">
                  <c:v>0.49684670486871013</c:v>
                </c:pt>
                <c:pt idx="803">
                  <c:v>0.49690659430731382</c:v>
                </c:pt>
                <c:pt idx="804">
                  <c:v>0.49696601782982885</c:v>
                </c:pt>
                <c:pt idx="805">
                  <c:v>0.4970249760653136</c:v>
                </c:pt>
                <c:pt idx="806">
                  <c:v>0.49708346963860855</c:v>
                </c:pt>
                <c:pt idx="807">
                  <c:v>0.49714149917032141</c:v>
                </c:pt>
                <c:pt idx="808">
                  <c:v>0.49719906527681196</c:v>
                </c:pt>
                <c:pt idx="809">
                  <c:v>0.49725616857017552</c:v>
                </c:pt>
                <c:pt idx="810">
                  <c:v>0.49731280965822677</c:v>
                </c:pt>
                <c:pt idx="811">
                  <c:v>0.49736898914448274</c:v>
                </c:pt>
                <c:pt idx="812">
                  <c:v>0.49742470762814478</c:v>
                </c:pt>
                <c:pt idx="813">
                  <c:v>0.49747996570408054</c:v>
                </c:pt>
                <c:pt idx="814">
                  <c:v>0.49753476396280555</c:v>
                </c:pt>
                <c:pt idx="815">
                  <c:v>0.49758910299046283</c:v>
                </c:pt>
                <c:pt idx="816">
                  <c:v>0.49764298336880392</c:v>
                </c:pt>
                <c:pt idx="817">
                  <c:v>0.49769640567516726</c:v>
                </c:pt>
                <c:pt idx="818">
                  <c:v>0.49774937048245776</c:v>
                </c:pt>
                <c:pt idx="819">
                  <c:v>0.49780187835912398</c:v>
                </c:pt>
                <c:pt idx="820">
                  <c:v>0.49785392986913612</c:v>
                </c:pt>
                <c:pt idx="821">
                  <c:v>0.49790552557196216</c:v>
                </c:pt>
                <c:pt idx="822">
                  <c:v>0.49795666602254418</c:v>
                </c:pt>
                <c:pt idx="823">
                  <c:v>0.49800735177127342</c:v>
                </c:pt>
                <c:pt idx="824">
                  <c:v>0.49805758336396494</c:v>
                </c:pt>
                <c:pt idx="825">
                  <c:v>0.49810736134183059</c:v>
                </c:pt>
                <c:pt idx="826">
                  <c:v>0.49815668624145326</c:v>
                </c:pt>
                <c:pt idx="827">
                  <c:v>0.49820555859475774</c:v>
                </c:pt>
                <c:pt idx="828">
                  <c:v>0.49825397892898265</c:v>
                </c:pt>
                <c:pt idx="829">
                  <c:v>0.49830194776665104</c:v>
                </c:pt>
                <c:pt idx="830">
                  <c:v>0.49834946562553972</c:v>
                </c:pt>
                <c:pt idx="831">
                  <c:v>0.498396533018648</c:v>
                </c:pt>
                <c:pt idx="832">
                  <c:v>0.49844315045416576</c:v>
                </c:pt>
                <c:pt idx="833">
                  <c:v>0.49848931843544009</c:v>
                </c:pt>
                <c:pt idx="834">
                  <c:v>0.49853503746094174</c:v>
                </c:pt>
                <c:pt idx="835">
                  <c:v>0.49858030802422937</c:v>
                </c:pt>
                <c:pt idx="836">
                  <c:v>0.49862513061391411</c:v>
                </c:pt>
                <c:pt idx="837">
                  <c:v>0.49866950571362245</c:v>
                </c:pt>
                <c:pt idx="838">
                  <c:v>0.49871343380195809</c:v>
                </c:pt>
                <c:pt idx="839">
                  <c:v>0.49875691535246269</c:v>
                </c:pt>
                <c:pt idx="840">
                  <c:v>0.4987999508335757</c:v>
                </c:pt>
                <c:pt idx="841">
                  <c:v>0.49884254070859257</c:v>
                </c:pt>
                <c:pt idx="842">
                  <c:v>0.4988846854356232</c:v>
                </c:pt>
                <c:pt idx="843">
                  <c:v>0.4989263854675467</c:v>
                </c:pt>
                <c:pt idx="844">
                  <c:v>0.49896764125196741</c:v>
                </c:pt>
                <c:pt idx="845">
                  <c:v>0.49900845323116833</c:v>
                </c:pt>
                <c:pt idx="846">
                  <c:v>0.49904882184206323</c:v>
                </c:pt>
                <c:pt idx="847">
                  <c:v>0.49908874751614773</c:v>
                </c:pt>
                <c:pt idx="848">
                  <c:v>0.49912823067944945</c:v>
                </c:pt>
                <c:pt idx="849">
                  <c:v>0.49916727175247566</c:v>
                </c:pt>
                <c:pt idx="850">
                  <c:v>0.49920587115016007</c:v>
                </c:pt>
                <c:pt idx="851">
                  <c:v>0.49924402928180817</c:v>
                </c:pt>
                <c:pt idx="852">
                  <c:v>0.49928174655104135</c:v>
                </c:pt>
                <c:pt idx="853">
                  <c:v>0.49931902335573797</c:v>
                </c:pt>
                <c:pt idx="854">
                  <c:v>0.4993558600879745</c:v>
                </c:pt>
                <c:pt idx="855">
                  <c:v>0.49939225713396429</c:v>
                </c:pt>
                <c:pt idx="856">
                  <c:v>0.49942821487399403</c:v>
                </c:pt>
                <c:pt idx="857">
                  <c:v>0.49946373368235925</c:v>
                </c:pt>
                <c:pt idx="858">
                  <c:v>0.49949881392729739</c:v>
                </c:pt>
                <c:pt idx="859">
                  <c:v>0.4995334559709193</c:v>
                </c:pt>
                <c:pt idx="860">
                  <c:v>0.49956766016913851</c:v>
                </c:pt>
                <c:pt idx="861">
                  <c:v>0.49960142687159859</c:v>
                </c:pt>
                <c:pt idx="862">
                  <c:v>0.49963475642159816</c:v>
                </c:pt>
                <c:pt idx="863">
                  <c:v>0.49966764915601425</c:v>
                </c:pt>
                <c:pt idx="864">
                  <c:v>0.49970010540522253</c:v>
                </c:pt>
                <c:pt idx="865">
                  <c:v>0.49973212549301621</c:v>
                </c:pt>
                <c:pt idx="866">
                  <c:v>0.49976370973652173</c:v>
                </c:pt>
                <c:pt idx="867">
                  <c:v>0.49979485844611238</c:v>
                </c:pt>
                <c:pt idx="868">
                  <c:v>0.49982557192531912</c:v>
                </c:pt>
                <c:pt idx="869">
                  <c:v>0.49985585047073899</c:v>
                </c:pt>
                <c:pt idx="870">
                  <c:v>0.49988569437194064</c:v>
                </c:pt>
                <c:pt idx="871">
                  <c:v>0.49991510391136668</c:v>
                </c:pt>
                <c:pt idx="872">
                  <c:v>0.49994407936423363</c:v>
                </c:pt>
                <c:pt idx="873">
                  <c:v>0.49997262099842865</c:v>
                </c:pt>
                <c:pt idx="874">
                  <c:v>0.50000072907440274</c:v>
                </c:pt>
                <c:pt idx="875">
                  <c:v>0.5000284038450612</c:v>
                </c:pt>
                <c:pt idx="876">
                  <c:v>0.50005564555565019</c:v>
                </c:pt>
                <c:pt idx="877">
                  <c:v>0.50008245444364019</c:v>
                </c:pt>
                <c:pt idx="878">
                  <c:v>0.50010883073860546</c:v>
                </c:pt>
                <c:pt idx="879">
                  <c:v>0.50013477466210021</c:v>
                </c:pt>
                <c:pt idx="880">
                  <c:v>0.50016028642753008</c:v>
                </c:pt>
                <c:pt idx="881">
                  <c:v>0.5001853662400203</c:v>
                </c:pt>
                <c:pt idx="882">
                  <c:v>0.50021001429627909</c:v>
                </c:pt>
                <c:pt idx="883">
                  <c:v>0.50023423078445695</c:v>
                </c:pt>
                <c:pt idx="884">
                  <c:v>0.50025801588400132</c:v>
                </c:pt>
                <c:pt idx="885">
                  <c:v>0.50028136976550619</c:v>
                </c:pt>
                <c:pt idx="886">
                  <c:v>0.50030429259055764</c:v>
                </c:pt>
                <c:pt idx="887">
                  <c:v>0.50032678451157298</c:v>
                </c:pt>
                <c:pt idx="888">
                  <c:v>0.50034884567163584</c:v>
                </c:pt>
                <c:pt idx="889">
                  <c:v>0.50037047620432462</c:v>
                </c:pt>
                <c:pt idx="890">
                  <c:v>0.50039167623353564</c:v>
                </c:pt>
                <c:pt idx="891">
                  <c:v>0.50041244587330103</c:v>
                </c:pt>
                <c:pt idx="892">
                  <c:v>0.5004327852275986</c:v>
                </c:pt>
                <c:pt idx="893">
                  <c:v>0.50045269439015649</c:v>
                </c:pt>
                <c:pt idx="894">
                  <c:v>0.50047217344425088</c:v>
                </c:pt>
                <c:pt idx="895">
                  <c:v>0.50049122246249622</c:v>
                </c:pt>
                <c:pt idx="896">
                  <c:v>0.50050984150662814</c:v>
                </c:pt>
                <c:pt idx="897">
                  <c:v>0.50052803062727891</c:v>
                </c:pt>
                <c:pt idx="898">
                  <c:v>0.50054578986374421</c:v>
                </c:pt>
                <c:pt idx="899">
                  <c:v>0.50056311924374208</c:v>
                </c:pt>
                <c:pt idx="900">
                  <c:v>0.50058001878316283</c:v>
                </c:pt>
                <c:pt idx="901">
                  <c:v>0.50059648848580929</c:v>
                </c:pt>
                <c:pt idx="902">
                  <c:v>0.5006125283431283</c:v>
                </c:pt>
                <c:pt idx="903">
                  <c:v>0.50062813833393127</c:v>
                </c:pt>
                <c:pt idx="904">
                  <c:v>0.50064331842410426</c:v>
                </c:pt>
                <c:pt idx="905">
                  <c:v>0.50065806856630757</c:v>
                </c:pt>
                <c:pt idx="906">
                  <c:v>0.50067238869966324</c:v>
                </c:pt>
                <c:pt idx="907">
                  <c:v>0.50068627874943006</c:v>
                </c:pt>
                <c:pt idx="908">
                  <c:v>0.50069973862666661</c:v>
                </c:pt>
                <c:pt idx="909">
                  <c:v>0.50071276822788013</c:v>
                </c:pt>
                <c:pt idx="910">
                  <c:v>0.50072536743466178</c:v>
                </c:pt>
                <c:pt idx="911">
                  <c:v>0.50073753611330662</c:v>
                </c:pt>
                <c:pt idx="912">
                  <c:v>0.50074927411441905</c:v>
                </c:pt>
                <c:pt idx="913">
                  <c:v>0.50076058127249989</c:v>
                </c:pt>
                <c:pt idx="914">
                  <c:v>0.50077145740551865</c:v>
                </c:pt>
                <c:pt idx="915">
                  <c:v>0.50078190231446584</c:v>
                </c:pt>
                <c:pt idx="916">
                  <c:v>0.50079191578288673</c:v>
                </c:pt>
                <c:pt idx="917">
                  <c:v>0.50080149757639525</c:v>
                </c:pt>
                <c:pt idx="918">
                  <c:v>0.50081064744216597</c:v>
                </c:pt>
                <c:pt idx="919">
                  <c:v>0.50081936510840452</c:v>
                </c:pt>
                <c:pt idx="920">
                  <c:v>0.50082765028379261</c:v>
                </c:pt>
                <c:pt idx="921">
                  <c:v>0.50083550265691035</c:v>
                </c:pt>
                <c:pt idx="922">
                  <c:v>0.5008429218956294</c:v>
                </c:pt>
                <c:pt idx="923">
                  <c:v>0.50084990764648052</c:v>
                </c:pt>
                <c:pt idx="924">
                  <c:v>0.50085645953398872</c:v>
                </c:pt>
                <c:pt idx="925">
                  <c:v>0.50086257715997951</c:v>
                </c:pt>
                <c:pt idx="926">
                  <c:v>0.50086826010284924</c:v>
                </c:pt>
                <c:pt idx="927">
                  <c:v>0.50087350791680163</c:v>
                </c:pt>
                <c:pt idx="928">
                  <c:v>0.50087832013104538</c:v>
                </c:pt>
                <c:pt idx="929">
                  <c:v>0.50088269624895221</c:v>
                </c:pt>
                <c:pt idx="930">
                  <c:v>0.5008866357471714</c:v>
                </c:pt>
                <c:pt idx="931">
                  <c:v>0.50089013807469962</c:v>
                </c:pt>
                <c:pt idx="932">
                  <c:v>0.50089320265190118</c:v>
                </c:pt>
                <c:pt idx="933">
                  <c:v>0.50089582886947692</c:v>
                </c:pt>
                <c:pt idx="934">
                  <c:v>0.50089801608737716</c:v>
                </c:pt>
                <c:pt idx="935">
                  <c:v>0.50089976363365618</c:v>
                </c:pt>
                <c:pt idx="936">
                  <c:v>0.50090107080326174</c:v>
                </c:pt>
                <c:pt idx="937">
                  <c:v>0.50090193685675821</c:v>
                </c:pt>
                <c:pt idx="938">
                  <c:v>0.5009023610189749</c:v>
                </c:pt>
                <c:pt idx="939">
                  <c:v>0.50090234247757748</c:v>
                </c:pt>
                <c:pt idx="940">
                  <c:v>0.50090188038155414</c:v>
                </c:pt>
                <c:pt idx="941">
                  <c:v>0.50090097383961096</c:v>
                </c:pt>
                <c:pt idx="942">
                  <c:v>0.50089962191847015</c:v>
                </c:pt>
                <c:pt idx="943">
                  <c:v>0.50089782364106172</c:v>
                </c:pt>
                <c:pt idx="944">
                  <c:v>0.50089557798460183</c:v>
                </c:pt>
                <c:pt idx="945">
                  <c:v>0.50089288387854702</c:v>
                </c:pt>
                <c:pt idx="946">
                  <c:v>0.50088974020241528</c:v>
                </c:pt>
                <c:pt idx="947">
                  <c:v>0.50088614578346147</c:v>
                </c:pt>
                <c:pt idx="948">
                  <c:v>0.50088209939419504</c:v>
                </c:pt>
                <c:pt idx="949">
                  <c:v>0.50087759974972645</c:v>
                </c:pt>
                <c:pt idx="950">
                  <c:v>0.50087264550492583</c:v>
                </c:pt>
                <c:pt idx="951">
                  <c:v>0.50086723525137755</c:v>
                </c:pt>
                <c:pt idx="952">
                  <c:v>0.5008613675141117</c:v>
                </c:pt>
                <c:pt idx="953">
                  <c:v>0.50085504074808929</c:v>
                </c:pt>
                <c:pt idx="954">
                  <c:v>0.50084825333441962</c:v>
                </c:pt>
                <c:pt idx="955">
                  <c:v>0.50084100357628147</c:v>
                </c:pt>
                <c:pt idx="956">
                  <c:v>0.50083328969451757</c:v>
                </c:pt>
                <c:pt idx="957">
                  <c:v>0.50082510982286899</c:v>
                </c:pt>
                <c:pt idx="958">
                  <c:v>0.50081646200281094</c:v>
                </c:pt>
                <c:pt idx="959">
                  <c:v>0.50080734417794492</c:v>
                </c:pt>
                <c:pt idx="960">
                  <c:v>0.50079775418789929</c:v>
                </c:pt>
                <c:pt idx="961">
                  <c:v>0.50078768976167853</c:v>
                </c:pt>
                <c:pt idx="962">
                  <c:v>0.50077714851040089</c:v>
                </c:pt>
                <c:pt idx="963">
                  <c:v>0.50076612791934338</c:v>
                </c:pt>
                <c:pt idx="964">
                  <c:v>0.50075462533921444</c:v>
                </c:pt>
                <c:pt idx="965">
                  <c:v>0.5007426379765495</c:v>
                </c:pt>
                <c:pt idx="966">
                  <c:v>0.500730162883117</c:v>
                </c:pt>
                <c:pt idx="967">
                  <c:v>0.50071719694419869</c:v>
                </c:pt>
                <c:pt idx="968">
                  <c:v>0.500703736865586</c:v>
                </c:pt>
                <c:pt idx="969">
                  <c:v>0.50068977915910684</c:v>
                </c:pt>
                <c:pt idx="970">
                  <c:v>0.50067532012646276</c:v>
                </c:pt>
                <c:pt idx="971">
                  <c:v>0.50066035584111501</c:v>
                </c:pt>
                <c:pt idx="972">
                  <c:v>0.50064488212790537</c:v>
                </c:pt>
                <c:pt idx="973">
                  <c:v>0.50062889454003723</c:v>
                </c:pt>
                <c:pt idx="974">
                  <c:v>0.50061238833295996</c:v>
                </c:pt>
                <c:pt idx="975">
                  <c:v>0.50059535843460068</c:v>
                </c:pt>
                <c:pt idx="976">
                  <c:v>0.50057779941126157</c:v>
                </c:pt>
                <c:pt idx="977">
                  <c:v>0.50055970542833783</c:v>
                </c:pt>
                <c:pt idx="978">
                  <c:v>0.50054107020479977</c:v>
                </c:pt>
                <c:pt idx="979">
                  <c:v>0.50052188696010991</c:v>
                </c:pt>
                <c:pt idx="980">
                  <c:v>0.50050214835187956</c:v>
                </c:pt>
                <c:pt idx="981">
                  <c:v>0.50048184640208337</c:v>
                </c:pt>
                <c:pt idx="982">
                  <c:v>0.50046097240898524</c:v>
                </c:pt>
                <c:pt idx="983">
                  <c:v>0.50043951684101462</c:v>
                </c:pt>
                <c:pt idx="984">
                  <c:v>0.50041746920754926</c:v>
                </c:pt>
                <c:pt idx="985">
                  <c:v>0.50039481789971807</c:v>
                </c:pt>
                <c:pt idx="986">
                  <c:v>0.50037154999165767</c:v>
                </c:pt>
                <c:pt idx="987">
                  <c:v>0.50034765098863154</c:v>
                </c:pt>
                <c:pt idx="988">
                  <c:v>0.50032310450224493</c:v>
                </c:pt>
                <c:pt idx="989">
                  <c:v>0.50029789182317896</c:v>
                </c:pt>
                <c:pt idx="990">
                  <c:v>0.50027199134573952</c:v>
                </c:pt>
                <c:pt idx="991">
                  <c:v>0.50024537777081879</c:v>
                </c:pt>
                <c:pt idx="992">
                  <c:v>0.50021802096384005</c:v>
                </c:pt>
                <c:pt idx="993">
                  <c:v>0.50018988424807731</c:v>
                </c:pt>
                <c:pt idx="994">
                  <c:v>0.50016092171392068</c:v>
                </c:pt>
                <c:pt idx="995">
                  <c:v>0.50013107366563725</c:v>
                </c:pt>
                <c:pt idx="996">
                  <c:v>0.50010025811886039</c:v>
                </c:pt>
                <c:pt idx="997">
                  <c:v>0.50006835238059322</c:v>
                </c:pt>
                <c:pt idx="998">
                  <c:v>0.5000351413092069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9-435E-A880-210FE010F908}"/>
            </c:ext>
          </c:extLst>
        </c:ser>
        <c:ser>
          <c:idx val="1"/>
          <c:order val="2"/>
          <c:tx>
            <c:v>EL (%)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val>
            <c:numRef>
              <c:f>IRB!$J$24:$J$1022</c:f>
              <c:numCache>
                <c:formatCode>0.0%</c:formatCode>
                <c:ptCount val="999"/>
                <c:pt idx="0">
                  <c:v>5.0000000000000001E-4</c:v>
                </c:pt>
                <c:pt idx="1">
                  <c:v>1E-3</c:v>
                </c:pt>
                <c:pt idx="2">
                  <c:v>1.5E-3</c:v>
                </c:pt>
                <c:pt idx="3">
                  <c:v>2E-3</c:v>
                </c:pt>
                <c:pt idx="4">
                  <c:v>2.5000000000000001E-3</c:v>
                </c:pt>
                <c:pt idx="5">
                  <c:v>3.0000000000000001E-3</c:v>
                </c:pt>
                <c:pt idx="6">
                  <c:v>3.5000000000000001E-3</c:v>
                </c:pt>
                <c:pt idx="7">
                  <c:v>4.0000000000000001E-3</c:v>
                </c:pt>
                <c:pt idx="8">
                  <c:v>4.5000000000000005E-3</c:v>
                </c:pt>
                <c:pt idx="9">
                  <c:v>5.000000000000001E-3</c:v>
                </c:pt>
                <c:pt idx="10">
                  <c:v>5.5000000000000014E-3</c:v>
                </c:pt>
                <c:pt idx="11">
                  <c:v>6.0000000000000019E-3</c:v>
                </c:pt>
                <c:pt idx="12">
                  <c:v>6.5000000000000023E-3</c:v>
                </c:pt>
                <c:pt idx="13">
                  <c:v>7.0000000000000027E-3</c:v>
                </c:pt>
                <c:pt idx="14">
                  <c:v>7.5000000000000032E-3</c:v>
                </c:pt>
                <c:pt idx="15">
                  <c:v>8.0000000000000036E-3</c:v>
                </c:pt>
                <c:pt idx="16">
                  <c:v>8.5000000000000041E-3</c:v>
                </c:pt>
                <c:pt idx="17">
                  <c:v>9.0000000000000045E-3</c:v>
                </c:pt>
                <c:pt idx="18">
                  <c:v>9.500000000000005E-3</c:v>
                </c:pt>
                <c:pt idx="19">
                  <c:v>1.0000000000000005E-2</c:v>
                </c:pt>
                <c:pt idx="20">
                  <c:v>1.0500000000000006E-2</c:v>
                </c:pt>
                <c:pt idx="21">
                  <c:v>1.1000000000000006E-2</c:v>
                </c:pt>
                <c:pt idx="22">
                  <c:v>1.1500000000000007E-2</c:v>
                </c:pt>
                <c:pt idx="23">
                  <c:v>1.2000000000000007E-2</c:v>
                </c:pt>
                <c:pt idx="24">
                  <c:v>1.2500000000000008E-2</c:v>
                </c:pt>
                <c:pt idx="25">
                  <c:v>1.3000000000000008E-2</c:v>
                </c:pt>
                <c:pt idx="26">
                  <c:v>1.3500000000000009E-2</c:v>
                </c:pt>
                <c:pt idx="27">
                  <c:v>1.4000000000000009E-2</c:v>
                </c:pt>
                <c:pt idx="28">
                  <c:v>1.4500000000000009E-2</c:v>
                </c:pt>
                <c:pt idx="29">
                  <c:v>1.500000000000001E-2</c:v>
                </c:pt>
                <c:pt idx="30">
                  <c:v>1.550000000000001E-2</c:v>
                </c:pt>
                <c:pt idx="31">
                  <c:v>1.6000000000000011E-2</c:v>
                </c:pt>
                <c:pt idx="32">
                  <c:v>1.6500000000000011E-2</c:v>
                </c:pt>
                <c:pt idx="33">
                  <c:v>1.7000000000000012E-2</c:v>
                </c:pt>
                <c:pt idx="34">
                  <c:v>1.7500000000000012E-2</c:v>
                </c:pt>
                <c:pt idx="35">
                  <c:v>1.8000000000000013E-2</c:v>
                </c:pt>
                <c:pt idx="36">
                  <c:v>1.8500000000000013E-2</c:v>
                </c:pt>
                <c:pt idx="37">
                  <c:v>1.9000000000000013E-2</c:v>
                </c:pt>
                <c:pt idx="38">
                  <c:v>1.9500000000000014E-2</c:v>
                </c:pt>
                <c:pt idx="39">
                  <c:v>2.0000000000000014E-2</c:v>
                </c:pt>
                <c:pt idx="40">
                  <c:v>2.0500000000000015E-2</c:v>
                </c:pt>
                <c:pt idx="41">
                  <c:v>2.1000000000000015E-2</c:v>
                </c:pt>
                <c:pt idx="42">
                  <c:v>2.1500000000000016E-2</c:v>
                </c:pt>
                <c:pt idx="43">
                  <c:v>2.2000000000000016E-2</c:v>
                </c:pt>
                <c:pt idx="44">
                  <c:v>2.2500000000000017E-2</c:v>
                </c:pt>
                <c:pt idx="45">
                  <c:v>2.3000000000000017E-2</c:v>
                </c:pt>
                <c:pt idx="46">
                  <c:v>2.3500000000000017E-2</c:v>
                </c:pt>
                <c:pt idx="47">
                  <c:v>2.4000000000000018E-2</c:v>
                </c:pt>
                <c:pt idx="48">
                  <c:v>2.4500000000000018E-2</c:v>
                </c:pt>
                <c:pt idx="49">
                  <c:v>2.5000000000000019E-2</c:v>
                </c:pt>
                <c:pt idx="50">
                  <c:v>2.5500000000000019E-2</c:v>
                </c:pt>
                <c:pt idx="51">
                  <c:v>2.600000000000002E-2</c:v>
                </c:pt>
                <c:pt idx="52">
                  <c:v>2.650000000000002E-2</c:v>
                </c:pt>
                <c:pt idx="53">
                  <c:v>2.7000000000000021E-2</c:v>
                </c:pt>
                <c:pt idx="54">
                  <c:v>2.7500000000000021E-2</c:v>
                </c:pt>
                <c:pt idx="55">
                  <c:v>2.8000000000000021E-2</c:v>
                </c:pt>
                <c:pt idx="56">
                  <c:v>2.8500000000000022E-2</c:v>
                </c:pt>
                <c:pt idx="57">
                  <c:v>2.9000000000000022E-2</c:v>
                </c:pt>
                <c:pt idx="58">
                  <c:v>2.9500000000000023E-2</c:v>
                </c:pt>
                <c:pt idx="59">
                  <c:v>3.0000000000000023E-2</c:v>
                </c:pt>
                <c:pt idx="60">
                  <c:v>3.0500000000000024E-2</c:v>
                </c:pt>
                <c:pt idx="61">
                  <c:v>3.1000000000000024E-2</c:v>
                </c:pt>
                <c:pt idx="62">
                  <c:v>3.1500000000000021E-2</c:v>
                </c:pt>
                <c:pt idx="63">
                  <c:v>3.2000000000000021E-2</c:v>
                </c:pt>
                <c:pt idx="64">
                  <c:v>3.2500000000000022E-2</c:v>
                </c:pt>
                <c:pt idx="65">
                  <c:v>3.3000000000000022E-2</c:v>
                </c:pt>
                <c:pt idx="66">
                  <c:v>3.3500000000000023E-2</c:v>
                </c:pt>
                <c:pt idx="67">
                  <c:v>3.4000000000000023E-2</c:v>
                </c:pt>
                <c:pt idx="68">
                  <c:v>3.4500000000000024E-2</c:v>
                </c:pt>
                <c:pt idx="69">
                  <c:v>3.5000000000000024E-2</c:v>
                </c:pt>
                <c:pt idx="70">
                  <c:v>3.5500000000000025E-2</c:v>
                </c:pt>
                <c:pt idx="71">
                  <c:v>3.6000000000000025E-2</c:v>
                </c:pt>
                <c:pt idx="72">
                  <c:v>3.6500000000000025E-2</c:v>
                </c:pt>
                <c:pt idx="73">
                  <c:v>3.7000000000000026E-2</c:v>
                </c:pt>
                <c:pt idx="74">
                  <c:v>3.7500000000000026E-2</c:v>
                </c:pt>
                <c:pt idx="75">
                  <c:v>3.8000000000000027E-2</c:v>
                </c:pt>
                <c:pt idx="76">
                  <c:v>3.8500000000000027E-2</c:v>
                </c:pt>
                <c:pt idx="77">
                  <c:v>3.9000000000000028E-2</c:v>
                </c:pt>
                <c:pt idx="78">
                  <c:v>3.9500000000000028E-2</c:v>
                </c:pt>
                <c:pt idx="79">
                  <c:v>4.0000000000000029E-2</c:v>
                </c:pt>
                <c:pt idx="80">
                  <c:v>4.0500000000000029E-2</c:v>
                </c:pt>
                <c:pt idx="81">
                  <c:v>4.1000000000000029E-2</c:v>
                </c:pt>
                <c:pt idx="82">
                  <c:v>4.150000000000003E-2</c:v>
                </c:pt>
                <c:pt idx="83">
                  <c:v>4.200000000000003E-2</c:v>
                </c:pt>
                <c:pt idx="84">
                  <c:v>4.2500000000000031E-2</c:v>
                </c:pt>
                <c:pt idx="85">
                  <c:v>4.3000000000000031E-2</c:v>
                </c:pt>
                <c:pt idx="86">
                  <c:v>4.3500000000000032E-2</c:v>
                </c:pt>
                <c:pt idx="87">
                  <c:v>4.4000000000000032E-2</c:v>
                </c:pt>
                <c:pt idx="88">
                  <c:v>4.4500000000000033E-2</c:v>
                </c:pt>
                <c:pt idx="89">
                  <c:v>4.5000000000000033E-2</c:v>
                </c:pt>
                <c:pt idx="90">
                  <c:v>4.5500000000000033E-2</c:v>
                </c:pt>
                <c:pt idx="91">
                  <c:v>4.6000000000000034E-2</c:v>
                </c:pt>
                <c:pt idx="92">
                  <c:v>4.6500000000000034E-2</c:v>
                </c:pt>
                <c:pt idx="93">
                  <c:v>4.7000000000000035E-2</c:v>
                </c:pt>
                <c:pt idx="94">
                  <c:v>4.7500000000000035E-2</c:v>
                </c:pt>
                <c:pt idx="95">
                  <c:v>4.8000000000000036E-2</c:v>
                </c:pt>
                <c:pt idx="96">
                  <c:v>4.8500000000000036E-2</c:v>
                </c:pt>
                <c:pt idx="97">
                  <c:v>4.9000000000000037E-2</c:v>
                </c:pt>
                <c:pt idx="98">
                  <c:v>4.9500000000000037E-2</c:v>
                </c:pt>
                <c:pt idx="99">
                  <c:v>5.0000000000000037E-2</c:v>
                </c:pt>
                <c:pt idx="100">
                  <c:v>5.0500000000000038E-2</c:v>
                </c:pt>
                <c:pt idx="101">
                  <c:v>5.1000000000000038E-2</c:v>
                </c:pt>
                <c:pt idx="102">
                  <c:v>5.1500000000000039E-2</c:v>
                </c:pt>
                <c:pt idx="103">
                  <c:v>5.2000000000000039E-2</c:v>
                </c:pt>
                <c:pt idx="104">
                  <c:v>5.250000000000004E-2</c:v>
                </c:pt>
                <c:pt idx="105">
                  <c:v>5.300000000000004E-2</c:v>
                </c:pt>
                <c:pt idx="106">
                  <c:v>5.3500000000000041E-2</c:v>
                </c:pt>
                <c:pt idx="107">
                  <c:v>5.4000000000000041E-2</c:v>
                </c:pt>
                <c:pt idx="108">
                  <c:v>5.4500000000000041E-2</c:v>
                </c:pt>
                <c:pt idx="109">
                  <c:v>5.5000000000000042E-2</c:v>
                </c:pt>
                <c:pt idx="110">
                  <c:v>5.5500000000000042E-2</c:v>
                </c:pt>
                <c:pt idx="111">
                  <c:v>5.6000000000000043E-2</c:v>
                </c:pt>
                <c:pt idx="112">
                  <c:v>5.6500000000000043E-2</c:v>
                </c:pt>
                <c:pt idx="113">
                  <c:v>5.7000000000000044E-2</c:v>
                </c:pt>
                <c:pt idx="114">
                  <c:v>5.7500000000000044E-2</c:v>
                </c:pt>
                <c:pt idx="115">
                  <c:v>5.8000000000000045E-2</c:v>
                </c:pt>
                <c:pt idx="116">
                  <c:v>5.8500000000000045E-2</c:v>
                </c:pt>
                <c:pt idx="117">
                  <c:v>5.9000000000000045E-2</c:v>
                </c:pt>
                <c:pt idx="118">
                  <c:v>5.9500000000000046E-2</c:v>
                </c:pt>
                <c:pt idx="119">
                  <c:v>6.0000000000000046E-2</c:v>
                </c:pt>
                <c:pt idx="120">
                  <c:v>6.0500000000000047E-2</c:v>
                </c:pt>
                <c:pt idx="121">
                  <c:v>6.1000000000000047E-2</c:v>
                </c:pt>
                <c:pt idx="122">
                  <c:v>6.1500000000000048E-2</c:v>
                </c:pt>
                <c:pt idx="123">
                  <c:v>6.2000000000000048E-2</c:v>
                </c:pt>
                <c:pt idx="124">
                  <c:v>6.2500000000000042E-2</c:v>
                </c:pt>
                <c:pt idx="125">
                  <c:v>6.3000000000000042E-2</c:v>
                </c:pt>
                <c:pt idx="126">
                  <c:v>6.3500000000000043E-2</c:v>
                </c:pt>
                <c:pt idx="127">
                  <c:v>6.4000000000000043E-2</c:v>
                </c:pt>
                <c:pt idx="128">
                  <c:v>6.4500000000000043E-2</c:v>
                </c:pt>
                <c:pt idx="129">
                  <c:v>6.5000000000000044E-2</c:v>
                </c:pt>
                <c:pt idx="130">
                  <c:v>6.5500000000000044E-2</c:v>
                </c:pt>
                <c:pt idx="131">
                  <c:v>6.6000000000000045E-2</c:v>
                </c:pt>
                <c:pt idx="132">
                  <c:v>6.6500000000000045E-2</c:v>
                </c:pt>
                <c:pt idx="133">
                  <c:v>6.7000000000000046E-2</c:v>
                </c:pt>
                <c:pt idx="134">
                  <c:v>6.7500000000000046E-2</c:v>
                </c:pt>
                <c:pt idx="135">
                  <c:v>6.8000000000000047E-2</c:v>
                </c:pt>
                <c:pt idx="136">
                  <c:v>6.8500000000000047E-2</c:v>
                </c:pt>
                <c:pt idx="137">
                  <c:v>6.9000000000000047E-2</c:v>
                </c:pt>
                <c:pt idx="138">
                  <c:v>6.9500000000000048E-2</c:v>
                </c:pt>
                <c:pt idx="139">
                  <c:v>7.0000000000000048E-2</c:v>
                </c:pt>
                <c:pt idx="140">
                  <c:v>7.0500000000000049E-2</c:v>
                </c:pt>
                <c:pt idx="141">
                  <c:v>7.1000000000000049E-2</c:v>
                </c:pt>
                <c:pt idx="142">
                  <c:v>7.150000000000005E-2</c:v>
                </c:pt>
                <c:pt idx="143">
                  <c:v>7.200000000000005E-2</c:v>
                </c:pt>
                <c:pt idx="144">
                  <c:v>7.2500000000000051E-2</c:v>
                </c:pt>
                <c:pt idx="145">
                  <c:v>7.3000000000000051E-2</c:v>
                </c:pt>
                <c:pt idx="146">
                  <c:v>7.3500000000000051E-2</c:v>
                </c:pt>
                <c:pt idx="147">
                  <c:v>7.4000000000000052E-2</c:v>
                </c:pt>
                <c:pt idx="148">
                  <c:v>7.4500000000000052E-2</c:v>
                </c:pt>
                <c:pt idx="149">
                  <c:v>7.5000000000000053E-2</c:v>
                </c:pt>
                <c:pt idx="150">
                  <c:v>7.5500000000000053E-2</c:v>
                </c:pt>
                <c:pt idx="151">
                  <c:v>7.6000000000000054E-2</c:v>
                </c:pt>
                <c:pt idx="152">
                  <c:v>7.6500000000000054E-2</c:v>
                </c:pt>
                <c:pt idx="153">
                  <c:v>7.7000000000000055E-2</c:v>
                </c:pt>
                <c:pt idx="154">
                  <c:v>7.7500000000000055E-2</c:v>
                </c:pt>
                <c:pt idx="155">
                  <c:v>7.8000000000000055E-2</c:v>
                </c:pt>
                <c:pt idx="156">
                  <c:v>7.8500000000000056E-2</c:v>
                </c:pt>
                <c:pt idx="157">
                  <c:v>7.9000000000000056E-2</c:v>
                </c:pt>
                <c:pt idx="158">
                  <c:v>7.9500000000000057E-2</c:v>
                </c:pt>
                <c:pt idx="159">
                  <c:v>8.0000000000000057E-2</c:v>
                </c:pt>
                <c:pt idx="160">
                  <c:v>8.0500000000000058E-2</c:v>
                </c:pt>
                <c:pt idx="161">
                  <c:v>8.1000000000000058E-2</c:v>
                </c:pt>
                <c:pt idx="162">
                  <c:v>8.1500000000000059E-2</c:v>
                </c:pt>
                <c:pt idx="163">
                  <c:v>8.2000000000000059E-2</c:v>
                </c:pt>
                <c:pt idx="164">
                  <c:v>8.2500000000000059E-2</c:v>
                </c:pt>
                <c:pt idx="165">
                  <c:v>8.300000000000006E-2</c:v>
                </c:pt>
                <c:pt idx="166">
                  <c:v>8.350000000000006E-2</c:v>
                </c:pt>
                <c:pt idx="167">
                  <c:v>8.4000000000000061E-2</c:v>
                </c:pt>
                <c:pt idx="168">
                  <c:v>8.4500000000000061E-2</c:v>
                </c:pt>
                <c:pt idx="169">
                  <c:v>8.5000000000000062E-2</c:v>
                </c:pt>
                <c:pt idx="170">
                  <c:v>8.5500000000000062E-2</c:v>
                </c:pt>
                <c:pt idx="171">
                  <c:v>8.6000000000000063E-2</c:v>
                </c:pt>
                <c:pt idx="172">
                  <c:v>8.6500000000000063E-2</c:v>
                </c:pt>
                <c:pt idx="173">
                  <c:v>8.7000000000000063E-2</c:v>
                </c:pt>
                <c:pt idx="174">
                  <c:v>8.7500000000000064E-2</c:v>
                </c:pt>
                <c:pt idx="175">
                  <c:v>8.8000000000000064E-2</c:v>
                </c:pt>
                <c:pt idx="176">
                  <c:v>8.8500000000000065E-2</c:v>
                </c:pt>
                <c:pt idx="177">
                  <c:v>8.9000000000000065E-2</c:v>
                </c:pt>
                <c:pt idx="178">
                  <c:v>8.9500000000000066E-2</c:v>
                </c:pt>
                <c:pt idx="179">
                  <c:v>9.0000000000000066E-2</c:v>
                </c:pt>
                <c:pt idx="180">
                  <c:v>9.0500000000000067E-2</c:v>
                </c:pt>
                <c:pt idx="181">
                  <c:v>9.1000000000000067E-2</c:v>
                </c:pt>
                <c:pt idx="182">
                  <c:v>9.1500000000000067E-2</c:v>
                </c:pt>
                <c:pt idx="183">
                  <c:v>9.2000000000000068E-2</c:v>
                </c:pt>
                <c:pt idx="184">
                  <c:v>9.2500000000000068E-2</c:v>
                </c:pt>
                <c:pt idx="185">
                  <c:v>9.3000000000000069E-2</c:v>
                </c:pt>
                <c:pt idx="186">
                  <c:v>9.3500000000000069E-2</c:v>
                </c:pt>
                <c:pt idx="187">
                  <c:v>9.400000000000007E-2</c:v>
                </c:pt>
                <c:pt idx="188">
                  <c:v>9.450000000000007E-2</c:v>
                </c:pt>
                <c:pt idx="189">
                  <c:v>9.500000000000007E-2</c:v>
                </c:pt>
                <c:pt idx="190">
                  <c:v>9.5500000000000071E-2</c:v>
                </c:pt>
                <c:pt idx="191">
                  <c:v>9.6000000000000071E-2</c:v>
                </c:pt>
                <c:pt idx="192">
                  <c:v>9.6500000000000072E-2</c:v>
                </c:pt>
                <c:pt idx="193">
                  <c:v>9.7000000000000072E-2</c:v>
                </c:pt>
                <c:pt idx="194">
                  <c:v>9.7500000000000073E-2</c:v>
                </c:pt>
                <c:pt idx="195">
                  <c:v>9.8000000000000073E-2</c:v>
                </c:pt>
                <c:pt idx="196">
                  <c:v>9.8500000000000074E-2</c:v>
                </c:pt>
                <c:pt idx="197">
                  <c:v>9.9000000000000074E-2</c:v>
                </c:pt>
                <c:pt idx="198">
                  <c:v>9.9500000000000074E-2</c:v>
                </c:pt>
                <c:pt idx="199">
                  <c:v>0.10000000000000007</c:v>
                </c:pt>
                <c:pt idx="200">
                  <c:v>0.10050000000000008</c:v>
                </c:pt>
                <c:pt idx="201">
                  <c:v>0.10100000000000008</c:v>
                </c:pt>
                <c:pt idx="202">
                  <c:v>0.10150000000000008</c:v>
                </c:pt>
                <c:pt idx="203">
                  <c:v>0.10200000000000008</c:v>
                </c:pt>
                <c:pt idx="204">
                  <c:v>0.10250000000000008</c:v>
                </c:pt>
                <c:pt idx="205">
                  <c:v>0.10300000000000008</c:v>
                </c:pt>
                <c:pt idx="206">
                  <c:v>0.10350000000000008</c:v>
                </c:pt>
                <c:pt idx="207">
                  <c:v>0.10400000000000008</c:v>
                </c:pt>
                <c:pt idx="208">
                  <c:v>0.10450000000000008</c:v>
                </c:pt>
                <c:pt idx="209">
                  <c:v>0.10500000000000008</c:v>
                </c:pt>
                <c:pt idx="210">
                  <c:v>0.10550000000000008</c:v>
                </c:pt>
                <c:pt idx="211">
                  <c:v>0.10600000000000008</c:v>
                </c:pt>
                <c:pt idx="212">
                  <c:v>0.10650000000000008</c:v>
                </c:pt>
                <c:pt idx="213">
                  <c:v>0.10700000000000008</c:v>
                </c:pt>
                <c:pt idx="214">
                  <c:v>0.10750000000000008</c:v>
                </c:pt>
                <c:pt idx="215">
                  <c:v>0.10800000000000008</c:v>
                </c:pt>
                <c:pt idx="216">
                  <c:v>0.10850000000000008</c:v>
                </c:pt>
                <c:pt idx="217">
                  <c:v>0.10900000000000008</c:v>
                </c:pt>
                <c:pt idx="218">
                  <c:v>0.10950000000000008</c:v>
                </c:pt>
                <c:pt idx="219">
                  <c:v>0.11000000000000008</c:v>
                </c:pt>
                <c:pt idx="220">
                  <c:v>0.11050000000000008</c:v>
                </c:pt>
                <c:pt idx="221">
                  <c:v>0.11100000000000008</c:v>
                </c:pt>
                <c:pt idx="222">
                  <c:v>0.11150000000000009</c:v>
                </c:pt>
                <c:pt idx="223">
                  <c:v>0.11200000000000009</c:v>
                </c:pt>
                <c:pt idx="224">
                  <c:v>0.11250000000000009</c:v>
                </c:pt>
                <c:pt idx="225">
                  <c:v>0.11300000000000009</c:v>
                </c:pt>
                <c:pt idx="226">
                  <c:v>0.11350000000000009</c:v>
                </c:pt>
                <c:pt idx="227">
                  <c:v>0.11400000000000009</c:v>
                </c:pt>
                <c:pt idx="228">
                  <c:v>0.11450000000000009</c:v>
                </c:pt>
                <c:pt idx="229">
                  <c:v>0.11500000000000009</c:v>
                </c:pt>
                <c:pt idx="230">
                  <c:v>0.11550000000000009</c:v>
                </c:pt>
                <c:pt idx="231">
                  <c:v>0.11600000000000009</c:v>
                </c:pt>
                <c:pt idx="232">
                  <c:v>0.11650000000000009</c:v>
                </c:pt>
                <c:pt idx="233">
                  <c:v>0.11700000000000009</c:v>
                </c:pt>
                <c:pt idx="234">
                  <c:v>0.11750000000000009</c:v>
                </c:pt>
                <c:pt idx="235">
                  <c:v>0.11800000000000009</c:v>
                </c:pt>
                <c:pt idx="236">
                  <c:v>0.11850000000000009</c:v>
                </c:pt>
                <c:pt idx="237">
                  <c:v>0.11900000000000009</c:v>
                </c:pt>
                <c:pt idx="238">
                  <c:v>0.11950000000000009</c:v>
                </c:pt>
                <c:pt idx="239">
                  <c:v>0.12000000000000009</c:v>
                </c:pt>
                <c:pt idx="240">
                  <c:v>0.12050000000000009</c:v>
                </c:pt>
                <c:pt idx="241">
                  <c:v>0.12100000000000009</c:v>
                </c:pt>
                <c:pt idx="242">
                  <c:v>0.12150000000000009</c:v>
                </c:pt>
                <c:pt idx="243">
                  <c:v>0.12200000000000009</c:v>
                </c:pt>
                <c:pt idx="244">
                  <c:v>0.12250000000000009</c:v>
                </c:pt>
                <c:pt idx="245">
                  <c:v>0.1230000000000001</c:v>
                </c:pt>
                <c:pt idx="246">
                  <c:v>0.1235000000000001</c:v>
                </c:pt>
                <c:pt idx="247">
                  <c:v>0.1240000000000001</c:v>
                </c:pt>
                <c:pt idx="248">
                  <c:v>0.1245000000000001</c:v>
                </c:pt>
                <c:pt idx="249">
                  <c:v>0.12500000000000008</c:v>
                </c:pt>
                <c:pt idx="250">
                  <c:v>0.12550000000000008</c:v>
                </c:pt>
                <c:pt idx="251">
                  <c:v>0.12600000000000008</c:v>
                </c:pt>
                <c:pt idx="252">
                  <c:v>0.12650000000000008</c:v>
                </c:pt>
                <c:pt idx="253">
                  <c:v>0.12700000000000009</c:v>
                </c:pt>
                <c:pt idx="254">
                  <c:v>0.12750000000000009</c:v>
                </c:pt>
                <c:pt idx="255">
                  <c:v>0.12800000000000009</c:v>
                </c:pt>
                <c:pt idx="256">
                  <c:v>0.12850000000000009</c:v>
                </c:pt>
                <c:pt idx="257">
                  <c:v>0.12900000000000009</c:v>
                </c:pt>
                <c:pt idx="258">
                  <c:v>0.12950000000000009</c:v>
                </c:pt>
                <c:pt idx="259">
                  <c:v>0.13000000000000009</c:v>
                </c:pt>
                <c:pt idx="260">
                  <c:v>0.13050000000000009</c:v>
                </c:pt>
                <c:pt idx="261">
                  <c:v>0.13100000000000009</c:v>
                </c:pt>
                <c:pt idx="262">
                  <c:v>0.13150000000000009</c:v>
                </c:pt>
                <c:pt idx="263">
                  <c:v>0.13200000000000009</c:v>
                </c:pt>
                <c:pt idx="264">
                  <c:v>0.13250000000000009</c:v>
                </c:pt>
                <c:pt idx="265">
                  <c:v>0.13300000000000009</c:v>
                </c:pt>
                <c:pt idx="266">
                  <c:v>0.13350000000000009</c:v>
                </c:pt>
                <c:pt idx="267">
                  <c:v>0.13400000000000009</c:v>
                </c:pt>
                <c:pt idx="268">
                  <c:v>0.13450000000000009</c:v>
                </c:pt>
                <c:pt idx="269">
                  <c:v>0.13500000000000009</c:v>
                </c:pt>
                <c:pt idx="270">
                  <c:v>0.13550000000000009</c:v>
                </c:pt>
                <c:pt idx="271">
                  <c:v>0.13600000000000009</c:v>
                </c:pt>
                <c:pt idx="272">
                  <c:v>0.13650000000000009</c:v>
                </c:pt>
                <c:pt idx="273">
                  <c:v>0.13700000000000009</c:v>
                </c:pt>
                <c:pt idx="274">
                  <c:v>0.13750000000000009</c:v>
                </c:pt>
                <c:pt idx="275">
                  <c:v>0.13800000000000009</c:v>
                </c:pt>
                <c:pt idx="276">
                  <c:v>0.1385000000000001</c:v>
                </c:pt>
                <c:pt idx="277">
                  <c:v>0.1390000000000001</c:v>
                </c:pt>
                <c:pt idx="278">
                  <c:v>0.1395000000000001</c:v>
                </c:pt>
                <c:pt idx="279">
                  <c:v>0.1400000000000001</c:v>
                </c:pt>
                <c:pt idx="280">
                  <c:v>0.1405000000000001</c:v>
                </c:pt>
                <c:pt idx="281">
                  <c:v>0.1410000000000001</c:v>
                </c:pt>
                <c:pt idx="282">
                  <c:v>0.1415000000000001</c:v>
                </c:pt>
                <c:pt idx="283">
                  <c:v>0.1420000000000001</c:v>
                </c:pt>
                <c:pt idx="284">
                  <c:v>0.1425000000000001</c:v>
                </c:pt>
                <c:pt idx="285">
                  <c:v>0.1430000000000001</c:v>
                </c:pt>
                <c:pt idx="286">
                  <c:v>0.1435000000000001</c:v>
                </c:pt>
                <c:pt idx="287">
                  <c:v>0.1440000000000001</c:v>
                </c:pt>
                <c:pt idx="288">
                  <c:v>0.1445000000000001</c:v>
                </c:pt>
                <c:pt idx="289">
                  <c:v>0.1450000000000001</c:v>
                </c:pt>
                <c:pt idx="290">
                  <c:v>0.1455000000000001</c:v>
                </c:pt>
                <c:pt idx="291">
                  <c:v>0.1460000000000001</c:v>
                </c:pt>
                <c:pt idx="292">
                  <c:v>0.1465000000000001</c:v>
                </c:pt>
                <c:pt idx="293">
                  <c:v>0.1470000000000001</c:v>
                </c:pt>
                <c:pt idx="294">
                  <c:v>0.1475000000000001</c:v>
                </c:pt>
                <c:pt idx="295">
                  <c:v>0.1480000000000001</c:v>
                </c:pt>
                <c:pt idx="296">
                  <c:v>0.1485000000000001</c:v>
                </c:pt>
                <c:pt idx="297">
                  <c:v>0.1490000000000001</c:v>
                </c:pt>
                <c:pt idx="298">
                  <c:v>0.14950000000000011</c:v>
                </c:pt>
                <c:pt idx="299">
                  <c:v>0.15000000000000011</c:v>
                </c:pt>
                <c:pt idx="300">
                  <c:v>0.15050000000000011</c:v>
                </c:pt>
                <c:pt idx="301">
                  <c:v>0.15100000000000011</c:v>
                </c:pt>
                <c:pt idx="302">
                  <c:v>0.15150000000000011</c:v>
                </c:pt>
                <c:pt idx="303">
                  <c:v>0.15200000000000011</c:v>
                </c:pt>
                <c:pt idx="304">
                  <c:v>0.15250000000000011</c:v>
                </c:pt>
                <c:pt idx="305">
                  <c:v>0.15300000000000011</c:v>
                </c:pt>
                <c:pt idx="306">
                  <c:v>0.15350000000000011</c:v>
                </c:pt>
                <c:pt idx="307">
                  <c:v>0.15400000000000011</c:v>
                </c:pt>
                <c:pt idx="308">
                  <c:v>0.15450000000000011</c:v>
                </c:pt>
                <c:pt idx="309">
                  <c:v>0.15500000000000011</c:v>
                </c:pt>
                <c:pt idx="310">
                  <c:v>0.15550000000000011</c:v>
                </c:pt>
                <c:pt idx="311">
                  <c:v>0.15600000000000011</c:v>
                </c:pt>
                <c:pt idx="312">
                  <c:v>0.15650000000000011</c:v>
                </c:pt>
                <c:pt idx="313">
                  <c:v>0.15700000000000011</c:v>
                </c:pt>
                <c:pt idx="314">
                  <c:v>0.15750000000000011</c:v>
                </c:pt>
                <c:pt idx="315">
                  <c:v>0.15800000000000011</c:v>
                </c:pt>
                <c:pt idx="316">
                  <c:v>0.15850000000000011</c:v>
                </c:pt>
                <c:pt idx="317">
                  <c:v>0.15900000000000011</c:v>
                </c:pt>
                <c:pt idx="318">
                  <c:v>0.15950000000000011</c:v>
                </c:pt>
                <c:pt idx="319">
                  <c:v>0.16000000000000011</c:v>
                </c:pt>
                <c:pt idx="320">
                  <c:v>0.16050000000000011</c:v>
                </c:pt>
                <c:pt idx="321">
                  <c:v>0.16100000000000012</c:v>
                </c:pt>
                <c:pt idx="322">
                  <c:v>0.16150000000000012</c:v>
                </c:pt>
                <c:pt idx="323">
                  <c:v>0.16200000000000012</c:v>
                </c:pt>
                <c:pt idx="324">
                  <c:v>0.16250000000000012</c:v>
                </c:pt>
                <c:pt idx="325">
                  <c:v>0.16300000000000012</c:v>
                </c:pt>
                <c:pt idx="326">
                  <c:v>0.16350000000000012</c:v>
                </c:pt>
                <c:pt idx="327">
                  <c:v>0.16400000000000012</c:v>
                </c:pt>
                <c:pt idx="328">
                  <c:v>0.16450000000000012</c:v>
                </c:pt>
                <c:pt idx="329">
                  <c:v>0.16500000000000012</c:v>
                </c:pt>
                <c:pt idx="330">
                  <c:v>0.16550000000000012</c:v>
                </c:pt>
                <c:pt idx="331">
                  <c:v>0.16600000000000012</c:v>
                </c:pt>
                <c:pt idx="332">
                  <c:v>0.16650000000000012</c:v>
                </c:pt>
                <c:pt idx="333">
                  <c:v>0.16700000000000012</c:v>
                </c:pt>
                <c:pt idx="334">
                  <c:v>0.16750000000000012</c:v>
                </c:pt>
                <c:pt idx="335">
                  <c:v>0.16800000000000012</c:v>
                </c:pt>
                <c:pt idx="336">
                  <c:v>0.16850000000000012</c:v>
                </c:pt>
                <c:pt idx="337">
                  <c:v>0.16900000000000012</c:v>
                </c:pt>
                <c:pt idx="338">
                  <c:v>0.16950000000000012</c:v>
                </c:pt>
                <c:pt idx="339">
                  <c:v>0.17000000000000012</c:v>
                </c:pt>
                <c:pt idx="340">
                  <c:v>0.17050000000000012</c:v>
                </c:pt>
                <c:pt idx="341">
                  <c:v>0.17100000000000012</c:v>
                </c:pt>
                <c:pt idx="342">
                  <c:v>0.17150000000000012</c:v>
                </c:pt>
                <c:pt idx="343">
                  <c:v>0.17200000000000013</c:v>
                </c:pt>
                <c:pt idx="344">
                  <c:v>0.17250000000000013</c:v>
                </c:pt>
                <c:pt idx="345">
                  <c:v>0.17300000000000013</c:v>
                </c:pt>
                <c:pt idx="346">
                  <c:v>0.17350000000000013</c:v>
                </c:pt>
                <c:pt idx="347">
                  <c:v>0.17400000000000013</c:v>
                </c:pt>
                <c:pt idx="348">
                  <c:v>0.17450000000000013</c:v>
                </c:pt>
                <c:pt idx="349">
                  <c:v>0.17500000000000013</c:v>
                </c:pt>
                <c:pt idx="350">
                  <c:v>0.17550000000000013</c:v>
                </c:pt>
                <c:pt idx="351">
                  <c:v>0.17600000000000013</c:v>
                </c:pt>
                <c:pt idx="352">
                  <c:v>0.17650000000000013</c:v>
                </c:pt>
                <c:pt idx="353">
                  <c:v>0.17700000000000013</c:v>
                </c:pt>
                <c:pt idx="354">
                  <c:v>0.17750000000000013</c:v>
                </c:pt>
                <c:pt idx="355">
                  <c:v>0.17800000000000013</c:v>
                </c:pt>
                <c:pt idx="356">
                  <c:v>0.17850000000000013</c:v>
                </c:pt>
                <c:pt idx="357">
                  <c:v>0.17900000000000013</c:v>
                </c:pt>
                <c:pt idx="358">
                  <c:v>0.17950000000000013</c:v>
                </c:pt>
                <c:pt idx="359">
                  <c:v>0.18000000000000013</c:v>
                </c:pt>
                <c:pt idx="360">
                  <c:v>0.18050000000000013</c:v>
                </c:pt>
                <c:pt idx="361">
                  <c:v>0.18100000000000013</c:v>
                </c:pt>
                <c:pt idx="362">
                  <c:v>0.18150000000000013</c:v>
                </c:pt>
                <c:pt idx="363">
                  <c:v>0.18200000000000013</c:v>
                </c:pt>
                <c:pt idx="364">
                  <c:v>0.18250000000000013</c:v>
                </c:pt>
                <c:pt idx="365">
                  <c:v>0.18300000000000013</c:v>
                </c:pt>
                <c:pt idx="366">
                  <c:v>0.18350000000000014</c:v>
                </c:pt>
                <c:pt idx="367">
                  <c:v>0.18400000000000014</c:v>
                </c:pt>
                <c:pt idx="368">
                  <c:v>0.18450000000000014</c:v>
                </c:pt>
                <c:pt idx="369">
                  <c:v>0.18500000000000014</c:v>
                </c:pt>
                <c:pt idx="370">
                  <c:v>0.18550000000000014</c:v>
                </c:pt>
                <c:pt idx="371">
                  <c:v>0.18600000000000014</c:v>
                </c:pt>
                <c:pt idx="372">
                  <c:v>0.18650000000000014</c:v>
                </c:pt>
                <c:pt idx="373">
                  <c:v>0.18700000000000014</c:v>
                </c:pt>
                <c:pt idx="374">
                  <c:v>0.18750000000000014</c:v>
                </c:pt>
                <c:pt idx="375">
                  <c:v>0.18800000000000014</c:v>
                </c:pt>
                <c:pt idx="376">
                  <c:v>0.18850000000000014</c:v>
                </c:pt>
                <c:pt idx="377">
                  <c:v>0.18900000000000014</c:v>
                </c:pt>
                <c:pt idx="378">
                  <c:v>0.18950000000000014</c:v>
                </c:pt>
                <c:pt idx="379">
                  <c:v>0.19000000000000014</c:v>
                </c:pt>
                <c:pt idx="380">
                  <c:v>0.19050000000000014</c:v>
                </c:pt>
                <c:pt idx="381">
                  <c:v>0.19100000000000014</c:v>
                </c:pt>
                <c:pt idx="382">
                  <c:v>0.19150000000000014</c:v>
                </c:pt>
                <c:pt idx="383">
                  <c:v>0.19200000000000014</c:v>
                </c:pt>
                <c:pt idx="384">
                  <c:v>0.19250000000000014</c:v>
                </c:pt>
                <c:pt idx="385">
                  <c:v>0.19300000000000014</c:v>
                </c:pt>
                <c:pt idx="386">
                  <c:v>0.19350000000000014</c:v>
                </c:pt>
                <c:pt idx="387">
                  <c:v>0.19400000000000014</c:v>
                </c:pt>
                <c:pt idx="388">
                  <c:v>0.19450000000000014</c:v>
                </c:pt>
                <c:pt idx="389">
                  <c:v>0.19500000000000015</c:v>
                </c:pt>
                <c:pt idx="390">
                  <c:v>0.19550000000000015</c:v>
                </c:pt>
                <c:pt idx="391">
                  <c:v>0.19600000000000015</c:v>
                </c:pt>
                <c:pt idx="392">
                  <c:v>0.19650000000000015</c:v>
                </c:pt>
                <c:pt idx="393">
                  <c:v>0.19700000000000015</c:v>
                </c:pt>
                <c:pt idx="394">
                  <c:v>0.19750000000000015</c:v>
                </c:pt>
                <c:pt idx="395">
                  <c:v>0.19800000000000015</c:v>
                </c:pt>
                <c:pt idx="396">
                  <c:v>0.19850000000000015</c:v>
                </c:pt>
                <c:pt idx="397">
                  <c:v>0.19900000000000015</c:v>
                </c:pt>
                <c:pt idx="398">
                  <c:v>0.19950000000000015</c:v>
                </c:pt>
                <c:pt idx="399">
                  <c:v>0.20000000000000015</c:v>
                </c:pt>
                <c:pt idx="400">
                  <c:v>0.20050000000000015</c:v>
                </c:pt>
                <c:pt idx="401">
                  <c:v>0.20100000000000015</c:v>
                </c:pt>
                <c:pt idx="402">
                  <c:v>0.20150000000000015</c:v>
                </c:pt>
                <c:pt idx="403">
                  <c:v>0.20200000000000015</c:v>
                </c:pt>
                <c:pt idx="404">
                  <c:v>0.20250000000000015</c:v>
                </c:pt>
                <c:pt idx="405">
                  <c:v>0.20300000000000015</c:v>
                </c:pt>
                <c:pt idx="406">
                  <c:v>0.20350000000000015</c:v>
                </c:pt>
                <c:pt idx="407">
                  <c:v>0.20400000000000015</c:v>
                </c:pt>
                <c:pt idx="408">
                  <c:v>0.20450000000000015</c:v>
                </c:pt>
                <c:pt idx="409">
                  <c:v>0.20500000000000015</c:v>
                </c:pt>
                <c:pt idx="410">
                  <c:v>0.20550000000000015</c:v>
                </c:pt>
                <c:pt idx="411">
                  <c:v>0.20600000000000016</c:v>
                </c:pt>
                <c:pt idx="412">
                  <c:v>0.20650000000000016</c:v>
                </c:pt>
                <c:pt idx="413">
                  <c:v>0.20700000000000016</c:v>
                </c:pt>
                <c:pt idx="414">
                  <c:v>0.20750000000000016</c:v>
                </c:pt>
                <c:pt idx="415">
                  <c:v>0.20800000000000016</c:v>
                </c:pt>
                <c:pt idx="416">
                  <c:v>0.20850000000000016</c:v>
                </c:pt>
                <c:pt idx="417">
                  <c:v>0.20900000000000016</c:v>
                </c:pt>
                <c:pt idx="418">
                  <c:v>0.20950000000000016</c:v>
                </c:pt>
                <c:pt idx="419">
                  <c:v>0.21000000000000016</c:v>
                </c:pt>
                <c:pt idx="420">
                  <c:v>0.21050000000000016</c:v>
                </c:pt>
                <c:pt idx="421">
                  <c:v>0.21100000000000016</c:v>
                </c:pt>
                <c:pt idx="422">
                  <c:v>0.21150000000000016</c:v>
                </c:pt>
                <c:pt idx="423">
                  <c:v>0.21200000000000016</c:v>
                </c:pt>
                <c:pt idx="424">
                  <c:v>0.21250000000000016</c:v>
                </c:pt>
                <c:pt idx="425">
                  <c:v>0.21300000000000016</c:v>
                </c:pt>
                <c:pt idx="426">
                  <c:v>0.21350000000000016</c:v>
                </c:pt>
                <c:pt idx="427">
                  <c:v>0.21400000000000016</c:v>
                </c:pt>
                <c:pt idx="428">
                  <c:v>0.21450000000000016</c:v>
                </c:pt>
                <c:pt idx="429">
                  <c:v>0.21500000000000016</c:v>
                </c:pt>
                <c:pt idx="430">
                  <c:v>0.21550000000000016</c:v>
                </c:pt>
                <c:pt idx="431">
                  <c:v>0.21600000000000016</c:v>
                </c:pt>
                <c:pt idx="432">
                  <c:v>0.21650000000000016</c:v>
                </c:pt>
                <c:pt idx="433">
                  <c:v>0.21700000000000016</c:v>
                </c:pt>
                <c:pt idx="434">
                  <c:v>0.21750000000000017</c:v>
                </c:pt>
                <c:pt idx="435">
                  <c:v>0.21800000000000017</c:v>
                </c:pt>
                <c:pt idx="436">
                  <c:v>0.21850000000000017</c:v>
                </c:pt>
                <c:pt idx="437">
                  <c:v>0.21900000000000017</c:v>
                </c:pt>
                <c:pt idx="438">
                  <c:v>0.21950000000000017</c:v>
                </c:pt>
                <c:pt idx="439">
                  <c:v>0.22000000000000017</c:v>
                </c:pt>
                <c:pt idx="440">
                  <c:v>0.22050000000000017</c:v>
                </c:pt>
                <c:pt idx="441">
                  <c:v>0.22100000000000017</c:v>
                </c:pt>
                <c:pt idx="442">
                  <c:v>0.22150000000000017</c:v>
                </c:pt>
                <c:pt idx="443">
                  <c:v>0.22200000000000017</c:v>
                </c:pt>
                <c:pt idx="444">
                  <c:v>0.22250000000000017</c:v>
                </c:pt>
                <c:pt idx="445">
                  <c:v>0.22300000000000017</c:v>
                </c:pt>
                <c:pt idx="446">
                  <c:v>0.22350000000000017</c:v>
                </c:pt>
                <c:pt idx="447">
                  <c:v>0.22400000000000017</c:v>
                </c:pt>
                <c:pt idx="448">
                  <c:v>0.22450000000000017</c:v>
                </c:pt>
                <c:pt idx="449">
                  <c:v>0.22500000000000017</c:v>
                </c:pt>
                <c:pt idx="450">
                  <c:v>0.22550000000000017</c:v>
                </c:pt>
                <c:pt idx="451">
                  <c:v>0.22600000000000017</c:v>
                </c:pt>
                <c:pt idx="452">
                  <c:v>0.22650000000000017</c:v>
                </c:pt>
                <c:pt idx="453">
                  <c:v>0.22700000000000017</c:v>
                </c:pt>
                <c:pt idx="454">
                  <c:v>0.22750000000000017</c:v>
                </c:pt>
                <c:pt idx="455">
                  <c:v>0.22800000000000017</c:v>
                </c:pt>
                <c:pt idx="456">
                  <c:v>0.22850000000000018</c:v>
                </c:pt>
                <c:pt idx="457">
                  <c:v>0.22900000000000018</c:v>
                </c:pt>
                <c:pt idx="458">
                  <c:v>0.22950000000000018</c:v>
                </c:pt>
                <c:pt idx="459">
                  <c:v>0.23000000000000018</c:v>
                </c:pt>
                <c:pt idx="460">
                  <c:v>0.23050000000000018</c:v>
                </c:pt>
                <c:pt idx="461">
                  <c:v>0.23100000000000018</c:v>
                </c:pt>
                <c:pt idx="462">
                  <c:v>0.23150000000000018</c:v>
                </c:pt>
                <c:pt idx="463">
                  <c:v>0.23200000000000018</c:v>
                </c:pt>
                <c:pt idx="464">
                  <c:v>0.23250000000000018</c:v>
                </c:pt>
                <c:pt idx="465">
                  <c:v>0.23300000000000018</c:v>
                </c:pt>
                <c:pt idx="466">
                  <c:v>0.23350000000000018</c:v>
                </c:pt>
                <c:pt idx="467">
                  <c:v>0.23400000000000018</c:v>
                </c:pt>
                <c:pt idx="468">
                  <c:v>0.23450000000000018</c:v>
                </c:pt>
                <c:pt idx="469">
                  <c:v>0.23500000000000018</c:v>
                </c:pt>
                <c:pt idx="470">
                  <c:v>0.23550000000000018</c:v>
                </c:pt>
                <c:pt idx="471">
                  <c:v>0.23600000000000018</c:v>
                </c:pt>
                <c:pt idx="472">
                  <c:v>0.23650000000000018</c:v>
                </c:pt>
                <c:pt idx="473">
                  <c:v>0.23700000000000018</c:v>
                </c:pt>
                <c:pt idx="474">
                  <c:v>0.23750000000000018</c:v>
                </c:pt>
                <c:pt idx="475">
                  <c:v>0.23800000000000018</c:v>
                </c:pt>
                <c:pt idx="476">
                  <c:v>0.23850000000000018</c:v>
                </c:pt>
                <c:pt idx="477">
                  <c:v>0.23900000000000018</c:v>
                </c:pt>
                <c:pt idx="478">
                  <c:v>0.23950000000000018</c:v>
                </c:pt>
                <c:pt idx="479">
                  <c:v>0.24000000000000019</c:v>
                </c:pt>
                <c:pt idx="480">
                  <c:v>0.24050000000000019</c:v>
                </c:pt>
                <c:pt idx="481">
                  <c:v>0.24100000000000019</c:v>
                </c:pt>
                <c:pt idx="482">
                  <c:v>0.24150000000000019</c:v>
                </c:pt>
                <c:pt idx="483">
                  <c:v>0.24200000000000019</c:v>
                </c:pt>
                <c:pt idx="484">
                  <c:v>0.24250000000000019</c:v>
                </c:pt>
                <c:pt idx="485">
                  <c:v>0.24300000000000019</c:v>
                </c:pt>
                <c:pt idx="486">
                  <c:v>0.24350000000000019</c:v>
                </c:pt>
                <c:pt idx="487">
                  <c:v>0.24400000000000019</c:v>
                </c:pt>
                <c:pt idx="488">
                  <c:v>0.24450000000000019</c:v>
                </c:pt>
                <c:pt idx="489">
                  <c:v>0.24500000000000019</c:v>
                </c:pt>
                <c:pt idx="490">
                  <c:v>0.24550000000000019</c:v>
                </c:pt>
                <c:pt idx="491">
                  <c:v>0.24600000000000019</c:v>
                </c:pt>
                <c:pt idx="492">
                  <c:v>0.24650000000000019</c:v>
                </c:pt>
                <c:pt idx="493">
                  <c:v>0.24700000000000019</c:v>
                </c:pt>
                <c:pt idx="494">
                  <c:v>0.24750000000000019</c:v>
                </c:pt>
                <c:pt idx="495">
                  <c:v>0.24800000000000019</c:v>
                </c:pt>
                <c:pt idx="496">
                  <c:v>0.24850000000000019</c:v>
                </c:pt>
                <c:pt idx="497">
                  <c:v>0.24900000000000019</c:v>
                </c:pt>
                <c:pt idx="498">
                  <c:v>0.24950000000000019</c:v>
                </c:pt>
                <c:pt idx="499">
                  <c:v>0.25000000000000017</c:v>
                </c:pt>
                <c:pt idx="500">
                  <c:v>0.25050000000000017</c:v>
                </c:pt>
                <c:pt idx="501">
                  <c:v>0.25100000000000017</c:v>
                </c:pt>
                <c:pt idx="502">
                  <c:v>0.25150000000000017</c:v>
                </c:pt>
                <c:pt idx="503">
                  <c:v>0.25200000000000017</c:v>
                </c:pt>
                <c:pt idx="504">
                  <c:v>0.25250000000000017</c:v>
                </c:pt>
                <c:pt idx="505">
                  <c:v>0.25300000000000017</c:v>
                </c:pt>
                <c:pt idx="506">
                  <c:v>0.25350000000000017</c:v>
                </c:pt>
                <c:pt idx="507">
                  <c:v>0.25400000000000017</c:v>
                </c:pt>
                <c:pt idx="508">
                  <c:v>0.25450000000000017</c:v>
                </c:pt>
                <c:pt idx="509">
                  <c:v>0.25500000000000017</c:v>
                </c:pt>
                <c:pt idx="510">
                  <c:v>0.25550000000000017</c:v>
                </c:pt>
                <c:pt idx="511">
                  <c:v>0.25600000000000017</c:v>
                </c:pt>
                <c:pt idx="512">
                  <c:v>0.25650000000000017</c:v>
                </c:pt>
                <c:pt idx="513">
                  <c:v>0.25700000000000017</c:v>
                </c:pt>
                <c:pt idx="514">
                  <c:v>0.25750000000000017</c:v>
                </c:pt>
                <c:pt idx="515">
                  <c:v>0.25800000000000017</c:v>
                </c:pt>
                <c:pt idx="516">
                  <c:v>0.25850000000000017</c:v>
                </c:pt>
                <c:pt idx="517">
                  <c:v>0.25900000000000017</c:v>
                </c:pt>
                <c:pt idx="518">
                  <c:v>0.25950000000000017</c:v>
                </c:pt>
                <c:pt idx="519">
                  <c:v>0.26000000000000018</c:v>
                </c:pt>
                <c:pt idx="520">
                  <c:v>0.26050000000000018</c:v>
                </c:pt>
                <c:pt idx="521">
                  <c:v>0.26100000000000018</c:v>
                </c:pt>
                <c:pt idx="522">
                  <c:v>0.26150000000000018</c:v>
                </c:pt>
                <c:pt idx="523">
                  <c:v>0.26200000000000018</c:v>
                </c:pt>
                <c:pt idx="524">
                  <c:v>0.26250000000000018</c:v>
                </c:pt>
                <c:pt idx="525">
                  <c:v>0.26300000000000018</c:v>
                </c:pt>
                <c:pt idx="526">
                  <c:v>0.26350000000000018</c:v>
                </c:pt>
                <c:pt idx="527">
                  <c:v>0.26400000000000018</c:v>
                </c:pt>
                <c:pt idx="528">
                  <c:v>0.26450000000000018</c:v>
                </c:pt>
                <c:pt idx="529">
                  <c:v>0.26500000000000018</c:v>
                </c:pt>
                <c:pt idx="530">
                  <c:v>0.26550000000000018</c:v>
                </c:pt>
                <c:pt idx="531">
                  <c:v>0.26600000000000018</c:v>
                </c:pt>
                <c:pt idx="532">
                  <c:v>0.26650000000000018</c:v>
                </c:pt>
                <c:pt idx="533">
                  <c:v>0.26700000000000018</c:v>
                </c:pt>
                <c:pt idx="534">
                  <c:v>0.26750000000000018</c:v>
                </c:pt>
                <c:pt idx="535">
                  <c:v>0.26800000000000018</c:v>
                </c:pt>
                <c:pt idx="536">
                  <c:v>0.26850000000000018</c:v>
                </c:pt>
                <c:pt idx="537">
                  <c:v>0.26900000000000018</c:v>
                </c:pt>
                <c:pt idx="538">
                  <c:v>0.26950000000000018</c:v>
                </c:pt>
                <c:pt idx="539">
                  <c:v>0.27000000000000018</c:v>
                </c:pt>
                <c:pt idx="540">
                  <c:v>0.27050000000000018</c:v>
                </c:pt>
                <c:pt idx="541">
                  <c:v>0.27100000000000019</c:v>
                </c:pt>
                <c:pt idx="542">
                  <c:v>0.27150000000000019</c:v>
                </c:pt>
                <c:pt idx="543">
                  <c:v>0.27200000000000019</c:v>
                </c:pt>
                <c:pt idx="544">
                  <c:v>0.27250000000000019</c:v>
                </c:pt>
                <c:pt idx="545">
                  <c:v>0.27300000000000019</c:v>
                </c:pt>
                <c:pt idx="546">
                  <c:v>0.27350000000000019</c:v>
                </c:pt>
                <c:pt idx="547">
                  <c:v>0.27400000000000019</c:v>
                </c:pt>
                <c:pt idx="548">
                  <c:v>0.27450000000000019</c:v>
                </c:pt>
                <c:pt idx="549">
                  <c:v>0.27500000000000019</c:v>
                </c:pt>
                <c:pt idx="550">
                  <c:v>0.27550000000000019</c:v>
                </c:pt>
                <c:pt idx="551">
                  <c:v>0.27600000000000019</c:v>
                </c:pt>
                <c:pt idx="552">
                  <c:v>0.27650000000000019</c:v>
                </c:pt>
                <c:pt idx="553">
                  <c:v>0.27700000000000019</c:v>
                </c:pt>
                <c:pt idx="554">
                  <c:v>0.27750000000000019</c:v>
                </c:pt>
                <c:pt idx="555">
                  <c:v>0.27800000000000019</c:v>
                </c:pt>
                <c:pt idx="556">
                  <c:v>0.27850000000000019</c:v>
                </c:pt>
                <c:pt idx="557">
                  <c:v>0.27900000000000019</c:v>
                </c:pt>
                <c:pt idx="558">
                  <c:v>0.27950000000000019</c:v>
                </c:pt>
                <c:pt idx="559">
                  <c:v>0.28000000000000019</c:v>
                </c:pt>
                <c:pt idx="560">
                  <c:v>0.28050000000000019</c:v>
                </c:pt>
                <c:pt idx="561">
                  <c:v>0.28100000000000019</c:v>
                </c:pt>
                <c:pt idx="562">
                  <c:v>0.28150000000000019</c:v>
                </c:pt>
                <c:pt idx="563">
                  <c:v>0.28200000000000019</c:v>
                </c:pt>
                <c:pt idx="564">
                  <c:v>0.2825000000000002</c:v>
                </c:pt>
                <c:pt idx="565">
                  <c:v>0.2830000000000002</c:v>
                </c:pt>
                <c:pt idx="566">
                  <c:v>0.2835000000000002</c:v>
                </c:pt>
                <c:pt idx="567">
                  <c:v>0.2840000000000002</c:v>
                </c:pt>
                <c:pt idx="568">
                  <c:v>0.2845000000000002</c:v>
                </c:pt>
                <c:pt idx="569">
                  <c:v>0.2850000000000002</c:v>
                </c:pt>
                <c:pt idx="570">
                  <c:v>0.2855000000000002</c:v>
                </c:pt>
                <c:pt idx="571">
                  <c:v>0.2860000000000002</c:v>
                </c:pt>
                <c:pt idx="572">
                  <c:v>0.2865000000000002</c:v>
                </c:pt>
                <c:pt idx="573">
                  <c:v>0.2870000000000002</c:v>
                </c:pt>
                <c:pt idx="574">
                  <c:v>0.2875000000000002</c:v>
                </c:pt>
                <c:pt idx="575">
                  <c:v>0.2880000000000002</c:v>
                </c:pt>
                <c:pt idx="576">
                  <c:v>0.2885000000000002</c:v>
                </c:pt>
                <c:pt idx="577">
                  <c:v>0.2890000000000002</c:v>
                </c:pt>
                <c:pt idx="578">
                  <c:v>0.2895000000000002</c:v>
                </c:pt>
                <c:pt idx="579">
                  <c:v>0.2900000000000002</c:v>
                </c:pt>
                <c:pt idx="580">
                  <c:v>0.2905000000000002</c:v>
                </c:pt>
                <c:pt idx="581">
                  <c:v>0.2910000000000002</c:v>
                </c:pt>
                <c:pt idx="582">
                  <c:v>0.2915000000000002</c:v>
                </c:pt>
                <c:pt idx="583">
                  <c:v>0.2920000000000002</c:v>
                </c:pt>
                <c:pt idx="584">
                  <c:v>0.2925000000000002</c:v>
                </c:pt>
                <c:pt idx="585">
                  <c:v>0.2930000000000002</c:v>
                </c:pt>
                <c:pt idx="586">
                  <c:v>0.29350000000000021</c:v>
                </c:pt>
                <c:pt idx="587">
                  <c:v>0.29400000000000021</c:v>
                </c:pt>
                <c:pt idx="588">
                  <c:v>0.29450000000000021</c:v>
                </c:pt>
                <c:pt idx="589">
                  <c:v>0.29500000000000021</c:v>
                </c:pt>
                <c:pt idx="590">
                  <c:v>0.29550000000000021</c:v>
                </c:pt>
                <c:pt idx="591">
                  <c:v>0.29600000000000021</c:v>
                </c:pt>
                <c:pt idx="592">
                  <c:v>0.29650000000000021</c:v>
                </c:pt>
                <c:pt idx="593">
                  <c:v>0.29700000000000021</c:v>
                </c:pt>
                <c:pt idx="594">
                  <c:v>0.29750000000000021</c:v>
                </c:pt>
                <c:pt idx="595">
                  <c:v>0.29800000000000021</c:v>
                </c:pt>
                <c:pt idx="596">
                  <c:v>0.29850000000000021</c:v>
                </c:pt>
                <c:pt idx="597">
                  <c:v>0.29900000000000021</c:v>
                </c:pt>
                <c:pt idx="598">
                  <c:v>0.29950000000000021</c:v>
                </c:pt>
                <c:pt idx="599">
                  <c:v>0.30000000000000021</c:v>
                </c:pt>
                <c:pt idx="600">
                  <c:v>0.30050000000000021</c:v>
                </c:pt>
                <c:pt idx="601">
                  <c:v>0.30100000000000021</c:v>
                </c:pt>
                <c:pt idx="602">
                  <c:v>0.30150000000000021</c:v>
                </c:pt>
                <c:pt idx="603">
                  <c:v>0.30200000000000021</c:v>
                </c:pt>
                <c:pt idx="604">
                  <c:v>0.30250000000000021</c:v>
                </c:pt>
                <c:pt idx="605">
                  <c:v>0.30300000000000021</c:v>
                </c:pt>
                <c:pt idx="606">
                  <c:v>0.30350000000000021</c:v>
                </c:pt>
                <c:pt idx="607">
                  <c:v>0.30400000000000021</c:v>
                </c:pt>
                <c:pt idx="608">
                  <c:v>0.30450000000000021</c:v>
                </c:pt>
                <c:pt idx="609">
                  <c:v>0.30500000000000022</c:v>
                </c:pt>
                <c:pt idx="610">
                  <c:v>0.30550000000000022</c:v>
                </c:pt>
                <c:pt idx="611">
                  <c:v>0.30600000000000022</c:v>
                </c:pt>
                <c:pt idx="612">
                  <c:v>0.30650000000000022</c:v>
                </c:pt>
                <c:pt idx="613">
                  <c:v>0.30700000000000022</c:v>
                </c:pt>
                <c:pt idx="614">
                  <c:v>0.30750000000000022</c:v>
                </c:pt>
                <c:pt idx="615">
                  <c:v>0.30800000000000022</c:v>
                </c:pt>
                <c:pt idx="616">
                  <c:v>0.30850000000000022</c:v>
                </c:pt>
                <c:pt idx="617">
                  <c:v>0.30900000000000022</c:v>
                </c:pt>
                <c:pt idx="618">
                  <c:v>0.30950000000000022</c:v>
                </c:pt>
                <c:pt idx="619">
                  <c:v>0.31000000000000022</c:v>
                </c:pt>
                <c:pt idx="620">
                  <c:v>0.31050000000000022</c:v>
                </c:pt>
                <c:pt idx="621">
                  <c:v>0.31100000000000022</c:v>
                </c:pt>
                <c:pt idx="622">
                  <c:v>0.31150000000000022</c:v>
                </c:pt>
                <c:pt idx="623">
                  <c:v>0.31200000000000022</c:v>
                </c:pt>
                <c:pt idx="624">
                  <c:v>0.31250000000000022</c:v>
                </c:pt>
                <c:pt idx="625">
                  <c:v>0.31300000000000022</c:v>
                </c:pt>
                <c:pt idx="626">
                  <c:v>0.31350000000000022</c:v>
                </c:pt>
                <c:pt idx="627">
                  <c:v>0.31400000000000022</c:v>
                </c:pt>
                <c:pt idx="628">
                  <c:v>0.31450000000000022</c:v>
                </c:pt>
                <c:pt idx="629">
                  <c:v>0.31500000000000022</c:v>
                </c:pt>
                <c:pt idx="630">
                  <c:v>0.31550000000000022</c:v>
                </c:pt>
                <c:pt idx="631">
                  <c:v>0.31600000000000023</c:v>
                </c:pt>
                <c:pt idx="632">
                  <c:v>0.31650000000000023</c:v>
                </c:pt>
                <c:pt idx="633">
                  <c:v>0.31700000000000023</c:v>
                </c:pt>
                <c:pt idx="634">
                  <c:v>0.31750000000000023</c:v>
                </c:pt>
                <c:pt idx="635">
                  <c:v>0.31800000000000023</c:v>
                </c:pt>
                <c:pt idx="636">
                  <c:v>0.31850000000000023</c:v>
                </c:pt>
                <c:pt idx="637">
                  <c:v>0.31900000000000023</c:v>
                </c:pt>
                <c:pt idx="638">
                  <c:v>0.31950000000000023</c:v>
                </c:pt>
                <c:pt idx="639">
                  <c:v>0.32000000000000023</c:v>
                </c:pt>
                <c:pt idx="640">
                  <c:v>0.32050000000000023</c:v>
                </c:pt>
                <c:pt idx="641">
                  <c:v>0.32100000000000023</c:v>
                </c:pt>
                <c:pt idx="642">
                  <c:v>0.32150000000000023</c:v>
                </c:pt>
                <c:pt idx="643">
                  <c:v>0.32200000000000023</c:v>
                </c:pt>
                <c:pt idx="644">
                  <c:v>0.32250000000000023</c:v>
                </c:pt>
                <c:pt idx="645">
                  <c:v>0.32300000000000023</c:v>
                </c:pt>
                <c:pt idx="646">
                  <c:v>0.32350000000000023</c:v>
                </c:pt>
                <c:pt idx="647">
                  <c:v>0.32400000000000023</c:v>
                </c:pt>
                <c:pt idx="648">
                  <c:v>0.32450000000000023</c:v>
                </c:pt>
                <c:pt idx="649">
                  <c:v>0.32500000000000023</c:v>
                </c:pt>
                <c:pt idx="650">
                  <c:v>0.32550000000000023</c:v>
                </c:pt>
                <c:pt idx="651">
                  <c:v>0.32600000000000023</c:v>
                </c:pt>
                <c:pt idx="652">
                  <c:v>0.32650000000000023</c:v>
                </c:pt>
                <c:pt idx="653">
                  <c:v>0.32700000000000023</c:v>
                </c:pt>
                <c:pt idx="654">
                  <c:v>0.32750000000000024</c:v>
                </c:pt>
                <c:pt idx="655">
                  <c:v>0.32800000000000024</c:v>
                </c:pt>
                <c:pt idx="656">
                  <c:v>0.32850000000000024</c:v>
                </c:pt>
                <c:pt idx="657">
                  <c:v>0.32900000000000024</c:v>
                </c:pt>
                <c:pt idx="658">
                  <c:v>0.32950000000000024</c:v>
                </c:pt>
                <c:pt idx="659">
                  <c:v>0.33000000000000024</c:v>
                </c:pt>
                <c:pt idx="660">
                  <c:v>0.33050000000000024</c:v>
                </c:pt>
                <c:pt idx="661">
                  <c:v>0.33100000000000024</c:v>
                </c:pt>
                <c:pt idx="662">
                  <c:v>0.33150000000000024</c:v>
                </c:pt>
                <c:pt idx="663">
                  <c:v>0.33200000000000024</c:v>
                </c:pt>
                <c:pt idx="664">
                  <c:v>0.33250000000000024</c:v>
                </c:pt>
                <c:pt idx="665">
                  <c:v>0.33300000000000024</c:v>
                </c:pt>
                <c:pt idx="666">
                  <c:v>0.33350000000000024</c:v>
                </c:pt>
                <c:pt idx="667">
                  <c:v>0.33400000000000024</c:v>
                </c:pt>
                <c:pt idx="668">
                  <c:v>0.33450000000000024</c:v>
                </c:pt>
                <c:pt idx="669">
                  <c:v>0.33500000000000024</c:v>
                </c:pt>
                <c:pt idx="670">
                  <c:v>0.33550000000000024</c:v>
                </c:pt>
                <c:pt idx="671">
                  <c:v>0.33600000000000024</c:v>
                </c:pt>
                <c:pt idx="672">
                  <c:v>0.33650000000000024</c:v>
                </c:pt>
                <c:pt idx="673">
                  <c:v>0.33700000000000024</c:v>
                </c:pt>
                <c:pt idx="674">
                  <c:v>0.33750000000000024</c:v>
                </c:pt>
                <c:pt idx="675">
                  <c:v>0.33800000000000024</c:v>
                </c:pt>
                <c:pt idx="676">
                  <c:v>0.33850000000000025</c:v>
                </c:pt>
                <c:pt idx="677">
                  <c:v>0.33900000000000025</c:v>
                </c:pt>
                <c:pt idx="678">
                  <c:v>0.33950000000000025</c:v>
                </c:pt>
                <c:pt idx="679">
                  <c:v>0.34000000000000025</c:v>
                </c:pt>
                <c:pt idx="680">
                  <c:v>0.34050000000000025</c:v>
                </c:pt>
                <c:pt idx="681">
                  <c:v>0.34100000000000025</c:v>
                </c:pt>
                <c:pt idx="682">
                  <c:v>0.34150000000000025</c:v>
                </c:pt>
                <c:pt idx="683">
                  <c:v>0.34200000000000025</c:v>
                </c:pt>
                <c:pt idx="684">
                  <c:v>0.34250000000000025</c:v>
                </c:pt>
                <c:pt idx="685">
                  <c:v>0.34300000000000025</c:v>
                </c:pt>
                <c:pt idx="686">
                  <c:v>0.34350000000000025</c:v>
                </c:pt>
                <c:pt idx="687">
                  <c:v>0.34400000000000025</c:v>
                </c:pt>
                <c:pt idx="688">
                  <c:v>0.34450000000000025</c:v>
                </c:pt>
                <c:pt idx="689">
                  <c:v>0.34500000000000025</c:v>
                </c:pt>
                <c:pt idx="690">
                  <c:v>0.34550000000000025</c:v>
                </c:pt>
                <c:pt idx="691">
                  <c:v>0.34600000000000025</c:v>
                </c:pt>
                <c:pt idx="692">
                  <c:v>0.34650000000000025</c:v>
                </c:pt>
                <c:pt idx="693">
                  <c:v>0.34700000000000025</c:v>
                </c:pt>
                <c:pt idx="694">
                  <c:v>0.34750000000000025</c:v>
                </c:pt>
                <c:pt idx="695">
                  <c:v>0.34800000000000025</c:v>
                </c:pt>
                <c:pt idx="696">
                  <c:v>0.34850000000000025</c:v>
                </c:pt>
                <c:pt idx="697">
                  <c:v>0.34900000000000025</c:v>
                </c:pt>
                <c:pt idx="698">
                  <c:v>0.34950000000000025</c:v>
                </c:pt>
                <c:pt idx="699">
                  <c:v>0.35000000000000026</c:v>
                </c:pt>
                <c:pt idx="700">
                  <c:v>0.35050000000000026</c:v>
                </c:pt>
                <c:pt idx="701">
                  <c:v>0.35100000000000026</c:v>
                </c:pt>
                <c:pt idx="702">
                  <c:v>0.35150000000000026</c:v>
                </c:pt>
                <c:pt idx="703">
                  <c:v>0.35200000000000026</c:v>
                </c:pt>
                <c:pt idx="704">
                  <c:v>0.35250000000000026</c:v>
                </c:pt>
                <c:pt idx="705">
                  <c:v>0.35300000000000026</c:v>
                </c:pt>
                <c:pt idx="706">
                  <c:v>0.35350000000000026</c:v>
                </c:pt>
                <c:pt idx="707">
                  <c:v>0.35400000000000026</c:v>
                </c:pt>
                <c:pt idx="708">
                  <c:v>0.35450000000000026</c:v>
                </c:pt>
                <c:pt idx="709">
                  <c:v>0.35500000000000026</c:v>
                </c:pt>
                <c:pt idx="710">
                  <c:v>0.35550000000000026</c:v>
                </c:pt>
                <c:pt idx="711">
                  <c:v>0.35600000000000026</c:v>
                </c:pt>
                <c:pt idx="712">
                  <c:v>0.35650000000000026</c:v>
                </c:pt>
                <c:pt idx="713">
                  <c:v>0.35700000000000026</c:v>
                </c:pt>
                <c:pt idx="714">
                  <c:v>0.35750000000000026</c:v>
                </c:pt>
                <c:pt idx="715">
                  <c:v>0.35800000000000026</c:v>
                </c:pt>
                <c:pt idx="716">
                  <c:v>0.35850000000000026</c:v>
                </c:pt>
                <c:pt idx="717">
                  <c:v>0.35900000000000026</c:v>
                </c:pt>
                <c:pt idx="718">
                  <c:v>0.35950000000000026</c:v>
                </c:pt>
                <c:pt idx="719">
                  <c:v>0.36000000000000026</c:v>
                </c:pt>
                <c:pt idx="720">
                  <c:v>0.36050000000000026</c:v>
                </c:pt>
                <c:pt idx="721">
                  <c:v>0.36100000000000027</c:v>
                </c:pt>
                <c:pt idx="722">
                  <c:v>0.36150000000000027</c:v>
                </c:pt>
                <c:pt idx="723">
                  <c:v>0.36200000000000027</c:v>
                </c:pt>
                <c:pt idx="724">
                  <c:v>0.36250000000000027</c:v>
                </c:pt>
                <c:pt idx="725">
                  <c:v>0.36300000000000027</c:v>
                </c:pt>
                <c:pt idx="726">
                  <c:v>0.36350000000000027</c:v>
                </c:pt>
                <c:pt idx="727">
                  <c:v>0.36400000000000027</c:v>
                </c:pt>
                <c:pt idx="728">
                  <c:v>0.36450000000000027</c:v>
                </c:pt>
                <c:pt idx="729">
                  <c:v>0.36500000000000027</c:v>
                </c:pt>
                <c:pt idx="730">
                  <c:v>0.36550000000000027</c:v>
                </c:pt>
                <c:pt idx="731">
                  <c:v>0.36600000000000027</c:v>
                </c:pt>
                <c:pt idx="732">
                  <c:v>0.36650000000000027</c:v>
                </c:pt>
                <c:pt idx="733">
                  <c:v>0.36700000000000027</c:v>
                </c:pt>
                <c:pt idx="734">
                  <c:v>0.36750000000000027</c:v>
                </c:pt>
                <c:pt idx="735">
                  <c:v>0.36800000000000027</c:v>
                </c:pt>
                <c:pt idx="736">
                  <c:v>0.36850000000000027</c:v>
                </c:pt>
                <c:pt idx="737">
                  <c:v>0.36900000000000027</c:v>
                </c:pt>
                <c:pt idx="738">
                  <c:v>0.36950000000000027</c:v>
                </c:pt>
                <c:pt idx="739">
                  <c:v>0.37000000000000027</c:v>
                </c:pt>
                <c:pt idx="740">
                  <c:v>0.37050000000000027</c:v>
                </c:pt>
                <c:pt idx="741">
                  <c:v>0.37100000000000027</c:v>
                </c:pt>
                <c:pt idx="742">
                  <c:v>0.37150000000000027</c:v>
                </c:pt>
                <c:pt idx="743">
                  <c:v>0.37200000000000027</c:v>
                </c:pt>
                <c:pt idx="744">
                  <c:v>0.37250000000000028</c:v>
                </c:pt>
                <c:pt idx="745">
                  <c:v>0.37300000000000028</c:v>
                </c:pt>
                <c:pt idx="746">
                  <c:v>0.37350000000000028</c:v>
                </c:pt>
                <c:pt idx="747">
                  <c:v>0.37400000000000028</c:v>
                </c:pt>
                <c:pt idx="748">
                  <c:v>0.37450000000000028</c:v>
                </c:pt>
                <c:pt idx="749">
                  <c:v>0.37500000000000028</c:v>
                </c:pt>
                <c:pt idx="750">
                  <c:v>0.37550000000000028</c:v>
                </c:pt>
                <c:pt idx="751">
                  <c:v>0.37600000000000028</c:v>
                </c:pt>
                <c:pt idx="752">
                  <c:v>0.37650000000000028</c:v>
                </c:pt>
                <c:pt idx="753">
                  <c:v>0.37700000000000028</c:v>
                </c:pt>
                <c:pt idx="754">
                  <c:v>0.37750000000000028</c:v>
                </c:pt>
                <c:pt idx="755">
                  <c:v>0.37800000000000028</c:v>
                </c:pt>
                <c:pt idx="756">
                  <c:v>0.37850000000000028</c:v>
                </c:pt>
                <c:pt idx="757">
                  <c:v>0.37900000000000028</c:v>
                </c:pt>
                <c:pt idx="758">
                  <c:v>0.37950000000000028</c:v>
                </c:pt>
                <c:pt idx="759">
                  <c:v>0.38000000000000028</c:v>
                </c:pt>
                <c:pt idx="760">
                  <c:v>0.38050000000000028</c:v>
                </c:pt>
                <c:pt idx="761">
                  <c:v>0.38100000000000028</c:v>
                </c:pt>
                <c:pt idx="762">
                  <c:v>0.38150000000000028</c:v>
                </c:pt>
                <c:pt idx="763">
                  <c:v>0.38200000000000028</c:v>
                </c:pt>
                <c:pt idx="764">
                  <c:v>0.38250000000000028</c:v>
                </c:pt>
                <c:pt idx="765">
                  <c:v>0.38300000000000028</c:v>
                </c:pt>
                <c:pt idx="766">
                  <c:v>0.38350000000000029</c:v>
                </c:pt>
                <c:pt idx="767">
                  <c:v>0.38400000000000029</c:v>
                </c:pt>
                <c:pt idx="768">
                  <c:v>0.38450000000000029</c:v>
                </c:pt>
                <c:pt idx="769">
                  <c:v>0.38500000000000029</c:v>
                </c:pt>
                <c:pt idx="770">
                  <c:v>0.38550000000000029</c:v>
                </c:pt>
                <c:pt idx="771">
                  <c:v>0.38600000000000029</c:v>
                </c:pt>
                <c:pt idx="772">
                  <c:v>0.38650000000000029</c:v>
                </c:pt>
                <c:pt idx="773">
                  <c:v>0.38700000000000029</c:v>
                </c:pt>
                <c:pt idx="774">
                  <c:v>0.38750000000000029</c:v>
                </c:pt>
                <c:pt idx="775">
                  <c:v>0.38800000000000029</c:v>
                </c:pt>
                <c:pt idx="776">
                  <c:v>0.38850000000000029</c:v>
                </c:pt>
                <c:pt idx="777">
                  <c:v>0.38900000000000029</c:v>
                </c:pt>
                <c:pt idx="778">
                  <c:v>0.38950000000000029</c:v>
                </c:pt>
                <c:pt idx="779">
                  <c:v>0.39000000000000029</c:v>
                </c:pt>
                <c:pt idx="780">
                  <c:v>0.39050000000000029</c:v>
                </c:pt>
                <c:pt idx="781">
                  <c:v>0.39100000000000029</c:v>
                </c:pt>
                <c:pt idx="782">
                  <c:v>0.39150000000000029</c:v>
                </c:pt>
                <c:pt idx="783">
                  <c:v>0.39200000000000029</c:v>
                </c:pt>
                <c:pt idx="784">
                  <c:v>0.39250000000000029</c:v>
                </c:pt>
                <c:pt idx="785">
                  <c:v>0.39300000000000029</c:v>
                </c:pt>
                <c:pt idx="786">
                  <c:v>0.39350000000000029</c:v>
                </c:pt>
                <c:pt idx="787">
                  <c:v>0.39400000000000029</c:v>
                </c:pt>
                <c:pt idx="788">
                  <c:v>0.39450000000000029</c:v>
                </c:pt>
                <c:pt idx="789">
                  <c:v>0.3950000000000003</c:v>
                </c:pt>
                <c:pt idx="790">
                  <c:v>0.3955000000000003</c:v>
                </c:pt>
                <c:pt idx="791">
                  <c:v>0.3960000000000003</c:v>
                </c:pt>
                <c:pt idx="792">
                  <c:v>0.3965000000000003</c:v>
                </c:pt>
                <c:pt idx="793">
                  <c:v>0.3970000000000003</c:v>
                </c:pt>
                <c:pt idx="794">
                  <c:v>0.3975000000000003</c:v>
                </c:pt>
                <c:pt idx="795">
                  <c:v>0.3980000000000003</c:v>
                </c:pt>
                <c:pt idx="796">
                  <c:v>0.3985000000000003</c:v>
                </c:pt>
                <c:pt idx="797">
                  <c:v>0.3990000000000003</c:v>
                </c:pt>
                <c:pt idx="798">
                  <c:v>0.3995000000000003</c:v>
                </c:pt>
                <c:pt idx="799">
                  <c:v>0.4000000000000003</c:v>
                </c:pt>
                <c:pt idx="800">
                  <c:v>0.4005000000000003</c:v>
                </c:pt>
                <c:pt idx="801">
                  <c:v>0.4010000000000003</c:v>
                </c:pt>
                <c:pt idx="802">
                  <c:v>0.4015000000000003</c:v>
                </c:pt>
                <c:pt idx="803">
                  <c:v>0.4020000000000003</c:v>
                </c:pt>
                <c:pt idx="804">
                  <c:v>0.4025000000000003</c:v>
                </c:pt>
                <c:pt idx="805">
                  <c:v>0.4030000000000003</c:v>
                </c:pt>
                <c:pt idx="806">
                  <c:v>0.4035000000000003</c:v>
                </c:pt>
                <c:pt idx="807">
                  <c:v>0.4040000000000003</c:v>
                </c:pt>
                <c:pt idx="808">
                  <c:v>0.4045000000000003</c:v>
                </c:pt>
                <c:pt idx="809">
                  <c:v>0.4050000000000003</c:v>
                </c:pt>
                <c:pt idx="810">
                  <c:v>0.4055000000000003</c:v>
                </c:pt>
                <c:pt idx="811">
                  <c:v>0.40600000000000031</c:v>
                </c:pt>
                <c:pt idx="812">
                  <c:v>0.40650000000000031</c:v>
                </c:pt>
                <c:pt idx="813">
                  <c:v>0.40700000000000031</c:v>
                </c:pt>
                <c:pt idx="814">
                  <c:v>0.40750000000000031</c:v>
                </c:pt>
                <c:pt idx="815">
                  <c:v>0.40800000000000031</c:v>
                </c:pt>
                <c:pt idx="816">
                  <c:v>0.40850000000000031</c:v>
                </c:pt>
                <c:pt idx="817">
                  <c:v>0.40900000000000031</c:v>
                </c:pt>
                <c:pt idx="818">
                  <c:v>0.40950000000000031</c:v>
                </c:pt>
                <c:pt idx="819">
                  <c:v>0.41000000000000031</c:v>
                </c:pt>
                <c:pt idx="820">
                  <c:v>0.41050000000000031</c:v>
                </c:pt>
                <c:pt idx="821">
                  <c:v>0.41100000000000031</c:v>
                </c:pt>
                <c:pt idx="822">
                  <c:v>0.41150000000000031</c:v>
                </c:pt>
                <c:pt idx="823">
                  <c:v>0.41200000000000031</c:v>
                </c:pt>
                <c:pt idx="824">
                  <c:v>0.41250000000000031</c:v>
                </c:pt>
                <c:pt idx="825">
                  <c:v>0.41300000000000031</c:v>
                </c:pt>
                <c:pt idx="826">
                  <c:v>0.41350000000000031</c:v>
                </c:pt>
                <c:pt idx="827">
                  <c:v>0.41400000000000031</c:v>
                </c:pt>
                <c:pt idx="828">
                  <c:v>0.41450000000000031</c:v>
                </c:pt>
                <c:pt idx="829">
                  <c:v>0.41500000000000031</c:v>
                </c:pt>
                <c:pt idx="830">
                  <c:v>0.41550000000000031</c:v>
                </c:pt>
                <c:pt idx="831">
                  <c:v>0.41600000000000031</c:v>
                </c:pt>
                <c:pt idx="832">
                  <c:v>0.41650000000000031</c:v>
                </c:pt>
                <c:pt idx="833">
                  <c:v>0.41700000000000031</c:v>
                </c:pt>
                <c:pt idx="834">
                  <c:v>0.41750000000000032</c:v>
                </c:pt>
                <c:pt idx="835">
                  <c:v>0.41800000000000032</c:v>
                </c:pt>
                <c:pt idx="836">
                  <c:v>0.41850000000000032</c:v>
                </c:pt>
                <c:pt idx="837">
                  <c:v>0.41900000000000032</c:v>
                </c:pt>
                <c:pt idx="838">
                  <c:v>0.41950000000000032</c:v>
                </c:pt>
                <c:pt idx="839">
                  <c:v>0.42000000000000032</c:v>
                </c:pt>
                <c:pt idx="840">
                  <c:v>0.42050000000000032</c:v>
                </c:pt>
                <c:pt idx="841">
                  <c:v>0.42100000000000032</c:v>
                </c:pt>
                <c:pt idx="842">
                  <c:v>0.42150000000000032</c:v>
                </c:pt>
                <c:pt idx="843">
                  <c:v>0.42200000000000032</c:v>
                </c:pt>
                <c:pt idx="844">
                  <c:v>0.42250000000000032</c:v>
                </c:pt>
                <c:pt idx="845">
                  <c:v>0.42300000000000032</c:v>
                </c:pt>
                <c:pt idx="846">
                  <c:v>0.42350000000000032</c:v>
                </c:pt>
                <c:pt idx="847">
                  <c:v>0.42400000000000032</c:v>
                </c:pt>
                <c:pt idx="848">
                  <c:v>0.42450000000000032</c:v>
                </c:pt>
                <c:pt idx="849">
                  <c:v>0.42500000000000032</c:v>
                </c:pt>
                <c:pt idx="850">
                  <c:v>0.42550000000000032</c:v>
                </c:pt>
                <c:pt idx="851">
                  <c:v>0.42600000000000032</c:v>
                </c:pt>
                <c:pt idx="852">
                  <c:v>0.42650000000000032</c:v>
                </c:pt>
                <c:pt idx="853">
                  <c:v>0.42700000000000032</c:v>
                </c:pt>
                <c:pt idx="854">
                  <c:v>0.42750000000000032</c:v>
                </c:pt>
                <c:pt idx="855">
                  <c:v>0.42800000000000032</c:v>
                </c:pt>
                <c:pt idx="856">
                  <c:v>0.42850000000000033</c:v>
                </c:pt>
                <c:pt idx="857">
                  <c:v>0.42900000000000033</c:v>
                </c:pt>
                <c:pt idx="858">
                  <c:v>0.42950000000000033</c:v>
                </c:pt>
                <c:pt idx="859">
                  <c:v>0.43000000000000033</c:v>
                </c:pt>
                <c:pt idx="860">
                  <c:v>0.43050000000000033</c:v>
                </c:pt>
                <c:pt idx="861">
                  <c:v>0.43100000000000033</c:v>
                </c:pt>
                <c:pt idx="862">
                  <c:v>0.43150000000000033</c:v>
                </c:pt>
                <c:pt idx="863">
                  <c:v>0.43200000000000033</c:v>
                </c:pt>
                <c:pt idx="864">
                  <c:v>0.43250000000000033</c:v>
                </c:pt>
                <c:pt idx="865">
                  <c:v>0.43300000000000033</c:v>
                </c:pt>
                <c:pt idx="866">
                  <c:v>0.43350000000000033</c:v>
                </c:pt>
                <c:pt idx="867">
                  <c:v>0.43400000000000033</c:v>
                </c:pt>
                <c:pt idx="868">
                  <c:v>0.43450000000000033</c:v>
                </c:pt>
                <c:pt idx="869">
                  <c:v>0.43500000000000033</c:v>
                </c:pt>
                <c:pt idx="870">
                  <c:v>0.43550000000000033</c:v>
                </c:pt>
                <c:pt idx="871">
                  <c:v>0.43600000000000033</c:v>
                </c:pt>
                <c:pt idx="872">
                  <c:v>0.43650000000000033</c:v>
                </c:pt>
                <c:pt idx="873">
                  <c:v>0.43700000000000033</c:v>
                </c:pt>
                <c:pt idx="874">
                  <c:v>0.43750000000000033</c:v>
                </c:pt>
                <c:pt idx="875">
                  <c:v>0.43800000000000033</c:v>
                </c:pt>
                <c:pt idx="876">
                  <c:v>0.43850000000000033</c:v>
                </c:pt>
                <c:pt idx="877">
                  <c:v>0.43900000000000033</c:v>
                </c:pt>
                <c:pt idx="878">
                  <c:v>0.43950000000000033</c:v>
                </c:pt>
                <c:pt idx="879">
                  <c:v>0.44000000000000034</c:v>
                </c:pt>
                <c:pt idx="880">
                  <c:v>0.44050000000000034</c:v>
                </c:pt>
                <c:pt idx="881">
                  <c:v>0.44100000000000034</c:v>
                </c:pt>
                <c:pt idx="882">
                  <c:v>0.44150000000000034</c:v>
                </c:pt>
                <c:pt idx="883">
                  <c:v>0.44200000000000034</c:v>
                </c:pt>
                <c:pt idx="884">
                  <c:v>0.44250000000000034</c:v>
                </c:pt>
                <c:pt idx="885">
                  <c:v>0.44300000000000034</c:v>
                </c:pt>
                <c:pt idx="886">
                  <c:v>0.44350000000000034</c:v>
                </c:pt>
                <c:pt idx="887">
                  <c:v>0.44400000000000034</c:v>
                </c:pt>
                <c:pt idx="888">
                  <c:v>0.44450000000000034</c:v>
                </c:pt>
                <c:pt idx="889">
                  <c:v>0.44500000000000034</c:v>
                </c:pt>
                <c:pt idx="890">
                  <c:v>0.44550000000000034</c:v>
                </c:pt>
                <c:pt idx="891">
                  <c:v>0.44600000000000034</c:v>
                </c:pt>
                <c:pt idx="892">
                  <c:v>0.44650000000000034</c:v>
                </c:pt>
                <c:pt idx="893">
                  <c:v>0.44700000000000034</c:v>
                </c:pt>
                <c:pt idx="894">
                  <c:v>0.44750000000000034</c:v>
                </c:pt>
                <c:pt idx="895">
                  <c:v>0.44800000000000034</c:v>
                </c:pt>
                <c:pt idx="896">
                  <c:v>0.44850000000000034</c:v>
                </c:pt>
                <c:pt idx="897">
                  <c:v>0.44900000000000034</c:v>
                </c:pt>
                <c:pt idx="898">
                  <c:v>0.44950000000000034</c:v>
                </c:pt>
                <c:pt idx="899">
                  <c:v>0.45000000000000034</c:v>
                </c:pt>
                <c:pt idx="900">
                  <c:v>0.45050000000000034</c:v>
                </c:pt>
                <c:pt idx="901">
                  <c:v>0.45100000000000035</c:v>
                </c:pt>
                <c:pt idx="902">
                  <c:v>0.45150000000000035</c:v>
                </c:pt>
                <c:pt idx="903">
                  <c:v>0.45200000000000035</c:v>
                </c:pt>
                <c:pt idx="904">
                  <c:v>0.45250000000000035</c:v>
                </c:pt>
                <c:pt idx="905">
                  <c:v>0.45300000000000035</c:v>
                </c:pt>
                <c:pt idx="906">
                  <c:v>0.45350000000000035</c:v>
                </c:pt>
                <c:pt idx="907">
                  <c:v>0.45400000000000035</c:v>
                </c:pt>
                <c:pt idx="908">
                  <c:v>0.45450000000000035</c:v>
                </c:pt>
                <c:pt idx="909">
                  <c:v>0.45500000000000035</c:v>
                </c:pt>
                <c:pt idx="910">
                  <c:v>0.45550000000000035</c:v>
                </c:pt>
                <c:pt idx="911">
                  <c:v>0.45600000000000035</c:v>
                </c:pt>
                <c:pt idx="912">
                  <c:v>0.45650000000000035</c:v>
                </c:pt>
                <c:pt idx="913">
                  <c:v>0.45700000000000035</c:v>
                </c:pt>
                <c:pt idx="914">
                  <c:v>0.45750000000000035</c:v>
                </c:pt>
                <c:pt idx="915">
                  <c:v>0.45800000000000035</c:v>
                </c:pt>
                <c:pt idx="916">
                  <c:v>0.45850000000000035</c:v>
                </c:pt>
                <c:pt idx="917">
                  <c:v>0.45900000000000035</c:v>
                </c:pt>
                <c:pt idx="918">
                  <c:v>0.45950000000000035</c:v>
                </c:pt>
                <c:pt idx="919">
                  <c:v>0.46000000000000035</c:v>
                </c:pt>
                <c:pt idx="920">
                  <c:v>0.46050000000000035</c:v>
                </c:pt>
                <c:pt idx="921">
                  <c:v>0.46100000000000035</c:v>
                </c:pt>
                <c:pt idx="922">
                  <c:v>0.46150000000000035</c:v>
                </c:pt>
                <c:pt idx="923">
                  <c:v>0.46200000000000035</c:v>
                </c:pt>
                <c:pt idx="924">
                  <c:v>0.46250000000000036</c:v>
                </c:pt>
                <c:pt idx="925">
                  <c:v>0.46300000000000036</c:v>
                </c:pt>
                <c:pt idx="926">
                  <c:v>0.46350000000000036</c:v>
                </c:pt>
                <c:pt idx="927">
                  <c:v>0.46400000000000036</c:v>
                </c:pt>
                <c:pt idx="928">
                  <c:v>0.46450000000000036</c:v>
                </c:pt>
                <c:pt idx="929">
                  <c:v>0.46500000000000036</c:v>
                </c:pt>
                <c:pt idx="930">
                  <c:v>0.46550000000000036</c:v>
                </c:pt>
                <c:pt idx="931">
                  <c:v>0.46600000000000036</c:v>
                </c:pt>
                <c:pt idx="932">
                  <c:v>0.46650000000000036</c:v>
                </c:pt>
                <c:pt idx="933">
                  <c:v>0.46700000000000036</c:v>
                </c:pt>
                <c:pt idx="934">
                  <c:v>0.46750000000000036</c:v>
                </c:pt>
                <c:pt idx="935">
                  <c:v>0.46800000000000036</c:v>
                </c:pt>
                <c:pt idx="936">
                  <c:v>0.46850000000000036</c:v>
                </c:pt>
                <c:pt idx="937">
                  <c:v>0.46900000000000036</c:v>
                </c:pt>
                <c:pt idx="938">
                  <c:v>0.46950000000000036</c:v>
                </c:pt>
                <c:pt idx="939">
                  <c:v>0.47000000000000036</c:v>
                </c:pt>
                <c:pt idx="940">
                  <c:v>0.47050000000000036</c:v>
                </c:pt>
                <c:pt idx="941">
                  <c:v>0.47100000000000036</c:v>
                </c:pt>
                <c:pt idx="942">
                  <c:v>0.47150000000000036</c:v>
                </c:pt>
                <c:pt idx="943">
                  <c:v>0.47200000000000036</c:v>
                </c:pt>
                <c:pt idx="944">
                  <c:v>0.47250000000000036</c:v>
                </c:pt>
                <c:pt idx="945">
                  <c:v>0.47300000000000036</c:v>
                </c:pt>
                <c:pt idx="946">
                  <c:v>0.47350000000000037</c:v>
                </c:pt>
                <c:pt idx="947">
                  <c:v>0.47400000000000037</c:v>
                </c:pt>
                <c:pt idx="948">
                  <c:v>0.47450000000000037</c:v>
                </c:pt>
                <c:pt idx="949">
                  <c:v>0.47500000000000037</c:v>
                </c:pt>
                <c:pt idx="950">
                  <c:v>0.47550000000000037</c:v>
                </c:pt>
                <c:pt idx="951">
                  <c:v>0.47600000000000037</c:v>
                </c:pt>
                <c:pt idx="952">
                  <c:v>0.47650000000000037</c:v>
                </c:pt>
                <c:pt idx="953">
                  <c:v>0.47700000000000037</c:v>
                </c:pt>
                <c:pt idx="954">
                  <c:v>0.47750000000000037</c:v>
                </c:pt>
                <c:pt idx="955">
                  <c:v>0.47800000000000037</c:v>
                </c:pt>
                <c:pt idx="956">
                  <c:v>0.47850000000000037</c:v>
                </c:pt>
                <c:pt idx="957">
                  <c:v>0.47900000000000037</c:v>
                </c:pt>
                <c:pt idx="958">
                  <c:v>0.47950000000000037</c:v>
                </c:pt>
                <c:pt idx="959">
                  <c:v>0.48000000000000037</c:v>
                </c:pt>
                <c:pt idx="960">
                  <c:v>0.48050000000000037</c:v>
                </c:pt>
                <c:pt idx="961">
                  <c:v>0.48100000000000037</c:v>
                </c:pt>
                <c:pt idx="962">
                  <c:v>0.48150000000000037</c:v>
                </c:pt>
                <c:pt idx="963">
                  <c:v>0.48200000000000037</c:v>
                </c:pt>
                <c:pt idx="964">
                  <c:v>0.48250000000000037</c:v>
                </c:pt>
                <c:pt idx="965">
                  <c:v>0.48300000000000037</c:v>
                </c:pt>
                <c:pt idx="966">
                  <c:v>0.48350000000000037</c:v>
                </c:pt>
                <c:pt idx="967">
                  <c:v>0.48400000000000037</c:v>
                </c:pt>
                <c:pt idx="968">
                  <c:v>0.48450000000000037</c:v>
                </c:pt>
                <c:pt idx="969">
                  <c:v>0.48500000000000038</c:v>
                </c:pt>
                <c:pt idx="970">
                  <c:v>0.48550000000000038</c:v>
                </c:pt>
                <c:pt idx="971">
                  <c:v>0.48600000000000038</c:v>
                </c:pt>
                <c:pt idx="972">
                  <c:v>0.48650000000000038</c:v>
                </c:pt>
                <c:pt idx="973">
                  <c:v>0.48700000000000038</c:v>
                </c:pt>
                <c:pt idx="974">
                  <c:v>0.48750000000000038</c:v>
                </c:pt>
                <c:pt idx="975">
                  <c:v>0.48800000000000038</c:v>
                </c:pt>
                <c:pt idx="976">
                  <c:v>0.48850000000000038</c:v>
                </c:pt>
                <c:pt idx="977">
                  <c:v>0.48900000000000038</c:v>
                </c:pt>
                <c:pt idx="978">
                  <c:v>0.48950000000000038</c:v>
                </c:pt>
                <c:pt idx="979">
                  <c:v>0.49000000000000038</c:v>
                </c:pt>
                <c:pt idx="980">
                  <c:v>0.49050000000000038</c:v>
                </c:pt>
                <c:pt idx="981">
                  <c:v>0.49100000000000038</c:v>
                </c:pt>
                <c:pt idx="982">
                  <c:v>0.49150000000000038</c:v>
                </c:pt>
                <c:pt idx="983">
                  <c:v>0.49200000000000038</c:v>
                </c:pt>
                <c:pt idx="984">
                  <c:v>0.49250000000000038</c:v>
                </c:pt>
                <c:pt idx="985">
                  <c:v>0.49300000000000038</c:v>
                </c:pt>
                <c:pt idx="986">
                  <c:v>0.49350000000000038</c:v>
                </c:pt>
                <c:pt idx="987">
                  <c:v>0.49400000000000038</c:v>
                </c:pt>
                <c:pt idx="988">
                  <c:v>0.49450000000000038</c:v>
                </c:pt>
                <c:pt idx="989">
                  <c:v>0.49500000000000038</c:v>
                </c:pt>
                <c:pt idx="990">
                  <c:v>0.49550000000000038</c:v>
                </c:pt>
                <c:pt idx="991">
                  <c:v>0.49600000000000039</c:v>
                </c:pt>
                <c:pt idx="992">
                  <c:v>0.49650000000000039</c:v>
                </c:pt>
                <c:pt idx="993">
                  <c:v>0.49700000000000039</c:v>
                </c:pt>
                <c:pt idx="994">
                  <c:v>0.49750000000000039</c:v>
                </c:pt>
                <c:pt idx="995">
                  <c:v>0.49800000000000039</c:v>
                </c:pt>
                <c:pt idx="996">
                  <c:v>0.49850000000000039</c:v>
                </c:pt>
                <c:pt idx="997">
                  <c:v>0.49900000000000039</c:v>
                </c:pt>
                <c:pt idx="998">
                  <c:v>0.49950000000000039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79-435E-A880-210FE010F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22144"/>
        <c:axId val="131220224"/>
      </c:areaChart>
      <c:lineChart>
        <c:grouping val="standard"/>
        <c:varyColors val="0"/>
        <c:ser>
          <c:idx val="0"/>
          <c:order val="0"/>
          <c:tx>
            <c:v>RW (%)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IRB!$B$24:$B$1022</c:f>
              <c:numCache>
                <c:formatCode>0.00%</c:formatCode>
                <c:ptCount val="9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9.0000000000000011E-3</c:v>
                </c:pt>
                <c:pt idx="9">
                  <c:v>1.0000000000000002E-2</c:v>
                </c:pt>
                <c:pt idx="10">
                  <c:v>1.1000000000000003E-2</c:v>
                </c:pt>
                <c:pt idx="11">
                  <c:v>1.2000000000000004E-2</c:v>
                </c:pt>
                <c:pt idx="12">
                  <c:v>1.3000000000000005E-2</c:v>
                </c:pt>
                <c:pt idx="13">
                  <c:v>1.4000000000000005E-2</c:v>
                </c:pt>
                <c:pt idx="14">
                  <c:v>1.5000000000000006E-2</c:v>
                </c:pt>
                <c:pt idx="15">
                  <c:v>1.6000000000000007E-2</c:v>
                </c:pt>
                <c:pt idx="16">
                  <c:v>1.7000000000000008E-2</c:v>
                </c:pt>
                <c:pt idx="17">
                  <c:v>1.8000000000000009E-2</c:v>
                </c:pt>
                <c:pt idx="18">
                  <c:v>1.900000000000001E-2</c:v>
                </c:pt>
                <c:pt idx="19">
                  <c:v>2.0000000000000011E-2</c:v>
                </c:pt>
                <c:pt idx="20">
                  <c:v>2.1000000000000012E-2</c:v>
                </c:pt>
                <c:pt idx="21">
                  <c:v>2.2000000000000013E-2</c:v>
                </c:pt>
                <c:pt idx="22">
                  <c:v>2.3000000000000013E-2</c:v>
                </c:pt>
                <c:pt idx="23">
                  <c:v>2.4000000000000014E-2</c:v>
                </c:pt>
                <c:pt idx="24">
                  <c:v>2.5000000000000015E-2</c:v>
                </c:pt>
                <c:pt idx="25">
                  <c:v>2.6000000000000016E-2</c:v>
                </c:pt>
                <c:pt idx="26">
                  <c:v>2.7000000000000017E-2</c:v>
                </c:pt>
                <c:pt idx="27">
                  <c:v>2.8000000000000018E-2</c:v>
                </c:pt>
                <c:pt idx="28">
                  <c:v>2.9000000000000019E-2</c:v>
                </c:pt>
                <c:pt idx="29">
                  <c:v>3.000000000000002E-2</c:v>
                </c:pt>
                <c:pt idx="30">
                  <c:v>3.1000000000000021E-2</c:v>
                </c:pt>
                <c:pt idx="31">
                  <c:v>3.2000000000000021E-2</c:v>
                </c:pt>
                <c:pt idx="32">
                  <c:v>3.3000000000000022E-2</c:v>
                </c:pt>
                <c:pt idx="33">
                  <c:v>3.4000000000000023E-2</c:v>
                </c:pt>
                <c:pt idx="34">
                  <c:v>3.5000000000000024E-2</c:v>
                </c:pt>
                <c:pt idx="35">
                  <c:v>3.6000000000000025E-2</c:v>
                </c:pt>
                <c:pt idx="36">
                  <c:v>3.7000000000000026E-2</c:v>
                </c:pt>
                <c:pt idx="37">
                  <c:v>3.8000000000000027E-2</c:v>
                </c:pt>
                <c:pt idx="38">
                  <c:v>3.9000000000000028E-2</c:v>
                </c:pt>
                <c:pt idx="39">
                  <c:v>4.0000000000000029E-2</c:v>
                </c:pt>
                <c:pt idx="40">
                  <c:v>4.1000000000000029E-2</c:v>
                </c:pt>
                <c:pt idx="41">
                  <c:v>4.200000000000003E-2</c:v>
                </c:pt>
                <c:pt idx="42">
                  <c:v>4.3000000000000031E-2</c:v>
                </c:pt>
                <c:pt idx="43">
                  <c:v>4.4000000000000032E-2</c:v>
                </c:pt>
                <c:pt idx="44">
                  <c:v>4.5000000000000033E-2</c:v>
                </c:pt>
                <c:pt idx="45">
                  <c:v>4.6000000000000034E-2</c:v>
                </c:pt>
                <c:pt idx="46">
                  <c:v>4.7000000000000035E-2</c:v>
                </c:pt>
                <c:pt idx="47">
                  <c:v>4.8000000000000036E-2</c:v>
                </c:pt>
                <c:pt idx="48">
                  <c:v>4.9000000000000037E-2</c:v>
                </c:pt>
                <c:pt idx="49">
                  <c:v>5.0000000000000037E-2</c:v>
                </c:pt>
                <c:pt idx="50">
                  <c:v>5.1000000000000038E-2</c:v>
                </c:pt>
                <c:pt idx="51">
                  <c:v>5.2000000000000039E-2</c:v>
                </c:pt>
                <c:pt idx="52">
                  <c:v>5.300000000000004E-2</c:v>
                </c:pt>
                <c:pt idx="53">
                  <c:v>5.4000000000000041E-2</c:v>
                </c:pt>
                <c:pt idx="54">
                  <c:v>5.5000000000000042E-2</c:v>
                </c:pt>
                <c:pt idx="55">
                  <c:v>5.6000000000000043E-2</c:v>
                </c:pt>
                <c:pt idx="56">
                  <c:v>5.7000000000000044E-2</c:v>
                </c:pt>
                <c:pt idx="57">
                  <c:v>5.8000000000000045E-2</c:v>
                </c:pt>
                <c:pt idx="58">
                  <c:v>5.9000000000000045E-2</c:v>
                </c:pt>
                <c:pt idx="59">
                  <c:v>6.0000000000000046E-2</c:v>
                </c:pt>
                <c:pt idx="60">
                  <c:v>6.1000000000000047E-2</c:v>
                </c:pt>
                <c:pt idx="61">
                  <c:v>6.2000000000000048E-2</c:v>
                </c:pt>
                <c:pt idx="62">
                  <c:v>6.3000000000000042E-2</c:v>
                </c:pt>
                <c:pt idx="63">
                  <c:v>6.4000000000000043E-2</c:v>
                </c:pt>
                <c:pt idx="64">
                  <c:v>6.5000000000000044E-2</c:v>
                </c:pt>
                <c:pt idx="65">
                  <c:v>6.6000000000000045E-2</c:v>
                </c:pt>
                <c:pt idx="66">
                  <c:v>6.7000000000000046E-2</c:v>
                </c:pt>
                <c:pt idx="67">
                  <c:v>6.8000000000000047E-2</c:v>
                </c:pt>
                <c:pt idx="68">
                  <c:v>6.9000000000000047E-2</c:v>
                </c:pt>
                <c:pt idx="69">
                  <c:v>7.0000000000000048E-2</c:v>
                </c:pt>
                <c:pt idx="70">
                  <c:v>7.1000000000000049E-2</c:v>
                </c:pt>
                <c:pt idx="71">
                  <c:v>7.200000000000005E-2</c:v>
                </c:pt>
                <c:pt idx="72">
                  <c:v>7.3000000000000051E-2</c:v>
                </c:pt>
                <c:pt idx="73">
                  <c:v>7.4000000000000052E-2</c:v>
                </c:pt>
                <c:pt idx="74">
                  <c:v>7.5000000000000053E-2</c:v>
                </c:pt>
                <c:pt idx="75">
                  <c:v>7.6000000000000054E-2</c:v>
                </c:pt>
                <c:pt idx="76">
                  <c:v>7.7000000000000055E-2</c:v>
                </c:pt>
                <c:pt idx="77">
                  <c:v>7.8000000000000055E-2</c:v>
                </c:pt>
                <c:pt idx="78">
                  <c:v>7.9000000000000056E-2</c:v>
                </c:pt>
                <c:pt idx="79">
                  <c:v>8.0000000000000057E-2</c:v>
                </c:pt>
                <c:pt idx="80">
                  <c:v>8.1000000000000058E-2</c:v>
                </c:pt>
                <c:pt idx="81">
                  <c:v>8.2000000000000059E-2</c:v>
                </c:pt>
                <c:pt idx="82">
                  <c:v>8.300000000000006E-2</c:v>
                </c:pt>
                <c:pt idx="83">
                  <c:v>8.4000000000000061E-2</c:v>
                </c:pt>
                <c:pt idx="84">
                  <c:v>8.5000000000000062E-2</c:v>
                </c:pt>
                <c:pt idx="85">
                  <c:v>8.6000000000000063E-2</c:v>
                </c:pt>
                <c:pt idx="86">
                  <c:v>8.7000000000000063E-2</c:v>
                </c:pt>
                <c:pt idx="87">
                  <c:v>8.8000000000000064E-2</c:v>
                </c:pt>
                <c:pt idx="88">
                  <c:v>8.9000000000000065E-2</c:v>
                </c:pt>
                <c:pt idx="89">
                  <c:v>9.0000000000000066E-2</c:v>
                </c:pt>
                <c:pt idx="90">
                  <c:v>9.1000000000000067E-2</c:v>
                </c:pt>
                <c:pt idx="91">
                  <c:v>9.2000000000000068E-2</c:v>
                </c:pt>
                <c:pt idx="92">
                  <c:v>9.3000000000000069E-2</c:v>
                </c:pt>
                <c:pt idx="93">
                  <c:v>9.400000000000007E-2</c:v>
                </c:pt>
                <c:pt idx="94">
                  <c:v>9.500000000000007E-2</c:v>
                </c:pt>
                <c:pt idx="95">
                  <c:v>9.6000000000000071E-2</c:v>
                </c:pt>
                <c:pt idx="96">
                  <c:v>9.7000000000000072E-2</c:v>
                </c:pt>
                <c:pt idx="97">
                  <c:v>9.8000000000000073E-2</c:v>
                </c:pt>
                <c:pt idx="98">
                  <c:v>9.9000000000000074E-2</c:v>
                </c:pt>
                <c:pt idx="99">
                  <c:v>0.10000000000000007</c:v>
                </c:pt>
                <c:pt idx="100">
                  <c:v>0.10100000000000008</c:v>
                </c:pt>
                <c:pt idx="101">
                  <c:v>0.10200000000000008</c:v>
                </c:pt>
                <c:pt idx="102">
                  <c:v>0.10300000000000008</c:v>
                </c:pt>
                <c:pt idx="103">
                  <c:v>0.10400000000000008</c:v>
                </c:pt>
                <c:pt idx="104">
                  <c:v>0.10500000000000008</c:v>
                </c:pt>
                <c:pt idx="105">
                  <c:v>0.10600000000000008</c:v>
                </c:pt>
                <c:pt idx="106">
                  <c:v>0.10700000000000008</c:v>
                </c:pt>
                <c:pt idx="107">
                  <c:v>0.10800000000000008</c:v>
                </c:pt>
                <c:pt idx="108">
                  <c:v>0.10900000000000008</c:v>
                </c:pt>
                <c:pt idx="109">
                  <c:v>0.11000000000000008</c:v>
                </c:pt>
                <c:pt idx="110">
                  <c:v>0.11100000000000008</c:v>
                </c:pt>
                <c:pt idx="111">
                  <c:v>0.11200000000000009</c:v>
                </c:pt>
                <c:pt idx="112">
                  <c:v>0.11300000000000009</c:v>
                </c:pt>
                <c:pt idx="113">
                  <c:v>0.11400000000000009</c:v>
                </c:pt>
                <c:pt idx="114">
                  <c:v>0.11500000000000009</c:v>
                </c:pt>
                <c:pt idx="115">
                  <c:v>0.11600000000000009</c:v>
                </c:pt>
                <c:pt idx="116">
                  <c:v>0.11700000000000009</c:v>
                </c:pt>
                <c:pt idx="117">
                  <c:v>0.11800000000000009</c:v>
                </c:pt>
                <c:pt idx="118">
                  <c:v>0.11900000000000009</c:v>
                </c:pt>
                <c:pt idx="119">
                  <c:v>0.12000000000000009</c:v>
                </c:pt>
                <c:pt idx="120">
                  <c:v>0.12100000000000009</c:v>
                </c:pt>
                <c:pt idx="121">
                  <c:v>0.12200000000000009</c:v>
                </c:pt>
                <c:pt idx="122">
                  <c:v>0.1230000000000001</c:v>
                </c:pt>
                <c:pt idx="123">
                  <c:v>0.1240000000000001</c:v>
                </c:pt>
                <c:pt idx="124">
                  <c:v>0.12500000000000008</c:v>
                </c:pt>
                <c:pt idx="125">
                  <c:v>0.12600000000000008</c:v>
                </c:pt>
                <c:pt idx="126">
                  <c:v>0.12700000000000009</c:v>
                </c:pt>
                <c:pt idx="127">
                  <c:v>0.12800000000000009</c:v>
                </c:pt>
                <c:pt idx="128">
                  <c:v>0.12900000000000009</c:v>
                </c:pt>
                <c:pt idx="129">
                  <c:v>0.13000000000000009</c:v>
                </c:pt>
                <c:pt idx="130">
                  <c:v>0.13100000000000009</c:v>
                </c:pt>
                <c:pt idx="131">
                  <c:v>0.13200000000000009</c:v>
                </c:pt>
                <c:pt idx="132">
                  <c:v>0.13300000000000009</c:v>
                </c:pt>
                <c:pt idx="133">
                  <c:v>0.13400000000000009</c:v>
                </c:pt>
                <c:pt idx="134">
                  <c:v>0.13500000000000009</c:v>
                </c:pt>
                <c:pt idx="135">
                  <c:v>0.13600000000000009</c:v>
                </c:pt>
                <c:pt idx="136">
                  <c:v>0.13700000000000009</c:v>
                </c:pt>
                <c:pt idx="137">
                  <c:v>0.13800000000000009</c:v>
                </c:pt>
                <c:pt idx="138">
                  <c:v>0.1390000000000001</c:v>
                </c:pt>
                <c:pt idx="139">
                  <c:v>0.1400000000000001</c:v>
                </c:pt>
                <c:pt idx="140">
                  <c:v>0.1410000000000001</c:v>
                </c:pt>
                <c:pt idx="141">
                  <c:v>0.1420000000000001</c:v>
                </c:pt>
                <c:pt idx="142">
                  <c:v>0.1430000000000001</c:v>
                </c:pt>
                <c:pt idx="143">
                  <c:v>0.1440000000000001</c:v>
                </c:pt>
                <c:pt idx="144">
                  <c:v>0.1450000000000001</c:v>
                </c:pt>
                <c:pt idx="145">
                  <c:v>0.1460000000000001</c:v>
                </c:pt>
                <c:pt idx="146">
                  <c:v>0.1470000000000001</c:v>
                </c:pt>
                <c:pt idx="147">
                  <c:v>0.1480000000000001</c:v>
                </c:pt>
                <c:pt idx="148">
                  <c:v>0.1490000000000001</c:v>
                </c:pt>
                <c:pt idx="149">
                  <c:v>0.15000000000000011</c:v>
                </c:pt>
                <c:pt idx="150">
                  <c:v>0.15100000000000011</c:v>
                </c:pt>
                <c:pt idx="151">
                  <c:v>0.15200000000000011</c:v>
                </c:pt>
                <c:pt idx="152">
                  <c:v>0.15300000000000011</c:v>
                </c:pt>
                <c:pt idx="153">
                  <c:v>0.15400000000000011</c:v>
                </c:pt>
                <c:pt idx="154">
                  <c:v>0.15500000000000011</c:v>
                </c:pt>
                <c:pt idx="155">
                  <c:v>0.15600000000000011</c:v>
                </c:pt>
                <c:pt idx="156">
                  <c:v>0.15700000000000011</c:v>
                </c:pt>
                <c:pt idx="157">
                  <c:v>0.15800000000000011</c:v>
                </c:pt>
                <c:pt idx="158">
                  <c:v>0.15900000000000011</c:v>
                </c:pt>
                <c:pt idx="159">
                  <c:v>0.16000000000000011</c:v>
                </c:pt>
                <c:pt idx="160">
                  <c:v>0.16100000000000012</c:v>
                </c:pt>
                <c:pt idx="161">
                  <c:v>0.16200000000000012</c:v>
                </c:pt>
                <c:pt idx="162">
                  <c:v>0.16300000000000012</c:v>
                </c:pt>
                <c:pt idx="163">
                  <c:v>0.16400000000000012</c:v>
                </c:pt>
                <c:pt idx="164">
                  <c:v>0.16500000000000012</c:v>
                </c:pt>
                <c:pt idx="165">
                  <c:v>0.16600000000000012</c:v>
                </c:pt>
                <c:pt idx="166">
                  <c:v>0.16700000000000012</c:v>
                </c:pt>
                <c:pt idx="167">
                  <c:v>0.16800000000000012</c:v>
                </c:pt>
                <c:pt idx="168">
                  <c:v>0.16900000000000012</c:v>
                </c:pt>
                <c:pt idx="169">
                  <c:v>0.17000000000000012</c:v>
                </c:pt>
                <c:pt idx="170">
                  <c:v>0.17100000000000012</c:v>
                </c:pt>
                <c:pt idx="171">
                  <c:v>0.17200000000000013</c:v>
                </c:pt>
                <c:pt idx="172">
                  <c:v>0.17300000000000013</c:v>
                </c:pt>
                <c:pt idx="173">
                  <c:v>0.17400000000000013</c:v>
                </c:pt>
                <c:pt idx="174">
                  <c:v>0.17500000000000013</c:v>
                </c:pt>
                <c:pt idx="175">
                  <c:v>0.17600000000000013</c:v>
                </c:pt>
                <c:pt idx="176">
                  <c:v>0.17700000000000013</c:v>
                </c:pt>
                <c:pt idx="177">
                  <c:v>0.17800000000000013</c:v>
                </c:pt>
                <c:pt idx="178">
                  <c:v>0.17900000000000013</c:v>
                </c:pt>
                <c:pt idx="179">
                  <c:v>0.18000000000000013</c:v>
                </c:pt>
                <c:pt idx="180">
                  <c:v>0.18100000000000013</c:v>
                </c:pt>
                <c:pt idx="181">
                  <c:v>0.18200000000000013</c:v>
                </c:pt>
                <c:pt idx="182">
                  <c:v>0.18300000000000013</c:v>
                </c:pt>
                <c:pt idx="183">
                  <c:v>0.18400000000000014</c:v>
                </c:pt>
                <c:pt idx="184">
                  <c:v>0.18500000000000014</c:v>
                </c:pt>
                <c:pt idx="185">
                  <c:v>0.18600000000000014</c:v>
                </c:pt>
                <c:pt idx="186">
                  <c:v>0.18700000000000014</c:v>
                </c:pt>
                <c:pt idx="187">
                  <c:v>0.18800000000000014</c:v>
                </c:pt>
                <c:pt idx="188">
                  <c:v>0.18900000000000014</c:v>
                </c:pt>
                <c:pt idx="189">
                  <c:v>0.19000000000000014</c:v>
                </c:pt>
                <c:pt idx="190">
                  <c:v>0.19100000000000014</c:v>
                </c:pt>
                <c:pt idx="191">
                  <c:v>0.19200000000000014</c:v>
                </c:pt>
                <c:pt idx="192">
                  <c:v>0.19300000000000014</c:v>
                </c:pt>
                <c:pt idx="193">
                  <c:v>0.19400000000000014</c:v>
                </c:pt>
                <c:pt idx="194">
                  <c:v>0.19500000000000015</c:v>
                </c:pt>
                <c:pt idx="195">
                  <c:v>0.19600000000000015</c:v>
                </c:pt>
                <c:pt idx="196">
                  <c:v>0.19700000000000015</c:v>
                </c:pt>
                <c:pt idx="197">
                  <c:v>0.19800000000000015</c:v>
                </c:pt>
                <c:pt idx="198">
                  <c:v>0.19900000000000015</c:v>
                </c:pt>
                <c:pt idx="199">
                  <c:v>0.20000000000000015</c:v>
                </c:pt>
                <c:pt idx="200">
                  <c:v>0.20100000000000015</c:v>
                </c:pt>
                <c:pt idx="201">
                  <c:v>0.20200000000000015</c:v>
                </c:pt>
                <c:pt idx="202">
                  <c:v>0.20300000000000015</c:v>
                </c:pt>
                <c:pt idx="203">
                  <c:v>0.20400000000000015</c:v>
                </c:pt>
                <c:pt idx="204">
                  <c:v>0.20500000000000015</c:v>
                </c:pt>
                <c:pt idx="205">
                  <c:v>0.20600000000000016</c:v>
                </c:pt>
                <c:pt idx="206">
                  <c:v>0.20700000000000016</c:v>
                </c:pt>
                <c:pt idx="207">
                  <c:v>0.20800000000000016</c:v>
                </c:pt>
                <c:pt idx="208">
                  <c:v>0.20900000000000016</c:v>
                </c:pt>
                <c:pt idx="209">
                  <c:v>0.21000000000000016</c:v>
                </c:pt>
                <c:pt idx="210">
                  <c:v>0.21100000000000016</c:v>
                </c:pt>
                <c:pt idx="211">
                  <c:v>0.21200000000000016</c:v>
                </c:pt>
                <c:pt idx="212">
                  <c:v>0.21300000000000016</c:v>
                </c:pt>
                <c:pt idx="213">
                  <c:v>0.21400000000000016</c:v>
                </c:pt>
                <c:pt idx="214">
                  <c:v>0.21500000000000016</c:v>
                </c:pt>
                <c:pt idx="215">
                  <c:v>0.21600000000000016</c:v>
                </c:pt>
                <c:pt idx="216">
                  <c:v>0.21700000000000016</c:v>
                </c:pt>
                <c:pt idx="217">
                  <c:v>0.21800000000000017</c:v>
                </c:pt>
                <c:pt idx="218">
                  <c:v>0.21900000000000017</c:v>
                </c:pt>
                <c:pt idx="219">
                  <c:v>0.22000000000000017</c:v>
                </c:pt>
                <c:pt idx="220">
                  <c:v>0.22100000000000017</c:v>
                </c:pt>
                <c:pt idx="221">
                  <c:v>0.22200000000000017</c:v>
                </c:pt>
                <c:pt idx="222">
                  <c:v>0.22300000000000017</c:v>
                </c:pt>
                <c:pt idx="223">
                  <c:v>0.22400000000000017</c:v>
                </c:pt>
                <c:pt idx="224">
                  <c:v>0.22500000000000017</c:v>
                </c:pt>
                <c:pt idx="225">
                  <c:v>0.22600000000000017</c:v>
                </c:pt>
                <c:pt idx="226">
                  <c:v>0.22700000000000017</c:v>
                </c:pt>
                <c:pt idx="227">
                  <c:v>0.22800000000000017</c:v>
                </c:pt>
                <c:pt idx="228">
                  <c:v>0.22900000000000018</c:v>
                </c:pt>
                <c:pt idx="229">
                  <c:v>0.23000000000000018</c:v>
                </c:pt>
                <c:pt idx="230">
                  <c:v>0.23100000000000018</c:v>
                </c:pt>
                <c:pt idx="231">
                  <c:v>0.23200000000000018</c:v>
                </c:pt>
                <c:pt idx="232">
                  <c:v>0.23300000000000018</c:v>
                </c:pt>
                <c:pt idx="233">
                  <c:v>0.23400000000000018</c:v>
                </c:pt>
                <c:pt idx="234">
                  <c:v>0.23500000000000018</c:v>
                </c:pt>
                <c:pt idx="235">
                  <c:v>0.23600000000000018</c:v>
                </c:pt>
                <c:pt idx="236">
                  <c:v>0.23700000000000018</c:v>
                </c:pt>
                <c:pt idx="237">
                  <c:v>0.23800000000000018</c:v>
                </c:pt>
                <c:pt idx="238">
                  <c:v>0.23900000000000018</c:v>
                </c:pt>
                <c:pt idx="239">
                  <c:v>0.24000000000000019</c:v>
                </c:pt>
                <c:pt idx="240">
                  <c:v>0.24100000000000019</c:v>
                </c:pt>
                <c:pt idx="241">
                  <c:v>0.24200000000000019</c:v>
                </c:pt>
                <c:pt idx="242">
                  <c:v>0.24300000000000019</c:v>
                </c:pt>
                <c:pt idx="243">
                  <c:v>0.24400000000000019</c:v>
                </c:pt>
                <c:pt idx="244">
                  <c:v>0.24500000000000019</c:v>
                </c:pt>
                <c:pt idx="245">
                  <c:v>0.24600000000000019</c:v>
                </c:pt>
                <c:pt idx="246">
                  <c:v>0.24700000000000019</c:v>
                </c:pt>
                <c:pt idx="247">
                  <c:v>0.24800000000000019</c:v>
                </c:pt>
                <c:pt idx="248">
                  <c:v>0.24900000000000019</c:v>
                </c:pt>
                <c:pt idx="249">
                  <c:v>0.25000000000000017</c:v>
                </c:pt>
                <c:pt idx="250">
                  <c:v>0.25100000000000017</c:v>
                </c:pt>
                <c:pt idx="251">
                  <c:v>0.25200000000000017</c:v>
                </c:pt>
                <c:pt idx="252">
                  <c:v>0.25300000000000017</c:v>
                </c:pt>
                <c:pt idx="253">
                  <c:v>0.25400000000000017</c:v>
                </c:pt>
                <c:pt idx="254">
                  <c:v>0.25500000000000017</c:v>
                </c:pt>
                <c:pt idx="255">
                  <c:v>0.25600000000000017</c:v>
                </c:pt>
                <c:pt idx="256">
                  <c:v>0.25700000000000017</c:v>
                </c:pt>
                <c:pt idx="257">
                  <c:v>0.25800000000000017</c:v>
                </c:pt>
                <c:pt idx="258">
                  <c:v>0.25900000000000017</c:v>
                </c:pt>
                <c:pt idx="259">
                  <c:v>0.26000000000000018</c:v>
                </c:pt>
                <c:pt idx="260">
                  <c:v>0.26100000000000018</c:v>
                </c:pt>
                <c:pt idx="261">
                  <c:v>0.26200000000000018</c:v>
                </c:pt>
                <c:pt idx="262">
                  <c:v>0.26300000000000018</c:v>
                </c:pt>
                <c:pt idx="263">
                  <c:v>0.26400000000000018</c:v>
                </c:pt>
                <c:pt idx="264">
                  <c:v>0.26500000000000018</c:v>
                </c:pt>
                <c:pt idx="265">
                  <c:v>0.26600000000000018</c:v>
                </c:pt>
                <c:pt idx="266">
                  <c:v>0.26700000000000018</c:v>
                </c:pt>
                <c:pt idx="267">
                  <c:v>0.26800000000000018</c:v>
                </c:pt>
                <c:pt idx="268">
                  <c:v>0.26900000000000018</c:v>
                </c:pt>
                <c:pt idx="269">
                  <c:v>0.27000000000000018</c:v>
                </c:pt>
                <c:pt idx="270">
                  <c:v>0.27100000000000019</c:v>
                </c:pt>
                <c:pt idx="271">
                  <c:v>0.27200000000000019</c:v>
                </c:pt>
                <c:pt idx="272">
                  <c:v>0.27300000000000019</c:v>
                </c:pt>
                <c:pt idx="273">
                  <c:v>0.27400000000000019</c:v>
                </c:pt>
                <c:pt idx="274">
                  <c:v>0.27500000000000019</c:v>
                </c:pt>
                <c:pt idx="275">
                  <c:v>0.27600000000000019</c:v>
                </c:pt>
                <c:pt idx="276">
                  <c:v>0.27700000000000019</c:v>
                </c:pt>
                <c:pt idx="277">
                  <c:v>0.27800000000000019</c:v>
                </c:pt>
                <c:pt idx="278">
                  <c:v>0.27900000000000019</c:v>
                </c:pt>
                <c:pt idx="279">
                  <c:v>0.28000000000000019</c:v>
                </c:pt>
                <c:pt idx="280">
                  <c:v>0.28100000000000019</c:v>
                </c:pt>
                <c:pt idx="281">
                  <c:v>0.28200000000000019</c:v>
                </c:pt>
                <c:pt idx="282">
                  <c:v>0.2830000000000002</c:v>
                </c:pt>
                <c:pt idx="283">
                  <c:v>0.2840000000000002</c:v>
                </c:pt>
                <c:pt idx="284">
                  <c:v>0.2850000000000002</c:v>
                </c:pt>
                <c:pt idx="285">
                  <c:v>0.2860000000000002</c:v>
                </c:pt>
                <c:pt idx="286">
                  <c:v>0.2870000000000002</c:v>
                </c:pt>
                <c:pt idx="287">
                  <c:v>0.2880000000000002</c:v>
                </c:pt>
                <c:pt idx="288">
                  <c:v>0.2890000000000002</c:v>
                </c:pt>
                <c:pt idx="289">
                  <c:v>0.2900000000000002</c:v>
                </c:pt>
                <c:pt idx="290">
                  <c:v>0.2910000000000002</c:v>
                </c:pt>
                <c:pt idx="291">
                  <c:v>0.2920000000000002</c:v>
                </c:pt>
                <c:pt idx="292">
                  <c:v>0.2930000000000002</c:v>
                </c:pt>
                <c:pt idx="293">
                  <c:v>0.29400000000000021</c:v>
                </c:pt>
                <c:pt idx="294">
                  <c:v>0.29500000000000021</c:v>
                </c:pt>
                <c:pt idx="295">
                  <c:v>0.29600000000000021</c:v>
                </c:pt>
                <c:pt idx="296">
                  <c:v>0.29700000000000021</c:v>
                </c:pt>
                <c:pt idx="297">
                  <c:v>0.29800000000000021</c:v>
                </c:pt>
                <c:pt idx="298">
                  <c:v>0.29900000000000021</c:v>
                </c:pt>
                <c:pt idx="299">
                  <c:v>0.30000000000000021</c:v>
                </c:pt>
                <c:pt idx="300">
                  <c:v>0.30100000000000021</c:v>
                </c:pt>
                <c:pt idx="301">
                  <c:v>0.30200000000000021</c:v>
                </c:pt>
                <c:pt idx="302">
                  <c:v>0.30300000000000021</c:v>
                </c:pt>
                <c:pt idx="303">
                  <c:v>0.30400000000000021</c:v>
                </c:pt>
                <c:pt idx="304">
                  <c:v>0.30500000000000022</c:v>
                </c:pt>
                <c:pt idx="305">
                  <c:v>0.30600000000000022</c:v>
                </c:pt>
                <c:pt idx="306">
                  <c:v>0.30700000000000022</c:v>
                </c:pt>
                <c:pt idx="307">
                  <c:v>0.30800000000000022</c:v>
                </c:pt>
                <c:pt idx="308">
                  <c:v>0.30900000000000022</c:v>
                </c:pt>
                <c:pt idx="309">
                  <c:v>0.31000000000000022</c:v>
                </c:pt>
                <c:pt idx="310">
                  <c:v>0.31100000000000022</c:v>
                </c:pt>
                <c:pt idx="311">
                  <c:v>0.31200000000000022</c:v>
                </c:pt>
                <c:pt idx="312">
                  <c:v>0.31300000000000022</c:v>
                </c:pt>
                <c:pt idx="313">
                  <c:v>0.31400000000000022</c:v>
                </c:pt>
                <c:pt idx="314">
                  <c:v>0.31500000000000022</c:v>
                </c:pt>
                <c:pt idx="315">
                  <c:v>0.31600000000000023</c:v>
                </c:pt>
                <c:pt idx="316">
                  <c:v>0.31700000000000023</c:v>
                </c:pt>
                <c:pt idx="317">
                  <c:v>0.31800000000000023</c:v>
                </c:pt>
                <c:pt idx="318">
                  <c:v>0.31900000000000023</c:v>
                </c:pt>
                <c:pt idx="319">
                  <c:v>0.32000000000000023</c:v>
                </c:pt>
                <c:pt idx="320">
                  <c:v>0.32100000000000023</c:v>
                </c:pt>
                <c:pt idx="321">
                  <c:v>0.32200000000000023</c:v>
                </c:pt>
                <c:pt idx="322">
                  <c:v>0.32300000000000023</c:v>
                </c:pt>
                <c:pt idx="323">
                  <c:v>0.32400000000000023</c:v>
                </c:pt>
                <c:pt idx="324">
                  <c:v>0.32500000000000023</c:v>
                </c:pt>
                <c:pt idx="325">
                  <c:v>0.32600000000000023</c:v>
                </c:pt>
                <c:pt idx="326">
                  <c:v>0.32700000000000023</c:v>
                </c:pt>
                <c:pt idx="327">
                  <c:v>0.32800000000000024</c:v>
                </c:pt>
                <c:pt idx="328">
                  <c:v>0.32900000000000024</c:v>
                </c:pt>
                <c:pt idx="329">
                  <c:v>0.33000000000000024</c:v>
                </c:pt>
                <c:pt idx="330">
                  <c:v>0.33100000000000024</c:v>
                </c:pt>
                <c:pt idx="331">
                  <c:v>0.33200000000000024</c:v>
                </c:pt>
                <c:pt idx="332">
                  <c:v>0.33300000000000024</c:v>
                </c:pt>
                <c:pt idx="333">
                  <c:v>0.33400000000000024</c:v>
                </c:pt>
                <c:pt idx="334">
                  <c:v>0.33500000000000024</c:v>
                </c:pt>
                <c:pt idx="335">
                  <c:v>0.33600000000000024</c:v>
                </c:pt>
                <c:pt idx="336">
                  <c:v>0.33700000000000024</c:v>
                </c:pt>
                <c:pt idx="337">
                  <c:v>0.33800000000000024</c:v>
                </c:pt>
                <c:pt idx="338">
                  <c:v>0.33900000000000025</c:v>
                </c:pt>
                <c:pt idx="339">
                  <c:v>0.34000000000000025</c:v>
                </c:pt>
                <c:pt idx="340">
                  <c:v>0.34100000000000025</c:v>
                </c:pt>
                <c:pt idx="341">
                  <c:v>0.34200000000000025</c:v>
                </c:pt>
                <c:pt idx="342">
                  <c:v>0.34300000000000025</c:v>
                </c:pt>
                <c:pt idx="343">
                  <c:v>0.34400000000000025</c:v>
                </c:pt>
                <c:pt idx="344">
                  <c:v>0.34500000000000025</c:v>
                </c:pt>
                <c:pt idx="345">
                  <c:v>0.34600000000000025</c:v>
                </c:pt>
                <c:pt idx="346">
                  <c:v>0.34700000000000025</c:v>
                </c:pt>
                <c:pt idx="347">
                  <c:v>0.34800000000000025</c:v>
                </c:pt>
                <c:pt idx="348">
                  <c:v>0.34900000000000025</c:v>
                </c:pt>
                <c:pt idx="349">
                  <c:v>0.35000000000000026</c:v>
                </c:pt>
                <c:pt idx="350">
                  <c:v>0.35100000000000026</c:v>
                </c:pt>
                <c:pt idx="351">
                  <c:v>0.35200000000000026</c:v>
                </c:pt>
                <c:pt idx="352">
                  <c:v>0.35300000000000026</c:v>
                </c:pt>
                <c:pt idx="353">
                  <c:v>0.35400000000000026</c:v>
                </c:pt>
                <c:pt idx="354">
                  <c:v>0.35500000000000026</c:v>
                </c:pt>
                <c:pt idx="355">
                  <c:v>0.35600000000000026</c:v>
                </c:pt>
                <c:pt idx="356">
                  <c:v>0.35700000000000026</c:v>
                </c:pt>
                <c:pt idx="357">
                  <c:v>0.35800000000000026</c:v>
                </c:pt>
                <c:pt idx="358">
                  <c:v>0.35900000000000026</c:v>
                </c:pt>
                <c:pt idx="359">
                  <c:v>0.36000000000000026</c:v>
                </c:pt>
                <c:pt idx="360">
                  <c:v>0.36100000000000027</c:v>
                </c:pt>
                <c:pt idx="361">
                  <c:v>0.36200000000000027</c:v>
                </c:pt>
                <c:pt idx="362">
                  <c:v>0.36300000000000027</c:v>
                </c:pt>
                <c:pt idx="363">
                  <c:v>0.36400000000000027</c:v>
                </c:pt>
                <c:pt idx="364">
                  <c:v>0.36500000000000027</c:v>
                </c:pt>
                <c:pt idx="365">
                  <c:v>0.36600000000000027</c:v>
                </c:pt>
                <c:pt idx="366">
                  <c:v>0.36700000000000027</c:v>
                </c:pt>
                <c:pt idx="367">
                  <c:v>0.36800000000000027</c:v>
                </c:pt>
                <c:pt idx="368">
                  <c:v>0.36900000000000027</c:v>
                </c:pt>
                <c:pt idx="369">
                  <c:v>0.37000000000000027</c:v>
                </c:pt>
                <c:pt idx="370">
                  <c:v>0.37100000000000027</c:v>
                </c:pt>
                <c:pt idx="371">
                  <c:v>0.37200000000000027</c:v>
                </c:pt>
                <c:pt idx="372">
                  <c:v>0.37300000000000028</c:v>
                </c:pt>
                <c:pt idx="373">
                  <c:v>0.37400000000000028</c:v>
                </c:pt>
                <c:pt idx="374">
                  <c:v>0.37500000000000028</c:v>
                </c:pt>
                <c:pt idx="375">
                  <c:v>0.37600000000000028</c:v>
                </c:pt>
                <c:pt idx="376">
                  <c:v>0.37700000000000028</c:v>
                </c:pt>
                <c:pt idx="377">
                  <c:v>0.37800000000000028</c:v>
                </c:pt>
                <c:pt idx="378">
                  <c:v>0.37900000000000028</c:v>
                </c:pt>
                <c:pt idx="379">
                  <c:v>0.38000000000000028</c:v>
                </c:pt>
                <c:pt idx="380">
                  <c:v>0.38100000000000028</c:v>
                </c:pt>
                <c:pt idx="381">
                  <c:v>0.38200000000000028</c:v>
                </c:pt>
                <c:pt idx="382">
                  <c:v>0.38300000000000028</c:v>
                </c:pt>
                <c:pt idx="383">
                  <c:v>0.38400000000000029</c:v>
                </c:pt>
                <c:pt idx="384">
                  <c:v>0.38500000000000029</c:v>
                </c:pt>
                <c:pt idx="385">
                  <c:v>0.38600000000000029</c:v>
                </c:pt>
                <c:pt idx="386">
                  <c:v>0.38700000000000029</c:v>
                </c:pt>
                <c:pt idx="387">
                  <c:v>0.38800000000000029</c:v>
                </c:pt>
                <c:pt idx="388">
                  <c:v>0.38900000000000029</c:v>
                </c:pt>
                <c:pt idx="389">
                  <c:v>0.39000000000000029</c:v>
                </c:pt>
                <c:pt idx="390">
                  <c:v>0.39100000000000029</c:v>
                </c:pt>
                <c:pt idx="391">
                  <c:v>0.39200000000000029</c:v>
                </c:pt>
                <c:pt idx="392">
                  <c:v>0.39300000000000029</c:v>
                </c:pt>
                <c:pt idx="393">
                  <c:v>0.39400000000000029</c:v>
                </c:pt>
                <c:pt idx="394">
                  <c:v>0.3950000000000003</c:v>
                </c:pt>
                <c:pt idx="395">
                  <c:v>0.3960000000000003</c:v>
                </c:pt>
                <c:pt idx="396">
                  <c:v>0.3970000000000003</c:v>
                </c:pt>
                <c:pt idx="397">
                  <c:v>0.3980000000000003</c:v>
                </c:pt>
                <c:pt idx="398">
                  <c:v>0.3990000000000003</c:v>
                </c:pt>
                <c:pt idx="399">
                  <c:v>0.4000000000000003</c:v>
                </c:pt>
                <c:pt idx="400">
                  <c:v>0.4010000000000003</c:v>
                </c:pt>
                <c:pt idx="401">
                  <c:v>0.4020000000000003</c:v>
                </c:pt>
                <c:pt idx="402">
                  <c:v>0.4030000000000003</c:v>
                </c:pt>
                <c:pt idx="403">
                  <c:v>0.4040000000000003</c:v>
                </c:pt>
                <c:pt idx="404">
                  <c:v>0.4050000000000003</c:v>
                </c:pt>
                <c:pt idx="405">
                  <c:v>0.40600000000000031</c:v>
                </c:pt>
                <c:pt idx="406">
                  <c:v>0.40700000000000031</c:v>
                </c:pt>
                <c:pt idx="407">
                  <c:v>0.40800000000000031</c:v>
                </c:pt>
                <c:pt idx="408">
                  <c:v>0.40900000000000031</c:v>
                </c:pt>
                <c:pt idx="409">
                  <c:v>0.41000000000000031</c:v>
                </c:pt>
                <c:pt idx="410">
                  <c:v>0.41100000000000031</c:v>
                </c:pt>
                <c:pt idx="411">
                  <c:v>0.41200000000000031</c:v>
                </c:pt>
                <c:pt idx="412">
                  <c:v>0.41300000000000031</c:v>
                </c:pt>
                <c:pt idx="413">
                  <c:v>0.41400000000000031</c:v>
                </c:pt>
                <c:pt idx="414">
                  <c:v>0.41500000000000031</c:v>
                </c:pt>
                <c:pt idx="415">
                  <c:v>0.41600000000000031</c:v>
                </c:pt>
                <c:pt idx="416">
                  <c:v>0.41700000000000031</c:v>
                </c:pt>
                <c:pt idx="417">
                  <c:v>0.41800000000000032</c:v>
                </c:pt>
                <c:pt idx="418">
                  <c:v>0.41900000000000032</c:v>
                </c:pt>
                <c:pt idx="419">
                  <c:v>0.42000000000000032</c:v>
                </c:pt>
                <c:pt idx="420">
                  <c:v>0.42100000000000032</c:v>
                </c:pt>
                <c:pt idx="421">
                  <c:v>0.42200000000000032</c:v>
                </c:pt>
                <c:pt idx="422">
                  <c:v>0.42300000000000032</c:v>
                </c:pt>
                <c:pt idx="423">
                  <c:v>0.42400000000000032</c:v>
                </c:pt>
                <c:pt idx="424">
                  <c:v>0.42500000000000032</c:v>
                </c:pt>
                <c:pt idx="425">
                  <c:v>0.42600000000000032</c:v>
                </c:pt>
                <c:pt idx="426">
                  <c:v>0.42700000000000032</c:v>
                </c:pt>
                <c:pt idx="427">
                  <c:v>0.42800000000000032</c:v>
                </c:pt>
                <c:pt idx="428">
                  <c:v>0.42900000000000033</c:v>
                </c:pt>
                <c:pt idx="429">
                  <c:v>0.43000000000000033</c:v>
                </c:pt>
                <c:pt idx="430">
                  <c:v>0.43100000000000033</c:v>
                </c:pt>
                <c:pt idx="431">
                  <c:v>0.43200000000000033</c:v>
                </c:pt>
                <c:pt idx="432">
                  <c:v>0.43300000000000033</c:v>
                </c:pt>
                <c:pt idx="433">
                  <c:v>0.43400000000000033</c:v>
                </c:pt>
                <c:pt idx="434">
                  <c:v>0.43500000000000033</c:v>
                </c:pt>
                <c:pt idx="435">
                  <c:v>0.43600000000000033</c:v>
                </c:pt>
                <c:pt idx="436">
                  <c:v>0.43700000000000033</c:v>
                </c:pt>
                <c:pt idx="437">
                  <c:v>0.43800000000000033</c:v>
                </c:pt>
                <c:pt idx="438">
                  <c:v>0.43900000000000033</c:v>
                </c:pt>
                <c:pt idx="439">
                  <c:v>0.44000000000000034</c:v>
                </c:pt>
                <c:pt idx="440">
                  <c:v>0.44100000000000034</c:v>
                </c:pt>
                <c:pt idx="441">
                  <c:v>0.44200000000000034</c:v>
                </c:pt>
                <c:pt idx="442">
                  <c:v>0.44300000000000034</c:v>
                </c:pt>
                <c:pt idx="443">
                  <c:v>0.44400000000000034</c:v>
                </c:pt>
                <c:pt idx="444">
                  <c:v>0.44500000000000034</c:v>
                </c:pt>
                <c:pt idx="445">
                  <c:v>0.44600000000000034</c:v>
                </c:pt>
                <c:pt idx="446">
                  <c:v>0.44700000000000034</c:v>
                </c:pt>
                <c:pt idx="447">
                  <c:v>0.44800000000000034</c:v>
                </c:pt>
                <c:pt idx="448">
                  <c:v>0.44900000000000034</c:v>
                </c:pt>
                <c:pt idx="449">
                  <c:v>0.45000000000000034</c:v>
                </c:pt>
                <c:pt idx="450">
                  <c:v>0.45100000000000035</c:v>
                </c:pt>
                <c:pt idx="451">
                  <c:v>0.45200000000000035</c:v>
                </c:pt>
                <c:pt idx="452">
                  <c:v>0.45300000000000035</c:v>
                </c:pt>
                <c:pt idx="453">
                  <c:v>0.45400000000000035</c:v>
                </c:pt>
                <c:pt idx="454">
                  <c:v>0.45500000000000035</c:v>
                </c:pt>
                <c:pt idx="455">
                  <c:v>0.45600000000000035</c:v>
                </c:pt>
                <c:pt idx="456">
                  <c:v>0.45700000000000035</c:v>
                </c:pt>
                <c:pt idx="457">
                  <c:v>0.45800000000000035</c:v>
                </c:pt>
                <c:pt idx="458">
                  <c:v>0.45900000000000035</c:v>
                </c:pt>
                <c:pt idx="459">
                  <c:v>0.46000000000000035</c:v>
                </c:pt>
                <c:pt idx="460">
                  <c:v>0.46100000000000035</c:v>
                </c:pt>
                <c:pt idx="461">
                  <c:v>0.46200000000000035</c:v>
                </c:pt>
                <c:pt idx="462">
                  <c:v>0.46300000000000036</c:v>
                </c:pt>
                <c:pt idx="463">
                  <c:v>0.46400000000000036</c:v>
                </c:pt>
                <c:pt idx="464">
                  <c:v>0.46500000000000036</c:v>
                </c:pt>
                <c:pt idx="465">
                  <c:v>0.46600000000000036</c:v>
                </c:pt>
                <c:pt idx="466">
                  <c:v>0.46700000000000036</c:v>
                </c:pt>
                <c:pt idx="467">
                  <c:v>0.46800000000000036</c:v>
                </c:pt>
                <c:pt idx="468">
                  <c:v>0.46900000000000036</c:v>
                </c:pt>
                <c:pt idx="469">
                  <c:v>0.47000000000000036</c:v>
                </c:pt>
                <c:pt idx="470">
                  <c:v>0.47100000000000036</c:v>
                </c:pt>
                <c:pt idx="471">
                  <c:v>0.47200000000000036</c:v>
                </c:pt>
                <c:pt idx="472">
                  <c:v>0.47300000000000036</c:v>
                </c:pt>
                <c:pt idx="473">
                  <c:v>0.47400000000000037</c:v>
                </c:pt>
                <c:pt idx="474">
                  <c:v>0.47500000000000037</c:v>
                </c:pt>
                <c:pt idx="475">
                  <c:v>0.47600000000000037</c:v>
                </c:pt>
                <c:pt idx="476">
                  <c:v>0.47700000000000037</c:v>
                </c:pt>
                <c:pt idx="477">
                  <c:v>0.47800000000000037</c:v>
                </c:pt>
                <c:pt idx="478">
                  <c:v>0.47900000000000037</c:v>
                </c:pt>
                <c:pt idx="479">
                  <c:v>0.48000000000000037</c:v>
                </c:pt>
                <c:pt idx="480">
                  <c:v>0.48100000000000037</c:v>
                </c:pt>
                <c:pt idx="481">
                  <c:v>0.48200000000000037</c:v>
                </c:pt>
                <c:pt idx="482">
                  <c:v>0.48300000000000037</c:v>
                </c:pt>
                <c:pt idx="483">
                  <c:v>0.48400000000000037</c:v>
                </c:pt>
                <c:pt idx="484">
                  <c:v>0.48500000000000038</c:v>
                </c:pt>
                <c:pt idx="485">
                  <c:v>0.48600000000000038</c:v>
                </c:pt>
                <c:pt idx="486">
                  <c:v>0.48700000000000038</c:v>
                </c:pt>
                <c:pt idx="487">
                  <c:v>0.48800000000000038</c:v>
                </c:pt>
                <c:pt idx="488">
                  <c:v>0.48900000000000038</c:v>
                </c:pt>
                <c:pt idx="489">
                  <c:v>0.49000000000000038</c:v>
                </c:pt>
                <c:pt idx="490">
                  <c:v>0.49100000000000038</c:v>
                </c:pt>
                <c:pt idx="491">
                  <c:v>0.49200000000000038</c:v>
                </c:pt>
                <c:pt idx="492">
                  <c:v>0.49300000000000038</c:v>
                </c:pt>
                <c:pt idx="493">
                  <c:v>0.49400000000000038</c:v>
                </c:pt>
                <c:pt idx="494">
                  <c:v>0.49500000000000038</c:v>
                </c:pt>
                <c:pt idx="495">
                  <c:v>0.49600000000000039</c:v>
                </c:pt>
                <c:pt idx="496">
                  <c:v>0.49700000000000039</c:v>
                </c:pt>
                <c:pt idx="497">
                  <c:v>0.49800000000000039</c:v>
                </c:pt>
                <c:pt idx="498">
                  <c:v>0.49900000000000039</c:v>
                </c:pt>
                <c:pt idx="499">
                  <c:v>0.50000000000000033</c:v>
                </c:pt>
                <c:pt idx="500">
                  <c:v>0.50100000000000033</c:v>
                </c:pt>
                <c:pt idx="501">
                  <c:v>0.50200000000000033</c:v>
                </c:pt>
                <c:pt idx="502">
                  <c:v>0.50300000000000034</c:v>
                </c:pt>
                <c:pt idx="503">
                  <c:v>0.50400000000000034</c:v>
                </c:pt>
                <c:pt idx="504">
                  <c:v>0.50500000000000034</c:v>
                </c:pt>
                <c:pt idx="505">
                  <c:v>0.50600000000000034</c:v>
                </c:pt>
                <c:pt idx="506">
                  <c:v>0.50700000000000034</c:v>
                </c:pt>
                <c:pt idx="507">
                  <c:v>0.50800000000000034</c:v>
                </c:pt>
                <c:pt idx="508">
                  <c:v>0.50900000000000034</c:v>
                </c:pt>
                <c:pt idx="509">
                  <c:v>0.51000000000000034</c:v>
                </c:pt>
                <c:pt idx="510">
                  <c:v>0.51100000000000034</c:v>
                </c:pt>
                <c:pt idx="511">
                  <c:v>0.51200000000000034</c:v>
                </c:pt>
                <c:pt idx="512">
                  <c:v>0.51300000000000034</c:v>
                </c:pt>
                <c:pt idx="513">
                  <c:v>0.51400000000000035</c:v>
                </c:pt>
                <c:pt idx="514">
                  <c:v>0.51500000000000035</c:v>
                </c:pt>
                <c:pt idx="515">
                  <c:v>0.51600000000000035</c:v>
                </c:pt>
                <c:pt idx="516">
                  <c:v>0.51700000000000035</c:v>
                </c:pt>
                <c:pt idx="517">
                  <c:v>0.51800000000000035</c:v>
                </c:pt>
                <c:pt idx="518">
                  <c:v>0.51900000000000035</c:v>
                </c:pt>
                <c:pt idx="519">
                  <c:v>0.52000000000000035</c:v>
                </c:pt>
                <c:pt idx="520">
                  <c:v>0.52100000000000035</c:v>
                </c:pt>
                <c:pt idx="521">
                  <c:v>0.52200000000000035</c:v>
                </c:pt>
                <c:pt idx="522">
                  <c:v>0.52300000000000035</c:v>
                </c:pt>
                <c:pt idx="523">
                  <c:v>0.52400000000000035</c:v>
                </c:pt>
                <c:pt idx="524">
                  <c:v>0.52500000000000036</c:v>
                </c:pt>
                <c:pt idx="525">
                  <c:v>0.52600000000000036</c:v>
                </c:pt>
                <c:pt idx="526">
                  <c:v>0.52700000000000036</c:v>
                </c:pt>
                <c:pt idx="527">
                  <c:v>0.52800000000000036</c:v>
                </c:pt>
                <c:pt idx="528">
                  <c:v>0.52900000000000036</c:v>
                </c:pt>
                <c:pt idx="529">
                  <c:v>0.53000000000000036</c:v>
                </c:pt>
                <c:pt idx="530">
                  <c:v>0.53100000000000036</c:v>
                </c:pt>
                <c:pt idx="531">
                  <c:v>0.53200000000000036</c:v>
                </c:pt>
                <c:pt idx="532">
                  <c:v>0.53300000000000036</c:v>
                </c:pt>
                <c:pt idx="533">
                  <c:v>0.53400000000000036</c:v>
                </c:pt>
                <c:pt idx="534">
                  <c:v>0.53500000000000036</c:v>
                </c:pt>
                <c:pt idx="535">
                  <c:v>0.53600000000000037</c:v>
                </c:pt>
                <c:pt idx="536">
                  <c:v>0.53700000000000037</c:v>
                </c:pt>
                <c:pt idx="537">
                  <c:v>0.53800000000000037</c:v>
                </c:pt>
                <c:pt idx="538">
                  <c:v>0.53900000000000037</c:v>
                </c:pt>
                <c:pt idx="539">
                  <c:v>0.54000000000000037</c:v>
                </c:pt>
                <c:pt idx="540">
                  <c:v>0.54100000000000037</c:v>
                </c:pt>
                <c:pt idx="541">
                  <c:v>0.54200000000000037</c:v>
                </c:pt>
                <c:pt idx="542">
                  <c:v>0.54300000000000037</c:v>
                </c:pt>
                <c:pt idx="543">
                  <c:v>0.54400000000000037</c:v>
                </c:pt>
                <c:pt idx="544">
                  <c:v>0.54500000000000037</c:v>
                </c:pt>
                <c:pt idx="545">
                  <c:v>0.54600000000000037</c:v>
                </c:pt>
                <c:pt idx="546">
                  <c:v>0.54700000000000037</c:v>
                </c:pt>
                <c:pt idx="547">
                  <c:v>0.54800000000000038</c:v>
                </c:pt>
                <c:pt idx="548">
                  <c:v>0.54900000000000038</c:v>
                </c:pt>
                <c:pt idx="549">
                  <c:v>0.55000000000000038</c:v>
                </c:pt>
                <c:pt idx="550">
                  <c:v>0.55100000000000038</c:v>
                </c:pt>
                <c:pt idx="551">
                  <c:v>0.55200000000000038</c:v>
                </c:pt>
                <c:pt idx="552">
                  <c:v>0.55300000000000038</c:v>
                </c:pt>
                <c:pt idx="553">
                  <c:v>0.55400000000000038</c:v>
                </c:pt>
                <c:pt idx="554">
                  <c:v>0.55500000000000038</c:v>
                </c:pt>
                <c:pt idx="555">
                  <c:v>0.55600000000000038</c:v>
                </c:pt>
                <c:pt idx="556">
                  <c:v>0.55700000000000038</c:v>
                </c:pt>
                <c:pt idx="557">
                  <c:v>0.55800000000000038</c:v>
                </c:pt>
                <c:pt idx="558">
                  <c:v>0.55900000000000039</c:v>
                </c:pt>
                <c:pt idx="559">
                  <c:v>0.56000000000000039</c:v>
                </c:pt>
                <c:pt idx="560">
                  <c:v>0.56100000000000039</c:v>
                </c:pt>
                <c:pt idx="561">
                  <c:v>0.56200000000000039</c:v>
                </c:pt>
                <c:pt idx="562">
                  <c:v>0.56300000000000039</c:v>
                </c:pt>
                <c:pt idx="563">
                  <c:v>0.56400000000000039</c:v>
                </c:pt>
                <c:pt idx="564">
                  <c:v>0.56500000000000039</c:v>
                </c:pt>
                <c:pt idx="565">
                  <c:v>0.56600000000000039</c:v>
                </c:pt>
                <c:pt idx="566">
                  <c:v>0.56700000000000039</c:v>
                </c:pt>
                <c:pt idx="567">
                  <c:v>0.56800000000000039</c:v>
                </c:pt>
                <c:pt idx="568">
                  <c:v>0.56900000000000039</c:v>
                </c:pt>
                <c:pt idx="569">
                  <c:v>0.5700000000000004</c:v>
                </c:pt>
                <c:pt idx="570">
                  <c:v>0.5710000000000004</c:v>
                </c:pt>
                <c:pt idx="571">
                  <c:v>0.5720000000000004</c:v>
                </c:pt>
                <c:pt idx="572">
                  <c:v>0.5730000000000004</c:v>
                </c:pt>
                <c:pt idx="573">
                  <c:v>0.5740000000000004</c:v>
                </c:pt>
                <c:pt idx="574">
                  <c:v>0.5750000000000004</c:v>
                </c:pt>
                <c:pt idx="575">
                  <c:v>0.5760000000000004</c:v>
                </c:pt>
                <c:pt idx="576">
                  <c:v>0.5770000000000004</c:v>
                </c:pt>
                <c:pt idx="577">
                  <c:v>0.5780000000000004</c:v>
                </c:pt>
                <c:pt idx="578">
                  <c:v>0.5790000000000004</c:v>
                </c:pt>
                <c:pt idx="579">
                  <c:v>0.5800000000000004</c:v>
                </c:pt>
                <c:pt idx="580">
                  <c:v>0.58100000000000041</c:v>
                </c:pt>
                <c:pt idx="581">
                  <c:v>0.58200000000000041</c:v>
                </c:pt>
                <c:pt idx="582">
                  <c:v>0.58300000000000041</c:v>
                </c:pt>
                <c:pt idx="583">
                  <c:v>0.58400000000000041</c:v>
                </c:pt>
                <c:pt idx="584">
                  <c:v>0.58500000000000041</c:v>
                </c:pt>
                <c:pt idx="585">
                  <c:v>0.58600000000000041</c:v>
                </c:pt>
                <c:pt idx="586">
                  <c:v>0.58700000000000041</c:v>
                </c:pt>
                <c:pt idx="587">
                  <c:v>0.58800000000000041</c:v>
                </c:pt>
                <c:pt idx="588">
                  <c:v>0.58900000000000041</c:v>
                </c:pt>
                <c:pt idx="589">
                  <c:v>0.59000000000000041</c:v>
                </c:pt>
                <c:pt idx="590">
                  <c:v>0.59100000000000041</c:v>
                </c:pt>
                <c:pt idx="591">
                  <c:v>0.59200000000000041</c:v>
                </c:pt>
                <c:pt idx="592">
                  <c:v>0.59300000000000042</c:v>
                </c:pt>
                <c:pt idx="593">
                  <c:v>0.59400000000000042</c:v>
                </c:pt>
                <c:pt idx="594">
                  <c:v>0.59500000000000042</c:v>
                </c:pt>
                <c:pt idx="595">
                  <c:v>0.59600000000000042</c:v>
                </c:pt>
                <c:pt idx="596">
                  <c:v>0.59700000000000042</c:v>
                </c:pt>
                <c:pt idx="597">
                  <c:v>0.59800000000000042</c:v>
                </c:pt>
                <c:pt idx="598">
                  <c:v>0.59900000000000042</c:v>
                </c:pt>
                <c:pt idx="599">
                  <c:v>0.60000000000000042</c:v>
                </c:pt>
                <c:pt idx="600">
                  <c:v>0.60100000000000042</c:v>
                </c:pt>
                <c:pt idx="601">
                  <c:v>0.60200000000000042</c:v>
                </c:pt>
                <c:pt idx="602">
                  <c:v>0.60300000000000042</c:v>
                </c:pt>
                <c:pt idx="603">
                  <c:v>0.60400000000000043</c:v>
                </c:pt>
                <c:pt idx="604">
                  <c:v>0.60500000000000043</c:v>
                </c:pt>
                <c:pt idx="605">
                  <c:v>0.60600000000000043</c:v>
                </c:pt>
                <c:pt idx="606">
                  <c:v>0.60700000000000043</c:v>
                </c:pt>
                <c:pt idx="607">
                  <c:v>0.60800000000000043</c:v>
                </c:pt>
                <c:pt idx="608">
                  <c:v>0.60900000000000043</c:v>
                </c:pt>
                <c:pt idx="609">
                  <c:v>0.61000000000000043</c:v>
                </c:pt>
                <c:pt idx="610">
                  <c:v>0.61100000000000043</c:v>
                </c:pt>
                <c:pt idx="611">
                  <c:v>0.61200000000000043</c:v>
                </c:pt>
                <c:pt idx="612">
                  <c:v>0.61300000000000043</c:v>
                </c:pt>
                <c:pt idx="613">
                  <c:v>0.61400000000000043</c:v>
                </c:pt>
                <c:pt idx="614">
                  <c:v>0.61500000000000044</c:v>
                </c:pt>
                <c:pt idx="615">
                  <c:v>0.61600000000000044</c:v>
                </c:pt>
                <c:pt idx="616">
                  <c:v>0.61700000000000044</c:v>
                </c:pt>
                <c:pt idx="617">
                  <c:v>0.61800000000000044</c:v>
                </c:pt>
                <c:pt idx="618">
                  <c:v>0.61900000000000044</c:v>
                </c:pt>
                <c:pt idx="619">
                  <c:v>0.62000000000000044</c:v>
                </c:pt>
                <c:pt idx="620">
                  <c:v>0.62100000000000044</c:v>
                </c:pt>
                <c:pt idx="621">
                  <c:v>0.62200000000000044</c:v>
                </c:pt>
                <c:pt idx="622">
                  <c:v>0.62300000000000044</c:v>
                </c:pt>
                <c:pt idx="623">
                  <c:v>0.62400000000000044</c:v>
                </c:pt>
                <c:pt idx="624">
                  <c:v>0.62500000000000044</c:v>
                </c:pt>
                <c:pt idx="625">
                  <c:v>0.62600000000000044</c:v>
                </c:pt>
                <c:pt idx="626">
                  <c:v>0.62700000000000045</c:v>
                </c:pt>
                <c:pt idx="627">
                  <c:v>0.62800000000000045</c:v>
                </c:pt>
                <c:pt idx="628">
                  <c:v>0.62900000000000045</c:v>
                </c:pt>
                <c:pt idx="629">
                  <c:v>0.63000000000000045</c:v>
                </c:pt>
                <c:pt idx="630">
                  <c:v>0.63100000000000045</c:v>
                </c:pt>
                <c:pt idx="631">
                  <c:v>0.63200000000000045</c:v>
                </c:pt>
                <c:pt idx="632">
                  <c:v>0.63300000000000045</c:v>
                </c:pt>
                <c:pt idx="633">
                  <c:v>0.63400000000000045</c:v>
                </c:pt>
                <c:pt idx="634">
                  <c:v>0.63500000000000045</c:v>
                </c:pt>
                <c:pt idx="635">
                  <c:v>0.63600000000000045</c:v>
                </c:pt>
                <c:pt idx="636">
                  <c:v>0.63700000000000045</c:v>
                </c:pt>
                <c:pt idx="637">
                  <c:v>0.63800000000000046</c:v>
                </c:pt>
                <c:pt idx="638">
                  <c:v>0.63900000000000046</c:v>
                </c:pt>
                <c:pt idx="639">
                  <c:v>0.64000000000000046</c:v>
                </c:pt>
                <c:pt idx="640">
                  <c:v>0.64100000000000046</c:v>
                </c:pt>
                <c:pt idx="641">
                  <c:v>0.64200000000000046</c:v>
                </c:pt>
                <c:pt idx="642">
                  <c:v>0.64300000000000046</c:v>
                </c:pt>
                <c:pt idx="643">
                  <c:v>0.64400000000000046</c:v>
                </c:pt>
                <c:pt idx="644">
                  <c:v>0.64500000000000046</c:v>
                </c:pt>
                <c:pt idx="645">
                  <c:v>0.64600000000000046</c:v>
                </c:pt>
                <c:pt idx="646">
                  <c:v>0.64700000000000046</c:v>
                </c:pt>
                <c:pt idx="647">
                  <c:v>0.64800000000000046</c:v>
                </c:pt>
                <c:pt idx="648">
                  <c:v>0.64900000000000047</c:v>
                </c:pt>
                <c:pt idx="649">
                  <c:v>0.65000000000000047</c:v>
                </c:pt>
                <c:pt idx="650">
                  <c:v>0.65100000000000047</c:v>
                </c:pt>
                <c:pt idx="651">
                  <c:v>0.65200000000000047</c:v>
                </c:pt>
                <c:pt idx="652">
                  <c:v>0.65300000000000047</c:v>
                </c:pt>
                <c:pt idx="653">
                  <c:v>0.65400000000000047</c:v>
                </c:pt>
                <c:pt idx="654">
                  <c:v>0.65500000000000047</c:v>
                </c:pt>
                <c:pt idx="655">
                  <c:v>0.65600000000000047</c:v>
                </c:pt>
                <c:pt idx="656">
                  <c:v>0.65700000000000047</c:v>
                </c:pt>
                <c:pt idx="657">
                  <c:v>0.65800000000000047</c:v>
                </c:pt>
                <c:pt idx="658">
                  <c:v>0.65900000000000047</c:v>
                </c:pt>
                <c:pt idx="659">
                  <c:v>0.66000000000000048</c:v>
                </c:pt>
                <c:pt idx="660">
                  <c:v>0.66100000000000048</c:v>
                </c:pt>
                <c:pt idx="661">
                  <c:v>0.66200000000000048</c:v>
                </c:pt>
                <c:pt idx="662">
                  <c:v>0.66300000000000048</c:v>
                </c:pt>
                <c:pt idx="663">
                  <c:v>0.66400000000000048</c:v>
                </c:pt>
                <c:pt idx="664">
                  <c:v>0.66500000000000048</c:v>
                </c:pt>
                <c:pt idx="665">
                  <c:v>0.66600000000000048</c:v>
                </c:pt>
                <c:pt idx="666">
                  <c:v>0.66700000000000048</c:v>
                </c:pt>
                <c:pt idx="667">
                  <c:v>0.66800000000000048</c:v>
                </c:pt>
                <c:pt idx="668">
                  <c:v>0.66900000000000048</c:v>
                </c:pt>
                <c:pt idx="669">
                  <c:v>0.67000000000000048</c:v>
                </c:pt>
                <c:pt idx="670">
                  <c:v>0.67100000000000048</c:v>
                </c:pt>
                <c:pt idx="671">
                  <c:v>0.67200000000000049</c:v>
                </c:pt>
                <c:pt idx="672">
                  <c:v>0.67300000000000049</c:v>
                </c:pt>
                <c:pt idx="673">
                  <c:v>0.67400000000000049</c:v>
                </c:pt>
                <c:pt idx="674">
                  <c:v>0.67500000000000049</c:v>
                </c:pt>
                <c:pt idx="675">
                  <c:v>0.67600000000000049</c:v>
                </c:pt>
                <c:pt idx="676">
                  <c:v>0.67700000000000049</c:v>
                </c:pt>
                <c:pt idx="677">
                  <c:v>0.67800000000000049</c:v>
                </c:pt>
                <c:pt idx="678">
                  <c:v>0.67900000000000049</c:v>
                </c:pt>
                <c:pt idx="679">
                  <c:v>0.68000000000000049</c:v>
                </c:pt>
                <c:pt idx="680">
                  <c:v>0.68100000000000049</c:v>
                </c:pt>
                <c:pt idx="681">
                  <c:v>0.68200000000000049</c:v>
                </c:pt>
                <c:pt idx="682">
                  <c:v>0.6830000000000005</c:v>
                </c:pt>
                <c:pt idx="683">
                  <c:v>0.6840000000000005</c:v>
                </c:pt>
                <c:pt idx="684">
                  <c:v>0.6850000000000005</c:v>
                </c:pt>
                <c:pt idx="685">
                  <c:v>0.6860000000000005</c:v>
                </c:pt>
                <c:pt idx="686">
                  <c:v>0.6870000000000005</c:v>
                </c:pt>
                <c:pt idx="687">
                  <c:v>0.6880000000000005</c:v>
                </c:pt>
                <c:pt idx="688">
                  <c:v>0.6890000000000005</c:v>
                </c:pt>
                <c:pt idx="689">
                  <c:v>0.6900000000000005</c:v>
                </c:pt>
                <c:pt idx="690">
                  <c:v>0.6910000000000005</c:v>
                </c:pt>
                <c:pt idx="691">
                  <c:v>0.6920000000000005</c:v>
                </c:pt>
                <c:pt idx="692">
                  <c:v>0.6930000000000005</c:v>
                </c:pt>
                <c:pt idx="693">
                  <c:v>0.69400000000000051</c:v>
                </c:pt>
                <c:pt idx="694">
                  <c:v>0.69500000000000051</c:v>
                </c:pt>
                <c:pt idx="695">
                  <c:v>0.69600000000000051</c:v>
                </c:pt>
                <c:pt idx="696">
                  <c:v>0.69700000000000051</c:v>
                </c:pt>
                <c:pt idx="697">
                  <c:v>0.69800000000000051</c:v>
                </c:pt>
                <c:pt idx="698">
                  <c:v>0.69900000000000051</c:v>
                </c:pt>
                <c:pt idx="699">
                  <c:v>0.70000000000000051</c:v>
                </c:pt>
                <c:pt idx="700">
                  <c:v>0.70100000000000051</c:v>
                </c:pt>
                <c:pt idx="701">
                  <c:v>0.70200000000000051</c:v>
                </c:pt>
                <c:pt idx="702">
                  <c:v>0.70300000000000051</c:v>
                </c:pt>
                <c:pt idx="703">
                  <c:v>0.70400000000000051</c:v>
                </c:pt>
                <c:pt idx="704">
                  <c:v>0.70500000000000052</c:v>
                </c:pt>
                <c:pt idx="705">
                  <c:v>0.70600000000000052</c:v>
                </c:pt>
                <c:pt idx="706">
                  <c:v>0.70700000000000052</c:v>
                </c:pt>
                <c:pt idx="707">
                  <c:v>0.70800000000000052</c:v>
                </c:pt>
                <c:pt idx="708">
                  <c:v>0.70900000000000052</c:v>
                </c:pt>
                <c:pt idx="709">
                  <c:v>0.71000000000000052</c:v>
                </c:pt>
                <c:pt idx="710">
                  <c:v>0.71100000000000052</c:v>
                </c:pt>
                <c:pt idx="711">
                  <c:v>0.71200000000000052</c:v>
                </c:pt>
                <c:pt idx="712">
                  <c:v>0.71300000000000052</c:v>
                </c:pt>
                <c:pt idx="713">
                  <c:v>0.71400000000000052</c:v>
                </c:pt>
                <c:pt idx="714">
                  <c:v>0.71500000000000052</c:v>
                </c:pt>
                <c:pt idx="715">
                  <c:v>0.71600000000000052</c:v>
                </c:pt>
                <c:pt idx="716">
                  <c:v>0.71700000000000053</c:v>
                </c:pt>
                <c:pt idx="717">
                  <c:v>0.71800000000000053</c:v>
                </c:pt>
                <c:pt idx="718">
                  <c:v>0.71900000000000053</c:v>
                </c:pt>
                <c:pt idx="719">
                  <c:v>0.72000000000000053</c:v>
                </c:pt>
                <c:pt idx="720">
                  <c:v>0.72100000000000053</c:v>
                </c:pt>
                <c:pt idx="721">
                  <c:v>0.72200000000000053</c:v>
                </c:pt>
                <c:pt idx="722">
                  <c:v>0.72300000000000053</c:v>
                </c:pt>
                <c:pt idx="723">
                  <c:v>0.72400000000000053</c:v>
                </c:pt>
                <c:pt idx="724">
                  <c:v>0.72500000000000053</c:v>
                </c:pt>
                <c:pt idx="725">
                  <c:v>0.72600000000000053</c:v>
                </c:pt>
                <c:pt idx="726">
                  <c:v>0.72700000000000053</c:v>
                </c:pt>
                <c:pt idx="727">
                  <c:v>0.72800000000000054</c:v>
                </c:pt>
                <c:pt idx="728">
                  <c:v>0.72900000000000054</c:v>
                </c:pt>
                <c:pt idx="729">
                  <c:v>0.73000000000000054</c:v>
                </c:pt>
                <c:pt idx="730">
                  <c:v>0.73100000000000054</c:v>
                </c:pt>
                <c:pt idx="731">
                  <c:v>0.73200000000000054</c:v>
                </c:pt>
                <c:pt idx="732">
                  <c:v>0.73300000000000054</c:v>
                </c:pt>
                <c:pt idx="733">
                  <c:v>0.73400000000000054</c:v>
                </c:pt>
                <c:pt idx="734">
                  <c:v>0.73500000000000054</c:v>
                </c:pt>
                <c:pt idx="735">
                  <c:v>0.73600000000000054</c:v>
                </c:pt>
                <c:pt idx="736">
                  <c:v>0.73700000000000054</c:v>
                </c:pt>
                <c:pt idx="737">
                  <c:v>0.73800000000000054</c:v>
                </c:pt>
                <c:pt idx="738">
                  <c:v>0.73900000000000055</c:v>
                </c:pt>
                <c:pt idx="739">
                  <c:v>0.74000000000000055</c:v>
                </c:pt>
                <c:pt idx="740">
                  <c:v>0.74100000000000055</c:v>
                </c:pt>
                <c:pt idx="741">
                  <c:v>0.74200000000000055</c:v>
                </c:pt>
                <c:pt idx="742">
                  <c:v>0.74300000000000055</c:v>
                </c:pt>
                <c:pt idx="743">
                  <c:v>0.74400000000000055</c:v>
                </c:pt>
                <c:pt idx="744">
                  <c:v>0.74500000000000055</c:v>
                </c:pt>
                <c:pt idx="745">
                  <c:v>0.74600000000000055</c:v>
                </c:pt>
                <c:pt idx="746">
                  <c:v>0.74700000000000055</c:v>
                </c:pt>
                <c:pt idx="747">
                  <c:v>0.74800000000000055</c:v>
                </c:pt>
                <c:pt idx="748">
                  <c:v>0.74900000000000055</c:v>
                </c:pt>
                <c:pt idx="749">
                  <c:v>0.75000000000000056</c:v>
                </c:pt>
                <c:pt idx="750">
                  <c:v>0.75100000000000056</c:v>
                </c:pt>
                <c:pt idx="751">
                  <c:v>0.75200000000000056</c:v>
                </c:pt>
                <c:pt idx="752">
                  <c:v>0.75300000000000056</c:v>
                </c:pt>
                <c:pt idx="753">
                  <c:v>0.75400000000000056</c:v>
                </c:pt>
                <c:pt idx="754">
                  <c:v>0.75500000000000056</c:v>
                </c:pt>
                <c:pt idx="755">
                  <c:v>0.75600000000000056</c:v>
                </c:pt>
                <c:pt idx="756">
                  <c:v>0.75700000000000056</c:v>
                </c:pt>
                <c:pt idx="757">
                  <c:v>0.75800000000000056</c:v>
                </c:pt>
                <c:pt idx="758">
                  <c:v>0.75900000000000056</c:v>
                </c:pt>
                <c:pt idx="759">
                  <c:v>0.76000000000000056</c:v>
                </c:pt>
                <c:pt idx="760">
                  <c:v>0.76100000000000056</c:v>
                </c:pt>
                <c:pt idx="761">
                  <c:v>0.76200000000000057</c:v>
                </c:pt>
                <c:pt idx="762">
                  <c:v>0.76300000000000057</c:v>
                </c:pt>
                <c:pt idx="763">
                  <c:v>0.76400000000000057</c:v>
                </c:pt>
                <c:pt idx="764">
                  <c:v>0.76500000000000057</c:v>
                </c:pt>
                <c:pt idx="765">
                  <c:v>0.76600000000000057</c:v>
                </c:pt>
                <c:pt idx="766">
                  <c:v>0.76700000000000057</c:v>
                </c:pt>
                <c:pt idx="767">
                  <c:v>0.76800000000000057</c:v>
                </c:pt>
                <c:pt idx="768">
                  <c:v>0.76900000000000057</c:v>
                </c:pt>
                <c:pt idx="769">
                  <c:v>0.77000000000000057</c:v>
                </c:pt>
                <c:pt idx="770">
                  <c:v>0.77100000000000057</c:v>
                </c:pt>
                <c:pt idx="771">
                  <c:v>0.77200000000000057</c:v>
                </c:pt>
                <c:pt idx="772">
                  <c:v>0.77300000000000058</c:v>
                </c:pt>
                <c:pt idx="773">
                  <c:v>0.77400000000000058</c:v>
                </c:pt>
                <c:pt idx="774">
                  <c:v>0.77500000000000058</c:v>
                </c:pt>
                <c:pt idx="775">
                  <c:v>0.77600000000000058</c:v>
                </c:pt>
                <c:pt idx="776">
                  <c:v>0.77700000000000058</c:v>
                </c:pt>
                <c:pt idx="777">
                  <c:v>0.77800000000000058</c:v>
                </c:pt>
                <c:pt idx="778">
                  <c:v>0.77900000000000058</c:v>
                </c:pt>
                <c:pt idx="779">
                  <c:v>0.78000000000000058</c:v>
                </c:pt>
                <c:pt idx="780">
                  <c:v>0.78100000000000058</c:v>
                </c:pt>
                <c:pt idx="781">
                  <c:v>0.78200000000000058</c:v>
                </c:pt>
                <c:pt idx="782">
                  <c:v>0.78300000000000058</c:v>
                </c:pt>
                <c:pt idx="783">
                  <c:v>0.78400000000000059</c:v>
                </c:pt>
                <c:pt idx="784">
                  <c:v>0.78500000000000059</c:v>
                </c:pt>
                <c:pt idx="785">
                  <c:v>0.78600000000000059</c:v>
                </c:pt>
                <c:pt idx="786">
                  <c:v>0.78700000000000059</c:v>
                </c:pt>
                <c:pt idx="787">
                  <c:v>0.78800000000000059</c:v>
                </c:pt>
                <c:pt idx="788">
                  <c:v>0.78900000000000059</c:v>
                </c:pt>
                <c:pt idx="789">
                  <c:v>0.79000000000000059</c:v>
                </c:pt>
                <c:pt idx="790">
                  <c:v>0.79100000000000059</c:v>
                </c:pt>
                <c:pt idx="791">
                  <c:v>0.79200000000000059</c:v>
                </c:pt>
                <c:pt idx="792">
                  <c:v>0.79300000000000059</c:v>
                </c:pt>
                <c:pt idx="793">
                  <c:v>0.79400000000000059</c:v>
                </c:pt>
                <c:pt idx="794">
                  <c:v>0.7950000000000006</c:v>
                </c:pt>
                <c:pt idx="795">
                  <c:v>0.7960000000000006</c:v>
                </c:pt>
                <c:pt idx="796">
                  <c:v>0.7970000000000006</c:v>
                </c:pt>
                <c:pt idx="797">
                  <c:v>0.7980000000000006</c:v>
                </c:pt>
                <c:pt idx="798">
                  <c:v>0.7990000000000006</c:v>
                </c:pt>
                <c:pt idx="799">
                  <c:v>0.8000000000000006</c:v>
                </c:pt>
                <c:pt idx="800">
                  <c:v>0.8010000000000006</c:v>
                </c:pt>
                <c:pt idx="801">
                  <c:v>0.8020000000000006</c:v>
                </c:pt>
                <c:pt idx="802">
                  <c:v>0.8030000000000006</c:v>
                </c:pt>
                <c:pt idx="803">
                  <c:v>0.8040000000000006</c:v>
                </c:pt>
                <c:pt idx="804">
                  <c:v>0.8050000000000006</c:v>
                </c:pt>
                <c:pt idx="805">
                  <c:v>0.8060000000000006</c:v>
                </c:pt>
                <c:pt idx="806">
                  <c:v>0.80700000000000061</c:v>
                </c:pt>
                <c:pt idx="807">
                  <c:v>0.80800000000000061</c:v>
                </c:pt>
                <c:pt idx="808">
                  <c:v>0.80900000000000061</c:v>
                </c:pt>
                <c:pt idx="809">
                  <c:v>0.81000000000000061</c:v>
                </c:pt>
                <c:pt idx="810">
                  <c:v>0.81100000000000061</c:v>
                </c:pt>
                <c:pt idx="811">
                  <c:v>0.81200000000000061</c:v>
                </c:pt>
                <c:pt idx="812">
                  <c:v>0.81300000000000061</c:v>
                </c:pt>
                <c:pt idx="813">
                  <c:v>0.81400000000000061</c:v>
                </c:pt>
                <c:pt idx="814">
                  <c:v>0.81500000000000061</c:v>
                </c:pt>
                <c:pt idx="815">
                  <c:v>0.81600000000000061</c:v>
                </c:pt>
                <c:pt idx="816">
                  <c:v>0.81700000000000061</c:v>
                </c:pt>
                <c:pt idx="817">
                  <c:v>0.81800000000000062</c:v>
                </c:pt>
                <c:pt idx="818">
                  <c:v>0.81900000000000062</c:v>
                </c:pt>
                <c:pt idx="819">
                  <c:v>0.82000000000000062</c:v>
                </c:pt>
                <c:pt idx="820">
                  <c:v>0.82100000000000062</c:v>
                </c:pt>
                <c:pt idx="821">
                  <c:v>0.82200000000000062</c:v>
                </c:pt>
                <c:pt idx="822">
                  <c:v>0.82300000000000062</c:v>
                </c:pt>
                <c:pt idx="823">
                  <c:v>0.82400000000000062</c:v>
                </c:pt>
                <c:pt idx="824">
                  <c:v>0.82500000000000062</c:v>
                </c:pt>
                <c:pt idx="825">
                  <c:v>0.82600000000000062</c:v>
                </c:pt>
                <c:pt idx="826">
                  <c:v>0.82700000000000062</c:v>
                </c:pt>
                <c:pt idx="827">
                  <c:v>0.82800000000000062</c:v>
                </c:pt>
                <c:pt idx="828">
                  <c:v>0.82900000000000063</c:v>
                </c:pt>
                <c:pt idx="829">
                  <c:v>0.83000000000000063</c:v>
                </c:pt>
                <c:pt idx="830">
                  <c:v>0.83100000000000063</c:v>
                </c:pt>
                <c:pt idx="831">
                  <c:v>0.83200000000000063</c:v>
                </c:pt>
                <c:pt idx="832">
                  <c:v>0.83300000000000063</c:v>
                </c:pt>
                <c:pt idx="833">
                  <c:v>0.83400000000000063</c:v>
                </c:pt>
                <c:pt idx="834">
                  <c:v>0.83500000000000063</c:v>
                </c:pt>
                <c:pt idx="835">
                  <c:v>0.83600000000000063</c:v>
                </c:pt>
                <c:pt idx="836">
                  <c:v>0.83700000000000063</c:v>
                </c:pt>
                <c:pt idx="837">
                  <c:v>0.83800000000000063</c:v>
                </c:pt>
                <c:pt idx="838">
                  <c:v>0.83900000000000063</c:v>
                </c:pt>
                <c:pt idx="839">
                  <c:v>0.84000000000000064</c:v>
                </c:pt>
                <c:pt idx="840">
                  <c:v>0.84100000000000064</c:v>
                </c:pt>
                <c:pt idx="841">
                  <c:v>0.84200000000000064</c:v>
                </c:pt>
                <c:pt idx="842">
                  <c:v>0.84300000000000064</c:v>
                </c:pt>
                <c:pt idx="843">
                  <c:v>0.84400000000000064</c:v>
                </c:pt>
                <c:pt idx="844">
                  <c:v>0.84500000000000064</c:v>
                </c:pt>
                <c:pt idx="845">
                  <c:v>0.84600000000000064</c:v>
                </c:pt>
                <c:pt idx="846">
                  <c:v>0.84700000000000064</c:v>
                </c:pt>
                <c:pt idx="847">
                  <c:v>0.84800000000000064</c:v>
                </c:pt>
                <c:pt idx="848">
                  <c:v>0.84900000000000064</c:v>
                </c:pt>
                <c:pt idx="849">
                  <c:v>0.85000000000000064</c:v>
                </c:pt>
                <c:pt idx="850">
                  <c:v>0.85100000000000064</c:v>
                </c:pt>
                <c:pt idx="851">
                  <c:v>0.85200000000000065</c:v>
                </c:pt>
                <c:pt idx="852">
                  <c:v>0.85300000000000065</c:v>
                </c:pt>
                <c:pt idx="853">
                  <c:v>0.85400000000000065</c:v>
                </c:pt>
                <c:pt idx="854">
                  <c:v>0.85500000000000065</c:v>
                </c:pt>
                <c:pt idx="855">
                  <c:v>0.85600000000000065</c:v>
                </c:pt>
                <c:pt idx="856">
                  <c:v>0.85700000000000065</c:v>
                </c:pt>
                <c:pt idx="857">
                  <c:v>0.85800000000000065</c:v>
                </c:pt>
                <c:pt idx="858">
                  <c:v>0.85900000000000065</c:v>
                </c:pt>
                <c:pt idx="859">
                  <c:v>0.86000000000000065</c:v>
                </c:pt>
                <c:pt idx="860">
                  <c:v>0.86100000000000065</c:v>
                </c:pt>
                <c:pt idx="861">
                  <c:v>0.86200000000000065</c:v>
                </c:pt>
                <c:pt idx="862">
                  <c:v>0.86300000000000066</c:v>
                </c:pt>
                <c:pt idx="863">
                  <c:v>0.86400000000000066</c:v>
                </c:pt>
                <c:pt idx="864">
                  <c:v>0.86500000000000066</c:v>
                </c:pt>
                <c:pt idx="865">
                  <c:v>0.86600000000000066</c:v>
                </c:pt>
                <c:pt idx="866">
                  <c:v>0.86700000000000066</c:v>
                </c:pt>
                <c:pt idx="867">
                  <c:v>0.86800000000000066</c:v>
                </c:pt>
                <c:pt idx="868">
                  <c:v>0.86900000000000066</c:v>
                </c:pt>
                <c:pt idx="869">
                  <c:v>0.87000000000000066</c:v>
                </c:pt>
                <c:pt idx="870">
                  <c:v>0.87100000000000066</c:v>
                </c:pt>
                <c:pt idx="871">
                  <c:v>0.87200000000000066</c:v>
                </c:pt>
                <c:pt idx="872">
                  <c:v>0.87300000000000066</c:v>
                </c:pt>
                <c:pt idx="873">
                  <c:v>0.87400000000000067</c:v>
                </c:pt>
                <c:pt idx="874">
                  <c:v>0.87500000000000067</c:v>
                </c:pt>
                <c:pt idx="875">
                  <c:v>0.87600000000000067</c:v>
                </c:pt>
                <c:pt idx="876">
                  <c:v>0.87700000000000067</c:v>
                </c:pt>
                <c:pt idx="877">
                  <c:v>0.87800000000000067</c:v>
                </c:pt>
                <c:pt idx="878">
                  <c:v>0.87900000000000067</c:v>
                </c:pt>
                <c:pt idx="879">
                  <c:v>0.88000000000000067</c:v>
                </c:pt>
                <c:pt idx="880">
                  <c:v>0.88100000000000067</c:v>
                </c:pt>
                <c:pt idx="881">
                  <c:v>0.88200000000000067</c:v>
                </c:pt>
                <c:pt idx="882">
                  <c:v>0.88300000000000067</c:v>
                </c:pt>
                <c:pt idx="883">
                  <c:v>0.88400000000000067</c:v>
                </c:pt>
                <c:pt idx="884">
                  <c:v>0.88500000000000068</c:v>
                </c:pt>
                <c:pt idx="885">
                  <c:v>0.88600000000000068</c:v>
                </c:pt>
                <c:pt idx="886">
                  <c:v>0.88700000000000068</c:v>
                </c:pt>
                <c:pt idx="887">
                  <c:v>0.88800000000000068</c:v>
                </c:pt>
                <c:pt idx="888">
                  <c:v>0.88900000000000068</c:v>
                </c:pt>
                <c:pt idx="889">
                  <c:v>0.89000000000000068</c:v>
                </c:pt>
                <c:pt idx="890">
                  <c:v>0.89100000000000068</c:v>
                </c:pt>
                <c:pt idx="891">
                  <c:v>0.89200000000000068</c:v>
                </c:pt>
                <c:pt idx="892">
                  <c:v>0.89300000000000068</c:v>
                </c:pt>
                <c:pt idx="893">
                  <c:v>0.89400000000000068</c:v>
                </c:pt>
                <c:pt idx="894">
                  <c:v>0.89500000000000068</c:v>
                </c:pt>
                <c:pt idx="895">
                  <c:v>0.89600000000000068</c:v>
                </c:pt>
                <c:pt idx="896">
                  <c:v>0.89700000000000069</c:v>
                </c:pt>
                <c:pt idx="897">
                  <c:v>0.89800000000000069</c:v>
                </c:pt>
                <c:pt idx="898">
                  <c:v>0.89900000000000069</c:v>
                </c:pt>
                <c:pt idx="899">
                  <c:v>0.90000000000000069</c:v>
                </c:pt>
                <c:pt idx="900">
                  <c:v>0.90100000000000069</c:v>
                </c:pt>
                <c:pt idx="901">
                  <c:v>0.90200000000000069</c:v>
                </c:pt>
                <c:pt idx="902">
                  <c:v>0.90300000000000069</c:v>
                </c:pt>
                <c:pt idx="903">
                  <c:v>0.90400000000000069</c:v>
                </c:pt>
                <c:pt idx="904">
                  <c:v>0.90500000000000069</c:v>
                </c:pt>
                <c:pt idx="905">
                  <c:v>0.90600000000000069</c:v>
                </c:pt>
                <c:pt idx="906">
                  <c:v>0.90700000000000069</c:v>
                </c:pt>
                <c:pt idx="907">
                  <c:v>0.9080000000000007</c:v>
                </c:pt>
                <c:pt idx="908">
                  <c:v>0.9090000000000007</c:v>
                </c:pt>
                <c:pt idx="909">
                  <c:v>0.9100000000000007</c:v>
                </c:pt>
                <c:pt idx="910">
                  <c:v>0.9110000000000007</c:v>
                </c:pt>
                <c:pt idx="911">
                  <c:v>0.9120000000000007</c:v>
                </c:pt>
                <c:pt idx="912">
                  <c:v>0.9130000000000007</c:v>
                </c:pt>
                <c:pt idx="913">
                  <c:v>0.9140000000000007</c:v>
                </c:pt>
                <c:pt idx="914">
                  <c:v>0.9150000000000007</c:v>
                </c:pt>
                <c:pt idx="915">
                  <c:v>0.9160000000000007</c:v>
                </c:pt>
                <c:pt idx="916">
                  <c:v>0.9170000000000007</c:v>
                </c:pt>
                <c:pt idx="917">
                  <c:v>0.9180000000000007</c:v>
                </c:pt>
                <c:pt idx="918">
                  <c:v>0.91900000000000071</c:v>
                </c:pt>
                <c:pt idx="919">
                  <c:v>0.92000000000000071</c:v>
                </c:pt>
                <c:pt idx="920">
                  <c:v>0.92100000000000071</c:v>
                </c:pt>
                <c:pt idx="921">
                  <c:v>0.92200000000000071</c:v>
                </c:pt>
                <c:pt idx="922">
                  <c:v>0.92300000000000071</c:v>
                </c:pt>
                <c:pt idx="923">
                  <c:v>0.92400000000000071</c:v>
                </c:pt>
                <c:pt idx="924">
                  <c:v>0.92500000000000071</c:v>
                </c:pt>
                <c:pt idx="925">
                  <c:v>0.92600000000000071</c:v>
                </c:pt>
                <c:pt idx="926">
                  <c:v>0.92700000000000071</c:v>
                </c:pt>
                <c:pt idx="927">
                  <c:v>0.92800000000000071</c:v>
                </c:pt>
                <c:pt idx="928">
                  <c:v>0.92900000000000071</c:v>
                </c:pt>
                <c:pt idx="929">
                  <c:v>0.93000000000000071</c:v>
                </c:pt>
                <c:pt idx="930">
                  <c:v>0.93100000000000072</c:v>
                </c:pt>
                <c:pt idx="931">
                  <c:v>0.93200000000000072</c:v>
                </c:pt>
                <c:pt idx="932">
                  <c:v>0.93300000000000072</c:v>
                </c:pt>
                <c:pt idx="933">
                  <c:v>0.93400000000000072</c:v>
                </c:pt>
                <c:pt idx="934">
                  <c:v>0.93500000000000072</c:v>
                </c:pt>
                <c:pt idx="935">
                  <c:v>0.93600000000000072</c:v>
                </c:pt>
                <c:pt idx="936">
                  <c:v>0.93700000000000072</c:v>
                </c:pt>
                <c:pt idx="937">
                  <c:v>0.93800000000000072</c:v>
                </c:pt>
                <c:pt idx="938">
                  <c:v>0.93900000000000072</c:v>
                </c:pt>
                <c:pt idx="939">
                  <c:v>0.94000000000000072</c:v>
                </c:pt>
                <c:pt idx="940">
                  <c:v>0.94100000000000072</c:v>
                </c:pt>
                <c:pt idx="941">
                  <c:v>0.94200000000000073</c:v>
                </c:pt>
                <c:pt idx="942">
                  <c:v>0.94300000000000073</c:v>
                </c:pt>
                <c:pt idx="943">
                  <c:v>0.94400000000000073</c:v>
                </c:pt>
                <c:pt idx="944">
                  <c:v>0.94500000000000073</c:v>
                </c:pt>
                <c:pt idx="945">
                  <c:v>0.94600000000000073</c:v>
                </c:pt>
                <c:pt idx="946">
                  <c:v>0.94700000000000073</c:v>
                </c:pt>
                <c:pt idx="947">
                  <c:v>0.94800000000000073</c:v>
                </c:pt>
                <c:pt idx="948">
                  <c:v>0.94900000000000073</c:v>
                </c:pt>
                <c:pt idx="949">
                  <c:v>0.95000000000000073</c:v>
                </c:pt>
                <c:pt idx="950">
                  <c:v>0.95100000000000073</c:v>
                </c:pt>
                <c:pt idx="951">
                  <c:v>0.95200000000000073</c:v>
                </c:pt>
                <c:pt idx="952">
                  <c:v>0.95300000000000074</c:v>
                </c:pt>
                <c:pt idx="953">
                  <c:v>0.95400000000000074</c:v>
                </c:pt>
                <c:pt idx="954">
                  <c:v>0.95500000000000074</c:v>
                </c:pt>
                <c:pt idx="955">
                  <c:v>0.95600000000000074</c:v>
                </c:pt>
                <c:pt idx="956">
                  <c:v>0.95700000000000074</c:v>
                </c:pt>
                <c:pt idx="957">
                  <c:v>0.95800000000000074</c:v>
                </c:pt>
                <c:pt idx="958">
                  <c:v>0.95900000000000074</c:v>
                </c:pt>
                <c:pt idx="959">
                  <c:v>0.96000000000000074</c:v>
                </c:pt>
                <c:pt idx="960">
                  <c:v>0.96100000000000074</c:v>
                </c:pt>
                <c:pt idx="961">
                  <c:v>0.96200000000000074</c:v>
                </c:pt>
                <c:pt idx="962">
                  <c:v>0.96300000000000074</c:v>
                </c:pt>
                <c:pt idx="963">
                  <c:v>0.96400000000000075</c:v>
                </c:pt>
                <c:pt idx="964">
                  <c:v>0.96500000000000075</c:v>
                </c:pt>
                <c:pt idx="965">
                  <c:v>0.96600000000000075</c:v>
                </c:pt>
                <c:pt idx="966">
                  <c:v>0.96700000000000075</c:v>
                </c:pt>
                <c:pt idx="967">
                  <c:v>0.96800000000000075</c:v>
                </c:pt>
                <c:pt idx="968">
                  <c:v>0.96900000000000075</c:v>
                </c:pt>
                <c:pt idx="969">
                  <c:v>0.97000000000000075</c:v>
                </c:pt>
                <c:pt idx="970">
                  <c:v>0.97100000000000075</c:v>
                </c:pt>
                <c:pt idx="971">
                  <c:v>0.97200000000000075</c:v>
                </c:pt>
                <c:pt idx="972">
                  <c:v>0.97300000000000075</c:v>
                </c:pt>
                <c:pt idx="973">
                  <c:v>0.97400000000000075</c:v>
                </c:pt>
                <c:pt idx="974">
                  <c:v>0.97500000000000075</c:v>
                </c:pt>
                <c:pt idx="975">
                  <c:v>0.97600000000000076</c:v>
                </c:pt>
                <c:pt idx="976">
                  <c:v>0.97700000000000076</c:v>
                </c:pt>
                <c:pt idx="977">
                  <c:v>0.97800000000000076</c:v>
                </c:pt>
                <c:pt idx="978">
                  <c:v>0.97900000000000076</c:v>
                </c:pt>
                <c:pt idx="979">
                  <c:v>0.98000000000000076</c:v>
                </c:pt>
                <c:pt idx="980">
                  <c:v>0.98100000000000076</c:v>
                </c:pt>
                <c:pt idx="981">
                  <c:v>0.98200000000000076</c:v>
                </c:pt>
                <c:pt idx="982">
                  <c:v>0.98300000000000076</c:v>
                </c:pt>
                <c:pt idx="983">
                  <c:v>0.98400000000000076</c:v>
                </c:pt>
                <c:pt idx="984">
                  <c:v>0.98500000000000076</c:v>
                </c:pt>
                <c:pt idx="985">
                  <c:v>0.98600000000000076</c:v>
                </c:pt>
                <c:pt idx="986">
                  <c:v>0.98700000000000077</c:v>
                </c:pt>
                <c:pt idx="987">
                  <c:v>0.98800000000000077</c:v>
                </c:pt>
                <c:pt idx="988">
                  <c:v>0.98900000000000077</c:v>
                </c:pt>
                <c:pt idx="989">
                  <c:v>0.99000000000000077</c:v>
                </c:pt>
                <c:pt idx="990">
                  <c:v>0.99100000000000077</c:v>
                </c:pt>
                <c:pt idx="991">
                  <c:v>0.99200000000000077</c:v>
                </c:pt>
                <c:pt idx="992">
                  <c:v>0.99300000000000077</c:v>
                </c:pt>
                <c:pt idx="993">
                  <c:v>0.99400000000000077</c:v>
                </c:pt>
                <c:pt idx="994">
                  <c:v>0.99500000000000077</c:v>
                </c:pt>
                <c:pt idx="995">
                  <c:v>0.99600000000000077</c:v>
                </c:pt>
                <c:pt idx="996">
                  <c:v>0.99700000000000077</c:v>
                </c:pt>
                <c:pt idx="997">
                  <c:v>0.99800000000000078</c:v>
                </c:pt>
                <c:pt idx="998">
                  <c:v>0.99900000000000078</c:v>
                </c:pt>
              </c:numCache>
            </c:numRef>
          </c:cat>
          <c:val>
            <c:numRef>
              <c:f>IRB!$H$24:$H$1022</c:f>
              <c:numCache>
                <c:formatCode>0.0%</c:formatCode>
                <c:ptCount val="999"/>
                <c:pt idx="0">
                  <c:v>0.30613589063582808</c:v>
                </c:pt>
                <c:pt idx="1">
                  <c:v>0.46253098514569208</c:v>
                </c:pt>
                <c:pt idx="2">
                  <c:v>0.57939392821164526</c:v>
                </c:pt>
                <c:pt idx="3">
                  <c:v>0.67321787771861208</c:v>
                </c:pt>
                <c:pt idx="4">
                  <c:v>0.75137693760980451</c:v>
                </c:pt>
                <c:pt idx="5">
                  <c:v>0.81804491442045402</c:v>
                </c:pt>
                <c:pt idx="6">
                  <c:v>0.87589065949901102</c:v>
                </c:pt>
                <c:pt idx="7">
                  <c:v>0.9267540823316317</c:v>
                </c:pt>
                <c:pt idx="8">
                  <c:v>0.97197005062237407</c:v>
                </c:pt>
                <c:pt idx="9">
                  <c:v>1.0125433462253575</c:v>
                </c:pt>
                <c:pt idx="10">
                  <c:v>1.0492515643143148</c:v>
                </c:pt>
                <c:pt idx="11">
                  <c:v>1.0827096157455207</c:v>
                </c:pt>
                <c:pt idx="12">
                  <c:v>1.1134122139702554</c:v>
                </c:pt>
                <c:pt idx="13">
                  <c:v>1.1417629911351483</c:v>
                </c:pt>
                <c:pt idx="14">
                  <c:v>1.168095107429711</c:v>
                </c:pt>
                <c:pt idx="15">
                  <c:v>1.1926862370667675</c:v>
                </c:pt>
                <c:pt idx="16">
                  <c:v>1.2157697157540723</c:v>
                </c:pt>
                <c:pt idx="17">
                  <c:v>1.2375429955857702</c:v>
                </c:pt>
                <c:pt idx="18">
                  <c:v>1.2581741663858115</c:v>
                </c:pt>
                <c:pt idx="19">
                  <c:v>1.2778070600054661</c:v>
                </c:pt>
                <c:pt idx="20">
                  <c:v>1.2965652974077657</c:v>
                </c:pt>
                <c:pt idx="21">
                  <c:v>1.3145555344667919</c:v>
                </c:pt>
                <c:pt idx="22">
                  <c:v>1.3318700918776243</c:v>
                </c:pt>
                <c:pt idx="23">
                  <c:v>1.3485891056940826</c:v>
                </c:pt>
                <c:pt idx="24">
                  <c:v>1.3647823005055517</c:v>
                </c:pt>
                <c:pt idx="25">
                  <c:v>1.3805104624960667</c:v>
                </c:pt>
                <c:pt idx="26">
                  <c:v>1.3958266715802992</c:v>
                </c:pt>
                <c:pt idx="27">
                  <c:v>1.4107773384783659</c:v>
                </c:pt>
                <c:pt idx="28">
                  <c:v>1.425403082618431</c:v>
                </c:pt>
                <c:pt idx="29">
                  <c:v>1.4397394792107812</c:v>
                </c:pt>
                <c:pt idx="30">
                  <c:v>1.4538176980682458</c:v>
                </c:pt>
                <c:pt idx="31">
                  <c:v>1.467665052294467</c:v>
                </c:pt>
                <c:pt idx="32">
                  <c:v>1.4813054714927063</c:v>
                </c:pt>
                <c:pt idx="33">
                  <c:v>1.4947599114237251</c:v>
                </c:pt>
                <c:pt idx="34">
                  <c:v>1.5080467098850774</c:v>
                </c:pt>
                <c:pt idx="35">
                  <c:v>1.5211818968655089</c:v>
                </c:pt>
                <c:pt idx="36">
                  <c:v>1.5341794656488354</c:v>
                </c:pt>
                <c:pt idx="37">
                  <c:v>1.5470516104278786</c:v>
                </c:pt>
                <c:pt idx="38">
                  <c:v>1.5598089350841096</c:v>
                </c:pt>
                <c:pt idx="39">
                  <c:v>1.57246063704955</c:v>
                </c:pt>
                <c:pt idx="40">
                  <c:v>1.5850146695603862</c:v>
                </c:pt>
                <c:pt idx="41">
                  <c:v>1.5974778851108742</c:v>
                </c:pt>
                <c:pt idx="42">
                  <c:v>1.6098561625005305</c:v>
                </c:pt>
                <c:pt idx="43">
                  <c:v>1.6221545195216722</c:v>
                </c:pt>
                <c:pt idx="44">
                  <c:v>1.6343772130447154</c:v>
                </c:pt>
                <c:pt idx="45">
                  <c:v>1.6465278280155369</c:v>
                </c:pt>
                <c:pt idx="46">
                  <c:v>1.6586093566739168</c:v>
                </c:pt>
                <c:pt idx="47">
                  <c:v>1.670624269128526</c:v>
                </c:pt>
                <c:pt idx="48">
                  <c:v>1.6825745762762396</c:v>
                </c:pt>
                <c:pt idx="49">
                  <c:v>1.6944618859276921</c:v>
                </c:pt>
                <c:pt idx="50">
                  <c:v>1.7062874528933425</c:v>
                </c:pt>
                <c:pt idx="51">
                  <c:v>1.7180522236917457</c:v>
                </c:pt>
                <c:pt idx="52">
                  <c:v>1.7297568764621574</c:v>
                </c:pt>
                <c:pt idx="53">
                  <c:v>1.7414018565947251</c:v>
                </c:pt>
                <c:pt idx="54">
                  <c:v>1.7529874085319079</c:v>
                </c:pt>
                <c:pt idx="55">
                  <c:v>1.7645136041428946</c:v>
                </c:pt>
                <c:pt idx="56">
                  <c:v>1.7759803680276702</c:v>
                </c:pt>
                <c:pt idx="57">
                  <c:v>1.7873875000678126</c:v>
                </c:pt>
                <c:pt idx="58">
                  <c:v>1.7987346955065906</c:v>
                </c:pt>
                <c:pt idx="59">
                  <c:v>1.8100215628104739</c:v>
                </c:pt>
                <c:pt idx="60">
                  <c:v>1.8212476395374133</c:v>
                </c:pt>
                <c:pt idx="61">
                  <c:v>1.8324124064136671</c:v>
                </c:pt>
                <c:pt idx="62">
                  <c:v>1.843515299799972</c:v>
                </c:pt>
                <c:pt idx="63">
                  <c:v>1.8545557227093941</c:v>
                </c:pt>
                <c:pt idx="64">
                  <c:v>1.8655330545227014</c:v>
                </c:pt>
                <c:pt idx="65">
                  <c:v>1.8764466595324285</c:v>
                </c:pt>
                <c:pt idx="66">
                  <c:v>1.8872958944337987</c:v>
                </c:pt>
                <c:pt idx="67">
                  <c:v>1.8980801148688942</c:v>
                </c:pt>
                <c:pt idx="68">
                  <c:v>1.9087986811201345</c:v>
                </c:pt>
                <c:pt idx="69">
                  <c:v>1.9194509630396455</c:v>
                </c:pt>
                <c:pt idx="70">
                  <c:v>1.9300363442927919</c:v>
                </c:pt>
                <c:pt idx="71">
                  <c:v>1.9405542259865223</c:v>
                </c:pt>
                <c:pt idx="72">
                  <c:v>1.9510040297464275</c:v>
                </c:pt>
                <c:pt idx="73">
                  <c:v>1.9613852003002439</c:v>
                </c:pt>
                <c:pt idx="74">
                  <c:v>1.971697207620031</c:v>
                </c:pt>
                <c:pt idx="75">
                  <c:v>1.9819395486703013</c:v>
                </c:pt>
                <c:pt idx="76">
                  <c:v>1.9921117488047153</c:v>
                </c:pt>
                <c:pt idx="77">
                  <c:v>2.0022133628501768</c:v>
                </c:pt>
                <c:pt idx="78">
                  <c:v>2.0122439759130577</c:v>
                </c:pt>
                <c:pt idx="79">
                  <c:v>2.0222032039393496</c:v>
                </c:pt>
                <c:pt idx="80">
                  <c:v>2.0320906940572114</c:v>
                </c:pt>
                <c:pt idx="81">
                  <c:v>2.041906124727741</c:v>
                </c:pt>
                <c:pt idx="82">
                  <c:v>2.0516492057273674</c:v>
                </c:pt>
                <c:pt idx="83">
                  <c:v>2.0613196779828389</c:v>
                </c:pt>
                <c:pt idx="84">
                  <c:v>2.0709173132778802</c:v>
                </c:pt>
                <c:pt idx="85">
                  <c:v>2.0804419138485977</c:v>
                </c:pt>
                <c:pt idx="86">
                  <c:v>2.0898933118831295</c:v>
                </c:pt>
                <c:pt idx="87">
                  <c:v>2.0992713689393567</c:v>
                </c:pt>
                <c:pt idx="88">
                  <c:v>2.1085759752932791</c:v>
                </c:pt>
                <c:pt idx="89">
                  <c:v>2.1178070492291705</c:v>
                </c:pt>
                <c:pt idx="90">
                  <c:v>2.1269645362816143</c:v>
                </c:pt>
                <c:pt idx="91">
                  <c:v>2.1360484084384668</c:v>
                </c:pt>
                <c:pt idx="92">
                  <c:v>2.1450586633127755</c:v>
                </c:pt>
                <c:pt idx="93">
                  <c:v>2.1539953232907854</c:v>
                </c:pt>
                <c:pt idx="94">
                  <c:v>2.1628584346625579</c:v>
                </c:pt>
                <c:pt idx="95">
                  <c:v>2.1716480667407834</c:v>
                </c:pt>
                <c:pt idx="96">
                  <c:v>2.1803643109728941</c:v>
                </c:pt>
                <c:pt idx="97">
                  <c:v>2.1890072800508715</c:v>
                </c:pt>
                <c:pt idx="98">
                  <c:v>2.1975771070227119</c:v>
                </c:pt>
                <c:pt idx="99">
                  <c:v>2.2060739444089852</c:v>
                </c:pt>
                <c:pt idx="100">
                  <c:v>2.2144979633274762</c:v>
                </c:pt>
                <c:pt idx="101">
                  <c:v>2.222849352628486</c:v>
                </c:pt>
                <c:pt idx="102">
                  <c:v>2.2311283180431363</c:v>
                </c:pt>
                <c:pt idx="103">
                  <c:v>2.2393350813464714</c:v>
                </c:pt>
                <c:pt idx="104">
                  <c:v>2.2474698795371402</c:v>
                </c:pt>
                <c:pt idx="105">
                  <c:v>2.2555329640349187</c:v>
                </c:pt>
                <c:pt idx="106">
                  <c:v>2.2635245998973037</c:v>
                </c:pt>
                <c:pt idx="107">
                  <c:v>2.2714450650560516</c:v>
                </c:pt>
                <c:pt idx="108">
                  <c:v>2.2792946495744397</c:v>
                </c:pt>
                <c:pt idx="109">
                  <c:v>2.2870736549258308</c:v>
                </c:pt>
                <c:pt idx="110">
                  <c:v>2.2947823932939335</c:v>
                </c:pt>
                <c:pt idx="111">
                  <c:v>2.3024211868951028</c:v>
                </c:pt>
                <c:pt idx="112">
                  <c:v>2.3099903673227851</c:v>
                </c:pt>
                <c:pt idx="113">
                  <c:v>2.3174902749142654</c:v>
                </c:pt>
                <c:pt idx="114">
                  <c:v>2.3249212581395993</c:v>
                </c:pt>
                <c:pt idx="115">
                  <c:v>2.3322836730126721</c:v>
                </c:pt>
                <c:pt idx="116">
                  <c:v>2.3395778825242286</c:v>
                </c:pt>
                <c:pt idx="117">
                  <c:v>2.346804256096549</c:v>
                </c:pt>
                <c:pt idx="118">
                  <c:v>2.353963169059591</c:v>
                </c:pt>
                <c:pt idx="119">
                  <c:v>2.3610550021481318</c:v>
                </c:pt>
                <c:pt idx="120">
                  <c:v>2.3680801410196399</c:v>
                </c:pt>
                <c:pt idx="121">
                  <c:v>2.375038975792378</c:v>
                </c:pt>
                <c:pt idx="122">
                  <c:v>2.3819319006033406</c:v>
                </c:pt>
                <c:pt idx="123">
                  <c:v>2.3887593131855493</c:v>
                </c:pt>
                <c:pt idx="124">
                  <c:v>2.3955216144641955</c:v>
                </c:pt>
                <c:pt idx="125">
                  <c:v>2.4022192081711702</c:v>
                </c:pt>
                <c:pt idx="126">
                  <c:v>2.4088525004774515</c:v>
                </c:pt>
                <c:pt idx="127">
                  <c:v>2.4154218996428054</c:v>
                </c:pt>
                <c:pt idx="128">
                  <c:v>2.4219278156823187</c:v>
                </c:pt>
                <c:pt idx="129">
                  <c:v>2.4283706600492181</c:v>
                </c:pt>
                <c:pt idx="130">
                  <c:v>2.4347508453334332</c:v>
                </c:pt>
                <c:pt idx="131">
                  <c:v>2.4410687849754051</c:v>
                </c:pt>
                <c:pt idx="132">
                  <c:v>2.4473248929945943</c:v>
                </c:pt>
                <c:pt idx="133">
                  <c:v>2.453519583732195</c:v>
                </c:pt>
                <c:pt idx="134">
                  <c:v>2.4596532716075137</c:v>
                </c:pt>
                <c:pt idx="135">
                  <c:v>2.4657263708875439</c:v>
                </c:pt>
                <c:pt idx="136">
                  <c:v>2.4717392954692134</c:v>
                </c:pt>
                <c:pt idx="137">
                  <c:v>2.4776924586738245</c:v>
                </c:pt>
                <c:pt idx="138">
                  <c:v>2.4835862730532301</c:v>
                </c:pt>
                <c:pt idx="139">
                  <c:v>2.4894211502072525</c:v>
                </c:pt>
                <c:pt idx="140">
                  <c:v>2.4951975006119009</c:v>
                </c:pt>
                <c:pt idx="141">
                  <c:v>2.500915733457957</c:v>
                </c:pt>
                <c:pt idx="142">
                  <c:v>2.506576256499478</c:v>
                </c:pt>
                <c:pt idx="143">
                  <c:v>2.5121794759118048</c:v>
                </c:pt>
                <c:pt idx="144">
                  <c:v>2.5177257961586705</c:v>
                </c:pt>
                <c:pt idx="145">
                  <c:v>2.5232156198680089</c:v>
                </c:pt>
                <c:pt idx="146">
                  <c:v>2.5286493477160881</c:v>
                </c:pt>
                <c:pt idx="147">
                  <c:v>2.5340273783195384</c:v>
                </c:pt>
                <c:pt idx="148">
                  <c:v>2.5393501081351415</c:v>
                </c:pt>
                <c:pt idx="149">
                  <c:v>2.544617931366544</c:v>
                </c:pt>
                <c:pt idx="150">
                  <c:v>2.5498312398782361</c:v>
                </c:pt>
                <c:pt idx="151">
                  <c:v>2.5549904231158234</c:v>
                </c:pt>
                <c:pt idx="152">
                  <c:v>2.5600958680327497</c:v>
                </c:pt>
                <c:pt idx="153">
                  <c:v>2.565147959022875</c:v>
                </c:pt>
                <c:pt idx="154">
                  <c:v>2.570147077858814</c:v>
                </c:pt>
                <c:pt idx="155">
                  <c:v>2.5750936036355849</c:v>
                </c:pt>
                <c:pt idx="156">
                  <c:v>2.579987912719508</c:v>
                </c:pt>
                <c:pt idx="157">
                  <c:v>2.5848303787018541</c:v>
                </c:pt>
                <c:pt idx="158">
                  <c:v>2.5896213723572044</c:v>
                </c:pt>
                <c:pt idx="159">
                  <c:v>2.5943612616061285</c:v>
                </c:pt>
                <c:pt idx="160">
                  <c:v>2.5990504114821271</c:v>
                </c:pt>
                <c:pt idx="161">
                  <c:v>2.6036891841023633</c:v>
                </c:pt>
                <c:pt idx="162">
                  <c:v>2.6082779386422925</c:v>
                </c:pt>
                <c:pt idx="163">
                  <c:v>2.6128170313136829</c:v>
                </c:pt>
                <c:pt idx="164">
                  <c:v>2.6173068153460632</c:v>
                </c:pt>
                <c:pt idx="165">
                  <c:v>2.6217476409712783</c:v>
                </c:pt>
                <c:pt idx="166">
                  <c:v>2.626139855411048</c:v>
                </c:pt>
                <c:pt idx="167">
                  <c:v>2.6304838028673077</c:v>
                </c:pt>
                <c:pt idx="168">
                  <c:v>2.6347798245152307</c:v>
                </c:pt>
                <c:pt idx="169">
                  <c:v>2.6390282584987195</c:v>
                </c:pt>
                <c:pt idx="170">
                  <c:v>2.643229439928251</c:v>
                </c:pt>
                <c:pt idx="171">
                  <c:v>2.6473837008809378</c:v>
                </c:pt>
                <c:pt idx="172">
                  <c:v>2.6514913704026468</c:v>
                </c:pt>
                <c:pt idx="173">
                  <c:v>2.6555527745120862</c:v>
                </c:pt>
                <c:pt idx="174">
                  <c:v>2.6595682362066833</c:v>
                </c:pt>
                <c:pt idx="175">
                  <c:v>2.6635380754702194</c:v>
                </c:pt>
                <c:pt idx="176">
                  <c:v>2.6674626092820124</c:v>
                </c:pt>
                <c:pt idx="177">
                  <c:v>2.6713421516276199</c:v>
                </c:pt>
                <c:pt idx="178">
                  <c:v>2.6751770135109432</c:v>
                </c:pt>
                <c:pt idx="179">
                  <c:v>2.6789675029675948</c:v>
                </c:pt>
                <c:pt idx="180">
                  <c:v>2.6827139250795162</c:v>
                </c:pt>
                <c:pt idx="181">
                  <c:v>2.686416581990684</c:v>
                </c:pt>
                <c:pt idx="182">
                  <c:v>2.6900757729238611</c:v>
                </c:pt>
                <c:pt idx="183">
                  <c:v>2.6936917941983354</c:v>
                </c:pt>
                <c:pt idx="184">
                  <c:v>2.6972649392485155</c:v>
                </c:pt>
                <c:pt idx="185">
                  <c:v>2.7007954986433531</c:v>
                </c:pt>
                <c:pt idx="186">
                  <c:v>2.7042837601065401</c:v>
                </c:pt>
                <c:pt idx="187">
                  <c:v>2.7077300085373595</c:v>
                </c:pt>
                <c:pt idx="188">
                  <c:v>2.7111345260321844</c:v>
                </c:pt>
                <c:pt idx="189">
                  <c:v>2.7144975919065781</c:v>
                </c:pt>
                <c:pt idx="190">
                  <c:v>2.717819482717835</c:v>
                </c:pt>
                <c:pt idx="191">
                  <c:v>2.7211004722881071</c:v>
                </c:pt>
                <c:pt idx="192">
                  <c:v>2.7243408317278335</c:v>
                </c:pt>
                <c:pt idx="193">
                  <c:v>2.7275408294596262</c:v>
                </c:pt>
                <c:pt idx="194">
                  <c:v>2.7307007312424765</c:v>
                </c:pt>
                <c:pt idx="195">
                  <c:v>2.7338208001962228</c:v>
                </c:pt>
                <c:pt idx="196">
                  <c:v>2.7369012968263107</c:v>
                </c:pt>
                <c:pt idx="197">
                  <c:v>2.7399424790487616</c:v>
                </c:pt>
                <c:pt idx="198">
                  <c:v>2.7429446022153181</c:v>
                </c:pt>
                <c:pt idx="199">
                  <c:v>2.7459079191387548</c:v>
                </c:pt>
                <c:pt idx="200">
                  <c:v>2.7488326801183272</c:v>
                </c:pt>
                <c:pt idx="201">
                  <c:v>2.7517191329652859</c:v>
                </c:pt>
                <c:pt idx="202">
                  <c:v>2.7545675230284821</c:v>
                </c:pt>
                <c:pt idx="203">
                  <c:v>2.75737809322003</c:v>
                </c:pt>
                <c:pt idx="204">
                  <c:v>2.7601510840409587</c:v>
                </c:pt>
                <c:pt idx="205">
                  <c:v>2.7628867336069023</c:v>
                </c:pt>
                <c:pt idx="206">
                  <c:v>2.7655852776737437</c:v>
                </c:pt>
                <c:pt idx="207">
                  <c:v>2.7682469496632311</c:v>
                </c:pt>
                <c:pt idx="208">
                  <c:v>2.7708719806885429</c:v>
                </c:pt>
                <c:pt idx="209">
                  <c:v>2.7734605995797765</c:v>
                </c:pt>
                <c:pt idx="210">
                  <c:v>2.7760130329093293</c:v>
                </c:pt>
                <c:pt idx="211">
                  <c:v>2.7785295050172198</c:v>
                </c:pt>
                <c:pt idx="212">
                  <c:v>2.7810102380362451</c:v>
                </c:pt>
                <c:pt idx="213">
                  <c:v>2.7834554519170518</c:v>
                </c:pt>
                <c:pt idx="214">
                  <c:v>2.7858653644530436</c:v>
                </c:pt>
                <c:pt idx="215">
                  <c:v>2.788240191305142</c:v>
                </c:pt>
                <c:pt idx="216">
                  <c:v>2.7905801460263859</c:v>
                </c:pt>
                <c:pt idx="217">
                  <c:v>2.7928854400863687</c:v>
                </c:pt>
                <c:pt idx="218">
                  <c:v>2.7951562828954954</c:v>
                </c:pt>
                <c:pt idx="219">
                  <c:v>2.7973928818290501</c:v>
                </c:pt>
                <c:pt idx="220">
                  <c:v>2.7995954422510785</c:v>
                </c:pt>
                <c:pt idx="221">
                  <c:v>2.8017641675380607</c:v>
                </c:pt>
                <c:pt idx="222">
                  <c:v>2.8038992591023972</c:v>
                </c:pt>
                <c:pt idx="223">
                  <c:v>2.8060009164156696</c:v>
                </c:pt>
                <c:pt idx="224">
                  <c:v>2.8080693370316943</c:v>
                </c:pt>
                <c:pt idx="225">
                  <c:v>2.8101047166093656</c:v>
                </c:pt>
                <c:pt idx="226">
                  <c:v>2.812107248935257</c:v>
                </c:pt>
                <c:pt idx="227">
                  <c:v>2.8140771259460071</c:v>
                </c:pt>
                <c:pt idx="228">
                  <c:v>2.8160145377505037</c:v>
                </c:pt>
                <c:pt idx="229">
                  <c:v>2.8179196726517839</c:v>
                </c:pt>
                <c:pt idx="230">
                  <c:v>2.8197927171687502</c:v>
                </c:pt>
                <c:pt idx="231">
                  <c:v>2.8216338560576224</c:v>
                </c:pt>
                <c:pt idx="232">
                  <c:v>2.8234432723331779</c:v>
                </c:pt>
                <c:pt idx="233">
                  <c:v>2.8252211472897222</c:v>
                </c:pt>
                <c:pt idx="234">
                  <c:v>2.8269676605218645</c:v>
                </c:pt>
                <c:pt idx="235">
                  <c:v>2.8286829899450106</c:v>
                </c:pt>
                <c:pt idx="236">
                  <c:v>2.8303673118156527</c:v>
                </c:pt>
                <c:pt idx="237">
                  <c:v>2.8320208007513958</c:v>
                </c:pt>
                <c:pt idx="238">
                  <c:v>2.8336436297507666</c:v>
                </c:pt>
                <c:pt idx="239">
                  <c:v>2.8352359702127634</c:v>
                </c:pt>
                <c:pt idx="240">
                  <c:v>2.8367979919561757</c:v>
                </c:pt>
                <c:pt idx="241">
                  <c:v>2.83832986323868</c:v>
                </c:pt>
                <c:pt idx="242">
                  <c:v>2.8398317507756752</c:v>
                </c:pt>
                <c:pt idx="243">
                  <c:v>2.8413038197588985</c:v>
                </c:pt>
                <c:pt idx="244">
                  <c:v>2.8427462338748062</c:v>
                </c:pt>
                <c:pt idx="245">
                  <c:v>2.8441591553227181</c:v>
                </c:pt>
                <c:pt idx="246">
                  <c:v>2.8455427448327208</c:v>
                </c:pt>
                <c:pt idx="247">
                  <c:v>2.8468971616833665</c:v>
                </c:pt>
                <c:pt idx="248">
                  <c:v>2.8482225637191068</c:v>
                </c:pt>
                <c:pt idx="249">
                  <c:v>2.8495191073675392</c:v>
                </c:pt>
                <c:pt idx="250">
                  <c:v>2.8507869476563941</c:v>
                </c:pt>
                <c:pt idx="251">
                  <c:v>2.8520262382303203</c:v>
                </c:pt>
                <c:pt idx="252">
                  <c:v>2.8532371313674387</c:v>
                </c:pt>
                <c:pt idx="253">
                  <c:v>2.8544197779956804</c:v>
                </c:pt>
                <c:pt idx="254">
                  <c:v>2.855574327708903</c:v>
                </c:pt>
                <c:pt idx="255">
                  <c:v>2.8567009287828036</c:v>
                </c:pt>
                <c:pt idx="256">
                  <c:v>2.8577997281905967</c:v>
                </c:pt>
                <c:pt idx="257">
                  <c:v>2.8588708716185063</c:v>
                </c:pt>
                <c:pt idx="258">
                  <c:v>2.8599145034810252</c:v>
                </c:pt>
                <c:pt idx="259">
                  <c:v>2.8609307669359896</c:v>
                </c:pt>
                <c:pt idx="260">
                  <c:v>2.8619198038994322</c:v>
                </c:pt>
                <c:pt idx="261">
                  <c:v>2.8628817550602461</c:v>
                </c:pt>
                <c:pt idx="262">
                  <c:v>2.8638167598946356</c:v>
                </c:pt>
                <c:pt idx="263">
                  <c:v>2.8647249566803761</c:v>
                </c:pt>
                <c:pt idx="264">
                  <c:v>2.8656064825108949</c:v>
                </c:pt>
                <c:pt idx="265">
                  <c:v>2.8664614733091209</c:v>
                </c:pt>
                <c:pt idx="266">
                  <c:v>2.8672900638411902</c:v>
                </c:pt>
                <c:pt idx="267">
                  <c:v>2.8680923877299245</c:v>
                </c:pt>
                <c:pt idx="268">
                  <c:v>2.8688685774681448</c:v>
                </c:pt>
                <c:pt idx="269">
                  <c:v>2.8696187644318027</c:v>
                </c:pt>
                <c:pt idx="270">
                  <c:v>2.8703430788929158</c:v>
                </c:pt>
                <c:pt idx="271">
                  <c:v>2.8710416500323448</c:v>
                </c:pt>
                <c:pt idx="272">
                  <c:v>2.8717146059523766</c:v>
                </c:pt>
                <c:pt idx="273">
                  <c:v>2.8723620736891409</c:v>
                </c:pt>
                <c:pt idx="274">
                  <c:v>2.8729841792248654</c:v>
                </c:pt>
                <c:pt idx="275">
                  <c:v>2.8735810474999388</c:v>
                </c:pt>
                <c:pt idx="276">
                  <c:v>2.8741528024248271</c:v>
                </c:pt>
                <c:pt idx="277">
                  <c:v>2.8746995668918225</c:v>
                </c:pt>
                <c:pt idx="278">
                  <c:v>2.8752214627866204</c:v>
                </c:pt>
                <c:pt idx="279">
                  <c:v>2.8757186109997432</c:v>
                </c:pt>
                <c:pt idx="280">
                  <c:v>2.8761911314378095</c:v>
                </c:pt>
                <c:pt idx="281">
                  <c:v>2.8766391430346419</c:v>
                </c:pt>
                <c:pt idx="282">
                  <c:v>2.8770627637622246</c:v>
                </c:pt>
                <c:pt idx="283">
                  <c:v>2.8774621106415097</c:v>
                </c:pt>
                <c:pt idx="284">
                  <c:v>2.8778372997530712</c:v>
                </c:pt>
                <c:pt idx="285">
                  <c:v>2.8781884462476266</c:v>
                </c:pt>
                <c:pt idx="286">
                  <c:v>2.8785156643563869</c:v>
                </c:pt>
                <c:pt idx="287">
                  <c:v>2.8788190674012926</c:v>
                </c:pt>
                <c:pt idx="288">
                  <c:v>2.8790987678050981</c:v>
                </c:pt>
                <c:pt idx="289">
                  <c:v>2.8793548771013064</c:v>
                </c:pt>
                <c:pt idx="290">
                  <c:v>2.8795875059439835</c:v>
                </c:pt>
                <c:pt idx="291">
                  <c:v>2.8797967641174429</c:v>
                </c:pt>
                <c:pt idx="292">
                  <c:v>2.8799827605457757</c:v>
                </c:pt>
                <c:pt idx="293">
                  <c:v>2.8801456033022639</c:v>
                </c:pt>
                <c:pt idx="294">
                  <c:v>2.8802853996186761</c:v>
                </c:pt>
                <c:pt idx="295">
                  <c:v>2.8804022558944125</c:v>
                </c:pt>
                <c:pt idx="296">
                  <c:v>2.8804962777055487</c:v>
                </c:pt>
                <c:pt idx="297">
                  <c:v>2.880567569813739</c:v>
                </c:pt>
                <c:pt idx="298">
                  <c:v>2.8806162361750123</c:v>
                </c:pt>
                <c:pt idx="299">
                  <c:v>2.8806423799484424</c:v>
                </c:pt>
                <c:pt idx="300">
                  <c:v>2.8806461035046969</c:v>
                </c:pt>
                <c:pt idx="301">
                  <c:v>2.8806275084344874</c:v>
                </c:pt>
                <c:pt idx="302">
                  <c:v>2.8805866955568864</c:v>
                </c:pt>
                <c:pt idx="303">
                  <c:v>2.880523764927541</c:v>
                </c:pt>
                <c:pt idx="304">
                  <c:v>2.8804388158467815</c:v>
                </c:pt>
                <c:pt idx="305">
                  <c:v>2.8803319468676114</c:v>
                </c:pt>
                <c:pt idx="306">
                  <c:v>2.880203255803599</c:v>
                </c:pt>
                <c:pt idx="307">
                  <c:v>2.8800528397366612</c:v>
                </c:pt>
                <c:pt idx="308">
                  <c:v>2.8798807950247349</c:v>
                </c:pt>
                <c:pt idx="309">
                  <c:v>2.8796872173093662</c:v>
                </c:pt>
                <c:pt idx="310">
                  <c:v>2.8794722015231771</c:v>
                </c:pt>
                <c:pt idx="311">
                  <c:v>2.8792358418972506</c:v>
                </c:pt>
                <c:pt idx="312">
                  <c:v>2.8789782319684067</c:v>
                </c:pt>
                <c:pt idx="313">
                  <c:v>2.878699464586385</c:v>
                </c:pt>
                <c:pt idx="314">
                  <c:v>2.8783996319209457</c:v>
                </c:pt>
                <c:pt idx="315">
                  <c:v>2.8780788254688532</c:v>
                </c:pt>
                <c:pt idx="316">
                  <c:v>2.8777371360607851</c:v>
                </c:pt>
                <c:pt idx="317">
                  <c:v>2.8773746538681544</c:v>
                </c:pt>
                <c:pt idx="318">
                  <c:v>2.8769914684098263</c:v>
                </c:pt>
                <c:pt idx="319">
                  <c:v>2.8765876685587641</c:v>
                </c:pt>
                <c:pt idx="320">
                  <c:v>2.876163342548574</c:v>
                </c:pt>
                <c:pt idx="321">
                  <c:v>2.8757185779799808</c:v>
                </c:pt>
                <c:pt idx="322">
                  <c:v>2.8752534618272061</c:v>
                </c:pt>
                <c:pt idx="323">
                  <c:v>2.8747680804442708</c:v>
                </c:pt>
                <c:pt idx="324">
                  <c:v>2.8742625195712197</c:v>
                </c:pt>
                <c:pt idx="325">
                  <c:v>2.8737368643402545</c:v>
                </c:pt>
                <c:pt idx="326">
                  <c:v>2.8731911992818051</c:v>
                </c:pt>
                <c:pt idx="327">
                  <c:v>2.8726256083305026</c:v>
                </c:pt>
                <c:pt idx="328">
                  <c:v>2.8720401748311004</c:v>
                </c:pt>
                <c:pt idx="329">
                  <c:v>2.8714349815442963</c:v>
                </c:pt>
                <c:pt idx="330">
                  <c:v>2.870810110652497</c:v>
                </c:pt>
                <c:pt idx="331">
                  <c:v>2.8701656437655054</c:v>
                </c:pt>
                <c:pt idx="332">
                  <c:v>2.8695016619261273</c:v>
                </c:pt>
                <c:pt idx="333">
                  <c:v>2.8688182456157256</c:v>
                </c:pt>
                <c:pt idx="334">
                  <c:v>2.868115474759684</c:v>
                </c:pt>
                <c:pt idx="335">
                  <c:v>2.8673934287328193</c:v>
                </c:pt>
                <c:pt idx="336">
                  <c:v>2.8666521863647163</c:v>
                </c:pt>
                <c:pt idx="337">
                  <c:v>2.8658918259449964</c:v>
                </c:pt>
                <c:pt idx="338">
                  <c:v>2.8651124252285269</c:v>
                </c:pt>
                <c:pt idx="339">
                  <c:v>2.86431406144056</c:v>
                </c:pt>
                <c:pt idx="340">
                  <c:v>2.8634968112818111</c:v>
                </c:pt>
                <c:pt idx="341">
                  <c:v>2.8626607509334683</c:v>
                </c:pt>
                <c:pt idx="342">
                  <c:v>2.8618059560621485</c:v>
                </c:pt>
                <c:pt idx="343">
                  <c:v>2.860932501824792</c:v>
                </c:pt>
                <c:pt idx="344">
                  <c:v>2.8600404628734868</c:v>
                </c:pt>
                <c:pt idx="345">
                  <c:v>2.8591299133602464</c:v>
                </c:pt>
                <c:pt idx="346">
                  <c:v>2.8582009269417203</c:v>
                </c:pt>
                <c:pt idx="347">
                  <c:v>2.8572535767838532</c:v>
                </c:pt>
                <c:pt idx="348">
                  <c:v>2.8562879355664839</c:v>
                </c:pt>
                <c:pt idx="349">
                  <c:v>2.8553040754878913</c:v>
                </c:pt>
                <c:pt idx="350">
                  <c:v>2.8543020682692819</c:v>
                </c:pt>
                <c:pt idx="351">
                  <c:v>2.853281985159223</c:v>
                </c:pt>
                <c:pt idx="352">
                  <c:v>2.8522438969380328</c:v>
                </c:pt>
                <c:pt idx="353">
                  <c:v>2.8511878739220986</c:v>
                </c:pt>
                <c:pt idx="354">
                  <c:v>2.850113985968163</c:v>
                </c:pt>
                <c:pt idx="355">
                  <c:v>2.8490223024775472</c:v>
                </c:pt>
                <c:pt idx="356">
                  <c:v>2.8479128924003252</c:v>
                </c:pt>
                <c:pt idx="357">
                  <c:v>2.8467858242394573</c:v>
                </c:pt>
                <c:pt idx="358">
                  <c:v>2.8456411660548571</c:v>
                </c:pt>
                <c:pt idx="359">
                  <c:v>2.8444789854674299</c:v>
                </c:pt>
                <c:pt idx="360">
                  <c:v>2.8432993496630519</c:v>
                </c:pt>
                <c:pt idx="361">
                  <c:v>2.8421023253965032</c:v>
                </c:pt>
                <c:pt idx="362">
                  <c:v>2.8408879789953603</c:v>
                </c:pt>
                <c:pt idx="363">
                  <c:v>2.8396563763638349</c:v>
                </c:pt>
                <c:pt idx="364">
                  <c:v>2.8384075829865791</c:v>
                </c:pt>
                <c:pt idx="365">
                  <c:v>2.8371416639324321</c:v>
                </c:pt>
                <c:pt idx="366">
                  <c:v>2.8358586838581381</c:v>
                </c:pt>
                <c:pt idx="367">
                  <c:v>2.8345587070120071</c:v>
                </c:pt>
                <c:pt idx="368">
                  <c:v>2.8332417972375485</c:v>
                </c:pt>
                <c:pt idx="369">
                  <c:v>2.8319080179770442</c:v>
                </c:pt>
                <c:pt idx="370">
                  <c:v>2.8305574322751013</c:v>
                </c:pt>
                <c:pt idx="371">
                  <c:v>2.8291901027821464</c:v>
                </c:pt>
                <c:pt idx="372">
                  <c:v>2.8278060917578935</c:v>
                </c:pt>
                <c:pt idx="373">
                  <c:v>2.8264054610747587</c:v>
                </c:pt>
                <c:pt idx="374">
                  <c:v>2.8249882722212489</c:v>
                </c:pt>
                <c:pt idx="375">
                  <c:v>2.8235545863053058</c:v>
                </c:pt>
                <c:pt idx="376">
                  <c:v>2.8221044640576105</c:v>
                </c:pt>
                <c:pt idx="377">
                  <c:v>2.8206379658348566</c:v>
                </c:pt>
                <c:pt idx="378">
                  <c:v>2.8191551516229771</c:v>
                </c:pt>
                <c:pt idx="379">
                  <c:v>2.8176560810403455</c:v>
                </c:pt>
                <c:pt idx="380">
                  <c:v>2.8161408133409358</c:v>
                </c:pt>
                <c:pt idx="381">
                  <c:v>2.8146094074174468</c:v>
                </c:pt>
                <c:pt idx="382">
                  <c:v>2.8130619218043886</c:v>
                </c:pt>
                <c:pt idx="383">
                  <c:v>2.8114984146811448</c:v>
                </c:pt>
                <c:pt idx="384">
                  <c:v>2.8099189438749899</c:v>
                </c:pt>
                <c:pt idx="385">
                  <c:v>2.808323566864078</c:v>
                </c:pt>
                <c:pt idx="386">
                  <c:v>2.8067123407803996</c:v>
                </c:pt>
                <c:pt idx="387">
                  <c:v>2.8050853224127019</c:v>
                </c:pt>
                <c:pt idx="388">
                  <c:v>2.8034425682093804</c:v>
                </c:pt>
                <c:pt idx="389">
                  <c:v>2.8017841342813408</c:v>
                </c:pt>
                <c:pt idx="390">
                  <c:v>2.8001100764048217</c:v>
                </c:pt>
                <c:pt idx="391">
                  <c:v>2.7984204500241905</c:v>
                </c:pt>
                <c:pt idx="392">
                  <c:v>2.7967153102547182</c:v>
                </c:pt>
                <c:pt idx="393">
                  <c:v>2.7949947118853018</c:v>
                </c:pt>
                <c:pt idx="394">
                  <c:v>2.7932587093811816</c:v>
                </c:pt>
                <c:pt idx="395">
                  <c:v>2.7915073568866164</c:v>
                </c:pt>
                <c:pt idx="396">
                  <c:v>2.7897407082275252</c:v>
                </c:pt>
                <c:pt idx="397">
                  <c:v>2.7879588169141156</c:v>
                </c:pt>
                <c:pt idx="398">
                  <c:v>2.7861617361434701</c:v>
                </c:pt>
                <c:pt idx="399">
                  <c:v>2.7843495188021081</c:v>
                </c:pt>
                <c:pt idx="400">
                  <c:v>2.7825222174685309</c:v>
                </c:pt>
                <c:pt idx="401">
                  <c:v>2.7806798844157212</c:v>
                </c:pt>
                <c:pt idx="402">
                  <c:v>2.7788225716136292</c:v>
                </c:pt>
                <c:pt idx="403">
                  <c:v>2.7769503307316308</c:v>
                </c:pt>
                <c:pt idx="404">
                  <c:v>2.7750632131409567</c:v>
                </c:pt>
                <c:pt idx="405">
                  <c:v>2.7731612699170949</c:v>
                </c:pt>
                <c:pt idx="406">
                  <c:v>2.7712445518421727</c:v>
                </c:pt>
                <c:pt idx="407">
                  <c:v>2.7693131094073098</c:v>
                </c:pt>
                <c:pt idx="408">
                  <c:v>2.7673669928149462</c:v>
                </c:pt>
                <c:pt idx="409">
                  <c:v>2.7654062519811506</c:v>
                </c:pt>
                <c:pt idx="410">
                  <c:v>2.7634309365378988</c:v>
                </c:pt>
                <c:pt idx="411">
                  <c:v>2.7614410958353304</c:v>
                </c:pt>
                <c:pt idx="412">
                  <c:v>2.7594367789439871</c:v>
                </c:pt>
                <c:pt idx="413">
                  <c:v>2.7574180346570163</c:v>
                </c:pt>
                <c:pt idx="414">
                  <c:v>2.755384911492365</c:v>
                </c:pt>
                <c:pt idx="415">
                  <c:v>2.7533374576949399</c:v>
                </c:pt>
                <c:pt idx="416">
                  <c:v>2.7512757212387569</c:v>
                </c:pt>
                <c:pt idx="417">
                  <c:v>2.7491997498290539</c:v>
                </c:pt>
                <c:pt idx="418">
                  <c:v>2.7471095909043983</c:v>
                </c:pt>
                <c:pt idx="419">
                  <c:v>2.7450052916387553</c:v>
                </c:pt>
                <c:pt idx="420">
                  <c:v>2.742886898943552</c:v>
                </c:pt>
                <c:pt idx="421">
                  <c:v>2.740754459469708</c:v>
                </c:pt>
                <c:pt idx="422">
                  <c:v>2.7386080196096563</c:v>
                </c:pt>
                <c:pt idx="423">
                  <c:v>2.7364476254993271</c:v>
                </c:pt>
                <c:pt idx="424">
                  <c:v>2.7342733230201337</c:v>
                </c:pt>
                <c:pt idx="425">
                  <c:v>2.7320851578009195</c:v>
                </c:pt>
                <c:pt idx="426">
                  <c:v>2.7298831752198938</c:v>
                </c:pt>
                <c:pt idx="427">
                  <c:v>2.7276674204065481</c:v>
                </c:pt>
                <c:pt idx="428">
                  <c:v>2.7254379382435521</c:v>
                </c:pt>
                <c:pt idx="429">
                  <c:v>2.7231947733686264</c:v>
                </c:pt>
                <c:pt idx="430">
                  <c:v>2.7209379701764109</c:v>
                </c:pt>
                <c:pt idx="431">
                  <c:v>2.7186675728202903</c:v>
                </c:pt>
                <c:pt idx="432">
                  <c:v>2.716383625214227</c:v>
                </c:pt>
                <c:pt idx="433">
                  <c:v>2.7140861710345598</c:v>
                </c:pt>
                <c:pt idx="434">
                  <c:v>2.7117752537217914</c:v>
                </c:pt>
                <c:pt idx="435">
                  <c:v>2.7094509164823517</c:v>
                </c:pt>
                <c:pt idx="436">
                  <c:v>2.7071132022903535</c:v>
                </c:pt>
                <c:pt idx="437">
                  <c:v>2.7047621538893227</c:v>
                </c:pt>
                <c:pt idx="438">
                  <c:v>2.7023978137939153</c:v>
                </c:pt>
                <c:pt idx="439">
                  <c:v>2.7000202242916171</c:v>
                </c:pt>
                <c:pt idx="440">
                  <c:v>2.6976294274444288</c:v>
                </c:pt>
                <c:pt idx="441">
                  <c:v>2.6952254650905236</c:v>
                </c:pt>
                <c:pt idx="442">
                  <c:v>2.6928083788459087</c:v>
                </c:pt>
                <c:pt idx="443">
                  <c:v>2.6903782101060543</c:v>
                </c:pt>
                <c:pt idx="444">
                  <c:v>2.6879350000475104</c:v>
                </c:pt>
                <c:pt idx="445">
                  <c:v>2.6854787896295109</c:v>
                </c:pt>
                <c:pt idx="446">
                  <c:v>2.6830096195955613</c:v>
                </c:pt>
                <c:pt idx="447">
                  <c:v>2.6805275304750102</c:v>
                </c:pt>
                <c:pt idx="448">
                  <c:v>2.6780325625846095</c:v>
                </c:pt>
                <c:pt idx="449">
                  <c:v>2.6755247560300472</c:v>
                </c:pt>
                <c:pt idx="450">
                  <c:v>2.6730041507074853</c:v>
                </c:pt>
                <c:pt idx="451">
                  <c:v>2.6704707863050654</c:v>
                </c:pt>
                <c:pt idx="452">
                  <c:v>2.667924702304409</c:v>
                </c:pt>
                <c:pt idx="453">
                  <c:v>2.6653659379821022</c:v>
                </c:pt>
                <c:pt idx="454">
                  <c:v>2.6627945324111653</c:v>
                </c:pt>
                <c:pt idx="455">
                  <c:v>2.6602105244625052</c:v>
                </c:pt>
                <c:pt idx="456">
                  <c:v>2.6576139528063654</c:v>
                </c:pt>
                <c:pt idx="457">
                  <c:v>2.6550048559137442</c:v>
                </c:pt>
                <c:pt idx="458">
                  <c:v>2.6523832720578198</c:v>
                </c:pt>
                <c:pt idx="459">
                  <c:v>2.6497492393153439</c:v>
                </c:pt>
                <c:pt idx="460">
                  <c:v>2.647102795568038</c:v>
                </c:pt>
                <c:pt idx="461">
                  <c:v>2.6444439785039617</c:v>
                </c:pt>
                <c:pt idx="462">
                  <c:v>2.6417728256188804</c:v>
                </c:pt>
                <c:pt idx="463">
                  <c:v>2.6390893742176131</c:v>
                </c:pt>
                <c:pt idx="464">
                  <c:v>2.6363936614153718</c:v>
                </c:pt>
                <c:pt idx="465">
                  <c:v>2.6336857241390876</c:v>
                </c:pt>
                <c:pt idx="466">
                  <c:v>2.6309655991287171</c:v>
                </c:pt>
                <c:pt idx="467">
                  <c:v>2.6282333229385486</c:v>
                </c:pt>
                <c:pt idx="468">
                  <c:v>2.6254889319384942</c:v>
                </c:pt>
                <c:pt idx="469">
                  <c:v>2.6227324623153576</c:v>
                </c:pt>
                <c:pt idx="470">
                  <c:v>2.6199639500741054</c:v>
                </c:pt>
                <c:pt idx="471">
                  <c:v>2.6171834310391193</c:v>
                </c:pt>
                <c:pt idx="472">
                  <c:v>2.6143909408554382</c:v>
                </c:pt>
                <c:pt idx="473">
                  <c:v>2.6115865149899888</c:v>
                </c:pt>
                <c:pt idx="474">
                  <c:v>2.6087701887328025</c:v>
                </c:pt>
                <c:pt idx="475">
                  <c:v>2.6059419971982281</c:v>
                </c:pt>
                <c:pt idx="476">
                  <c:v>2.603101975326128</c:v>
                </c:pt>
                <c:pt idx="477">
                  <c:v>2.6002501578830612</c:v>
                </c:pt>
                <c:pt idx="478">
                  <c:v>2.5973865794634623</c:v>
                </c:pt>
                <c:pt idx="479">
                  <c:v>2.5945112744908059</c:v>
                </c:pt>
                <c:pt idx="480">
                  <c:v>2.5916242772187612</c:v>
                </c:pt>
                <c:pt idx="481">
                  <c:v>2.5887256217323369</c:v>
                </c:pt>
                <c:pt idx="482">
                  <c:v>2.585815341949012</c:v>
                </c:pt>
                <c:pt idx="483">
                  <c:v>2.5828934716198653</c:v>
                </c:pt>
                <c:pt idx="484">
                  <c:v>2.5799600443306803</c:v>
                </c:pt>
                <c:pt idx="485">
                  <c:v>2.5770150935030594</c:v>
                </c:pt>
                <c:pt idx="486">
                  <c:v>2.5740586523955096</c:v>
                </c:pt>
                <c:pt idx="487">
                  <c:v>2.571090754104528</c:v>
                </c:pt>
                <c:pt idx="488">
                  <c:v>2.5681114315656819</c:v>
                </c:pt>
                <c:pt idx="489">
                  <c:v>2.5651207175546662</c:v>
                </c:pt>
                <c:pt idx="490">
                  <c:v>2.5621186446883621</c:v>
                </c:pt>
                <c:pt idx="491">
                  <c:v>2.5591052454258847</c:v>
                </c:pt>
                <c:pt idx="492">
                  <c:v>2.5560805520696168</c:v>
                </c:pt>
                <c:pt idx="493">
                  <c:v>2.5530445967662403</c:v>
                </c:pt>
                <c:pt idx="494">
                  <c:v>2.5499974115077508</c:v>
                </c:pt>
                <c:pt idx="495">
                  <c:v>2.5469390281324693</c:v>
                </c:pt>
                <c:pt idx="496">
                  <c:v>2.5438694783260454</c:v>
                </c:pt>
                <c:pt idx="497">
                  <c:v>2.5407887936224451</c:v>
                </c:pt>
                <c:pt idx="498">
                  <c:v>2.5376970054049357</c:v>
                </c:pt>
                <c:pt idx="499">
                  <c:v>2.5345941449070635</c:v>
                </c:pt>
                <c:pt idx="500">
                  <c:v>2.531480243213617</c:v>
                </c:pt>
                <c:pt idx="501">
                  <c:v>2.5283553312615838</c:v>
                </c:pt>
                <c:pt idx="502">
                  <c:v>2.5252194398411065</c:v>
                </c:pt>
                <c:pt idx="503">
                  <c:v>2.5220725995964135</c:v>
                </c:pt>
                <c:pt idx="504">
                  <c:v>2.5189148410267657</c:v>
                </c:pt>
                <c:pt idx="505">
                  <c:v>2.5157461944873671</c:v>
                </c:pt>
                <c:pt idx="506">
                  <c:v>2.5125666901902957</c:v>
                </c:pt>
                <c:pt idx="507">
                  <c:v>2.5093763582054041</c:v>
                </c:pt>
                <c:pt idx="508">
                  <c:v>2.5061752284612213</c:v>
                </c:pt>
                <c:pt idx="509">
                  <c:v>2.502963330745851</c:v>
                </c:pt>
                <c:pt idx="510">
                  <c:v>2.4997406947078553</c:v>
                </c:pt>
                <c:pt idx="511">
                  <c:v>2.4965073498571302</c:v>
                </c:pt>
                <c:pt idx="512">
                  <c:v>2.4932633255657835</c:v>
                </c:pt>
                <c:pt idx="513">
                  <c:v>2.4900086510689894</c:v>
                </c:pt>
                <c:pt idx="514">
                  <c:v>2.4867433554658538</c:v>
                </c:pt>
                <c:pt idx="515">
                  <c:v>2.4834674677202551</c:v>
                </c:pt>
                <c:pt idx="516">
                  <c:v>2.4801810166616933</c:v>
                </c:pt>
                <c:pt idx="517">
                  <c:v>2.4768840309861178</c:v>
                </c:pt>
                <c:pt idx="518">
                  <c:v>2.4735765392567588</c:v>
                </c:pt>
                <c:pt idx="519">
                  <c:v>2.4702585699049484</c:v>
                </c:pt>
                <c:pt idx="520">
                  <c:v>2.4669301512309292</c:v>
                </c:pt>
                <c:pt idx="521">
                  <c:v>2.4635913114046675</c:v>
                </c:pt>
                <c:pt idx="522">
                  <c:v>2.4602420784666483</c:v>
                </c:pt>
                <c:pt idx="523">
                  <c:v>2.4568824803286717</c:v>
                </c:pt>
                <c:pt idx="524">
                  <c:v>2.4535125447746355</c:v>
                </c:pt>
                <c:pt idx="525">
                  <c:v>2.4501322994613184</c:v>
                </c:pt>
                <c:pt idx="526">
                  <c:v>2.4467417719191533</c:v>
                </c:pt>
                <c:pt idx="527">
                  <c:v>2.4433409895529907</c:v>
                </c:pt>
                <c:pt idx="528">
                  <c:v>2.4399299796428644</c:v>
                </c:pt>
                <c:pt idx="529">
                  <c:v>2.4365087693447411</c:v>
                </c:pt>
                <c:pt idx="530">
                  <c:v>2.4330773856912713</c:v>
                </c:pt>
                <c:pt idx="531">
                  <c:v>2.4296358555925268</c:v>
                </c:pt>
                <c:pt idx="532">
                  <c:v>2.426184205836742</c:v>
                </c:pt>
                <c:pt idx="533">
                  <c:v>2.42272246309104</c:v>
                </c:pt>
                <c:pt idx="534">
                  <c:v>2.4192506539021541</c:v>
                </c:pt>
                <c:pt idx="535">
                  <c:v>2.4157688046971466</c:v>
                </c:pt>
                <c:pt idx="536">
                  <c:v>2.4122769417841252</c:v>
                </c:pt>
                <c:pt idx="537">
                  <c:v>2.4087750913529393</c:v>
                </c:pt>
                <c:pt idx="538">
                  <c:v>2.4052632794758853</c:v>
                </c:pt>
                <c:pt idx="539">
                  <c:v>2.4017415321084008</c:v>
                </c:pt>
                <c:pt idx="540">
                  <c:v>2.3982098750897496</c:v>
                </c:pt>
                <c:pt idx="541">
                  <c:v>2.3946683341437085</c:v>
                </c:pt>
                <c:pt idx="542">
                  <c:v>2.3911169348792405</c:v>
                </c:pt>
                <c:pt idx="543">
                  <c:v>2.3875557027911691</c:v>
                </c:pt>
                <c:pt idx="544">
                  <c:v>2.3839846632608399</c:v>
                </c:pt>
                <c:pt idx="545">
                  <c:v>2.3804038415567863</c:v>
                </c:pt>
                <c:pt idx="546">
                  <c:v>2.37681326283538</c:v>
                </c:pt>
                <c:pt idx="547">
                  <c:v>2.3732129521414862</c:v>
                </c:pt>
                <c:pt idx="548">
                  <c:v>2.369602934409099</c:v>
                </c:pt>
                <c:pt idx="549">
                  <c:v>2.3659832344619924</c:v>
                </c:pt>
                <c:pt idx="550">
                  <c:v>2.362353877014344</c:v>
                </c:pt>
                <c:pt idx="551">
                  <c:v>2.358714886671367</c:v>
                </c:pt>
                <c:pt idx="552">
                  <c:v>2.355066287929938</c:v>
                </c:pt>
                <c:pt idx="553">
                  <c:v>2.3514081051792091</c:v>
                </c:pt>
                <c:pt idx="554">
                  <c:v>2.3477403627012263</c:v>
                </c:pt>
                <c:pt idx="555">
                  <c:v>2.3440630846715349</c:v>
                </c:pt>
                <c:pt idx="556">
                  <c:v>2.3403762951597864</c:v>
                </c:pt>
                <c:pt idx="557">
                  <c:v>2.3366800181303335</c:v>
                </c:pt>
                <c:pt idx="558">
                  <c:v>2.3329742774428275</c:v>
                </c:pt>
                <c:pt idx="559">
                  <c:v>2.3292590968528071</c:v>
                </c:pt>
                <c:pt idx="560">
                  <c:v>2.3255345000122785</c:v>
                </c:pt>
                <c:pt idx="561">
                  <c:v>2.3218005104703017</c:v>
                </c:pt>
                <c:pt idx="562">
                  <c:v>2.31805715167356</c:v>
                </c:pt>
                <c:pt idx="563">
                  <c:v>2.3143044469669345</c:v>
                </c:pt>
                <c:pt idx="564">
                  <c:v>2.3105424195940656</c:v>
                </c:pt>
                <c:pt idx="565">
                  <c:v>2.3067710926979186</c:v>
                </c:pt>
                <c:pt idx="566">
                  <c:v>2.3029904893213393</c:v>
                </c:pt>
                <c:pt idx="567">
                  <c:v>2.2992006324076035</c:v>
                </c:pt>
                <c:pt idx="568">
                  <c:v>2.2954015448009679</c:v>
                </c:pt>
                <c:pt idx="569">
                  <c:v>2.2915932492472124</c:v>
                </c:pt>
                <c:pt idx="570">
                  <c:v>2.2877757683941797</c:v>
                </c:pt>
                <c:pt idx="571">
                  <c:v>2.2839491247923092</c:v>
                </c:pt>
                <c:pt idx="572">
                  <c:v>2.280113340895169</c:v>
                </c:pt>
                <c:pt idx="573">
                  <c:v>2.2762684390599803</c:v>
                </c:pt>
                <c:pt idx="574">
                  <c:v>2.2724144415481424</c:v>
                </c:pt>
                <c:pt idx="575">
                  <c:v>2.2685513705257443</c:v>
                </c:pt>
                <c:pt idx="576">
                  <c:v>2.2646792480640894</c:v>
                </c:pt>
                <c:pt idx="577">
                  <c:v>2.2607980961401912</c:v>
                </c:pt>
                <c:pt idx="578">
                  <c:v>2.2569079366372917</c:v>
                </c:pt>
                <c:pt idx="579">
                  <c:v>2.2530087913453549</c:v>
                </c:pt>
                <c:pt idx="580">
                  <c:v>2.2491006819615684</c:v>
                </c:pt>
                <c:pt idx="581">
                  <c:v>2.2451836300908345</c:v>
                </c:pt>
                <c:pt idx="582">
                  <c:v>2.2412576572462597</c:v>
                </c:pt>
                <c:pt idx="583">
                  <c:v>2.2373227848496433</c:v>
                </c:pt>
                <c:pt idx="584">
                  <c:v>2.2333790342319579</c:v>
                </c:pt>
                <c:pt idx="585">
                  <c:v>2.2294264266338262</c:v>
                </c:pt>
                <c:pt idx="586">
                  <c:v>2.2254649832059941</c:v>
                </c:pt>
                <c:pt idx="587">
                  <c:v>2.2214947250098076</c:v>
                </c:pt>
                <c:pt idx="588">
                  <c:v>2.2175156730176711</c:v>
                </c:pt>
                <c:pt idx="589">
                  <c:v>2.2135278481135163</c:v>
                </c:pt>
                <c:pt idx="590">
                  <c:v>2.20953127109326</c:v>
                </c:pt>
                <c:pt idx="591">
                  <c:v>2.2055259626652552</c:v>
                </c:pt>
                <c:pt idx="592">
                  <c:v>2.2015119434507513</c:v>
                </c:pt>
                <c:pt idx="593">
                  <c:v>2.197489233984339</c:v>
                </c:pt>
                <c:pt idx="594">
                  <c:v>2.1934578547143895</c:v>
                </c:pt>
                <c:pt idx="595">
                  <c:v>2.1894178260035062</c:v>
                </c:pt>
                <c:pt idx="596">
                  <c:v>2.1853691681289527</c:v>
                </c:pt>
                <c:pt idx="597">
                  <c:v>2.1813119012830948</c:v>
                </c:pt>
                <c:pt idx="598">
                  <c:v>2.1772460455738245</c:v>
                </c:pt>
                <c:pt idx="599">
                  <c:v>2.1731716210249949</c:v>
                </c:pt>
                <c:pt idx="600">
                  <c:v>2.1690886475768361</c:v>
                </c:pt>
                <c:pt idx="601">
                  <c:v>2.1649971450863803</c:v>
                </c:pt>
                <c:pt idx="602">
                  <c:v>2.1608971333278815</c:v>
                </c:pt>
                <c:pt idx="603">
                  <c:v>2.1567886319932219</c:v>
                </c:pt>
                <c:pt idx="604">
                  <c:v>2.1526716606923313</c:v>
                </c:pt>
                <c:pt idx="605">
                  <c:v>2.1485462389535868</c:v>
                </c:pt>
                <c:pt idx="606">
                  <c:v>2.1444123862242219</c:v>
                </c:pt>
                <c:pt idx="607">
                  <c:v>2.140270121870723</c:v>
                </c:pt>
                <c:pt idx="608">
                  <c:v>2.1361194651792319</c:v>
                </c:pt>
                <c:pt idx="609">
                  <c:v>2.1319604353559369</c:v>
                </c:pt>
                <c:pt idx="610">
                  <c:v>2.1277930515274632</c:v>
                </c:pt>
                <c:pt idx="611">
                  <c:v>2.1236173327412655</c:v>
                </c:pt>
                <c:pt idx="612">
                  <c:v>2.1194332979660069</c:v>
                </c:pt>
                <c:pt idx="613">
                  <c:v>2.1152409660919473</c:v>
                </c:pt>
                <c:pt idx="614">
                  <c:v>2.1110403559313138</c:v>
                </c:pt>
                <c:pt idx="615">
                  <c:v>2.1068314862186863</c:v>
                </c:pt>
                <c:pt idx="616">
                  <c:v>2.1026143756113638</c:v>
                </c:pt>
                <c:pt idx="617">
                  <c:v>2.098389042689734</c:v>
                </c:pt>
                <c:pt idx="618">
                  <c:v>2.0941555059576435</c:v>
                </c:pt>
                <c:pt idx="619">
                  <c:v>2.0899137838427566</c:v>
                </c:pt>
                <c:pt idx="620">
                  <c:v>2.085663894696923</c:v>
                </c:pt>
                <c:pt idx="621">
                  <c:v>2.0814058567965286</c:v>
                </c:pt>
                <c:pt idx="622">
                  <c:v>2.0771396883428532</c:v>
                </c:pt>
                <c:pt idx="623">
                  <c:v>2.0728654074624266</c:v>
                </c:pt>
                <c:pt idx="624">
                  <c:v>2.0685830322073673</c:v>
                </c:pt>
                <c:pt idx="625">
                  <c:v>2.0642925805557399</c:v>
                </c:pt>
                <c:pt idx="626">
                  <c:v>2.0599940704118951</c:v>
                </c:pt>
                <c:pt idx="627">
                  <c:v>2.0556875196068045</c:v>
                </c:pt>
                <c:pt idx="628">
                  <c:v>2.0513729458984051</c:v>
                </c:pt>
                <c:pt idx="629">
                  <c:v>2.0470503669719347</c:v>
                </c:pt>
                <c:pt idx="630">
                  <c:v>2.0427198004402571</c:v>
                </c:pt>
                <c:pt idx="631">
                  <c:v>2.0383812638442018</c:v>
                </c:pt>
                <c:pt idx="632">
                  <c:v>2.0340347746528797</c:v>
                </c:pt>
                <c:pt idx="633">
                  <c:v>2.0296803502640155</c:v>
                </c:pt>
                <c:pt idx="634">
                  <c:v>2.025318008004267</c:v>
                </c:pt>
                <c:pt idx="635">
                  <c:v>2.0209477651295398</c:v>
                </c:pt>
                <c:pt idx="636">
                  <c:v>2.0165696388253096</c:v>
                </c:pt>
                <c:pt idx="637">
                  <c:v>2.0121836462069314</c:v>
                </c:pt>
                <c:pt idx="638">
                  <c:v>2.0077898043199496</c:v>
                </c:pt>
                <c:pt idx="639">
                  <c:v>2.0033881301404115</c:v>
                </c:pt>
                <c:pt idx="640">
                  <c:v>1.9989786405751651</c:v>
                </c:pt>
                <c:pt idx="641">
                  <c:v>1.9945613524621673</c:v>
                </c:pt>
                <c:pt idx="642">
                  <c:v>1.9901362825707827</c:v>
                </c:pt>
                <c:pt idx="643">
                  <c:v>1.9857034476020818</c:v>
                </c:pt>
                <c:pt idx="644">
                  <c:v>1.9812628641891366</c:v>
                </c:pt>
                <c:pt idx="645">
                  <c:v>1.9768145488973092</c:v>
                </c:pt>
                <c:pt idx="646">
                  <c:v>1.97235851822455</c:v>
                </c:pt>
                <c:pt idx="647">
                  <c:v>1.9678947886016753</c:v>
                </c:pt>
                <c:pt idx="648">
                  <c:v>1.9634233763926607</c:v>
                </c:pt>
                <c:pt idx="649">
                  <c:v>1.9589442978949194</c:v>
                </c:pt>
                <c:pt idx="650">
                  <c:v>1.9544575693395849</c:v>
                </c:pt>
                <c:pt idx="651">
                  <c:v>1.9499632068917863</c:v>
                </c:pt>
                <c:pt idx="652">
                  <c:v>1.9454612266509224</c:v>
                </c:pt>
                <c:pt idx="653">
                  <c:v>1.9409516446509416</c:v>
                </c:pt>
                <c:pt idx="654">
                  <c:v>1.936434476860603</c:v>
                </c:pt>
                <c:pt idx="655">
                  <c:v>1.9319097391837492</c:v>
                </c:pt>
                <c:pt idx="656">
                  <c:v>1.9273774474595742</c:v>
                </c:pt>
                <c:pt idx="657">
                  <c:v>1.9228376174628785</c:v>
                </c:pt>
                <c:pt idx="658">
                  <c:v>1.9182902649043418</c:v>
                </c:pt>
                <c:pt idx="659">
                  <c:v>1.9137354054307678</c:v>
                </c:pt>
                <c:pt idx="660">
                  <c:v>1.90917305462535</c:v>
                </c:pt>
                <c:pt idx="661">
                  <c:v>1.9046032280079237</c:v>
                </c:pt>
                <c:pt idx="662">
                  <c:v>1.9000259410352127</c:v>
                </c:pt>
                <c:pt idx="663">
                  <c:v>1.8954412091010855</c:v>
                </c:pt>
                <c:pt idx="664">
                  <c:v>1.8908490475367941</c:v>
                </c:pt>
                <c:pt idx="665">
                  <c:v>1.8862494716112235</c:v>
                </c:pt>
                <c:pt idx="666">
                  <c:v>1.8816424965311336</c:v>
                </c:pt>
                <c:pt idx="667">
                  <c:v>1.8770281374413968</c:v>
                </c:pt>
                <c:pt idx="668">
                  <c:v>1.8724064094252364</c:v>
                </c:pt>
                <c:pt idx="669">
                  <c:v>1.8677773275044627</c:v>
                </c:pt>
                <c:pt idx="670">
                  <c:v>1.8631409066397022</c:v>
                </c:pt>
                <c:pt idx="671">
                  <c:v>1.8584971617306345</c:v>
                </c:pt>
                <c:pt idx="672">
                  <c:v>1.8538461076162136</c:v>
                </c:pt>
                <c:pt idx="673">
                  <c:v>1.8491877590749002</c:v>
                </c:pt>
                <c:pt idx="674">
                  <c:v>1.8445221308248807</c:v>
                </c:pt>
                <c:pt idx="675">
                  <c:v>1.8398492375242905</c:v>
                </c:pt>
                <c:pt idx="676">
                  <c:v>1.835169093771436</c:v>
                </c:pt>
                <c:pt idx="677">
                  <c:v>1.830481714105006</c:v>
                </c:pt>
                <c:pt idx="678">
                  <c:v>1.8257871130042913</c:v>
                </c:pt>
                <c:pt idx="679">
                  <c:v>1.8210853048893956</c:v>
                </c:pt>
                <c:pt idx="680">
                  <c:v>1.8163763041214471</c:v>
                </c:pt>
                <c:pt idx="681">
                  <c:v>1.811660125002803</c:v>
                </c:pt>
                <c:pt idx="682">
                  <c:v>1.8069367817772617</c:v>
                </c:pt>
                <c:pt idx="683">
                  <c:v>1.8022062886302599</c:v>
                </c:pt>
                <c:pt idx="684">
                  <c:v>1.7974686596890777</c:v>
                </c:pt>
                <c:pt idx="685">
                  <c:v>1.7927239090230407</c:v>
                </c:pt>
                <c:pt idx="686">
                  <c:v>1.78797205064371</c:v>
                </c:pt>
                <c:pt idx="687">
                  <c:v>1.7832130985050836</c:v>
                </c:pt>
                <c:pt idx="688">
                  <c:v>1.7784470665037853</c:v>
                </c:pt>
                <c:pt idx="689">
                  <c:v>1.7736739684792584</c:v>
                </c:pt>
                <c:pt idx="690">
                  <c:v>1.7688938182139506</c:v>
                </c:pt>
                <c:pt idx="691">
                  <c:v>1.7641066294335044</c:v>
                </c:pt>
                <c:pt idx="692">
                  <c:v>1.7593124158069369</c:v>
                </c:pt>
                <c:pt idx="693">
                  <c:v>1.7545111909468252</c:v>
                </c:pt>
                <c:pt idx="694">
                  <c:v>1.7497029684094829</c:v>
                </c:pt>
                <c:pt idx="695">
                  <c:v>1.7448877616951421</c:v>
                </c:pt>
                <c:pt idx="696">
                  <c:v>1.7400655842481232</c:v>
                </c:pt>
                <c:pt idx="697">
                  <c:v>1.7352364494570105</c:v>
                </c:pt>
                <c:pt idx="698">
                  <c:v>1.7304003706548252</c:v>
                </c:pt>
                <c:pt idx="699">
                  <c:v>1.7255573611191923</c:v>
                </c:pt>
                <c:pt idx="700">
                  <c:v>1.7207074340725055</c:v>
                </c:pt>
                <c:pt idx="701">
                  <c:v>1.7158506026820965</c:v>
                </c:pt>
                <c:pt idx="702">
                  <c:v>1.7109868800603905</c:v>
                </c:pt>
                <c:pt idx="703">
                  <c:v>1.7061162792650726</c:v>
                </c:pt>
                <c:pt idx="704">
                  <c:v>1.7012388132992424</c:v>
                </c:pt>
                <c:pt idx="705">
                  <c:v>1.6963544951115712</c:v>
                </c:pt>
                <c:pt idx="706">
                  <c:v>1.6914633375964518</c:v>
                </c:pt>
                <c:pt idx="707">
                  <c:v>1.6865653535941563</c:v>
                </c:pt>
                <c:pt idx="708">
                  <c:v>1.6816605558909778</c:v>
                </c:pt>
                <c:pt idx="709">
                  <c:v>1.6767489572193848</c:v>
                </c:pt>
                <c:pt idx="710">
                  <c:v>1.6718305702581588</c:v>
                </c:pt>
                <c:pt idx="711">
                  <c:v>1.666905407632544</c:v>
                </c:pt>
                <c:pt idx="712">
                  <c:v>1.6619734819143785</c:v>
                </c:pt>
                <c:pt idx="713">
                  <c:v>1.6570348056222417</c:v>
                </c:pt>
                <c:pt idx="714">
                  <c:v>1.6520893912215837</c:v>
                </c:pt>
                <c:pt idx="715">
                  <c:v>1.6471372511248628</c:v>
                </c:pt>
                <c:pt idx="716">
                  <c:v>1.6421783976916742</c:v>
                </c:pt>
                <c:pt idx="717">
                  <c:v>1.6372128432288817</c:v>
                </c:pt>
                <c:pt idx="718">
                  <c:v>1.6322405999907392</c:v>
                </c:pt>
                <c:pt idx="719">
                  <c:v>1.6272616801790225</c:v>
                </c:pt>
                <c:pt idx="720">
                  <c:v>1.6222760959431475</c:v>
                </c:pt>
                <c:pt idx="721">
                  <c:v>1.6172838593802898</c:v>
                </c:pt>
                <c:pt idx="722">
                  <c:v>1.6122849825355039</c:v>
                </c:pt>
                <c:pt idx="723">
                  <c:v>1.6072794774018409</c:v>
                </c:pt>
                <c:pt idx="724">
                  <c:v>1.6022673559204548</c:v>
                </c:pt>
                <c:pt idx="725">
                  <c:v>1.5972486299807207</c:v>
                </c:pt>
                <c:pt idx="726">
                  <c:v>1.5922233114203395</c:v>
                </c:pt>
                <c:pt idx="727">
                  <c:v>1.5871914120254453</c:v>
                </c:pt>
                <c:pt idx="728">
                  <c:v>1.5821529435307073</c:v>
                </c:pt>
                <c:pt idx="729">
                  <c:v>1.5771079176194363</c:v>
                </c:pt>
                <c:pt idx="730">
                  <c:v>1.572056345923676</c:v>
                </c:pt>
                <c:pt idx="731">
                  <c:v>1.5669982400243074</c:v>
                </c:pt>
                <c:pt idx="732">
                  <c:v>1.5619336114511373</c:v>
                </c:pt>
                <c:pt idx="733">
                  <c:v>1.5568624716829964</c:v>
                </c:pt>
                <c:pt idx="734">
                  <c:v>1.5517848321478196</c:v>
                </c:pt>
                <c:pt idx="735">
                  <c:v>1.5467007042227452</c:v>
                </c:pt>
                <c:pt idx="736">
                  <c:v>1.5416100992341875</c:v>
                </c:pt>
                <c:pt idx="737">
                  <c:v>1.5365130284579269</c:v>
                </c:pt>
                <c:pt idx="738">
                  <c:v>1.5314095031191863</c:v>
                </c:pt>
                <c:pt idx="739">
                  <c:v>1.5262995343927097</c:v>
                </c:pt>
                <c:pt idx="740">
                  <c:v>1.5211831334028341</c:v>
                </c:pt>
                <c:pt idx="741">
                  <c:v>1.5160603112235655</c:v>
                </c:pt>
                <c:pt idx="742">
                  <c:v>1.510931078878645</c:v>
                </c:pt>
                <c:pt idx="743">
                  <c:v>1.505795447341618</c:v>
                </c:pt>
                <c:pt idx="744">
                  <c:v>1.5006534275358969</c:v>
                </c:pt>
                <c:pt idx="745">
                  <c:v>1.4955050303348227</c:v>
                </c:pt>
                <c:pt idx="746">
                  <c:v>1.4903502665617261</c:v>
                </c:pt>
                <c:pt idx="747">
                  <c:v>1.4851891469899827</c:v>
                </c:pt>
                <c:pt idx="748">
                  <c:v>1.4800216823430643</c:v>
                </c:pt>
                <c:pt idx="749">
                  <c:v>1.4748478832945957</c:v>
                </c:pt>
                <c:pt idx="750">
                  <c:v>1.4696677604683952</c:v>
                </c:pt>
                <c:pt idx="751">
                  <c:v>1.4644813244385266</c:v>
                </c:pt>
                <c:pt idx="752">
                  <c:v>1.4592885857293385</c:v>
                </c:pt>
                <c:pt idx="753">
                  <c:v>1.4540895548155057</c:v>
                </c:pt>
                <c:pt idx="754">
                  <c:v>1.4488842421220633</c:v>
                </c:pt>
                <c:pt idx="755">
                  <c:v>1.4436726580244461</c:v>
                </c:pt>
                <c:pt idx="756">
                  <c:v>1.4384548128485153</c:v>
                </c:pt>
                <c:pt idx="757">
                  <c:v>1.4332307168705858</c:v>
                </c:pt>
                <c:pt idx="758">
                  <c:v>1.4280003803174584</c:v>
                </c:pt>
                <c:pt idx="759">
                  <c:v>1.4227638133664333</c:v>
                </c:pt>
                <c:pt idx="760">
                  <c:v>1.4175210261453353</c:v>
                </c:pt>
                <c:pt idx="761">
                  <c:v>1.4122720287325274</c:v>
                </c:pt>
                <c:pt idx="762">
                  <c:v>1.4070168311569264</c:v>
                </c:pt>
                <c:pt idx="763">
                  <c:v>1.4017554433980093</c:v>
                </c:pt>
                <c:pt idx="764">
                  <c:v>1.3964878753858223</c:v>
                </c:pt>
                <c:pt idx="765">
                  <c:v>1.3912141370009841</c:v>
                </c:pt>
                <c:pt idx="766">
                  <c:v>1.3859342380746855</c:v>
                </c:pt>
                <c:pt idx="767">
                  <c:v>1.380648188388687</c:v>
                </c:pt>
                <c:pt idx="768">
                  <c:v>1.3753559976753131</c:v>
                </c:pt>
                <c:pt idx="769">
                  <c:v>1.3700576756174401</c:v>
                </c:pt>
                <c:pt idx="770">
                  <c:v>1.3647532318484863</c:v>
                </c:pt>
                <c:pt idx="771">
                  <c:v>1.3594426759523917</c:v>
                </c:pt>
                <c:pt idx="772">
                  <c:v>1.3541260174636007</c:v>
                </c:pt>
                <c:pt idx="773">
                  <c:v>1.3488032658670377</c:v>
                </c:pt>
                <c:pt idx="774">
                  <c:v>1.3434744305980773</c:v>
                </c:pt>
                <c:pt idx="775">
                  <c:v>1.3381395210425191</c:v>
                </c:pt>
                <c:pt idx="776">
                  <c:v>1.3327985465365462</c:v>
                </c:pt>
                <c:pt idx="777">
                  <c:v>1.32745151636669</c:v>
                </c:pt>
                <c:pt idx="778">
                  <c:v>1.322098439769789</c:v>
                </c:pt>
                <c:pt idx="779">
                  <c:v>1.316739325932939</c:v>
                </c:pt>
                <c:pt idx="780">
                  <c:v>1.3113741839934456</c:v>
                </c:pt>
                <c:pt idx="781">
                  <c:v>1.3060030230387709</c:v>
                </c:pt>
                <c:pt idx="782">
                  <c:v>1.3006258521064715</c:v>
                </c:pt>
                <c:pt idx="783">
                  <c:v>1.2952426801841386</c:v>
                </c:pt>
                <c:pt idx="784">
                  <c:v>1.2898535162093319</c:v>
                </c:pt>
                <c:pt idx="785">
                  <c:v>1.2844583690695073</c:v>
                </c:pt>
                <c:pt idx="786">
                  <c:v>1.2790572476019408</c:v>
                </c:pt>
                <c:pt idx="787">
                  <c:v>1.2736501605936528</c:v>
                </c:pt>
                <c:pt idx="788">
                  <c:v>1.2682371167813189</c:v>
                </c:pt>
                <c:pt idx="789">
                  <c:v>1.2628181248511838</c:v>
                </c:pt>
                <c:pt idx="790">
                  <c:v>1.2573931934389693</c:v>
                </c:pt>
                <c:pt idx="791">
                  <c:v>1.2519623311297745</c:v>
                </c:pt>
                <c:pt idx="792">
                  <c:v>1.2465255464579701</c:v>
                </c:pt>
                <c:pt idx="793">
                  <c:v>1.2410828479070979</c:v>
                </c:pt>
                <c:pt idx="794">
                  <c:v>1.235634243909751</c:v>
                </c:pt>
                <c:pt idx="795">
                  <c:v>1.2301797428474597</c:v>
                </c:pt>
                <c:pt idx="796">
                  <c:v>1.2247193530505678</c:v>
                </c:pt>
                <c:pt idx="797">
                  <c:v>1.2192530827981036</c:v>
                </c:pt>
                <c:pt idx="798">
                  <c:v>1.2137809403176476</c:v>
                </c:pt>
                <c:pt idx="799">
                  <c:v>1.2083029337851927</c:v>
                </c:pt>
                <c:pt idx="800">
                  <c:v>1.2028190713249995</c:v>
                </c:pt>
                <c:pt idx="801">
                  <c:v>1.1973293610094458</c:v>
                </c:pt>
                <c:pt idx="802">
                  <c:v>1.1918338108588726</c:v>
                </c:pt>
                <c:pt idx="803">
                  <c:v>1.186332428841419</c:v>
                </c:pt>
                <c:pt idx="804">
                  <c:v>1.1808252228728571</c:v>
                </c:pt>
                <c:pt idx="805">
                  <c:v>1.1753122008164159</c:v>
                </c:pt>
                <c:pt idx="806">
                  <c:v>1.1697933704826029</c:v>
                </c:pt>
                <c:pt idx="807">
                  <c:v>1.1642687396290139</c:v>
                </c:pt>
                <c:pt idx="808">
                  <c:v>1.1587383159601454</c:v>
                </c:pt>
                <c:pt idx="809">
                  <c:v>1.1532021071271903</c:v>
                </c:pt>
                <c:pt idx="810">
                  <c:v>1.147660120727831</c:v>
                </c:pt>
                <c:pt idx="811">
                  <c:v>1.1421123643060307</c:v>
                </c:pt>
                <c:pt idx="812">
                  <c:v>1.1365588453518061</c:v>
                </c:pt>
                <c:pt idx="813">
                  <c:v>1.130999571301003</c:v>
                </c:pt>
                <c:pt idx="814">
                  <c:v>1.1254345495350657</c:v>
                </c:pt>
                <c:pt idx="815">
                  <c:v>1.1198637873807817</c:v>
                </c:pt>
                <c:pt idx="816">
                  <c:v>1.1142872921100453</c:v>
                </c:pt>
                <c:pt idx="817">
                  <c:v>1.1087050709395871</c:v>
                </c:pt>
                <c:pt idx="818">
                  <c:v>1.1031171310307182</c:v>
                </c:pt>
                <c:pt idx="819">
                  <c:v>1.0975234794890458</c:v>
                </c:pt>
                <c:pt idx="820">
                  <c:v>1.0919241233641976</c:v>
                </c:pt>
                <c:pt idx="821">
                  <c:v>1.0863190696495231</c:v>
                </c:pt>
                <c:pt idx="822">
                  <c:v>1.0807083252817982</c:v>
                </c:pt>
                <c:pt idx="823">
                  <c:v>1.0750918971409142</c:v>
                </c:pt>
                <c:pt idx="824">
                  <c:v>1.0694697920495577</c:v>
                </c:pt>
                <c:pt idx="825">
                  <c:v>1.0638420167728784</c:v>
                </c:pt>
                <c:pt idx="826">
                  <c:v>1.058208578018162</c:v>
                </c:pt>
                <c:pt idx="827">
                  <c:v>1.0525694824344678</c:v>
                </c:pt>
                <c:pt idx="828">
                  <c:v>1.0469247366122791</c:v>
                </c:pt>
                <c:pt idx="829">
                  <c:v>1.0412743470831343</c:v>
                </c:pt>
                <c:pt idx="830">
                  <c:v>1.0356183203192426</c:v>
                </c:pt>
                <c:pt idx="831">
                  <c:v>1.0299566627330958</c:v>
                </c:pt>
                <c:pt idx="832">
                  <c:v>1.0242893806770677</c:v>
                </c:pt>
                <c:pt idx="833">
                  <c:v>1.0186164804429974</c:v>
                </c:pt>
                <c:pt idx="834">
                  <c:v>1.0129379682617674</c:v>
                </c:pt>
                <c:pt idx="835">
                  <c:v>1.007253850302863</c:v>
                </c:pt>
                <c:pt idx="836">
                  <c:v>1.0015641326739226</c:v>
                </c:pt>
                <c:pt idx="837">
                  <c:v>0.99586882142027677</c:v>
                </c:pt>
                <c:pt idx="838">
                  <c:v>0.99016792252447217</c:v>
                </c:pt>
                <c:pt idx="839">
                  <c:v>0.98446144190578</c:v>
                </c:pt>
                <c:pt idx="840">
                  <c:v>0.97874938541969203</c:v>
                </c:pt>
                <c:pt idx="841">
                  <c:v>0.97303175885740323</c:v>
                </c:pt>
                <c:pt idx="842">
                  <c:v>0.96730856794528586</c:v>
                </c:pt>
                <c:pt idx="843">
                  <c:v>0.9615798183443296</c:v>
                </c:pt>
                <c:pt idx="844">
                  <c:v>0.95584551564958853</c:v>
                </c:pt>
                <c:pt idx="845">
                  <c:v>0.95010566538959984</c:v>
                </c:pt>
                <c:pt idx="846">
                  <c:v>0.94436027302578607</c:v>
                </c:pt>
                <c:pt idx="847">
                  <c:v>0.93860934395184237</c:v>
                </c:pt>
                <c:pt idx="848">
                  <c:v>0.93285288349311413</c:v>
                </c:pt>
                <c:pt idx="849">
                  <c:v>0.92709089690594149</c:v>
                </c:pt>
                <c:pt idx="850">
                  <c:v>0.92132338937699676</c:v>
                </c:pt>
                <c:pt idx="851">
                  <c:v>0.91555036602259787</c:v>
                </c:pt>
                <c:pt idx="852">
                  <c:v>0.90977183188801269</c:v>
                </c:pt>
                <c:pt idx="853">
                  <c:v>0.9039877919467203</c:v>
                </c:pt>
                <c:pt idx="854">
                  <c:v>0.8981982510996771</c:v>
                </c:pt>
                <c:pt idx="855">
                  <c:v>0.89240321417454971</c:v>
                </c:pt>
                <c:pt idx="856">
                  <c:v>0.88660268592492131</c:v>
                </c:pt>
                <c:pt idx="857">
                  <c:v>0.88079667102948644</c:v>
                </c:pt>
                <c:pt idx="858">
                  <c:v>0.87498517409121312</c:v>
                </c:pt>
                <c:pt idx="859">
                  <c:v>0.86916819963648695</c:v>
                </c:pt>
                <c:pt idx="860">
                  <c:v>0.86334575211422726</c:v>
                </c:pt>
                <c:pt idx="861">
                  <c:v>0.85751783589497788</c:v>
                </c:pt>
                <c:pt idx="862">
                  <c:v>0.85168445526997294</c:v>
                </c:pt>
                <c:pt idx="863">
                  <c:v>0.84584561445017403</c:v>
                </c:pt>
                <c:pt idx="864">
                  <c:v>0.84000131756527763</c:v>
                </c:pt>
                <c:pt idx="865">
                  <c:v>0.83415156866269846</c:v>
                </c:pt>
                <c:pt idx="866">
                  <c:v>0.82829637170651726</c:v>
                </c:pt>
                <c:pt idx="867">
                  <c:v>0.82243573057640096</c:v>
                </c:pt>
                <c:pt idx="868">
                  <c:v>0.81656964906648499</c:v>
                </c:pt>
                <c:pt idx="869">
                  <c:v>0.81069813088423359</c:v>
                </c:pt>
                <c:pt idx="870">
                  <c:v>0.8048211796492537</c:v>
                </c:pt>
                <c:pt idx="871">
                  <c:v>0.7989387988920793</c:v>
                </c:pt>
                <c:pt idx="872">
                  <c:v>0.79305099205291629</c:v>
                </c:pt>
                <c:pt idx="873">
                  <c:v>0.78715776248035396</c:v>
                </c:pt>
                <c:pt idx="874">
                  <c:v>0.78125911343003029</c:v>
                </c:pt>
                <c:pt idx="875">
                  <c:v>0.77535504806326061</c:v>
                </c:pt>
                <c:pt idx="876">
                  <c:v>0.7694455694456227</c:v>
                </c:pt>
                <c:pt idx="877">
                  <c:v>0.76353068054549766</c:v>
                </c:pt>
                <c:pt idx="878">
                  <c:v>0.75761038423256388</c:v>
                </c:pt>
                <c:pt idx="879">
                  <c:v>0.7516846832762486</c:v>
                </c:pt>
                <c:pt idx="880">
                  <c:v>0.74575358034412209</c:v>
                </c:pt>
                <c:pt idx="881">
                  <c:v>0.73981707800025009</c:v>
                </c:pt>
                <c:pt idx="882">
                  <c:v>0.73387517870348518</c:v>
                </c:pt>
                <c:pt idx="883">
                  <c:v>0.72792788480570825</c:v>
                </c:pt>
                <c:pt idx="884">
                  <c:v>0.72197519855001158</c:v>
                </c:pt>
                <c:pt idx="885">
                  <c:v>0.71601712206882273</c:v>
                </c:pt>
                <c:pt idx="886">
                  <c:v>0.71005365738196591</c:v>
                </c:pt>
                <c:pt idx="887">
                  <c:v>0.70408480639465809</c:v>
                </c:pt>
                <c:pt idx="888">
                  <c:v>0.69811057089544326</c:v>
                </c:pt>
                <c:pt idx="889">
                  <c:v>0.69213095255405277</c:v>
                </c:pt>
                <c:pt idx="890">
                  <c:v>0.68614595291919167</c:v>
                </c:pt>
                <c:pt idx="891">
                  <c:v>0.6801555734162591</c:v>
                </c:pt>
                <c:pt idx="892">
                  <c:v>0.67415981534497815</c:v>
                </c:pt>
                <c:pt idx="893">
                  <c:v>0.66815867987695154</c:v>
                </c:pt>
                <c:pt idx="894">
                  <c:v>0.66215216805313115</c:v>
                </c:pt>
                <c:pt idx="895">
                  <c:v>0.65614028078119802</c:v>
                </c:pt>
                <c:pt idx="896">
                  <c:v>0.65012301883284729</c:v>
                </c:pt>
                <c:pt idx="897">
                  <c:v>0.64410038284098214</c:v>
                </c:pt>
                <c:pt idx="898">
                  <c:v>0.63807237329679811</c:v>
                </c:pt>
                <c:pt idx="899">
                  <c:v>0.63203899054677193</c:v>
                </c:pt>
                <c:pt idx="900">
                  <c:v>0.62600023478953071</c:v>
                </c:pt>
                <c:pt idx="901">
                  <c:v>0.61995610607261209</c:v>
                </c:pt>
                <c:pt idx="902">
                  <c:v>0.61390660428910004</c:v>
                </c:pt>
                <c:pt idx="903">
                  <c:v>0.60785172917413588</c:v>
                </c:pt>
                <c:pt idx="904">
                  <c:v>0.60179148030129825</c:v>
                </c:pt>
                <c:pt idx="905">
                  <c:v>0.59572585707884007</c:v>
                </c:pt>
                <c:pt idx="906">
                  <c:v>0.58965485874578594</c:v>
                </c:pt>
                <c:pt idx="907">
                  <c:v>0.58357848436787074</c:v>
                </c:pt>
                <c:pt idx="908">
                  <c:v>0.57749673283332803</c:v>
                </c:pt>
                <c:pt idx="909">
                  <c:v>0.57140960284849673</c:v>
                </c:pt>
                <c:pt idx="910">
                  <c:v>0.56531709293326748</c:v>
                </c:pt>
                <c:pt idx="911">
                  <c:v>0.55921920141632875</c:v>
                </c:pt>
                <c:pt idx="912">
                  <c:v>0.55311592643023355</c:v>
                </c:pt>
                <c:pt idx="913">
                  <c:v>0.54700726590624449</c:v>
                </c:pt>
                <c:pt idx="914">
                  <c:v>0.5408932175689789</c:v>
                </c:pt>
                <c:pt idx="915">
                  <c:v>0.53477377893081846</c:v>
                </c:pt>
                <c:pt idx="916">
                  <c:v>0.52864894728607936</c:v>
                </c:pt>
                <c:pt idx="917">
                  <c:v>0.52251871970493602</c:v>
                </c:pt>
                <c:pt idx="918">
                  <c:v>0.51638309302707064</c:v>
                </c:pt>
                <c:pt idx="919">
                  <c:v>0.51024206385505189</c:v>
                </c:pt>
                <c:pt idx="920">
                  <c:v>0.50409562854740342</c:v>
                </c:pt>
                <c:pt idx="921">
                  <c:v>0.4979437832113745</c:v>
                </c:pt>
                <c:pt idx="922">
                  <c:v>0.49178652369536363</c:v>
                </c:pt>
                <c:pt idx="923">
                  <c:v>0.48562384558100163</c:v>
                </c:pt>
                <c:pt idx="924">
                  <c:v>0.47945574417485515</c:v>
                </c:pt>
                <c:pt idx="925">
                  <c:v>0.47328221449973934</c:v>
                </c:pt>
                <c:pt idx="926">
                  <c:v>0.46710325128561059</c:v>
                </c:pt>
                <c:pt idx="927">
                  <c:v>0.46091884896001589</c:v>
                </c:pt>
                <c:pt idx="928">
                  <c:v>0.45472900163806318</c:v>
                </c:pt>
                <c:pt idx="929">
                  <c:v>0.44853370311189783</c:v>
                </c:pt>
                <c:pt idx="930">
                  <c:v>0.44233294683963814</c:v>
                </c:pt>
                <c:pt idx="931">
                  <c:v>0.4361267259337413</c:v>
                </c:pt>
                <c:pt idx="932">
                  <c:v>0.42991503314876073</c:v>
                </c:pt>
                <c:pt idx="933">
                  <c:v>0.42369786086845679</c:v>
                </c:pt>
                <c:pt idx="934">
                  <c:v>0.41747520109221026</c:v>
                </c:pt>
                <c:pt idx="935">
                  <c:v>0.41124704542069718</c:v>
                </c:pt>
                <c:pt idx="936">
                  <c:v>0.40501338504076762</c:v>
                </c:pt>
                <c:pt idx="937">
                  <c:v>0.39877421070947283</c:v>
                </c:pt>
                <c:pt idx="938">
                  <c:v>0.39252951273718184</c:v>
                </c:pt>
                <c:pt idx="939">
                  <c:v>0.38627928096971431</c:v>
                </c:pt>
                <c:pt idx="940">
                  <c:v>0.38002350476942193</c:v>
                </c:pt>
                <c:pt idx="941">
                  <c:v>0.3737621729951327</c:v>
                </c:pt>
                <c:pt idx="942">
                  <c:v>0.36749527398087217</c:v>
                </c:pt>
                <c:pt idx="943">
                  <c:v>0.36122279551326647</c:v>
                </c:pt>
                <c:pt idx="944">
                  <c:v>0.35494472480751776</c:v>
                </c:pt>
                <c:pt idx="945">
                  <c:v>0.34866104848183299</c:v>
                </c:pt>
                <c:pt idx="946">
                  <c:v>0.34237175253018631</c:v>
                </c:pt>
                <c:pt idx="947">
                  <c:v>0.33607682229326385</c:v>
                </c:pt>
                <c:pt idx="948">
                  <c:v>0.32977624242743381</c:v>
                </c:pt>
                <c:pt idx="949">
                  <c:v>0.32346999687157602</c:v>
                </c:pt>
                <c:pt idx="950">
                  <c:v>0.31715806881156766</c:v>
                </c:pt>
                <c:pt idx="951">
                  <c:v>0.31084044064221544</c:v>
                </c:pt>
                <c:pt idx="952">
                  <c:v>0.30451709392639198</c:v>
                </c:pt>
                <c:pt idx="953">
                  <c:v>0.29818800935111134</c:v>
                </c:pt>
                <c:pt idx="954">
                  <c:v>0.29185316668024092</c:v>
                </c:pt>
                <c:pt idx="955">
                  <c:v>0.28551254470351389</c:v>
                </c:pt>
                <c:pt idx="956">
                  <c:v>0.27916612118146472</c:v>
                </c:pt>
                <c:pt idx="957">
                  <c:v>0.27281387278585756</c:v>
                </c:pt>
                <c:pt idx="958">
                  <c:v>0.26645577503513146</c:v>
                </c:pt>
                <c:pt idx="959">
                  <c:v>0.26009180222430739</c:v>
                </c:pt>
                <c:pt idx="960">
                  <c:v>0.253721927348736</c:v>
                </c:pt>
                <c:pt idx="961">
                  <c:v>0.24734612202097769</c:v>
                </c:pt>
                <c:pt idx="962">
                  <c:v>0.24096435638000585</c:v>
                </c:pt>
                <c:pt idx="963">
                  <c:v>0.23457659899178834</c:v>
                </c:pt>
                <c:pt idx="964">
                  <c:v>0.22818281674017613</c:v>
                </c:pt>
                <c:pt idx="965">
                  <c:v>0.22178297470686376</c:v>
                </c:pt>
                <c:pt idx="966">
                  <c:v>0.21537703603895827</c:v>
                </c:pt>
                <c:pt idx="967">
                  <c:v>0.20896496180247923</c:v>
                </c:pt>
                <c:pt idx="968">
                  <c:v>0.20254671081982079</c:v>
                </c:pt>
                <c:pt idx="969">
                  <c:v>0.19612223948883067</c:v>
                </c:pt>
                <c:pt idx="970">
                  <c:v>0.18969150158078046</c:v>
                </c:pt>
                <c:pt idx="971">
                  <c:v>0.18325444801393309</c:v>
                </c:pt>
                <c:pt idx="972">
                  <c:v>0.17681102659881176</c:v>
                </c:pt>
                <c:pt idx="973">
                  <c:v>0.17036118175046003</c:v>
                </c:pt>
                <c:pt idx="974">
                  <c:v>0.1639048541619948</c:v>
                </c:pt>
                <c:pt idx="975">
                  <c:v>0.1574419804325036</c:v>
                </c:pt>
                <c:pt idx="976">
                  <c:v>0.15097249264076487</c:v>
                </c:pt>
                <c:pt idx="977">
                  <c:v>0.14449631785421843</c:v>
                </c:pt>
                <c:pt idx="978">
                  <c:v>0.1380133775599926</c:v>
                </c:pt>
                <c:pt idx="979">
                  <c:v>0.13152358700136849</c:v>
                </c:pt>
                <c:pt idx="980">
                  <c:v>0.12502685439848921</c:v>
                </c:pt>
                <c:pt idx="981">
                  <c:v>0.11852308002603809</c:v>
                </c:pt>
                <c:pt idx="982">
                  <c:v>0.11201215511231095</c:v>
                </c:pt>
                <c:pt idx="983">
                  <c:v>0.10549396051267865</c:v>
                </c:pt>
                <c:pt idx="984">
                  <c:v>9.8968365094360869E-2</c:v>
                </c:pt>
                <c:pt idx="985">
                  <c:v>9.2435223746471312E-2</c:v>
                </c:pt>
                <c:pt idx="986">
                  <c:v>8.5894374895715858E-2</c:v>
                </c:pt>
                <c:pt idx="987">
                  <c:v>7.9345637357890089E-2</c:v>
                </c:pt>
                <c:pt idx="988">
                  <c:v>7.2788806278056825E-2</c:v>
                </c:pt>
                <c:pt idx="989">
                  <c:v>6.6223647789732762E-2</c:v>
                </c:pt>
                <c:pt idx="990">
                  <c:v>5.9649891821739527E-2</c:v>
                </c:pt>
                <c:pt idx="991">
                  <c:v>5.3067222135230525E-2</c:v>
                </c:pt>
                <c:pt idx="992">
                  <c:v>4.6475262047996228E-2</c:v>
                </c:pt>
                <c:pt idx="993">
                  <c:v>3.9873553100961655E-2</c:v>
                </c:pt>
                <c:pt idx="994">
                  <c:v>3.3261521424003647E-2</c:v>
                </c:pt>
                <c:pt idx="995">
                  <c:v>2.6638420820461327E-2</c:v>
                </c:pt>
                <c:pt idx="996">
                  <c:v>2.0003226485749925E-2</c:v>
                </c:pt>
                <c:pt idx="997">
                  <c:v>1.3354404757409901E-2</c:v>
                </c:pt>
                <c:pt idx="998">
                  <c:v>6.6892663650817219E-3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79-435E-A880-210FE010F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12032"/>
        <c:axId val="131213952"/>
      </c:lineChart>
      <c:lineChart>
        <c:grouping val="standard"/>
        <c:varyColors val="0"/>
        <c:ser>
          <c:idx val="2"/>
          <c:order val="3"/>
          <c:tx>
            <c:v>K (%)</c:v>
          </c:tx>
          <c:spPr>
            <a:ln w="3810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val>
            <c:numRef>
              <c:f>IRB!$K$24:$K$1022</c:f>
              <c:numCache>
                <c:formatCode>0.0%</c:formatCode>
                <c:ptCount val="999"/>
                <c:pt idx="0">
                  <c:v>2.4490871250866245E-2</c:v>
                </c:pt>
                <c:pt idx="1">
                  <c:v>3.7002478811655366E-2</c:v>
                </c:pt>
                <c:pt idx="2">
                  <c:v>4.6351514256931618E-2</c:v>
                </c:pt>
                <c:pt idx="3">
                  <c:v>5.3857430217488969E-2</c:v>
                </c:pt>
                <c:pt idx="4">
                  <c:v>6.0110155008784361E-2</c:v>
                </c:pt>
                <c:pt idx="5">
                  <c:v>6.544359315363632E-2</c:v>
                </c:pt>
                <c:pt idx="6">
                  <c:v>7.0071252759920877E-2</c:v>
                </c:pt>
                <c:pt idx="7">
                  <c:v>7.4140326586530539E-2</c:v>
                </c:pt>
                <c:pt idx="8">
                  <c:v>7.775760404978993E-2</c:v>
                </c:pt>
                <c:pt idx="9">
                  <c:v>8.1003467698028603E-2</c:v>
                </c:pt>
                <c:pt idx="10">
                  <c:v>8.3940125145145178E-2</c:v>
                </c:pt>
                <c:pt idx="11">
                  <c:v>8.6616769259641666E-2</c:v>
                </c:pt>
                <c:pt idx="12">
                  <c:v>8.9072977117620425E-2</c:v>
                </c:pt>
                <c:pt idx="13">
                  <c:v>9.1341039290811873E-2</c:v>
                </c:pt>
                <c:pt idx="14">
                  <c:v>9.3447608594376882E-2</c:v>
                </c:pt>
                <c:pt idx="15">
                  <c:v>9.5414898965341402E-2</c:v>
                </c:pt>
                <c:pt idx="16">
                  <c:v>9.7261577260325791E-2</c:v>
                </c:pt>
                <c:pt idx="17">
                  <c:v>9.9003439646861618E-2</c:v>
                </c:pt>
                <c:pt idx="18">
                  <c:v>0.10065393331086492</c:v>
                </c:pt>
                <c:pt idx="19">
                  <c:v>0.10222456480043729</c:v>
                </c:pt>
                <c:pt idx="20">
                  <c:v>0.10372522379262127</c:v>
                </c:pt>
                <c:pt idx="21">
                  <c:v>0.10516444275734335</c:v>
                </c:pt>
                <c:pt idx="22">
                  <c:v>0.10654960735020995</c:v>
                </c:pt>
                <c:pt idx="23">
                  <c:v>0.10788712845552662</c:v>
                </c:pt>
                <c:pt idx="24">
                  <c:v>0.10918258404044413</c:v>
                </c:pt>
                <c:pt idx="25">
                  <c:v>0.11044083699968534</c:v>
                </c:pt>
                <c:pt idx="26">
                  <c:v>0.11166613372642394</c:v>
                </c:pt>
                <c:pt idx="27">
                  <c:v>0.11286218707826928</c:v>
                </c:pt>
                <c:pt idx="28">
                  <c:v>0.11403224660947447</c:v>
                </c:pt>
                <c:pt idx="29">
                  <c:v>0.1151791583368625</c:v>
                </c:pt>
                <c:pt idx="30">
                  <c:v>0.11630541584545967</c:v>
                </c:pt>
                <c:pt idx="31">
                  <c:v>0.11741320418355736</c:v>
                </c:pt>
                <c:pt idx="32">
                  <c:v>0.1185044377194165</c:v>
                </c:pt>
                <c:pt idx="33">
                  <c:v>0.119580792913898</c:v>
                </c:pt>
                <c:pt idx="34">
                  <c:v>0.1206437367908062</c:v>
                </c:pt>
                <c:pt idx="35">
                  <c:v>0.12169455174924071</c:v>
                </c:pt>
                <c:pt idx="36">
                  <c:v>0.12273435725190684</c:v>
                </c:pt>
                <c:pt idx="37">
                  <c:v>0.1237641288342303</c:v>
                </c:pt>
                <c:pt idx="38">
                  <c:v>0.12478471480672877</c:v>
                </c:pt>
                <c:pt idx="39">
                  <c:v>0.12579685096396401</c:v>
                </c:pt>
                <c:pt idx="40">
                  <c:v>0.12680117356483089</c:v>
                </c:pt>
                <c:pt idx="41">
                  <c:v>0.12779823080886993</c:v>
                </c:pt>
                <c:pt idx="42">
                  <c:v>0.12878849300004244</c:v>
                </c:pt>
                <c:pt idx="43">
                  <c:v>0.12977236156173377</c:v>
                </c:pt>
                <c:pt idx="44">
                  <c:v>0.13075017704357722</c:v>
                </c:pt>
                <c:pt idx="45">
                  <c:v>0.13172222624124294</c:v>
                </c:pt>
                <c:pt idx="46">
                  <c:v>0.13268874853391335</c:v>
                </c:pt>
                <c:pt idx="47">
                  <c:v>0.13364994153028209</c:v>
                </c:pt>
                <c:pt idx="48">
                  <c:v>0.13460596610209918</c:v>
                </c:pt>
                <c:pt idx="49">
                  <c:v>0.13555695087421538</c:v>
                </c:pt>
                <c:pt idx="50">
                  <c:v>0.13650299623146742</c:v>
                </c:pt>
                <c:pt idx="51">
                  <c:v>0.13744417789533966</c:v>
                </c:pt>
                <c:pt idx="52">
                  <c:v>0.13838055011697259</c:v>
                </c:pt>
                <c:pt idx="53">
                  <c:v>0.13931214852757801</c:v>
                </c:pt>
                <c:pt idx="54">
                  <c:v>0.14023899268255263</c:v>
                </c:pt>
                <c:pt idx="55">
                  <c:v>0.14116108833143157</c:v>
                </c:pt>
                <c:pt idx="56">
                  <c:v>0.14207842944221363</c:v>
                </c:pt>
                <c:pt idx="57">
                  <c:v>0.142991000005425</c:v>
                </c:pt>
                <c:pt idx="58">
                  <c:v>0.14389877564052725</c:v>
                </c:pt>
                <c:pt idx="59">
                  <c:v>0.1448017250248379</c:v>
                </c:pt>
                <c:pt idx="60">
                  <c:v>0.14569981116299308</c:v>
                </c:pt>
                <c:pt idx="61">
                  <c:v>0.14659299251309338</c:v>
                </c:pt>
                <c:pt idx="62">
                  <c:v>0.14748122398399777</c:v>
                </c:pt>
                <c:pt idx="63">
                  <c:v>0.14836445781675153</c:v>
                </c:pt>
                <c:pt idx="64">
                  <c:v>0.14924264436181611</c:v>
                </c:pt>
                <c:pt idx="65">
                  <c:v>0.15011573276259429</c:v>
                </c:pt>
                <c:pt idx="66">
                  <c:v>0.15098367155470391</c:v>
                </c:pt>
                <c:pt idx="67">
                  <c:v>0.15184640918951153</c:v>
                </c:pt>
                <c:pt idx="68">
                  <c:v>0.15270389448961078</c:v>
                </c:pt>
                <c:pt idx="69">
                  <c:v>0.15355607704317165</c:v>
                </c:pt>
                <c:pt idx="70">
                  <c:v>0.15440290754342337</c:v>
                </c:pt>
                <c:pt idx="71">
                  <c:v>0.1552443380789218</c:v>
                </c:pt>
                <c:pt idx="72">
                  <c:v>0.1560803223797142</c:v>
                </c:pt>
                <c:pt idx="73">
                  <c:v>0.15691081602401952</c:v>
                </c:pt>
                <c:pt idx="74">
                  <c:v>0.15773577660960247</c:v>
                </c:pt>
                <c:pt idx="75">
                  <c:v>0.15855516389362412</c:v>
                </c:pt>
                <c:pt idx="76">
                  <c:v>0.15936893990437723</c:v>
                </c:pt>
                <c:pt idx="77">
                  <c:v>0.16017706902801415</c:v>
                </c:pt>
                <c:pt idx="78">
                  <c:v>0.16097951807304461</c:v>
                </c:pt>
                <c:pt idx="79">
                  <c:v>0.16177625631514797</c:v>
                </c:pt>
                <c:pt idx="80">
                  <c:v>0.16256725552457693</c:v>
                </c:pt>
                <c:pt idx="81">
                  <c:v>0.16335248997821927</c:v>
                </c:pt>
                <c:pt idx="82">
                  <c:v>0.16413193645818941</c:v>
                </c:pt>
                <c:pt idx="83">
                  <c:v>0.16490557423862712</c:v>
                </c:pt>
                <c:pt idx="84">
                  <c:v>0.16567338506223042</c:v>
                </c:pt>
                <c:pt idx="85">
                  <c:v>0.16643535310788782</c:v>
                </c:pt>
                <c:pt idx="86">
                  <c:v>0.16719146495065038</c:v>
                </c:pt>
                <c:pt idx="87">
                  <c:v>0.16794170951514853</c:v>
                </c:pt>
                <c:pt idx="88">
                  <c:v>0.16868607802346233</c:v>
                </c:pt>
                <c:pt idx="89">
                  <c:v>0.16942456393833363</c:v>
                </c:pt>
                <c:pt idx="90">
                  <c:v>0.17015716290252914</c:v>
                </c:pt>
                <c:pt idx="91">
                  <c:v>0.17088387267507735</c:v>
                </c:pt>
                <c:pt idx="92">
                  <c:v>0.17160469306502205</c:v>
                </c:pt>
                <c:pt idx="93">
                  <c:v>0.17231962586326283</c:v>
                </c:pt>
                <c:pt idx="94">
                  <c:v>0.17302867477300463</c:v>
                </c:pt>
                <c:pt idx="95">
                  <c:v>0.17373184533926267</c:v>
                </c:pt>
                <c:pt idx="96">
                  <c:v>0.17442914487783154</c:v>
                </c:pt>
                <c:pt idx="97">
                  <c:v>0.17512058240406972</c:v>
                </c:pt>
                <c:pt idx="98">
                  <c:v>0.17580616856181697</c:v>
                </c:pt>
                <c:pt idx="99">
                  <c:v>0.17648591555271881</c:v>
                </c:pt>
                <c:pt idx="100">
                  <c:v>0.17715983706619809</c:v>
                </c:pt>
                <c:pt idx="101">
                  <c:v>0.17782794821027889</c:v>
                </c:pt>
                <c:pt idx="102">
                  <c:v>0.1784902654434509</c:v>
                </c:pt>
                <c:pt idx="103">
                  <c:v>0.17914680650771772</c:v>
                </c:pt>
                <c:pt idx="104">
                  <c:v>0.17979759036297122</c:v>
                </c:pt>
                <c:pt idx="105">
                  <c:v>0.18044263712279349</c:v>
                </c:pt>
                <c:pt idx="106">
                  <c:v>0.1810819679917843</c:v>
                </c:pt>
                <c:pt idx="107">
                  <c:v>0.18171560520448413</c:v>
                </c:pt>
                <c:pt idx="108">
                  <c:v>0.18234357196595519</c:v>
                </c:pt>
                <c:pt idx="109">
                  <c:v>0.18296589239406646</c:v>
                </c:pt>
                <c:pt idx="110">
                  <c:v>0.18358259146351469</c:v>
                </c:pt>
                <c:pt idx="111">
                  <c:v>0.18419369495160823</c:v>
                </c:pt>
                <c:pt idx="112">
                  <c:v>0.1847992293858228</c:v>
                </c:pt>
                <c:pt idx="113">
                  <c:v>0.18539922199314124</c:v>
                </c:pt>
                <c:pt idx="114">
                  <c:v>0.18599370065116794</c:v>
                </c:pt>
                <c:pt idx="115">
                  <c:v>0.18658269384101378</c:v>
                </c:pt>
                <c:pt idx="116">
                  <c:v>0.18716623060193829</c:v>
                </c:pt>
                <c:pt idx="117">
                  <c:v>0.18774434048772393</c:v>
                </c:pt>
                <c:pt idx="118">
                  <c:v>0.1883170535247673</c:v>
                </c:pt>
                <c:pt idx="119">
                  <c:v>0.18888440017185054</c:v>
                </c:pt>
                <c:pt idx="120">
                  <c:v>0.18944641128157119</c:v>
                </c:pt>
                <c:pt idx="121">
                  <c:v>0.19000311806339024</c:v>
                </c:pt>
                <c:pt idx="122">
                  <c:v>0.19055455204826724</c:v>
                </c:pt>
                <c:pt idx="123">
                  <c:v>0.19110074505484395</c:v>
                </c:pt>
                <c:pt idx="124">
                  <c:v>0.19164172915713565</c:v>
                </c:pt>
                <c:pt idx="125">
                  <c:v>0.19217753665369361</c:v>
                </c:pt>
                <c:pt idx="126">
                  <c:v>0.19270820003819611</c:v>
                </c:pt>
                <c:pt idx="127">
                  <c:v>0.19323375197142445</c:v>
                </c:pt>
                <c:pt idx="128">
                  <c:v>0.19375422525458549</c:v>
                </c:pt>
                <c:pt idx="129">
                  <c:v>0.19426965280393746</c:v>
                </c:pt>
                <c:pt idx="130">
                  <c:v>0.19478006762667466</c:v>
                </c:pt>
                <c:pt idx="131">
                  <c:v>0.19528550279803242</c:v>
                </c:pt>
                <c:pt idx="132">
                  <c:v>0.19578599143956754</c:v>
                </c:pt>
                <c:pt idx="133">
                  <c:v>0.1962815666985756</c:v>
                </c:pt>
                <c:pt idx="134">
                  <c:v>0.1967722617286011</c:v>
                </c:pt>
                <c:pt idx="135">
                  <c:v>0.19725810967100352</c:v>
                </c:pt>
                <c:pt idx="136">
                  <c:v>0.19773914363753708</c:v>
                </c:pt>
                <c:pt idx="137">
                  <c:v>0.19821539669390598</c:v>
                </c:pt>
                <c:pt idx="138">
                  <c:v>0.19868690184425841</c:v>
                </c:pt>
                <c:pt idx="139">
                  <c:v>0.1991536920165802</c:v>
                </c:pt>
                <c:pt idx="140">
                  <c:v>0.19961580004895207</c:v>
                </c:pt>
                <c:pt idx="141">
                  <c:v>0.20007325867663656</c:v>
                </c:pt>
                <c:pt idx="142">
                  <c:v>0.20052610051995826</c:v>
                </c:pt>
                <c:pt idx="143">
                  <c:v>0.20097435807294439</c:v>
                </c:pt>
                <c:pt idx="144">
                  <c:v>0.20141806369269366</c:v>
                </c:pt>
                <c:pt idx="145">
                  <c:v>0.20185724958944071</c:v>
                </c:pt>
                <c:pt idx="146">
                  <c:v>0.20229194781728704</c:v>
                </c:pt>
                <c:pt idx="147">
                  <c:v>0.20272219026556307</c:v>
                </c:pt>
                <c:pt idx="148">
                  <c:v>0.20314800865081131</c:v>
                </c:pt>
                <c:pt idx="149">
                  <c:v>0.20356943450932352</c:v>
                </c:pt>
                <c:pt idx="150">
                  <c:v>0.20398649919025891</c:v>
                </c:pt>
                <c:pt idx="151">
                  <c:v>0.20439923384926587</c:v>
                </c:pt>
                <c:pt idx="152">
                  <c:v>0.20480766944261997</c:v>
                </c:pt>
                <c:pt idx="153">
                  <c:v>0.20521183672182999</c:v>
                </c:pt>
                <c:pt idx="154">
                  <c:v>0.20561176622870514</c:v>
                </c:pt>
                <c:pt idx="155">
                  <c:v>0.20600748829084681</c:v>
                </c:pt>
                <c:pt idx="156">
                  <c:v>0.20639903301756066</c:v>
                </c:pt>
                <c:pt idx="157">
                  <c:v>0.20678643029614832</c:v>
                </c:pt>
                <c:pt idx="158">
                  <c:v>0.20716970978857635</c:v>
                </c:pt>
                <c:pt idx="159">
                  <c:v>0.20754890092849029</c:v>
                </c:pt>
                <c:pt idx="160">
                  <c:v>0.20792403291857017</c:v>
                </c:pt>
                <c:pt idx="161">
                  <c:v>0.20829513472818906</c:v>
                </c:pt>
                <c:pt idx="162">
                  <c:v>0.2086622350913834</c:v>
                </c:pt>
                <c:pt idx="163">
                  <c:v>0.20902536250509463</c:v>
                </c:pt>
                <c:pt idx="164">
                  <c:v>0.20938454522768507</c:v>
                </c:pt>
                <c:pt idx="165">
                  <c:v>0.20973981127770228</c:v>
                </c:pt>
                <c:pt idx="166">
                  <c:v>0.21009118843288385</c:v>
                </c:pt>
                <c:pt idx="167">
                  <c:v>0.21043870422938463</c:v>
                </c:pt>
                <c:pt idx="168">
                  <c:v>0.21078238596121845</c:v>
                </c:pt>
                <c:pt idx="169">
                  <c:v>0.21112226067989756</c:v>
                </c:pt>
                <c:pt idx="170">
                  <c:v>0.21145835519426009</c:v>
                </c:pt>
                <c:pt idx="171">
                  <c:v>0.21179069607047502</c:v>
                </c:pt>
                <c:pt idx="172">
                  <c:v>0.21211930963221176</c:v>
                </c:pt>
                <c:pt idx="173">
                  <c:v>0.21244422196096691</c:v>
                </c:pt>
                <c:pt idx="174">
                  <c:v>0.21276545889653467</c:v>
                </c:pt>
                <c:pt idx="175">
                  <c:v>0.21308304603761755</c:v>
                </c:pt>
                <c:pt idx="176">
                  <c:v>0.21339700874256098</c:v>
                </c:pt>
                <c:pt idx="177">
                  <c:v>0.2137073721302096</c:v>
                </c:pt>
                <c:pt idx="178">
                  <c:v>0.21401416108087545</c:v>
                </c:pt>
                <c:pt idx="179">
                  <c:v>0.21431740023740758</c:v>
                </c:pt>
                <c:pt idx="180">
                  <c:v>0.2146171140063613</c:v>
                </c:pt>
                <c:pt idx="181">
                  <c:v>0.21491332655925471</c:v>
                </c:pt>
                <c:pt idx="182">
                  <c:v>0.21520606183390889</c:v>
                </c:pt>
                <c:pt idx="183">
                  <c:v>0.21549534353586683</c:v>
                </c:pt>
                <c:pt idx="184">
                  <c:v>0.21578119513988125</c:v>
                </c:pt>
                <c:pt idx="185">
                  <c:v>0.21606363989146826</c:v>
                </c:pt>
                <c:pt idx="186">
                  <c:v>0.21634270080852322</c:v>
                </c:pt>
                <c:pt idx="187">
                  <c:v>0.21661840068298877</c:v>
                </c:pt>
                <c:pt idx="188">
                  <c:v>0.21689076208257477</c:v>
                </c:pt>
                <c:pt idx="189">
                  <c:v>0.21715980735252627</c:v>
                </c:pt>
                <c:pt idx="190">
                  <c:v>0.2174255586174268</c:v>
                </c:pt>
                <c:pt idx="191">
                  <c:v>0.21768803778304857</c:v>
                </c:pt>
                <c:pt idx="192">
                  <c:v>0.21794726653822669</c:v>
                </c:pt>
                <c:pt idx="193">
                  <c:v>0.21820326635677009</c:v>
                </c:pt>
                <c:pt idx="194">
                  <c:v>0.21845605849939811</c:v>
                </c:pt>
                <c:pt idx="195">
                  <c:v>0.21870566401569783</c:v>
                </c:pt>
                <c:pt idx="196">
                  <c:v>0.21895210374610485</c:v>
                </c:pt>
                <c:pt idx="197">
                  <c:v>0.21919539832390095</c:v>
                </c:pt>
                <c:pt idx="198">
                  <c:v>0.21943556817722545</c:v>
                </c:pt>
                <c:pt idx="199">
                  <c:v>0.21967263353110039</c:v>
                </c:pt>
                <c:pt idx="200">
                  <c:v>0.21990661440946618</c:v>
                </c:pt>
                <c:pt idx="201">
                  <c:v>0.22013753063722288</c:v>
                </c:pt>
                <c:pt idx="202">
                  <c:v>0.22036540184227857</c:v>
                </c:pt>
                <c:pt idx="203">
                  <c:v>0.22059024745760242</c:v>
                </c:pt>
                <c:pt idx="204">
                  <c:v>0.22081208672327671</c:v>
                </c:pt>
                <c:pt idx="205">
                  <c:v>0.2210309386885522</c:v>
                </c:pt>
                <c:pt idx="206">
                  <c:v>0.22124682221389949</c:v>
                </c:pt>
                <c:pt idx="207">
                  <c:v>0.2214597559730585</c:v>
                </c:pt>
                <c:pt idx="208">
                  <c:v>0.22166975845508344</c:v>
                </c:pt>
                <c:pt idx="209">
                  <c:v>0.22187684796638213</c:v>
                </c:pt>
                <c:pt idx="210">
                  <c:v>0.22208104263274636</c:v>
                </c:pt>
                <c:pt idx="211">
                  <c:v>0.22228236040137758</c:v>
                </c:pt>
                <c:pt idx="212">
                  <c:v>0.22248081904289962</c:v>
                </c:pt>
                <c:pt idx="213">
                  <c:v>0.22267643615336416</c:v>
                </c:pt>
                <c:pt idx="214">
                  <c:v>0.22286922915624349</c:v>
                </c:pt>
                <c:pt idx="215">
                  <c:v>0.22305921530441136</c:v>
                </c:pt>
                <c:pt idx="216">
                  <c:v>0.22324641168211087</c:v>
                </c:pt>
                <c:pt idx="217">
                  <c:v>0.22343083520690951</c:v>
                </c:pt>
                <c:pt idx="218">
                  <c:v>0.22361250263163965</c:v>
                </c:pt>
                <c:pt idx="219">
                  <c:v>0.223791430546324</c:v>
                </c:pt>
                <c:pt idx="220">
                  <c:v>0.22396763538008629</c:v>
                </c:pt>
                <c:pt idx="221">
                  <c:v>0.22414113340304487</c:v>
                </c:pt>
                <c:pt idx="222">
                  <c:v>0.22431194072819177</c:v>
                </c:pt>
                <c:pt idx="223">
                  <c:v>0.22448007331325356</c:v>
                </c:pt>
                <c:pt idx="224">
                  <c:v>0.22464554696253555</c:v>
                </c:pt>
                <c:pt idx="225">
                  <c:v>0.22480837732874925</c:v>
                </c:pt>
                <c:pt idx="226">
                  <c:v>0.22496857991482055</c:v>
                </c:pt>
                <c:pt idx="227">
                  <c:v>0.22512617007568059</c:v>
                </c:pt>
                <c:pt idx="228">
                  <c:v>0.22528116302004031</c:v>
                </c:pt>
                <c:pt idx="229">
                  <c:v>0.22543357381214271</c:v>
                </c:pt>
                <c:pt idx="230">
                  <c:v>0.22558341737350002</c:v>
                </c:pt>
                <c:pt idx="231">
                  <c:v>0.2257307084846098</c:v>
                </c:pt>
                <c:pt idx="232">
                  <c:v>0.22587546178665424</c:v>
                </c:pt>
                <c:pt idx="233">
                  <c:v>0.22601769178317777</c:v>
                </c:pt>
                <c:pt idx="234">
                  <c:v>0.22615741284174917</c:v>
                </c:pt>
                <c:pt idx="235">
                  <c:v>0.22629463919560086</c:v>
                </c:pt>
                <c:pt idx="236">
                  <c:v>0.22642938494525222</c:v>
                </c:pt>
                <c:pt idx="237">
                  <c:v>0.22656166406011166</c:v>
                </c:pt>
                <c:pt idx="238">
                  <c:v>0.22669149038006134</c:v>
                </c:pt>
                <c:pt idx="239">
                  <c:v>0.22681887761702108</c:v>
                </c:pt>
                <c:pt idx="240">
                  <c:v>0.22694383935649406</c:v>
                </c:pt>
                <c:pt idx="241">
                  <c:v>0.2270663890590944</c:v>
                </c:pt>
                <c:pt idx="242">
                  <c:v>0.22718654006205402</c:v>
                </c:pt>
                <c:pt idx="243">
                  <c:v>0.22730430558071188</c:v>
                </c:pt>
                <c:pt idx="244">
                  <c:v>0.22741969870998449</c:v>
                </c:pt>
                <c:pt idx="245">
                  <c:v>0.22753273242581745</c:v>
                </c:pt>
                <c:pt idx="246">
                  <c:v>0.22764341958661768</c:v>
                </c:pt>
                <c:pt idx="247">
                  <c:v>0.22775177293466933</c:v>
                </c:pt>
                <c:pt idx="248">
                  <c:v>0.22785780509752854</c:v>
                </c:pt>
                <c:pt idx="249">
                  <c:v>0.22796152858940313</c:v>
                </c:pt>
                <c:pt idx="250">
                  <c:v>0.22806295581251154</c:v>
                </c:pt>
                <c:pt idx="251">
                  <c:v>0.22816209905842563</c:v>
                </c:pt>
                <c:pt idx="252">
                  <c:v>0.22825897050939511</c:v>
                </c:pt>
                <c:pt idx="253">
                  <c:v>0.22835358223965443</c:v>
                </c:pt>
                <c:pt idx="254">
                  <c:v>0.22844594621671224</c:v>
                </c:pt>
                <c:pt idx="255">
                  <c:v>0.22853607430262429</c:v>
                </c:pt>
                <c:pt idx="256">
                  <c:v>0.22862397825524775</c:v>
                </c:pt>
                <c:pt idx="257">
                  <c:v>0.22870966972948051</c:v>
                </c:pt>
                <c:pt idx="258">
                  <c:v>0.22879316027848201</c:v>
                </c:pt>
                <c:pt idx="259">
                  <c:v>0.22887446135487918</c:v>
                </c:pt>
                <c:pt idx="260">
                  <c:v>0.22895358431195459</c:v>
                </c:pt>
                <c:pt idx="261">
                  <c:v>0.22903054040481968</c:v>
                </c:pt>
                <c:pt idx="262">
                  <c:v>0.22910534079157086</c:v>
                </c:pt>
                <c:pt idx="263">
                  <c:v>0.22917799653443008</c:v>
                </c:pt>
                <c:pt idx="264">
                  <c:v>0.22924851860087159</c:v>
                </c:pt>
                <c:pt idx="265">
                  <c:v>0.22931691786472969</c:v>
                </c:pt>
                <c:pt idx="266">
                  <c:v>0.22938320510729523</c:v>
                </c:pt>
                <c:pt idx="267">
                  <c:v>0.22944739101839395</c:v>
                </c:pt>
                <c:pt idx="268">
                  <c:v>0.2295094861974516</c:v>
                </c:pt>
                <c:pt idx="269">
                  <c:v>0.22956950115454422</c:v>
                </c:pt>
                <c:pt idx="270">
                  <c:v>0.22962744631143328</c:v>
                </c:pt>
                <c:pt idx="271">
                  <c:v>0.22968333200258759</c:v>
                </c:pt>
                <c:pt idx="272">
                  <c:v>0.22973716847619013</c:v>
                </c:pt>
                <c:pt idx="273">
                  <c:v>0.22978896589513129</c:v>
                </c:pt>
                <c:pt idx="274">
                  <c:v>0.22983873433798924</c:v>
                </c:pt>
                <c:pt idx="275">
                  <c:v>0.2298864837999951</c:v>
                </c:pt>
                <c:pt idx="276">
                  <c:v>0.22993222419398618</c:v>
                </c:pt>
                <c:pt idx="277">
                  <c:v>0.22997596535134579</c:v>
                </c:pt>
                <c:pt idx="278">
                  <c:v>0.23001771702292964</c:v>
                </c:pt>
                <c:pt idx="279">
                  <c:v>0.23005748887997945</c:v>
                </c:pt>
                <c:pt idx="280">
                  <c:v>0.23009529051502475</c:v>
                </c:pt>
                <c:pt idx="281">
                  <c:v>0.23013113144277136</c:v>
                </c:pt>
                <c:pt idx="282">
                  <c:v>0.23016502110097797</c:v>
                </c:pt>
                <c:pt idx="283">
                  <c:v>0.23019696885132079</c:v>
                </c:pt>
                <c:pt idx="284">
                  <c:v>0.23022698398024571</c:v>
                </c:pt>
                <c:pt idx="285">
                  <c:v>0.23025507569981013</c:v>
                </c:pt>
                <c:pt idx="286">
                  <c:v>0.23028125314851097</c:v>
                </c:pt>
                <c:pt idx="287">
                  <c:v>0.23030552539210342</c:v>
                </c:pt>
                <c:pt idx="288">
                  <c:v>0.23032790142440784</c:v>
                </c:pt>
                <c:pt idx="289">
                  <c:v>0.23034839016810452</c:v>
                </c:pt>
                <c:pt idx="290">
                  <c:v>0.2303670004755187</c:v>
                </c:pt>
                <c:pt idx="291">
                  <c:v>0.23038374112939544</c:v>
                </c:pt>
                <c:pt idx="292">
                  <c:v>0.23039862084366206</c:v>
                </c:pt>
                <c:pt idx="293">
                  <c:v>0.23041164826418112</c:v>
                </c:pt>
                <c:pt idx="294">
                  <c:v>0.23042283196949409</c:v>
                </c:pt>
                <c:pt idx="295">
                  <c:v>0.23043218047155301</c:v>
                </c:pt>
                <c:pt idx="296">
                  <c:v>0.23043970221644391</c:v>
                </c:pt>
                <c:pt idx="297">
                  <c:v>0.23044540558509913</c:v>
                </c:pt>
                <c:pt idx="298">
                  <c:v>0.23044929889400098</c:v>
                </c:pt>
                <c:pt idx="299">
                  <c:v>0.23045139039587539</c:v>
                </c:pt>
                <c:pt idx="300">
                  <c:v>0.23045168828037577</c:v>
                </c:pt>
                <c:pt idx="301">
                  <c:v>0.23045020067475899</c:v>
                </c:pt>
                <c:pt idx="302">
                  <c:v>0.2304469356445509</c:v>
                </c:pt>
                <c:pt idx="303">
                  <c:v>0.2304419011942033</c:v>
                </c:pt>
                <c:pt idx="304">
                  <c:v>0.23043510526774252</c:v>
                </c:pt>
                <c:pt idx="305">
                  <c:v>0.23042655574940893</c:v>
                </c:pt>
                <c:pt idx="306">
                  <c:v>0.23041626046428793</c:v>
                </c:pt>
                <c:pt idx="307">
                  <c:v>0.23040422717893289</c:v>
                </c:pt>
                <c:pt idx="308">
                  <c:v>0.23039046360197879</c:v>
                </c:pt>
                <c:pt idx="309">
                  <c:v>0.2303749773847493</c:v>
                </c:pt>
                <c:pt idx="310">
                  <c:v>0.23035777612185418</c:v>
                </c:pt>
                <c:pt idx="311">
                  <c:v>0.23033886735178005</c:v>
                </c:pt>
                <c:pt idx="312">
                  <c:v>0.23031825855747254</c:v>
                </c:pt>
                <c:pt idx="313">
                  <c:v>0.23029595716691081</c:v>
                </c:pt>
                <c:pt idx="314">
                  <c:v>0.23027197055367565</c:v>
                </c:pt>
                <c:pt idx="315">
                  <c:v>0.23024630603750826</c:v>
                </c:pt>
                <c:pt idx="316">
                  <c:v>0.23021897088486282</c:v>
                </c:pt>
                <c:pt idx="317">
                  <c:v>0.23018997230945235</c:v>
                </c:pt>
                <c:pt idx="318">
                  <c:v>0.23015931747278612</c:v>
                </c:pt>
                <c:pt idx="319">
                  <c:v>0.23012701348470113</c:v>
                </c:pt>
                <c:pt idx="320">
                  <c:v>0.23009306740388591</c:v>
                </c:pt>
                <c:pt idx="321">
                  <c:v>0.23005748623839847</c:v>
                </c:pt>
                <c:pt idx="322">
                  <c:v>0.23002027694617649</c:v>
                </c:pt>
                <c:pt idx="323">
                  <c:v>0.22998144643554166</c:v>
                </c:pt>
                <c:pt idx="324">
                  <c:v>0.22994100156569758</c:v>
                </c:pt>
                <c:pt idx="325">
                  <c:v>0.22989894914722037</c:v>
                </c:pt>
                <c:pt idx="326">
                  <c:v>0.22985529594254442</c:v>
                </c:pt>
                <c:pt idx="327">
                  <c:v>0.22981004866644023</c:v>
                </c:pt>
                <c:pt idx="328">
                  <c:v>0.22976321398648802</c:v>
                </c:pt>
                <c:pt idx="329">
                  <c:v>0.22971479852354371</c:v>
                </c:pt>
                <c:pt idx="330">
                  <c:v>0.22966480885219975</c:v>
                </c:pt>
                <c:pt idx="331">
                  <c:v>0.22961325150124043</c:v>
                </c:pt>
                <c:pt idx="332">
                  <c:v>0.2295601329540902</c:v>
                </c:pt>
                <c:pt idx="333">
                  <c:v>0.22950545964925806</c:v>
                </c:pt>
                <c:pt idx="334">
                  <c:v>0.22944923798077471</c:v>
                </c:pt>
                <c:pt idx="335">
                  <c:v>0.22939147429862555</c:v>
                </c:pt>
                <c:pt idx="336">
                  <c:v>0.22933217490917732</c:v>
                </c:pt>
                <c:pt idx="337">
                  <c:v>0.22927134607559971</c:v>
                </c:pt>
                <c:pt idx="338">
                  <c:v>0.22920899401828215</c:v>
                </c:pt>
                <c:pt idx="339">
                  <c:v>0.2291451249152448</c:v>
                </c:pt>
                <c:pt idx="340">
                  <c:v>0.2290797449025449</c:v>
                </c:pt>
                <c:pt idx="341">
                  <c:v>0.22901286007467747</c:v>
                </c:pt>
                <c:pt idx="342">
                  <c:v>0.22894447648497188</c:v>
                </c:pt>
                <c:pt idx="343">
                  <c:v>0.22887460014598338</c:v>
                </c:pt>
                <c:pt idx="344">
                  <c:v>0.22880323702987895</c:v>
                </c:pt>
                <c:pt idx="345">
                  <c:v>0.2287303930688197</c:v>
                </c:pt>
                <c:pt idx="346">
                  <c:v>0.22865607415533762</c:v>
                </c:pt>
                <c:pt idx="347">
                  <c:v>0.22858028614270826</c:v>
                </c:pt>
                <c:pt idx="348">
                  <c:v>0.22850303484531873</c:v>
                </c:pt>
                <c:pt idx="349">
                  <c:v>0.22842432603903132</c:v>
                </c:pt>
                <c:pt idx="350">
                  <c:v>0.22834416546154257</c:v>
                </c:pt>
                <c:pt idx="351">
                  <c:v>0.22826255881273785</c:v>
                </c:pt>
                <c:pt idx="352">
                  <c:v>0.22817951175504264</c:v>
                </c:pt>
                <c:pt idx="353">
                  <c:v>0.2280950299137679</c:v>
                </c:pt>
                <c:pt idx="354">
                  <c:v>0.22800911887745304</c:v>
                </c:pt>
                <c:pt idx="355">
                  <c:v>0.22792178419820378</c:v>
                </c:pt>
                <c:pt idx="356">
                  <c:v>0.22783303139202601</c:v>
                </c:pt>
                <c:pt idx="357">
                  <c:v>0.22774286593915657</c:v>
                </c:pt>
                <c:pt idx="358">
                  <c:v>0.22765129328438857</c:v>
                </c:pt>
                <c:pt idx="359">
                  <c:v>0.22755831883739441</c:v>
                </c:pt>
                <c:pt idx="360">
                  <c:v>0.22746394797304414</c:v>
                </c:pt>
                <c:pt idx="361">
                  <c:v>0.22736818603172027</c:v>
                </c:pt>
                <c:pt idx="362">
                  <c:v>0.22727103831962883</c:v>
                </c:pt>
                <c:pt idx="363">
                  <c:v>0.2271725101091068</c:v>
                </c:pt>
                <c:pt idx="364">
                  <c:v>0.22707260663892634</c:v>
                </c:pt>
                <c:pt idx="365">
                  <c:v>0.22697133311459458</c:v>
                </c:pt>
                <c:pt idx="366">
                  <c:v>0.22686869470865106</c:v>
                </c:pt>
                <c:pt idx="367">
                  <c:v>0.22676469656096057</c:v>
                </c:pt>
                <c:pt idx="368">
                  <c:v>0.22665934377900387</c:v>
                </c:pt>
                <c:pt idx="369">
                  <c:v>0.22655264143816353</c:v>
                </c:pt>
                <c:pt idx="370">
                  <c:v>0.22644459458200811</c:v>
                </c:pt>
                <c:pt idx="371">
                  <c:v>0.22633520822257172</c:v>
                </c:pt>
                <c:pt idx="372">
                  <c:v>0.2262244873406315</c:v>
                </c:pt>
                <c:pt idx="373">
                  <c:v>0.22611243688598071</c:v>
                </c:pt>
                <c:pt idx="374">
                  <c:v>0.22599906177769991</c:v>
                </c:pt>
                <c:pt idx="375">
                  <c:v>0.22588436690442446</c:v>
                </c:pt>
                <c:pt idx="376">
                  <c:v>0.22576835712460885</c:v>
                </c:pt>
                <c:pt idx="377">
                  <c:v>0.22565103726678853</c:v>
                </c:pt>
                <c:pt idx="378">
                  <c:v>0.22553241212983818</c:v>
                </c:pt>
                <c:pt idx="379">
                  <c:v>0.22541248648322765</c:v>
                </c:pt>
                <c:pt idx="380">
                  <c:v>0.22529126506727487</c:v>
                </c:pt>
                <c:pt idx="381">
                  <c:v>0.22516875259339575</c:v>
                </c:pt>
                <c:pt idx="382">
                  <c:v>0.2250449537443511</c:v>
                </c:pt>
                <c:pt idx="383">
                  <c:v>0.22491987317449158</c:v>
                </c:pt>
                <c:pt idx="384">
                  <c:v>0.22479351550999918</c:v>
                </c:pt>
                <c:pt idx="385">
                  <c:v>0.22466588534912624</c:v>
                </c:pt>
                <c:pt idx="386">
                  <c:v>0.22453698726243196</c:v>
                </c:pt>
                <c:pt idx="387">
                  <c:v>0.22440682579301616</c:v>
                </c:pt>
                <c:pt idx="388">
                  <c:v>0.22427540545675043</c:v>
                </c:pt>
                <c:pt idx="389">
                  <c:v>0.22414273074250726</c:v>
                </c:pt>
                <c:pt idx="390">
                  <c:v>0.22400880611238574</c:v>
                </c:pt>
                <c:pt idx="391">
                  <c:v>0.22387363600193524</c:v>
                </c:pt>
                <c:pt idx="392">
                  <c:v>0.22373722482037747</c:v>
                </c:pt>
                <c:pt idx="393">
                  <c:v>0.22359957695082414</c:v>
                </c:pt>
                <c:pt idx="394">
                  <c:v>0.22346069675049454</c:v>
                </c:pt>
                <c:pt idx="395">
                  <c:v>0.22332058855092932</c:v>
                </c:pt>
                <c:pt idx="396">
                  <c:v>0.22317925665820201</c:v>
                </c:pt>
                <c:pt idx="397">
                  <c:v>0.22303670535312925</c:v>
                </c:pt>
                <c:pt idx="398">
                  <c:v>0.2228929388914776</c:v>
                </c:pt>
                <c:pt idx="399">
                  <c:v>0.22274796150416865</c:v>
                </c:pt>
                <c:pt idx="400">
                  <c:v>0.22260177739748246</c:v>
                </c:pt>
                <c:pt idx="401">
                  <c:v>0.22245439075325771</c:v>
                </c:pt>
                <c:pt idx="402">
                  <c:v>0.22230580572909034</c:v>
                </c:pt>
                <c:pt idx="403">
                  <c:v>0.22215602645853047</c:v>
                </c:pt>
                <c:pt idx="404">
                  <c:v>0.22200505705127654</c:v>
                </c:pt>
                <c:pt idx="405">
                  <c:v>0.2218529015933676</c:v>
                </c:pt>
                <c:pt idx="406">
                  <c:v>0.22169956414737382</c:v>
                </c:pt>
                <c:pt idx="407">
                  <c:v>0.22154504875258479</c:v>
                </c:pt>
                <c:pt idx="408">
                  <c:v>0.22138935942519569</c:v>
                </c:pt>
                <c:pt idx="409">
                  <c:v>0.22123250015849205</c:v>
                </c:pt>
                <c:pt idx="410">
                  <c:v>0.22107447492303192</c:v>
                </c:pt>
                <c:pt idx="411">
                  <c:v>0.22091528766682644</c:v>
                </c:pt>
                <c:pt idx="412">
                  <c:v>0.22075494231551898</c:v>
                </c:pt>
                <c:pt idx="413">
                  <c:v>0.22059344277256132</c:v>
                </c:pt>
                <c:pt idx="414">
                  <c:v>0.22043079291938919</c:v>
                </c:pt>
                <c:pt idx="415">
                  <c:v>0.22026699661559521</c:v>
                </c:pt>
                <c:pt idx="416">
                  <c:v>0.22010205769910055</c:v>
                </c:pt>
                <c:pt idx="417">
                  <c:v>0.2199359799863243</c:v>
                </c:pt>
                <c:pt idx="418">
                  <c:v>0.21976876727235187</c:v>
                </c:pt>
                <c:pt idx="419">
                  <c:v>0.21960042333110041</c:v>
                </c:pt>
                <c:pt idx="420">
                  <c:v>0.21943095191548417</c:v>
                </c:pt>
                <c:pt idx="421">
                  <c:v>0.21926035675757663</c:v>
                </c:pt>
                <c:pt idx="422">
                  <c:v>0.2190886415687725</c:v>
                </c:pt>
                <c:pt idx="423">
                  <c:v>0.21891581003994617</c:v>
                </c:pt>
                <c:pt idx="424">
                  <c:v>0.21874186584161071</c:v>
                </c:pt>
                <c:pt idx="425">
                  <c:v>0.21856681262407357</c:v>
                </c:pt>
                <c:pt idx="426">
                  <c:v>0.2183906540175915</c:v>
                </c:pt>
                <c:pt idx="427">
                  <c:v>0.21821339363252384</c:v>
                </c:pt>
                <c:pt idx="428">
                  <c:v>0.21803503505948418</c:v>
                </c:pt>
                <c:pt idx="429">
                  <c:v>0.21785558186949011</c:v>
                </c:pt>
                <c:pt idx="430">
                  <c:v>0.21767503761411289</c:v>
                </c:pt>
                <c:pt idx="431">
                  <c:v>0.21749340582562324</c:v>
                </c:pt>
                <c:pt idx="432">
                  <c:v>0.21731069001713818</c:v>
                </c:pt>
                <c:pt idx="433">
                  <c:v>0.2171268936827648</c:v>
                </c:pt>
                <c:pt idx="434">
                  <c:v>0.21694202029774332</c:v>
                </c:pt>
                <c:pt idx="435">
                  <c:v>0.21675607331858815</c:v>
                </c:pt>
                <c:pt idx="436">
                  <c:v>0.21656905618322828</c:v>
                </c:pt>
                <c:pt idx="437">
                  <c:v>0.21638097231114584</c:v>
                </c:pt>
                <c:pt idx="438">
                  <c:v>0.21619182510351323</c:v>
                </c:pt>
                <c:pt idx="439">
                  <c:v>0.21600161794332937</c:v>
                </c:pt>
                <c:pt idx="440">
                  <c:v>0.2158103541955543</c:v>
                </c:pt>
                <c:pt idx="441">
                  <c:v>0.2156180372072419</c:v>
                </c:pt>
                <c:pt idx="442">
                  <c:v>0.21542467030767271</c:v>
                </c:pt>
                <c:pt idx="443">
                  <c:v>0.21523025680848434</c:v>
                </c:pt>
                <c:pt idx="444">
                  <c:v>0.21503480000380085</c:v>
                </c:pt>
                <c:pt idx="445">
                  <c:v>0.21483830317036087</c:v>
                </c:pt>
                <c:pt idx="446">
                  <c:v>0.21464076956764491</c:v>
                </c:pt>
                <c:pt idx="447">
                  <c:v>0.21444220243800083</c:v>
                </c:pt>
                <c:pt idx="448">
                  <c:v>0.21424260500676875</c:v>
                </c:pt>
                <c:pt idx="449">
                  <c:v>0.21404198048240378</c:v>
                </c:pt>
                <c:pt idx="450">
                  <c:v>0.21384033205659883</c:v>
                </c:pt>
                <c:pt idx="451">
                  <c:v>0.21363766290440522</c:v>
                </c:pt>
                <c:pt idx="452">
                  <c:v>0.21343397618435273</c:v>
                </c:pt>
                <c:pt idx="453">
                  <c:v>0.21322927503856817</c:v>
                </c:pt>
                <c:pt idx="454">
                  <c:v>0.21302356259289323</c:v>
                </c:pt>
                <c:pt idx="455">
                  <c:v>0.21281684195700043</c:v>
                </c:pt>
                <c:pt idx="456">
                  <c:v>0.21260911622450923</c:v>
                </c:pt>
                <c:pt idx="457">
                  <c:v>0.21240038847309956</c:v>
                </c:pt>
                <c:pt idx="458">
                  <c:v>0.21219066176462559</c:v>
                </c:pt>
                <c:pt idx="459">
                  <c:v>0.2119799391452275</c:v>
                </c:pt>
                <c:pt idx="460">
                  <c:v>0.21176822364544304</c:v>
                </c:pt>
                <c:pt idx="461">
                  <c:v>0.21155551828031693</c:v>
                </c:pt>
                <c:pt idx="462">
                  <c:v>0.21134182604951043</c:v>
                </c:pt>
                <c:pt idx="463">
                  <c:v>0.21112714993740905</c:v>
                </c:pt>
                <c:pt idx="464">
                  <c:v>0.21091149291322975</c:v>
                </c:pt>
                <c:pt idx="465">
                  <c:v>0.21069485793112702</c:v>
                </c:pt>
                <c:pt idx="466">
                  <c:v>0.21047724793029737</c:v>
                </c:pt>
                <c:pt idx="467">
                  <c:v>0.2102586658350839</c:v>
                </c:pt>
                <c:pt idx="468">
                  <c:v>0.21003911455507954</c:v>
                </c:pt>
                <c:pt idx="469">
                  <c:v>0.20981859698522862</c:v>
                </c:pt>
                <c:pt idx="470">
                  <c:v>0.20959711600592845</c:v>
                </c:pt>
                <c:pt idx="471">
                  <c:v>0.20937467448312955</c:v>
                </c:pt>
                <c:pt idx="472">
                  <c:v>0.20915127526843505</c:v>
                </c:pt>
                <c:pt idx="473">
                  <c:v>0.20892692119919912</c:v>
                </c:pt>
                <c:pt idx="474">
                  <c:v>0.2087016150986242</c:v>
                </c:pt>
                <c:pt idx="475">
                  <c:v>0.20847535977585824</c:v>
                </c:pt>
                <c:pt idx="476">
                  <c:v>0.20824815802609023</c:v>
                </c:pt>
                <c:pt idx="477">
                  <c:v>0.2080200126306449</c:v>
                </c:pt>
                <c:pt idx="478">
                  <c:v>0.20779092635707699</c:v>
                </c:pt>
                <c:pt idx="479">
                  <c:v>0.20756090195926447</c:v>
                </c:pt>
                <c:pt idx="480">
                  <c:v>0.20732994217750089</c:v>
                </c:pt>
                <c:pt idx="481">
                  <c:v>0.20709804973858695</c:v>
                </c:pt>
                <c:pt idx="482">
                  <c:v>0.20686522735592097</c:v>
                </c:pt>
                <c:pt idx="483">
                  <c:v>0.20663147772958923</c:v>
                </c:pt>
                <c:pt idx="484">
                  <c:v>0.20639680354645443</c:v>
                </c:pt>
                <c:pt idx="485">
                  <c:v>0.20616120748024475</c:v>
                </c:pt>
                <c:pt idx="486">
                  <c:v>0.20592469219164078</c:v>
                </c:pt>
                <c:pt idx="487">
                  <c:v>0.20568726032836224</c:v>
                </c:pt>
                <c:pt idx="488">
                  <c:v>0.20544891452525454</c:v>
                </c:pt>
                <c:pt idx="489">
                  <c:v>0.2052096574043733</c:v>
                </c:pt>
                <c:pt idx="490">
                  <c:v>0.20496949157506897</c:v>
                </c:pt>
                <c:pt idx="491">
                  <c:v>0.20472841963407079</c:v>
                </c:pt>
                <c:pt idx="492">
                  <c:v>0.20448644416556935</c:v>
                </c:pt>
                <c:pt idx="493">
                  <c:v>0.20424356774129923</c:v>
                </c:pt>
                <c:pt idx="494">
                  <c:v>0.20399979292062007</c:v>
                </c:pt>
                <c:pt idx="495">
                  <c:v>0.20375512225059755</c:v>
                </c:pt>
                <c:pt idx="496">
                  <c:v>0.20350955826608363</c:v>
                </c:pt>
                <c:pt idx="497">
                  <c:v>0.20326310348979562</c:v>
                </c:pt>
                <c:pt idx="498">
                  <c:v>0.20301576043239486</c:v>
                </c:pt>
                <c:pt idx="499">
                  <c:v>0.20276753159256508</c:v>
                </c:pt>
                <c:pt idx="500">
                  <c:v>0.20251841945708937</c:v>
                </c:pt>
                <c:pt idx="501">
                  <c:v>0.20226842650092672</c:v>
                </c:pt>
                <c:pt idx="502">
                  <c:v>0.20201755518728853</c:v>
                </c:pt>
                <c:pt idx="503">
                  <c:v>0.2017658079677131</c:v>
                </c:pt>
                <c:pt idx="504">
                  <c:v>0.20151318728214127</c:v>
                </c:pt>
                <c:pt idx="505">
                  <c:v>0.20125969555898937</c:v>
                </c:pt>
                <c:pt idx="506">
                  <c:v>0.20100533521522365</c:v>
                </c:pt>
                <c:pt idx="507">
                  <c:v>0.20075010865643234</c:v>
                </c:pt>
                <c:pt idx="508">
                  <c:v>0.20049401827689772</c:v>
                </c:pt>
                <c:pt idx="509">
                  <c:v>0.20023706645966807</c:v>
                </c:pt>
                <c:pt idx="510">
                  <c:v>0.19997925557662843</c:v>
                </c:pt>
                <c:pt idx="511">
                  <c:v>0.19972058798857042</c:v>
                </c:pt>
                <c:pt idx="512">
                  <c:v>0.19946106604526267</c:v>
                </c:pt>
                <c:pt idx="513">
                  <c:v>0.19920069208551916</c:v>
                </c:pt>
                <c:pt idx="514">
                  <c:v>0.19893946843726831</c:v>
                </c:pt>
                <c:pt idx="515">
                  <c:v>0.19867739741762042</c:v>
                </c:pt>
                <c:pt idx="516">
                  <c:v>0.19841448133293546</c:v>
                </c:pt>
                <c:pt idx="517">
                  <c:v>0.19815072247888943</c:v>
                </c:pt>
                <c:pt idx="518">
                  <c:v>0.19788612314054072</c:v>
                </c:pt>
                <c:pt idx="519">
                  <c:v>0.19762068559239587</c:v>
                </c:pt>
                <c:pt idx="520">
                  <c:v>0.19735441209847435</c:v>
                </c:pt>
                <c:pt idx="521">
                  <c:v>0.19708730491237339</c:v>
                </c:pt>
                <c:pt idx="522">
                  <c:v>0.19681936627733188</c:v>
                </c:pt>
                <c:pt idx="523">
                  <c:v>0.19655059842629374</c:v>
                </c:pt>
                <c:pt idx="524">
                  <c:v>0.19628100358197084</c:v>
                </c:pt>
                <c:pt idx="525">
                  <c:v>0.19601058395690549</c:v>
                </c:pt>
                <c:pt idx="526">
                  <c:v>0.19573934175353228</c:v>
                </c:pt>
                <c:pt idx="527">
                  <c:v>0.19546727916423925</c:v>
                </c:pt>
                <c:pt idx="528">
                  <c:v>0.19519439837142916</c:v>
                </c:pt>
                <c:pt idx="529">
                  <c:v>0.19492070154757929</c:v>
                </c:pt>
                <c:pt idx="530">
                  <c:v>0.19464619085530172</c:v>
                </c:pt>
                <c:pt idx="531">
                  <c:v>0.19437086844740215</c:v>
                </c:pt>
                <c:pt idx="532">
                  <c:v>0.19409473646693937</c:v>
                </c:pt>
                <c:pt idx="533">
                  <c:v>0.19381779704728319</c:v>
                </c:pt>
                <c:pt idx="534">
                  <c:v>0.19354005231217233</c:v>
                </c:pt>
                <c:pt idx="535">
                  <c:v>0.19326150437577172</c:v>
                </c:pt>
                <c:pt idx="536">
                  <c:v>0.19298215534273003</c:v>
                </c:pt>
                <c:pt idx="537">
                  <c:v>0.19270200730823514</c:v>
                </c:pt>
                <c:pt idx="538">
                  <c:v>0.19242106235807083</c:v>
                </c:pt>
                <c:pt idx="539">
                  <c:v>0.19213932256867206</c:v>
                </c:pt>
                <c:pt idx="540">
                  <c:v>0.19185679000717998</c:v>
                </c:pt>
                <c:pt idx="541">
                  <c:v>0.19157346673149669</c:v>
                </c:pt>
                <c:pt idx="542">
                  <c:v>0.19128935479033923</c:v>
                </c:pt>
                <c:pt idx="543">
                  <c:v>0.19100445622329354</c:v>
                </c:pt>
                <c:pt idx="544">
                  <c:v>0.19071877306086721</c:v>
                </c:pt>
                <c:pt idx="545">
                  <c:v>0.19043230732454292</c:v>
                </c:pt>
                <c:pt idx="546">
                  <c:v>0.1901450610268304</c:v>
                </c:pt>
                <c:pt idx="547">
                  <c:v>0.18985703617131891</c:v>
                </c:pt>
                <c:pt idx="548">
                  <c:v>0.18956823475272791</c:v>
                </c:pt>
                <c:pt idx="549">
                  <c:v>0.1892786587569594</c:v>
                </c:pt>
                <c:pt idx="550">
                  <c:v>0.18898831016114753</c:v>
                </c:pt>
                <c:pt idx="551">
                  <c:v>0.18869719093370937</c:v>
                </c:pt>
                <c:pt idx="552">
                  <c:v>0.18840530303439504</c:v>
                </c:pt>
                <c:pt idx="553">
                  <c:v>0.18811264841433673</c:v>
                </c:pt>
                <c:pt idx="554">
                  <c:v>0.1878192290160981</c:v>
                </c:pt>
                <c:pt idx="555">
                  <c:v>0.18752504677372281</c:v>
                </c:pt>
                <c:pt idx="556">
                  <c:v>0.18723010361278292</c:v>
                </c:pt>
                <c:pt idx="557">
                  <c:v>0.1869344014504267</c:v>
                </c:pt>
                <c:pt idx="558">
                  <c:v>0.1866379421954262</c:v>
                </c:pt>
                <c:pt idx="559">
                  <c:v>0.18634072774822458</c:v>
                </c:pt>
                <c:pt idx="560">
                  <c:v>0.18604276000098227</c:v>
                </c:pt>
                <c:pt idx="561">
                  <c:v>0.18574404083762414</c:v>
                </c:pt>
                <c:pt idx="562">
                  <c:v>0.18544457213388479</c:v>
                </c:pt>
                <c:pt idx="563">
                  <c:v>0.18514435575735477</c:v>
                </c:pt>
                <c:pt idx="564">
                  <c:v>0.18484339356752524</c:v>
                </c:pt>
                <c:pt idx="565">
                  <c:v>0.18454168741583349</c:v>
                </c:pt>
                <c:pt idx="566">
                  <c:v>0.18423923914570714</c:v>
                </c:pt>
                <c:pt idx="567">
                  <c:v>0.18393605059260829</c:v>
                </c:pt>
                <c:pt idx="568">
                  <c:v>0.18363212358407743</c:v>
                </c:pt>
                <c:pt idx="569">
                  <c:v>0.183327459939777</c:v>
                </c:pt>
                <c:pt idx="570">
                  <c:v>0.18302206147153438</c:v>
                </c:pt>
                <c:pt idx="571">
                  <c:v>0.18271592998338473</c:v>
                </c:pt>
                <c:pt idx="572">
                  <c:v>0.18240906727161352</c:v>
                </c:pt>
                <c:pt idx="573">
                  <c:v>0.18210147512479843</c:v>
                </c:pt>
                <c:pt idx="574">
                  <c:v>0.1817931553238514</c:v>
                </c:pt>
                <c:pt idx="575">
                  <c:v>0.18148410964205955</c:v>
                </c:pt>
                <c:pt idx="576">
                  <c:v>0.18117433984512715</c:v>
                </c:pt>
                <c:pt idx="577">
                  <c:v>0.1808638476912153</c:v>
                </c:pt>
                <c:pt idx="578">
                  <c:v>0.18055263493098334</c:v>
                </c:pt>
                <c:pt idx="579">
                  <c:v>0.1802407033076284</c:v>
                </c:pt>
                <c:pt idx="580">
                  <c:v>0.17992805455692548</c:v>
                </c:pt>
                <c:pt idx="581">
                  <c:v>0.17961469040726677</c:v>
                </c:pt>
                <c:pt idx="582">
                  <c:v>0.17930061257970079</c:v>
                </c:pt>
                <c:pt idx="583">
                  <c:v>0.17898582278797145</c:v>
                </c:pt>
                <c:pt idx="584">
                  <c:v>0.17867032273855663</c:v>
                </c:pt>
                <c:pt idx="585">
                  <c:v>0.17835411413070609</c:v>
                </c:pt>
                <c:pt idx="586">
                  <c:v>0.17803719865647952</c:v>
                </c:pt>
                <c:pt idx="587">
                  <c:v>0.17771957800078461</c:v>
                </c:pt>
                <c:pt idx="588">
                  <c:v>0.1774012538414137</c:v>
                </c:pt>
                <c:pt idx="589">
                  <c:v>0.17708222784908131</c:v>
                </c:pt>
                <c:pt idx="590">
                  <c:v>0.1767625016874608</c:v>
                </c:pt>
                <c:pt idx="591">
                  <c:v>0.17644207701322043</c:v>
                </c:pt>
                <c:pt idx="592">
                  <c:v>0.1761209554760601</c:v>
                </c:pt>
                <c:pt idx="593">
                  <c:v>0.17579913871874714</c:v>
                </c:pt>
                <c:pt idx="594">
                  <c:v>0.17547662837715117</c:v>
                </c:pt>
                <c:pt idx="595">
                  <c:v>0.17515342608028051</c:v>
                </c:pt>
                <c:pt idx="596">
                  <c:v>0.17482953345031621</c:v>
                </c:pt>
                <c:pt idx="597">
                  <c:v>0.17450495210264758</c:v>
                </c:pt>
                <c:pt idx="598">
                  <c:v>0.17417968364590597</c:v>
                </c:pt>
                <c:pt idx="599">
                  <c:v>0.17385372968199961</c:v>
                </c:pt>
                <c:pt idx="600">
                  <c:v>0.17352709180614689</c:v>
                </c:pt>
                <c:pt idx="601">
                  <c:v>0.17319977160691044</c:v>
                </c:pt>
                <c:pt idx="602">
                  <c:v>0.17287177066623052</c:v>
                </c:pt>
                <c:pt idx="603">
                  <c:v>0.17254309055945777</c:v>
                </c:pt>
                <c:pt idx="604">
                  <c:v>0.17221373285538652</c:v>
                </c:pt>
                <c:pt idx="605">
                  <c:v>0.17188369911628695</c:v>
                </c:pt>
                <c:pt idx="606">
                  <c:v>0.17155299089793777</c:v>
                </c:pt>
                <c:pt idx="607">
                  <c:v>0.17122160974965783</c:v>
                </c:pt>
                <c:pt idx="608">
                  <c:v>0.17088955721433854</c:v>
                </c:pt>
                <c:pt idx="609">
                  <c:v>0.17055683482847495</c:v>
                </c:pt>
                <c:pt idx="610">
                  <c:v>0.17022344412219706</c:v>
                </c:pt>
                <c:pt idx="611">
                  <c:v>0.16988938661930125</c:v>
                </c:pt>
                <c:pt idx="612">
                  <c:v>0.16955466383728054</c:v>
                </c:pt>
                <c:pt idx="613">
                  <c:v>0.16921927728735578</c:v>
                </c:pt>
                <c:pt idx="614">
                  <c:v>0.1688832284745051</c:v>
                </c:pt>
                <c:pt idx="615">
                  <c:v>0.16854651889749492</c:v>
                </c:pt>
                <c:pt idx="616">
                  <c:v>0.1682091500489091</c:v>
                </c:pt>
                <c:pt idx="617">
                  <c:v>0.16787112341517874</c:v>
                </c:pt>
                <c:pt idx="618">
                  <c:v>0.16753244047661148</c:v>
                </c:pt>
                <c:pt idx="619">
                  <c:v>0.16719310270742052</c:v>
                </c:pt>
                <c:pt idx="620">
                  <c:v>0.16685311157575386</c:v>
                </c:pt>
                <c:pt idx="621">
                  <c:v>0.16651246854372229</c:v>
                </c:pt>
                <c:pt idx="622">
                  <c:v>0.16617117506742826</c:v>
                </c:pt>
                <c:pt idx="623">
                  <c:v>0.16582923259699414</c:v>
                </c:pt>
                <c:pt idx="624">
                  <c:v>0.16548664257658938</c:v>
                </c:pt>
                <c:pt idx="625">
                  <c:v>0.16514340644445921</c:v>
                </c:pt>
                <c:pt idx="626">
                  <c:v>0.16479952563295161</c:v>
                </c:pt>
                <c:pt idx="627">
                  <c:v>0.16445500156854437</c:v>
                </c:pt>
                <c:pt idx="628">
                  <c:v>0.1641098356718724</c:v>
                </c:pt>
                <c:pt idx="629">
                  <c:v>0.16376402935775478</c:v>
                </c:pt>
                <c:pt idx="630">
                  <c:v>0.16341758403522058</c:v>
                </c:pt>
                <c:pt idx="631">
                  <c:v>0.16307050110753615</c:v>
                </c:pt>
                <c:pt idx="632">
                  <c:v>0.16272278197223039</c:v>
                </c:pt>
                <c:pt idx="633">
                  <c:v>0.16237442802112123</c:v>
                </c:pt>
                <c:pt idx="634">
                  <c:v>0.16202544064034136</c:v>
                </c:pt>
                <c:pt idx="635">
                  <c:v>0.1616758212103632</c:v>
                </c:pt>
                <c:pt idx="636">
                  <c:v>0.16132557110602477</c:v>
                </c:pt>
                <c:pt idx="637">
                  <c:v>0.16097469169655451</c:v>
                </c:pt>
                <c:pt idx="638">
                  <c:v>0.16062318434559597</c:v>
                </c:pt>
                <c:pt idx="639">
                  <c:v>0.16027105041123293</c:v>
                </c:pt>
                <c:pt idx="640">
                  <c:v>0.1599182912460132</c:v>
                </c:pt>
                <c:pt idx="641">
                  <c:v>0.15956490819697339</c:v>
                </c:pt>
                <c:pt idx="642">
                  <c:v>0.15921090260566262</c:v>
                </c:pt>
                <c:pt idx="643">
                  <c:v>0.15885627580816655</c:v>
                </c:pt>
                <c:pt idx="644">
                  <c:v>0.15850102913513092</c:v>
                </c:pt>
                <c:pt idx="645">
                  <c:v>0.15814516391178474</c:v>
                </c:pt>
                <c:pt idx="646">
                  <c:v>0.15778868145796401</c:v>
                </c:pt>
                <c:pt idx="647">
                  <c:v>0.15743158308813404</c:v>
                </c:pt>
                <c:pt idx="648">
                  <c:v>0.15707387011141286</c:v>
                </c:pt>
                <c:pt idx="649">
                  <c:v>0.15671554383159356</c:v>
                </c:pt>
                <c:pt idx="650">
                  <c:v>0.15635660554716679</c:v>
                </c:pt>
                <c:pt idx="651">
                  <c:v>0.15599705655134291</c:v>
                </c:pt>
                <c:pt idx="652">
                  <c:v>0.15563689813207379</c:v>
                </c:pt>
                <c:pt idx="653">
                  <c:v>0.15527613157207534</c:v>
                </c:pt>
                <c:pt idx="654">
                  <c:v>0.15491475814884825</c:v>
                </c:pt>
                <c:pt idx="655">
                  <c:v>0.15455277913469995</c:v>
                </c:pt>
                <c:pt idx="656">
                  <c:v>0.15419019579676593</c:v>
                </c:pt>
                <c:pt idx="657">
                  <c:v>0.15382700939703028</c:v>
                </c:pt>
                <c:pt idx="658">
                  <c:v>0.15346322119234734</c:v>
                </c:pt>
                <c:pt idx="659">
                  <c:v>0.15309883243446143</c:v>
                </c:pt>
                <c:pt idx="660">
                  <c:v>0.15273384437002802</c:v>
                </c:pt>
                <c:pt idx="661">
                  <c:v>0.15236825824063391</c:v>
                </c:pt>
                <c:pt idx="662">
                  <c:v>0.15200207528281703</c:v>
                </c:pt>
                <c:pt idx="663">
                  <c:v>0.15163529672808684</c:v>
                </c:pt>
                <c:pt idx="664">
                  <c:v>0.15126792380294352</c:v>
                </c:pt>
                <c:pt idx="665">
                  <c:v>0.15089995772889789</c:v>
                </c:pt>
                <c:pt idx="666">
                  <c:v>0.15053139972249069</c:v>
                </c:pt>
                <c:pt idx="667">
                  <c:v>0.15016225099531175</c:v>
                </c:pt>
                <c:pt idx="668">
                  <c:v>0.14979251275401892</c:v>
                </c:pt>
                <c:pt idx="669">
                  <c:v>0.14942218620035702</c:v>
                </c:pt>
                <c:pt idx="670">
                  <c:v>0.14905127253117617</c:v>
                </c:pt>
                <c:pt idx="671">
                  <c:v>0.14867977293845078</c:v>
                </c:pt>
                <c:pt idx="672">
                  <c:v>0.14830768860929708</c:v>
                </c:pt>
                <c:pt idx="673">
                  <c:v>0.14793502072599202</c:v>
                </c:pt>
                <c:pt idx="674">
                  <c:v>0.14756177046599045</c:v>
                </c:pt>
                <c:pt idx="675">
                  <c:v>0.14718793900194324</c:v>
                </c:pt>
                <c:pt idx="676">
                  <c:v>0.14681352750171489</c:v>
                </c:pt>
                <c:pt idx="677">
                  <c:v>0.14643853712840049</c:v>
                </c:pt>
                <c:pt idx="678">
                  <c:v>0.1460629690403433</c:v>
                </c:pt>
                <c:pt idx="679">
                  <c:v>0.14568682439115166</c:v>
                </c:pt>
                <c:pt idx="680">
                  <c:v>0.14531010432971578</c:v>
                </c:pt>
                <c:pt idx="681">
                  <c:v>0.14493281000022426</c:v>
                </c:pt>
                <c:pt idx="682">
                  <c:v>0.14455494254218093</c:v>
                </c:pt>
                <c:pt idx="683">
                  <c:v>0.14417650309042079</c:v>
                </c:pt>
                <c:pt idx="684">
                  <c:v>0.14379749277512621</c:v>
                </c:pt>
                <c:pt idx="685">
                  <c:v>0.14341791272184326</c:v>
                </c:pt>
                <c:pt idx="686">
                  <c:v>0.14303776405149679</c:v>
                </c:pt>
                <c:pt idx="687">
                  <c:v>0.1426570478804067</c:v>
                </c:pt>
                <c:pt idx="688">
                  <c:v>0.14227576532030281</c:v>
                </c:pt>
                <c:pt idx="689">
                  <c:v>0.14189391747834068</c:v>
                </c:pt>
                <c:pt idx="690">
                  <c:v>0.14151150545711605</c:v>
                </c:pt>
                <c:pt idx="691">
                  <c:v>0.14112853035468034</c:v>
                </c:pt>
                <c:pt idx="692">
                  <c:v>0.14074499326455495</c:v>
                </c:pt>
                <c:pt idx="693">
                  <c:v>0.14036089527574602</c:v>
                </c:pt>
                <c:pt idx="694">
                  <c:v>0.13997623747275864</c:v>
                </c:pt>
                <c:pt idx="695">
                  <c:v>0.13959102093561138</c:v>
                </c:pt>
                <c:pt idx="696">
                  <c:v>0.13920524673984985</c:v>
                </c:pt>
                <c:pt idx="697">
                  <c:v>0.13881891595656085</c:v>
                </c:pt>
                <c:pt idx="698">
                  <c:v>0.13843202965238602</c:v>
                </c:pt>
                <c:pt idx="699">
                  <c:v>0.13804458888953539</c:v>
                </c:pt>
                <c:pt idx="700">
                  <c:v>0.13765659472580044</c:v>
                </c:pt>
                <c:pt idx="701">
                  <c:v>0.13726804821456773</c:v>
                </c:pt>
                <c:pt idx="702">
                  <c:v>0.13687895040483125</c:v>
                </c:pt>
                <c:pt idx="703">
                  <c:v>0.13648930234120582</c:v>
                </c:pt>
                <c:pt idx="704">
                  <c:v>0.13609910506393941</c:v>
                </c:pt>
                <c:pt idx="705">
                  <c:v>0.13570835960892569</c:v>
                </c:pt>
                <c:pt idx="706">
                  <c:v>0.13531706700771615</c:v>
                </c:pt>
                <c:pt idx="707">
                  <c:v>0.13492522828753251</c:v>
                </c:pt>
                <c:pt idx="708">
                  <c:v>0.13453284447127822</c:v>
                </c:pt>
                <c:pt idx="709">
                  <c:v>0.13413991657755078</c:v>
                </c:pt>
                <c:pt idx="710">
                  <c:v>0.13374644562065272</c:v>
                </c:pt>
                <c:pt idx="711">
                  <c:v>0.13335243261060353</c:v>
                </c:pt>
                <c:pt idx="712">
                  <c:v>0.13295787855315028</c:v>
                </c:pt>
                <c:pt idx="713">
                  <c:v>0.13256278444977934</c:v>
                </c:pt>
                <c:pt idx="714">
                  <c:v>0.13216715129772669</c:v>
                </c:pt>
                <c:pt idx="715">
                  <c:v>0.13177098008998903</c:v>
                </c:pt>
                <c:pt idx="716">
                  <c:v>0.13137427181533393</c:v>
                </c:pt>
                <c:pt idx="717">
                  <c:v>0.13097702745831055</c:v>
                </c:pt>
                <c:pt idx="718">
                  <c:v>0.13057924799925913</c:v>
                </c:pt>
                <c:pt idx="719">
                  <c:v>0.1301809344143218</c:v>
                </c:pt>
                <c:pt idx="720">
                  <c:v>0.1297820876754518</c:v>
                </c:pt>
                <c:pt idx="721">
                  <c:v>0.12938270875042318</c:v>
                </c:pt>
                <c:pt idx="722">
                  <c:v>0.12898279860284032</c:v>
                </c:pt>
                <c:pt idx="723">
                  <c:v>0.12858235819214728</c:v>
                </c:pt>
                <c:pt idx="724">
                  <c:v>0.12818138847363639</c:v>
                </c:pt>
                <c:pt idx="725">
                  <c:v>0.12777989039845766</c:v>
                </c:pt>
                <c:pt idx="726">
                  <c:v>0.12737786491362715</c:v>
                </c:pt>
                <c:pt idx="727">
                  <c:v>0.12697531296203562</c:v>
                </c:pt>
                <c:pt idx="728">
                  <c:v>0.12657223548245658</c:v>
                </c:pt>
                <c:pt idx="729">
                  <c:v>0.12616863340955489</c:v>
                </c:pt>
                <c:pt idx="730">
                  <c:v>0.12576450767389408</c:v>
                </c:pt>
                <c:pt idx="731">
                  <c:v>0.12535985920194459</c:v>
                </c:pt>
                <c:pt idx="732">
                  <c:v>0.12495468891609099</c:v>
                </c:pt>
                <c:pt idx="733">
                  <c:v>0.12454899773463972</c:v>
                </c:pt>
                <c:pt idx="734">
                  <c:v>0.12414278657182556</c:v>
                </c:pt>
                <c:pt idx="735">
                  <c:v>0.12373605633781962</c:v>
                </c:pt>
                <c:pt idx="736">
                  <c:v>0.12332880793873501</c:v>
                </c:pt>
                <c:pt idx="737">
                  <c:v>0.12292104227663415</c:v>
                </c:pt>
                <c:pt idx="738">
                  <c:v>0.1225127602495349</c:v>
                </c:pt>
                <c:pt idx="739">
                  <c:v>0.12210396275141679</c:v>
                </c:pt>
                <c:pt idx="740">
                  <c:v>0.12169465067222673</c:v>
                </c:pt>
                <c:pt idx="741">
                  <c:v>0.12128482489788525</c:v>
                </c:pt>
                <c:pt idx="742">
                  <c:v>0.1208744863102916</c:v>
                </c:pt>
                <c:pt idx="743">
                  <c:v>0.12046363578732944</c:v>
                </c:pt>
                <c:pt idx="744">
                  <c:v>0.12005227420287176</c:v>
                </c:pt>
                <c:pt idx="745">
                  <c:v>0.11964040242678582</c:v>
                </c:pt>
                <c:pt idx="746">
                  <c:v>0.11922802132493809</c:v>
                </c:pt>
                <c:pt idx="747">
                  <c:v>0.11881513175919863</c:v>
                </c:pt>
                <c:pt idx="748">
                  <c:v>0.11840173458744514</c:v>
                </c:pt>
                <c:pt idx="749">
                  <c:v>0.11798783066356766</c:v>
                </c:pt>
                <c:pt idx="750">
                  <c:v>0.11757342083747162</c:v>
                </c:pt>
                <c:pt idx="751">
                  <c:v>0.11715850595508213</c:v>
                </c:pt>
                <c:pt idx="752">
                  <c:v>0.11674308685834708</c:v>
                </c:pt>
                <c:pt idx="753">
                  <c:v>0.11632716438524046</c:v>
                </c:pt>
                <c:pt idx="754">
                  <c:v>0.11591073936976506</c:v>
                </c:pt>
                <c:pt idx="755">
                  <c:v>0.11549381264195568</c:v>
                </c:pt>
                <c:pt idx="756">
                  <c:v>0.11507638502788123</c:v>
                </c:pt>
                <c:pt idx="757">
                  <c:v>0.11465845734964686</c:v>
                </c:pt>
                <c:pt idx="758">
                  <c:v>0.11424003042539667</c:v>
                </c:pt>
                <c:pt idx="759">
                  <c:v>0.11382110506931467</c:v>
                </c:pt>
                <c:pt idx="760">
                  <c:v>0.11340168209162682</c:v>
                </c:pt>
                <c:pt idx="761">
                  <c:v>0.1129817622986022</c:v>
                </c:pt>
                <c:pt idx="762">
                  <c:v>0.11256134649255412</c:v>
                </c:pt>
                <c:pt idx="763">
                  <c:v>0.11214043547184074</c:v>
                </c:pt>
                <c:pt idx="764">
                  <c:v>0.11171903003086579</c:v>
                </c:pt>
                <c:pt idx="765">
                  <c:v>0.11129713096007873</c:v>
                </c:pt>
                <c:pt idx="766">
                  <c:v>0.11087473904597485</c:v>
                </c:pt>
                <c:pt idx="767">
                  <c:v>0.11045185507109496</c:v>
                </c:pt>
                <c:pt idx="768">
                  <c:v>0.11002847981402505</c:v>
                </c:pt>
                <c:pt idx="769">
                  <c:v>0.10960461404939521</c:v>
                </c:pt>
                <c:pt idx="770">
                  <c:v>0.10918025854787891</c:v>
                </c:pt>
                <c:pt idx="771">
                  <c:v>0.10875541407619134</c:v>
                </c:pt>
                <c:pt idx="772">
                  <c:v>0.10833008139708807</c:v>
                </c:pt>
                <c:pt idx="773">
                  <c:v>0.10790426126936302</c:v>
                </c:pt>
                <c:pt idx="774">
                  <c:v>0.10747795444784618</c:v>
                </c:pt>
                <c:pt idx="775">
                  <c:v>0.10705116168340154</c:v>
                </c:pt>
                <c:pt idx="776">
                  <c:v>0.1066238837229237</c:v>
                </c:pt>
                <c:pt idx="777">
                  <c:v>0.1061961213093352</c:v>
                </c:pt>
                <c:pt idx="778">
                  <c:v>0.10576787518158312</c:v>
                </c:pt>
                <c:pt idx="779">
                  <c:v>0.10533914607463513</c:v>
                </c:pt>
                <c:pt idx="780">
                  <c:v>0.10490993471947566</c:v>
                </c:pt>
                <c:pt idx="781">
                  <c:v>0.10448024184310167</c:v>
                </c:pt>
                <c:pt idx="782">
                  <c:v>0.10405006816851772</c:v>
                </c:pt>
                <c:pt idx="783">
                  <c:v>0.10361941441473109</c:v>
                </c:pt>
                <c:pt idx="784">
                  <c:v>0.10318828129674655</c:v>
                </c:pt>
                <c:pt idx="785">
                  <c:v>0.10275666952556059</c:v>
                </c:pt>
                <c:pt idx="786">
                  <c:v>0.10232457980815526</c:v>
                </c:pt>
                <c:pt idx="787">
                  <c:v>0.10189201284749222</c:v>
                </c:pt>
                <c:pt idx="788">
                  <c:v>0.10145896934250552</c:v>
                </c:pt>
                <c:pt idx="789">
                  <c:v>0.10102544998809471</c:v>
                </c:pt>
                <c:pt idx="790">
                  <c:v>0.10059145547511754</c:v>
                </c:pt>
                <c:pt idx="791">
                  <c:v>0.10015698649038196</c:v>
                </c:pt>
                <c:pt idx="792">
                  <c:v>9.9722043716637607E-2</c:v>
                </c:pt>
                <c:pt idx="793">
                  <c:v>9.9286627832567836E-2</c:v>
                </c:pt>
                <c:pt idx="794">
                  <c:v>9.8850739512780075E-2</c:v>
                </c:pt>
                <c:pt idx="795">
                  <c:v>9.841437942779678E-2</c:v>
                </c:pt>
                <c:pt idx="796">
                  <c:v>9.797754824404542E-2</c:v>
                </c:pt>
                <c:pt idx="797">
                  <c:v>9.754024662384829E-2</c:v>
                </c:pt>
                <c:pt idx="798">
                  <c:v>9.7102475225411808E-2</c:v>
                </c:pt>
                <c:pt idx="799">
                  <c:v>9.6664234702815419E-2</c:v>
                </c:pt>
                <c:pt idx="800">
                  <c:v>9.6225525705999959E-2</c:v>
                </c:pt>
                <c:pt idx="801">
                  <c:v>9.5786348880755656E-2</c:v>
                </c:pt>
                <c:pt idx="802">
                  <c:v>9.5346704868709817E-2</c:v>
                </c:pt>
                <c:pt idx="803">
                  <c:v>9.4906594307313519E-2</c:v>
                </c:pt>
                <c:pt idx="804">
                  <c:v>9.4466017829828566E-2</c:v>
                </c:pt>
                <c:pt idx="805">
                  <c:v>9.4024976065313265E-2</c:v>
                </c:pt>
                <c:pt idx="806">
                  <c:v>9.3583469638608238E-2</c:v>
                </c:pt>
                <c:pt idx="807">
                  <c:v>9.3141499170321107E-2</c:v>
                </c:pt>
                <c:pt idx="808">
                  <c:v>9.269906527681164E-2</c:v>
                </c:pt>
                <c:pt idx="809">
                  <c:v>9.2256168570175226E-2</c:v>
                </c:pt>
                <c:pt idx="810">
                  <c:v>9.1812809658226482E-2</c:v>
                </c:pt>
                <c:pt idx="811">
                  <c:v>9.1368989144482451E-2</c:v>
                </c:pt>
                <c:pt idx="812">
                  <c:v>9.0924707628144488E-2</c:v>
                </c:pt>
                <c:pt idx="813">
                  <c:v>9.0479965704080248E-2</c:v>
                </c:pt>
                <c:pt idx="814">
                  <c:v>9.0034763962805256E-2</c:v>
                </c:pt>
                <c:pt idx="815">
                  <c:v>8.9589102990462535E-2</c:v>
                </c:pt>
                <c:pt idx="816">
                  <c:v>8.9142983368803622E-2</c:v>
                </c:pt>
                <c:pt idx="817">
                  <c:v>8.869640567516697E-2</c:v>
                </c:pt>
                <c:pt idx="818">
                  <c:v>8.8249370482457457E-2</c:v>
                </c:pt>
                <c:pt idx="819">
                  <c:v>8.7801878359123661E-2</c:v>
                </c:pt>
                <c:pt idx="820">
                  <c:v>8.7353929869135816E-2</c:v>
                </c:pt>
                <c:pt idx="821">
                  <c:v>8.690552557196185E-2</c:v>
                </c:pt>
                <c:pt idx="822">
                  <c:v>8.6456666022543857E-2</c:v>
                </c:pt>
                <c:pt idx="823">
                  <c:v>8.6007351771273138E-2</c:v>
                </c:pt>
                <c:pt idx="824">
                  <c:v>8.5557583363964615E-2</c:v>
                </c:pt>
                <c:pt idx="825">
                  <c:v>8.5107361341830265E-2</c:v>
                </c:pt>
                <c:pt idx="826">
                  <c:v>8.4656686241452964E-2</c:v>
                </c:pt>
                <c:pt idx="827">
                  <c:v>8.4205558594757424E-2</c:v>
                </c:pt>
                <c:pt idx="828">
                  <c:v>8.3753978928982328E-2</c:v>
                </c:pt>
                <c:pt idx="829">
                  <c:v>8.3301947766650744E-2</c:v>
                </c:pt>
                <c:pt idx="830">
                  <c:v>8.2849465625539409E-2</c:v>
                </c:pt>
                <c:pt idx="831">
                  <c:v>8.2396533018647675E-2</c:v>
                </c:pt>
                <c:pt idx="832">
                  <c:v>8.194315045416542E-2</c:v>
                </c:pt>
                <c:pt idx="833">
                  <c:v>8.1489318435439786E-2</c:v>
                </c:pt>
                <c:pt idx="834">
                  <c:v>8.10350374609414E-2</c:v>
                </c:pt>
                <c:pt idx="835">
                  <c:v>8.0580308024229039E-2</c:v>
                </c:pt>
                <c:pt idx="836">
                  <c:v>8.0125130613913811E-2</c:v>
                </c:pt>
                <c:pt idx="837">
                  <c:v>7.9669505713622149E-2</c:v>
                </c:pt>
                <c:pt idx="838">
                  <c:v>7.9213433801957778E-2</c:v>
                </c:pt>
                <c:pt idx="839">
                  <c:v>7.8756915352462403E-2</c:v>
                </c:pt>
                <c:pt idx="840">
                  <c:v>7.8299950833575369E-2</c:v>
                </c:pt>
                <c:pt idx="841">
                  <c:v>7.7842540708592256E-2</c:v>
                </c:pt>
                <c:pt idx="842">
                  <c:v>7.7384685435622866E-2</c:v>
                </c:pt>
                <c:pt idx="843">
                  <c:v>7.6926385467546363E-2</c:v>
                </c:pt>
                <c:pt idx="844">
                  <c:v>7.6467641251967089E-2</c:v>
                </c:pt>
                <c:pt idx="845">
                  <c:v>7.6008453231167991E-2</c:v>
                </c:pt>
                <c:pt idx="846">
                  <c:v>7.5548821842062894E-2</c:v>
                </c:pt>
                <c:pt idx="847">
                  <c:v>7.5088747516147386E-2</c:v>
                </c:pt>
                <c:pt idx="848">
                  <c:v>7.4628230679449126E-2</c:v>
                </c:pt>
                <c:pt idx="849">
                  <c:v>7.4167271752475325E-2</c:v>
                </c:pt>
                <c:pt idx="850">
                  <c:v>7.3705871150159738E-2</c:v>
                </c:pt>
                <c:pt idx="851">
                  <c:v>7.3244029281807829E-2</c:v>
                </c:pt>
                <c:pt idx="852">
                  <c:v>7.2781746551041013E-2</c:v>
                </c:pt>
                <c:pt idx="853">
                  <c:v>7.231902335573763E-2</c:v>
                </c:pt>
                <c:pt idx="854">
                  <c:v>7.1855860087974163E-2</c:v>
                </c:pt>
                <c:pt idx="855">
                  <c:v>7.1392257133963979E-2</c:v>
                </c:pt>
                <c:pt idx="856">
                  <c:v>7.09282148739937E-2</c:v>
                </c:pt>
                <c:pt idx="857">
                  <c:v>7.046373368235892E-2</c:v>
                </c:pt>
                <c:pt idx="858">
                  <c:v>6.9998813927297052E-2</c:v>
                </c:pt>
                <c:pt idx="859">
                  <c:v>6.9533455970918964E-2</c:v>
                </c:pt>
                <c:pt idx="860">
                  <c:v>6.9067660169138179E-2</c:v>
                </c:pt>
                <c:pt idx="861">
                  <c:v>6.8601426871598231E-2</c:v>
                </c:pt>
                <c:pt idx="862">
                  <c:v>6.8134756421597831E-2</c:v>
                </c:pt>
                <c:pt idx="863">
                  <c:v>6.766764915601392E-2</c:v>
                </c:pt>
                <c:pt idx="864">
                  <c:v>6.7200105405222213E-2</c:v>
                </c:pt>
                <c:pt idx="865">
                  <c:v>6.6732125493015881E-2</c:v>
                </c:pt>
                <c:pt idx="866">
                  <c:v>6.6263709736521376E-2</c:v>
                </c:pt>
                <c:pt idx="867">
                  <c:v>6.5794858446112076E-2</c:v>
                </c:pt>
                <c:pt idx="868">
                  <c:v>6.5325571925318807E-2</c:v>
                </c:pt>
                <c:pt idx="869">
                  <c:v>6.4855850470738691E-2</c:v>
                </c:pt>
                <c:pt idx="870">
                  <c:v>6.4385694371940291E-2</c:v>
                </c:pt>
                <c:pt idx="871">
                  <c:v>6.3915103911366344E-2</c:v>
                </c:pt>
                <c:pt idx="872">
                  <c:v>6.3444079364233311E-2</c:v>
                </c:pt>
                <c:pt idx="873">
                  <c:v>6.2972620998428319E-2</c:v>
                </c:pt>
                <c:pt idx="874">
                  <c:v>6.250072907440242E-2</c:v>
                </c:pt>
                <c:pt idx="875">
                  <c:v>6.202840384506085E-2</c:v>
                </c:pt>
                <c:pt idx="876">
                  <c:v>6.1555645555649817E-2</c:v>
                </c:pt>
                <c:pt idx="877">
                  <c:v>6.1082454443639814E-2</c:v>
                </c:pt>
                <c:pt idx="878">
                  <c:v>6.060883073860511E-2</c:v>
                </c:pt>
                <c:pt idx="879">
                  <c:v>6.0134774662099891E-2</c:v>
                </c:pt>
                <c:pt idx="880">
                  <c:v>5.9660286427529768E-2</c:v>
                </c:pt>
                <c:pt idx="881">
                  <c:v>5.9185366240020007E-2</c:v>
                </c:pt>
                <c:pt idx="882">
                  <c:v>5.8710014296278812E-2</c:v>
                </c:pt>
                <c:pt idx="883">
                  <c:v>5.8234230784456664E-2</c:v>
                </c:pt>
                <c:pt idx="884">
                  <c:v>5.7758015884000924E-2</c:v>
                </c:pt>
                <c:pt idx="885">
                  <c:v>5.7281369765505817E-2</c:v>
                </c:pt>
                <c:pt idx="886">
                  <c:v>5.6804292590557276E-2</c:v>
                </c:pt>
                <c:pt idx="887">
                  <c:v>5.632678451157265E-2</c:v>
                </c:pt>
                <c:pt idx="888">
                  <c:v>5.5848845671635464E-2</c:v>
                </c:pt>
                <c:pt idx="889">
                  <c:v>5.5370476204324226E-2</c:v>
                </c:pt>
                <c:pt idx="890">
                  <c:v>5.4891676233535337E-2</c:v>
                </c:pt>
                <c:pt idx="891">
                  <c:v>5.4412445873300727E-2</c:v>
                </c:pt>
                <c:pt idx="892">
                  <c:v>5.3932785227598257E-2</c:v>
                </c:pt>
                <c:pt idx="893">
                  <c:v>5.3452694390156125E-2</c:v>
                </c:pt>
                <c:pt idx="894">
                  <c:v>5.2972173444250495E-2</c:v>
                </c:pt>
                <c:pt idx="895">
                  <c:v>5.2491222462495844E-2</c:v>
                </c:pt>
                <c:pt idx="896">
                  <c:v>5.2009841506627782E-2</c:v>
                </c:pt>
                <c:pt idx="897">
                  <c:v>5.1528030627278572E-2</c:v>
                </c:pt>
                <c:pt idx="898">
                  <c:v>5.1045789863743848E-2</c:v>
                </c:pt>
                <c:pt idx="899">
                  <c:v>5.0563119243741753E-2</c:v>
                </c:pt>
                <c:pt idx="900">
                  <c:v>5.0080018783162455E-2</c:v>
                </c:pt>
                <c:pt idx="901">
                  <c:v>4.9596488485808971E-2</c:v>
                </c:pt>
                <c:pt idx="902">
                  <c:v>4.9112528343128008E-2</c:v>
                </c:pt>
                <c:pt idx="903">
                  <c:v>4.862813833393087E-2</c:v>
                </c:pt>
                <c:pt idx="904">
                  <c:v>4.8143318424103861E-2</c:v>
                </c:pt>
                <c:pt idx="905">
                  <c:v>4.7658068566307207E-2</c:v>
                </c:pt>
                <c:pt idx="906">
                  <c:v>4.7172388699662879E-2</c:v>
                </c:pt>
                <c:pt idx="907">
                  <c:v>4.6686278749429662E-2</c:v>
                </c:pt>
                <c:pt idx="908">
                  <c:v>4.6199738626666244E-2</c:v>
                </c:pt>
                <c:pt idx="909">
                  <c:v>4.5712768227879737E-2</c:v>
                </c:pt>
                <c:pt idx="910">
                  <c:v>4.52253674346614E-2</c:v>
                </c:pt>
                <c:pt idx="911">
                  <c:v>4.4737536113306303E-2</c:v>
                </c:pt>
                <c:pt idx="912">
                  <c:v>4.4249274114418688E-2</c:v>
                </c:pt>
                <c:pt idx="913">
                  <c:v>4.3760581272499557E-2</c:v>
                </c:pt>
                <c:pt idx="914">
                  <c:v>4.3271457405518313E-2</c:v>
                </c:pt>
                <c:pt idx="915">
                  <c:v>4.2781902314465478E-2</c:v>
                </c:pt>
                <c:pt idx="916">
                  <c:v>4.2291915782886352E-2</c:v>
                </c:pt>
                <c:pt idx="917">
                  <c:v>4.1801497576394883E-2</c:v>
                </c:pt>
                <c:pt idx="918">
                  <c:v>4.131064744216565E-2</c:v>
                </c:pt>
                <c:pt idx="919">
                  <c:v>4.081936510840415E-2</c:v>
                </c:pt>
                <c:pt idx="920">
                  <c:v>4.0327650283792274E-2</c:v>
                </c:pt>
                <c:pt idx="921">
                  <c:v>3.9835502656909959E-2</c:v>
                </c:pt>
                <c:pt idx="922">
                  <c:v>3.9342921895629095E-2</c:v>
                </c:pt>
                <c:pt idx="923">
                  <c:v>3.8849907646480129E-2</c:v>
                </c:pt>
                <c:pt idx="924">
                  <c:v>3.8356459533988412E-2</c:v>
                </c:pt>
                <c:pt idx="925">
                  <c:v>3.7862577159979149E-2</c:v>
                </c:pt>
                <c:pt idx="926">
                  <c:v>3.7368260102848848E-2</c:v>
                </c:pt>
                <c:pt idx="927">
                  <c:v>3.6873507916801274E-2</c:v>
                </c:pt>
                <c:pt idx="928">
                  <c:v>3.6378320131045055E-2</c:v>
                </c:pt>
                <c:pt idx="929">
                  <c:v>3.588269624895183E-2</c:v>
                </c:pt>
                <c:pt idx="930">
                  <c:v>3.5386635747171054E-2</c:v>
                </c:pt>
                <c:pt idx="931">
                  <c:v>3.4890138074699303E-2</c:v>
                </c:pt>
                <c:pt idx="932">
                  <c:v>3.4393202651900857E-2</c:v>
                </c:pt>
                <c:pt idx="933">
                  <c:v>3.3895828869476542E-2</c:v>
                </c:pt>
                <c:pt idx="934">
                  <c:v>3.3398016087376824E-2</c:v>
                </c:pt>
                <c:pt idx="935">
                  <c:v>3.2899763633655772E-2</c:v>
                </c:pt>
                <c:pt idx="936">
                  <c:v>3.2401070803261413E-2</c:v>
                </c:pt>
                <c:pt idx="937">
                  <c:v>3.190193685675783E-2</c:v>
                </c:pt>
                <c:pt idx="938">
                  <c:v>3.1402361018974548E-2</c:v>
                </c:pt>
                <c:pt idx="939">
                  <c:v>3.0902342477577147E-2</c:v>
                </c:pt>
                <c:pt idx="940">
                  <c:v>3.0401880381553757E-2</c:v>
                </c:pt>
                <c:pt idx="941">
                  <c:v>2.9900973839610618E-2</c:v>
                </c:pt>
                <c:pt idx="942">
                  <c:v>2.9399621918469773E-2</c:v>
                </c:pt>
                <c:pt idx="943">
                  <c:v>2.8897823641061318E-2</c:v>
                </c:pt>
                <c:pt idx="944">
                  <c:v>2.8395577984601423E-2</c:v>
                </c:pt>
                <c:pt idx="945">
                  <c:v>2.7892883878546638E-2</c:v>
                </c:pt>
                <c:pt idx="946">
                  <c:v>2.7389740202414907E-2</c:v>
                </c:pt>
                <c:pt idx="947">
                  <c:v>2.6886145783461109E-2</c:v>
                </c:pt>
                <c:pt idx="948">
                  <c:v>2.6382099394194704E-2</c:v>
                </c:pt>
                <c:pt idx="949">
                  <c:v>2.5877599749726081E-2</c:v>
                </c:pt>
                <c:pt idx="950">
                  <c:v>2.5372645504925413E-2</c:v>
                </c:pt>
                <c:pt idx="951">
                  <c:v>2.4867235251377236E-2</c:v>
                </c:pt>
                <c:pt idx="952">
                  <c:v>2.4361367514111359E-2</c:v>
                </c:pt>
                <c:pt idx="953">
                  <c:v>2.3855040748088908E-2</c:v>
                </c:pt>
                <c:pt idx="954">
                  <c:v>2.3348253334419273E-2</c:v>
                </c:pt>
                <c:pt idx="955">
                  <c:v>2.2841003576281112E-2</c:v>
                </c:pt>
                <c:pt idx="956">
                  <c:v>2.2333289694517179E-2</c:v>
                </c:pt>
                <c:pt idx="957">
                  <c:v>2.1825109822868605E-2</c:v>
                </c:pt>
                <c:pt idx="958">
                  <c:v>2.1316462002810517E-2</c:v>
                </c:pt>
                <c:pt idx="959">
                  <c:v>2.0807344177944592E-2</c:v>
                </c:pt>
                <c:pt idx="960">
                  <c:v>2.0297754187898882E-2</c:v>
                </c:pt>
                <c:pt idx="961">
                  <c:v>1.9787689761678214E-2</c:v>
                </c:pt>
                <c:pt idx="962">
                  <c:v>1.9277148510400469E-2</c:v>
                </c:pt>
                <c:pt idx="963">
                  <c:v>1.8766127919343067E-2</c:v>
                </c:pt>
                <c:pt idx="964">
                  <c:v>1.8254625339214091E-2</c:v>
                </c:pt>
                <c:pt idx="965">
                  <c:v>1.7742637976549101E-2</c:v>
                </c:pt>
                <c:pt idx="966">
                  <c:v>1.7230162883116663E-2</c:v>
                </c:pt>
                <c:pt idx="967">
                  <c:v>1.6717196944198338E-2</c:v>
                </c:pt>
                <c:pt idx="968">
                  <c:v>1.6203736865585662E-2</c:v>
                </c:pt>
                <c:pt idx="969">
                  <c:v>1.5689779159106455E-2</c:v>
                </c:pt>
                <c:pt idx="970">
                  <c:v>1.5175320126462437E-2</c:v>
                </c:pt>
                <c:pt idx="971">
                  <c:v>1.4660355841114648E-2</c:v>
                </c:pt>
                <c:pt idx="972">
                  <c:v>1.4144882127904941E-2</c:v>
                </c:pt>
                <c:pt idx="973">
                  <c:v>1.3628894540036803E-2</c:v>
                </c:pt>
                <c:pt idx="974">
                  <c:v>1.3112388332959584E-2</c:v>
                </c:pt>
                <c:pt idx="975">
                  <c:v>1.2595358434600287E-2</c:v>
                </c:pt>
                <c:pt idx="976">
                  <c:v>1.207779941126119E-2</c:v>
                </c:pt>
                <c:pt idx="977">
                  <c:v>1.1559705428337475E-2</c:v>
                </c:pt>
                <c:pt idx="978">
                  <c:v>1.1041070204799408E-2</c:v>
                </c:pt>
                <c:pt idx="979">
                  <c:v>1.0521886960109479E-2</c:v>
                </c:pt>
                <c:pt idx="980">
                  <c:v>1.0002148351879138E-2</c:v>
                </c:pt>
                <c:pt idx="981">
                  <c:v>9.4818464020830478E-3</c:v>
                </c:pt>
                <c:pt idx="982">
                  <c:v>8.9609724089848766E-3</c:v>
                </c:pt>
                <c:pt idx="983">
                  <c:v>8.4395168410142923E-3</c:v>
                </c:pt>
                <c:pt idx="984">
                  <c:v>7.9174692075488703E-3</c:v>
                </c:pt>
                <c:pt idx="985">
                  <c:v>7.3948178997177054E-3</c:v>
                </c:pt>
                <c:pt idx="986">
                  <c:v>6.8715499916572687E-3</c:v>
                </c:pt>
                <c:pt idx="987">
                  <c:v>6.3476509886312071E-3</c:v>
                </c:pt>
                <c:pt idx="988">
                  <c:v>5.8231045022445463E-3</c:v>
                </c:pt>
                <c:pt idx="989">
                  <c:v>5.2978918231786206E-3</c:v>
                </c:pt>
                <c:pt idx="990">
                  <c:v>4.7719913457391619E-3</c:v>
                </c:pt>
                <c:pt idx="991">
                  <c:v>4.2453777708184419E-3</c:v>
                </c:pt>
                <c:pt idx="992">
                  <c:v>3.7180209638396984E-3</c:v>
                </c:pt>
                <c:pt idx="993">
                  <c:v>3.1898842480769323E-3</c:v>
                </c:pt>
                <c:pt idx="994">
                  <c:v>2.6609217139202919E-3</c:v>
                </c:pt>
                <c:pt idx="995">
                  <c:v>2.1310736656369061E-3</c:v>
                </c:pt>
                <c:pt idx="996">
                  <c:v>1.6002581188599941E-3</c:v>
                </c:pt>
                <c:pt idx="997">
                  <c:v>1.0683523805927922E-3</c:v>
                </c:pt>
                <c:pt idx="998">
                  <c:v>5.3514130920653781E-4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79-435E-A880-210FE010F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22144"/>
        <c:axId val="131220224"/>
      </c:lineChart>
      <c:catAx>
        <c:axId val="13121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1213952"/>
        <c:crosses val="autoZero"/>
        <c:auto val="1"/>
        <c:lblAlgn val="ctr"/>
        <c:lblOffset val="100"/>
        <c:tickLblSkip val="100"/>
        <c:tickMarkSkip val="100"/>
        <c:noMultiLvlLbl val="0"/>
      </c:catAx>
      <c:valAx>
        <c:axId val="13121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(RW)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1212032"/>
        <c:crosses val="autoZero"/>
        <c:crossBetween val="between"/>
      </c:valAx>
      <c:valAx>
        <c:axId val="1312202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(EL, K, K+EL)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1222144"/>
        <c:crosses val="max"/>
        <c:crossBetween val="between"/>
      </c:valAx>
      <c:catAx>
        <c:axId val="131222144"/>
        <c:scaling>
          <c:orientation val="minMax"/>
        </c:scaling>
        <c:delete val="1"/>
        <c:axPos val="b"/>
        <c:majorTickMark val="out"/>
        <c:minorTickMark val="none"/>
        <c:tickLblPos val="none"/>
        <c:crossAx val="131220224"/>
        <c:crosses val="autoZero"/>
        <c:auto val="0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98778</xdr:colOff>
      <xdr:row>21</xdr:row>
      <xdr:rowOff>21167</xdr:rowOff>
    </xdr:from>
    <xdr:to>
      <xdr:col>7</xdr:col>
      <xdr:colOff>1051278</xdr:colOff>
      <xdr:row>25</xdr:row>
      <xdr:rowOff>35278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5A21B30E-1983-47D4-B532-EA9BF6BB0C22}"/>
            </a:ext>
          </a:extLst>
        </xdr:cNvPr>
        <xdr:cNvSpPr/>
      </xdr:nvSpPr>
      <xdr:spPr>
        <a:xfrm>
          <a:off x="7845778" y="4148667"/>
          <a:ext cx="952500" cy="776111"/>
        </a:xfrm>
        <a:prstGeom prst="rect">
          <a:avLst/>
        </a:prstGeom>
        <a:solidFill>
          <a:srgbClr val="FFFF00"/>
        </a:solidFill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>
              <a:solidFill>
                <a:srgbClr val="FF0000"/>
              </a:solidFill>
            </a:rPr>
            <a:t>INSERT</a:t>
          </a:r>
          <a:r>
            <a:rPr lang="pt-PT" sz="1100" b="1" baseline="0">
              <a:solidFill>
                <a:srgbClr val="FF0000"/>
              </a:solidFill>
            </a:rPr>
            <a:t> ON THE GIVEN QUANTILE</a:t>
          </a:r>
          <a:endParaRPr lang="pt-PT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317499</xdr:colOff>
      <xdr:row>27</xdr:row>
      <xdr:rowOff>112888</xdr:rowOff>
    </xdr:from>
    <xdr:to>
      <xdr:col>7</xdr:col>
      <xdr:colOff>769056</xdr:colOff>
      <xdr:row>31</xdr:row>
      <xdr:rowOff>42334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318432C4-746E-4FD6-8346-24AFBA955988}"/>
            </a:ext>
          </a:extLst>
        </xdr:cNvPr>
        <xdr:cNvSpPr/>
      </xdr:nvSpPr>
      <xdr:spPr>
        <a:xfrm>
          <a:off x="7500055" y="5369277"/>
          <a:ext cx="1629834" cy="684390"/>
        </a:xfrm>
        <a:prstGeom prst="rect">
          <a:avLst/>
        </a:prstGeom>
        <a:solidFill>
          <a:srgbClr val="FFFF00"/>
        </a:solidFill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>
              <a:solidFill>
                <a:srgbClr val="FF0000"/>
              </a:solidFill>
            </a:rPr>
            <a:t>USE</a:t>
          </a:r>
          <a:r>
            <a:rPr lang="pt-PT" sz="1100" b="1" baseline="0">
              <a:solidFill>
                <a:srgbClr val="FF0000"/>
              </a:solidFill>
            </a:rPr>
            <a:t> THIS VALUE TO CALCULATE THE REQUESTED ONE</a:t>
          </a:r>
        </a:p>
        <a:p>
          <a:pPr algn="l"/>
          <a:endParaRPr lang="pt-PT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134055</xdr:colOff>
      <xdr:row>33</xdr:row>
      <xdr:rowOff>21165</xdr:rowOff>
    </xdr:from>
    <xdr:to>
      <xdr:col>9</xdr:col>
      <xdr:colOff>396875</xdr:colOff>
      <xdr:row>39</xdr:row>
      <xdr:rowOff>14110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67712D54-A2DF-428C-8A88-9C05393CFB64}"/>
            </a:ext>
          </a:extLst>
        </xdr:cNvPr>
        <xdr:cNvSpPr/>
      </xdr:nvSpPr>
      <xdr:spPr>
        <a:xfrm>
          <a:off x="8508118" y="6387040"/>
          <a:ext cx="2961570" cy="1112133"/>
        </a:xfrm>
        <a:prstGeom prst="rect">
          <a:avLst/>
        </a:prstGeom>
        <a:solidFill>
          <a:srgbClr val="FFFF00"/>
        </a:solidFill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>
              <a:solidFill>
                <a:srgbClr val="FF0000"/>
              </a:solidFill>
            </a:rPr>
            <a:t>USE</a:t>
          </a:r>
          <a:r>
            <a:rPr lang="pt-PT" sz="1100" b="1" baseline="0">
              <a:solidFill>
                <a:srgbClr val="FF0000"/>
              </a:solidFill>
            </a:rPr>
            <a:t> THIS VALUE TO CALCULATE THE REQUESTED PARAMETRIC AND THEN PUT UNDER BLACK BOX</a:t>
          </a:r>
        </a:p>
        <a:p>
          <a:pPr algn="l"/>
          <a:endParaRPr lang="pt-PT" sz="1100" b="1" baseline="0">
            <a:solidFill>
              <a:srgbClr val="FF0000"/>
            </a:solidFill>
          </a:endParaRPr>
        </a:p>
        <a:p>
          <a:pPr algn="l"/>
          <a:r>
            <a:rPr lang="pt-PT" sz="1100" b="1" baseline="0">
              <a:solidFill>
                <a:srgbClr val="FF0000"/>
              </a:solidFill>
            </a:rPr>
            <a:t>!!!!!!! NEEDS TO BE INSERTED BY HAND !!!!!</a:t>
          </a:r>
        </a:p>
        <a:p>
          <a:pPr algn="l"/>
          <a:endParaRPr lang="pt-PT" sz="1100" b="1" baseline="0">
            <a:solidFill>
              <a:srgbClr val="FF0000"/>
            </a:solidFill>
          </a:endParaRPr>
        </a:p>
        <a:p>
          <a:pPr algn="l"/>
          <a:endParaRPr lang="pt-PT" sz="1100" b="1" baseline="0">
            <a:solidFill>
              <a:srgbClr val="FF0000"/>
            </a:solidFill>
          </a:endParaRPr>
        </a:p>
        <a:p>
          <a:pPr algn="l"/>
          <a:endParaRPr lang="pt-PT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0</xdr:colOff>
      <xdr:row>4</xdr:row>
      <xdr:rowOff>58772</xdr:rowOff>
    </xdr:from>
    <xdr:to>
      <xdr:col>8</xdr:col>
      <xdr:colOff>947373</xdr:colOff>
      <xdr:row>33</xdr:row>
      <xdr:rowOff>15875</xdr:rowOff>
    </xdr:to>
    <xdr:sp macro="" textlink="">
      <xdr:nvSpPr>
        <xdr:cNvPr id="9" name="Forma livre: Forma 8">
          <a:extLst>
            <a:ext uri="{FF2B5EF4-FFF2-40B4-BE49-F238E27FC236}">
              <a16:creationId xmlns:a16="http://schemas.microsoft.com/office/drawing/2014/main" id="{1882F474-B166-4286-9778-1DB860073C21}"/>
            </a:ext>
          </a:extLst>
        </xdr:cNvPr>
        <xdr:cNvSpPr/>
      </xdr:nvSpPr>
      <xdr:spPr>
        <a:xfrm>
          <a:off x="8350250" y="931897"/>
          <a:ext cx="2296748" cy="5497478"/>
        </a:xfrm>
        <a:custGeom>
          <a:avLst/>
          <a:gdLst>
            <a:gd name="connsiteX0" fmla="*/ 1698625 w 2296748"/>
            <a:gd name="connsiteY0" fmla="*/ 5497478 h 5497478"/>
            <a:gd name="connsiteX1" fmla="*/ 2143125 w 2296748"/>
            <a:gd name="connsiteY1" fmla="*/ 290478 h 5497478"/>
            <a:gd name="connsiteX2" fmla="*/ 2111375 w 2296748"/>
            <a:gd name="connsiteY2" fmla="*/ 607978 h 5497478"/>
            <a:gd name="connsiteX3" fmla="*/ 0 w 2296748"/>
            <a:gd name="connsiteY3" fmla="*/ 115853 h 549747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296748" h="5497478">
              <a:moveTo>
                <a:pt x="1698625" y="5497478"/>
              </a:moveTo>
              <a:cubicBezTo>
                <a:pt x="1886479" y="3301436"/>
                <a:pt x="2074333" y="1105394"/>
                <a:pt x="2143125" y="290478"/>
              </a:cubicBezTo>
              <a:cubicBezTo>
                <a:pt x="2211917" y="-524438"/>
                <a:pt x="2468563" y="637082"/>
                <a:pt x="2111375" y="607978"/>
              </a:cubicBezTo>
              <a:cubicBezTo>
                <a:pt x="1754187" y="578874"/>
                <a:pt x="357187" y="195228"/>
                <a:pt x="0" y="115853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520700</xdr:colOff>
      <xdr:row>4</xdr:row>
      <xdr:rowOff>63500</xdr:rowOff>
    </xdr:from>
    <xdr:to>
      <xdr:col>12</xdr:col>
      <xdr:colOff>558800</xdr:colOff>
      <xdr:row>9</xdr:row>
      <xdr:rowOff>171450</xdr:rowOff>
    </xdr:to>
    <xdr:cxnSp macro="">
      <xdr:nvCxnSpPr>
        <xdr:cNvPr id="3" name="Conexão reta unidirecional 2">
          <a:extLst>
            <a:ext uri="{FF2B5EF4-FFF2-40B4-BE49-F238E27FC236}">
              <a16:creationId xmlns:a16="http://schemas.microsoft.com/office/drawing/2014/main" id="{BFE3FF94-DC54-45C8-84C7-3F96C4400BBE}"/>
            </a:ext>
          </a:extLst>
        </xdr:cNvPr>
        <xdr:cNvCxnSpPr/>
      </xdr:nvCxnSpPr>
      <xdr:spPr>
        <a:xfrm flipH="1" flipV="1">
          <a:off x="9455150" y="825500"/>
          <a:ext cx="38100" cy="1054100"/>
        </a:xfrm>
        <a:prstGeom prst="straightConnector1">
          <a:avLst/>
        </a:prstGeom>
        <a:ln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817562</xdr:colOff>
      <xdr:row>57</xdr:row>
      <xdr:rowOff>15874</xdr:rowOff>
    </xdr:from>
    <xdr:to>
      <xdr:col>8</xdr:col>
      <xdr:colOff>817562</xdr:colOff>
      <xdr:row>63</xdr:row>
      <xdr:rowOff>144499</xdr:rowOff>
    </xdr:to>
    <xdr:cxnSp macro="">
      <xdr:nvCxnSpPr>
        <xdr:cNvPr id="3" name="Conexão reta unidirecional 2">
          <a:extLst>
            <a:ext uri="{FF2B5EF4-FFF2-40B4-BE49-F238E27FC236}">
              <a16:creationId xmlns:a16="http://schemas.microsoft.com/office/drawing/2014/main" id="{F77758FF-434E-4073-8677-FA2830438C04}"/>
            </a:ext>
          </a:extLst>
        </xdr:cNvPr>
        <xdr:cNvCxnSpPr/>
      </xdr:nvCxnSpPr>
      <xdr:spPr>
        <a:xfrm flipH="1" flipV="1">
          <a:off x="9985375" y="10890249"/>
          <a:ext cx="0" cy="1224000"/>
        </a:xfrm>
        <a:prstGeom prst="straightConnector1">
          <a:avLst/>
        </a:prstGeom>
        <a:ln>
          <a:solidFill>
            <a:srgbClr val="FF0000"/>
          </a:solidFill>
          <a:tailEnd type="triangle"/>
        </a:ln>
        <a:scene3d>
          <a:camera prst="perspectiveContrastingLeftFacing"/>
          <a:lightRig rig="threePt" dir="t"/>
        </a:scene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754062</xdr:colOff>
      <xdr:row>57</xdr:row>
      <xdr:rowOff>15874</xdr:rowOff>
    </xdr:from>
    <xdr:to>
      <xdr:col>9</xdr:col>
      <xdr:colOff>754062</xdr:colOff>
      <xdr:row>63</xdr:row>
      <xdr:rowOff>144499</xdr:rowOff>
    </xdr:to>
    <xdr:cxnSp macro="">
      <xdr:nvCxnSpPr>
        <xdr:cNvPr id="2" name="Conexão reta unidirecional 1">
          <a:extLst>
            <a:ext uri="{FF2B5EF4-FFF2-40B4-BE49-F238E27FC236}">
              <a16:creationId xmlns:a16="http://schemas.microsoft.com/office/drawing/2014/main" id="{C794DA90-429D-48F7-A9F5-D1FFB59730E7}"/>
            </a:ext>
          </a:extLst>
        </xdr:cNvPr>
        <xdr:cNvCxnSpPr/>
      </xdr:nvCxnSpPr>
      <xdr:spPr>
        <a:xfrm flipH="1" flipV="1">
          <a:off x="11255375" y="10890249"/>
          <a:ext cx="0" cy="1224000"/>
        </a:xfrm>
        <a:prstGeom prst="straightConnector1">
          <a:avLst/>
        </a:prstGeom>
        <a:ln>
          <a:solidFill>
            <a:srgbClr val="FF0000"/>
          </a:solidFill>
          <a:tailEnd type="triangle"/>
        </a:ln>
        <a:scene3d>
          <a:camera prst="perspectiveContrastingLeftFacing"/>
          <a:lightRig rig="threePt" dir="t"/>
        </a:scene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1119188</xdr:colOff>
      <xdr:row>57</xdr:row>
      <xdr:rowOff>31751</xdr:rowOff>
    </xdr:from>
    <xdr:to>
      <xdr:col>10</xdr:col>
      <xdr:colOff>1135063</xdr:colOff>
      <xdr:row>63</xdr:row>
      <xdr:rowOff>128626</xdr:rowOff>
    </xdr:to>
    <xdr:cxnSp macro="">
      <xdr:nvCxnSpPr>
        <xdr:cNvPr id="3" name="Conexão reta unidirecional 2">
          <a:extLst>
            <a:ext uri="{FF2B5EF4-FFF2-40B4-BE49-F238E27FC236}">
              <a16:creationId xmlns:a16="http://schemas.microsoft.com/office/drawing/2014/main" id="{1D87168C-D03D-44E9-8EB5-3D7653468EFC}"/>
            </a:ext>
          </a:extLst>
        </xdr:cNvPr>
        <xdr:cNvCxnSpPr/>
      </xdr:nvCxnSpPr>
      <xdr:spPr>
        <a:xfrm flipH="1" flipV="1">
          <a:off x="12787313" y="10906126"/>
          <a:ext cx="15875" cy="1192250"/>
        </a:xfrm>
        <a:prstGeom prst="straightConnector1">
          <a:avLst/>
        </a:prstGeom>
        <a:ln>
          <a:solidFill>
            <a:srgbClr val="FF0000"/>
          </a:solidFill>
          <a:tailEnd type="triangle"/>
        </a:ln>
        <a:scene3d>
          <a:camera prst="perspectiveContrastingLeftFacing"/>
          <a:lightRig rig="threePt" dir="t"/>
        </a:scene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777875</xdr:colOff>
      <xdr:row>57</xdr:row>
      <xdr:rowOff>79374</xdr:rowOff>
    </xdr:from>
    <xdr:to>
      <xdr:col>9</xdr:col>
      <xdr:colOff>817562</xdr:colOff>
      <xdr:row>64</xdr:row>
      <xdr:rowOff>15875</xdr:rowOff>
    </xdr:to>
    <xdr:cxnSp macro="">
      <xdr:nvCxnSpPr>
        <xdr:cNvPr id="2" name="Conexão reta unidirecional 1">
          <a:extLst>
            <a:ext uri="{FF2B5EF4-FFF2-40B4-BE49-F238E27FC236}">
              <a16:creationId xmlns:a16="http://schemas.microsoft.com/office/drawing/2014/main" id="{D518AD32-4E60-494D-BB1D-94D5F3CFB684}"/>
            </a:ext>
          </a:extLst>
        </xdr:cNvPr>
        <xdr:cNvCxnSpPr/>
      </xdr:nvCxnSpPr>
      <xdr:spPr>
        <a:xfrm flipH="1" flipV="1">
          <a:off x="11279188" y="10953749"/>
          <a:ext cx="39687" cy="1214439"/>
        </a:xfrm>
        <a:prstGeom prst="straightConnector1">
          <a:avLst/>
        </a:prstGeom>
        <a:ln>
          <a:solidFill>
            <a:srgbClr val="FF0000"/>
          </a:solidFill>
          <a:tailEnd type="triangle"/>
        </a:ln>
        <a:scene3d>
          <a:camera prst="perspectiveContrastingLeftFacing"/>
          <a:lightRig rig="threePt" dir="t"/>
        </a:scene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1301750</xdr:colOff>
      <xdr:row>57</xdr:row>
      <xdr:rowOff>7938</xdr:rowOff>
    </xdr:from>
    <xdr:to>
      <xdr:col>10</xdr:col>
      <xdr:colOff>1373189</xdr:colOff>
      <xdr:row>64</xdr:row>
      <xdr:rowOff>103187</xdr:rowOff>
    </xdr:to>
    <xdr:cxnSp macro="">
      <xdr:nvCxnSpPr>
        <xdr:cNvPr id="3" name="Conexão reta unidirecional 2">
          <a:extLst>
            <a:ext uri="{FF2B5EF4-FFF2-40B4-BE49-F238E27FC236}">
              <a16:creationId xmlns:a16="http://schemas.microsoft.com/office/drawing/2014/main" id="{9BA71DA5-9220-42BD-9329-1B9DFF4D82EF}"/>
            </a:ext>
          </a:extLst>
        </xdr:cNvPr>
        <xdr:cNvCxnSpPr/>
      </xdr:nvCxnSpPr>
      <xdr:spPr>
        <a:xfrm flipV="1">
          <a:off x="12969875" y="10882313"/>
          <a:ext cx="71439" cy="1373187"/>
        </a:xfrm>
        <a:prstGeom prst="straightConnector1">
          <a:avLst/>
        </a:prstGeom>
        <a:ln>
          <a:solidFill>
            <a:srgbClr val="FF0000"/>
          </a:solidFill>
          <a:tailEnd type="triangle"/>
        </a:ln>
        <a:scene3d>
          <a:camera prst="perspectiveContrastingLeftFacing"/>
          <a:lightRig rig="threePt" dir="t"/>
        </a:scene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330200</xdr:colOff>
      <xdr:row>0</xdr:row>
      <xdr:rowOff>169333</xdr:rowOff>
    </xdr:from>
    <xdr:to>
      <xdr:col>11</xdr:col>
      <xdr:colOff>452967</xdr:colOff>
      <xdr:row>11</xdr:row>
      <xdr:rowOff>169334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34265D2-2129-4C6D-9539-865648634E06}"/>
            </a:ext>
          </a:extLst>
        </xdr:cNvPr>
        <xdr:cNvSpPr/>
      </xdr:nvSpPr>
      <xdr:spPr>
        <a:xfrm>
          <a:off x="8845550" y="169333"/>
          <a:ext cx="3526367" cy="21018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/>
            <a:t>Leave excesses</a:t>
          </a:r>
          <a:r>
            <a:rPr lang="pt-PT" sz="1100" baseline="0"/>
            <a:t> out of the treaty </a:t>
          </a:r>
          <a:endParaRPr lang="pt-PT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7</xdr:row>
      <xdr:rowOff>0</xdr:rowOff>
    </xdr:from>
    <xdr:to>
      <xdr:col>22</xdr:col>
      <xdr:colOff>484188</xdr:colOff>
      <xdr:row>46</xdr:row>
      <xdr:rowOff>70757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8C5F6D-0C83-4971-8AC3-EB9388CB61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58050" y="1362075"/>
          <a:ext cx="10040938" cy="72653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8</xdr:row>
      <xdr:rowOff>0</xdr:rowOff>
    </xdr:from>
    <xdr:to>
      <xdr:col>14</xdr:col>
      <xdr:colOff>266700</xdr:colOff>
      <xdr:row>13</xdr:row>
      <xdr:rowOff>58738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Object 4">
              <a:extLst>
                <a:ext uri="{FF2B5EF4-FFF2-40B4-BE49-F238E27FC236}">
                  <a16:creationId xmlns:a16="http://schemas.microsoft.com/office/drawing/2014/main" id="{56467904-5878-4A85-8602-54BE37876963}"/>
                </a:ext>
              </a:extLst>
            </xdr:cNvPr>
            <xdr:cNvSpPr txBox="1"/>
          </xdr:nvSpPr>
          <xdr:spPr bwMode="auto">
            <a:xfrm>
              <a:off x="781050" y="3835400"/>
              <a:ext cx="8337550" cy="979488"/>
            </a:xfrm>
            <a:prstGeom prst="rect">
              <a:avLst/>
            </a:prstGeom>
            <a:noFill/>
          </xdr:spPr>
          <xdr:txBody>
            <a:bodyPr wrap="square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pt-PT" sz="14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𝑅𝑊</m:t>
                    </m:r>
                    <m:r>
                      <a:rPr lang="pt-PT" sz="14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pt-PT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PT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𝐿𝐺𝐷</m:t>
                        </m:r>
                        <m:r>
                          <a:rPr lang="pt-PT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a:rPr lang="pt-PT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𝑁</m:t>
                        </m:r>
                        <m:d>
                          <m:dPr>
                            <m:ctrlPr>
                              <a:rPr lang="pt-PT" sz="1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pt-PT" sz="14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pt-PT" sz="14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num>
                              <m:den>
                                <m:rad>
                                  <m:radPr>
                                    <m:degHide m:val="on"/>
                                    <m:ctrlPr>
                                      <a:rPr lang="pt-PT" sz="14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radPr>
                                  <m:deg/>
                                  <m:e>
                                    <m:r>
                                      <a:rPr lang="pt-PT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1−</m:t>
                                    </m:r>
                                    <m:r>
                                      <a:rPr lang="pt-PT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𝑅</m:t>
                                    </m:r>
                                  </m:e>
                                </m:rad>
                              </m:den>
                            </m:f>
                            <m:r>
                              <a:rPr lang="pt-PT" sz="1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∙</m:t>
                            </m:r>
                            <m:r>
                              <a:rPr lang="pt-PT" sz="1400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𝐺</m:t>
                            </m:r>
                            <m:d>
                              <m:dPr>
                                <m:ctrlPr>
                                  <a:rPr lang="pt-PT" sz="14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pt-PT" sz="14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𝑃𝐷</m:t>
                                </m:r>
                              </m:e>
                            </m:d>
                            <m:r>
                              <a:rPr lang="pt-PT" sz="1400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+</m:t>
                            </m:r>
                            <m:rad>
                              <m:radPr>
                                <m:degHide m:val="on"/>
                                <m:ctrlPr>
                                  <a:rPr lang="pt-PT" sz="14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radPr>
                              <m:deg/>
                              <m:e>
                                <m:f>
                                  <m:fPr>
                                    <m:ctrlPr>
                                      <a:rPr lang="pt-PT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pt-PT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𝑅</m:t>
                                    </m:r>
                                  </m:num>
                                  <m:den>
                                    <m:r>
                                      <a:rPr lang="pt-PT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1−</m:t>
                                    </m:r>
                                    <m:r>
                                      <a:rPr lang="pt-PT" sz="1400" b="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𝑅</m:t>
                                    </m:r>
                                  </m:den>
                                </m:f>
                              </m:e>
                            </m:rad>
                            <m:r>
                              <a:rPr lang="pt-PT" sz="1400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∙</m:t>
                            </m:r>
                            <m:r>
                              <a:rPr lang="pt-PT" sz="1400" b="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𝐺</m:t>
                            </m:r>
                            <m:d>
                              <m:dPr>
                                <m:ctrlPr>
                                  <a:rPr lang="pt-PT" sz="14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pt-PT" sz="1400" b="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0,999</m:t>
                                </m:r>
                              </m:e>
                            </m:d>
                          </m:e>
                        </m:d>
                        <m:r>
                          <a:rPr lang="pt-PT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pt-PT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𝐿𝐺𝐷</m:t>
                        </m:r>
                        <m:r>
                          <a:rPr lang="pt-PT" sz="1400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a:rPr lang="pt-PT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𝑃𝐷</m:t>
                        </m:r>
                      </m:e>
                    </m:d>
                    <m:r>
                      <a:rPr lang="pt-PT" sz="14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⋅</m:t>
                    </m:r>
                    <m:f>
                      <m:fPr>
                        <m:ctrlPr>
                          <a:rPr lang="pt-PT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PT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1+</m:t>
                        </m:r>
                        <m:d>
                          <m:dPr>
                            <m:ctrlPr>
                              <a:rPr lang="pt-PT" sz="1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t-PT" sz="1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𝑀</m:t>
                            </m:r>
                            <m:r>
                              <a:rPr lang="pt-PT" sz="14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−2,5</m:t>
                            </m:r>
                          </m:e>
                        </m:d>
                        <m:r>
                          <a:rPr lang="pt-PT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⋅</m:t>
                        </m:r>
                        <m:r>
                          <a:rPr lang="pt-PT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𝑏</m:t>
                        </m:r>
                      </m:num>
                      <m:den>
                        <m:r>
                          <a:rPr lang="pt-PT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1−1,5⋅</m:t>
                        </m:r>
                        <m:r>
                          <a:rPr lang="pt-PT" sz="14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𝑏</m:t>
                        </m:r>
                      </m:den>
                    </m:f>
                    <m:r>
                      <a:rPr lang="pt-PT" sz="14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⋅</m:t>
                    </m:r>
                    <m:r>
                      <a:rPr lang="pt-PT" sz="1400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12,5</m:t>
                    </m:r>
                    <m:r>
                      <a:rPr lang="pt-PT" sz="1400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∙1,06</m:t>
                    </m:r>
                  </m:oMath>
                </m:oMathPara>
              </a14:m>
              <a:endParaRPr lang="pt-PT" sz="1400"/>
            </a:p>
          </xdr:txBody>
        </xdr:sp>
      </mc:Choice>
      <mc:Fallback xmlns="">
        <xdr:sp macro="" textlink="">
          <xdr:nvSpPr>
            <xdr:cNvPr id="2" name="Object 4">
              <a:extLst>
                <a:ext uri="{FF2B5EF4-FFF2-40B4-BE49-F238E27FC236}">
                  <a16:creationId xmlns:a16="http://schemas.microsoft.com/office/drawing/2014/main" id="{56467904-5878-4A85-8602-54BE37876963}"/>
                </a:ext>
              </a:extLst>
            </xdr:cNvPr>
            <xdr:cNvSpPr txBox="1"/>
          </xdr:nvSpPr>
          <xdr:spPr bwMode="auto">
            <a:xfrm>
              <a:off x="781050" y="3835400"/>
              <a:ext cx="8337550" cy="979488"/>
            </a:xfrm>
            <a:prstGeom prst="rect">
              <a:avLst/>
            </a:prstGeom>
            <a:noFill/>
          </xdr:spPr>
          <xdr:txBody>
            <a:bodyPr wrap="square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PT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𝑅𝑊=[</a:t>
              </a:r>
              <a:r>
                <a:rPr lang="pt-PT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𝐿𝐺𝐷</a:t>
              </a:r>
              <a:r>
                <a:rPr lang="pt-PT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pt-PT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𝑁(</a:t>
              </a:r>
              <a:r>
                <a:rPr lang="pt-PT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1/√(1−𝑅)</a:t>
              </a:r>
              <a:r>
                <a:rPr lang="pt-PT" sz="140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pt-PT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𝐺(𝑃𝐷)+√(𝑅/(1−𝑅))∙𝐺(0,999))</a:t>
              </a:r>
              <a:r>
                <a:rPr lang="pt-PT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−</a:t>
              </a:r>
              <a:r>
                <a:rPr lang="pt-PT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𝐿𝐺𝐷</a:t>
              </a:r>
              <a:r>
                <a:rPr lang="pt-PT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pt-PT" sz="14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𝑃𝐷]⋅(1+(𝑀−2,5)⋅𝑏)/(1−1,5⋅𝑏)⋅</a:t>
              </a:r>
              <a:r>
                <a:rPr lang="pt-PT" sz="14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12,5</a:t>
              </a:r>
              <a:r>
                <a:rPr lang="pt-PT" sz="1400" b="0" i="0">
                  <a:solidFill>
                    <a:srgbClr val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∙1,06</a:t>
              </a:r>
              <a:endParaRPr lang="pt-PT" sz="1400"/>
            </a:p>
          </xdr:txBody>
        </xdr:sp>
      </mc:Fallback>
    </mc:AlternateContent>
    <xdr:clientData/>
  </xdr:twoCellAnchor>
  <xdr:twoCellAnchor>
    <xdr:from>
      <xdr:col>1</xdr:col>
      <xdr:colOff>73819</xdr:colOff>
      <xdr:row>14</xdr:row>
      <xdr:rowOff>82550</xdr:rowOff>
    </xdr:from>
    <xdr:to>
      <xdr:col>13</xdr:col>
      <xdr:colOff>65881</xdr:colOff>
      <xdr:row>19</xdr:row>
      <xdr:rowOff>147638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Object 5">
              <a:extLst>
                <a:ext uri="{FF2B5EF4-FFF2-40B4-BE49-F238E27FC236}">
                  <a16:creationId xmlns:a16="http://schemas.microsoft.com/office/drawing/2014/main" id="{5EECCD38-9036-49A8-9E6E-1EB1C49D5273}"/>
                </a:ext>
              </a:extLst>
            </xdr:cNvPr>
            <xdr:cNvSpPr txBox="1"/>
          </xdr:nvSpPr>
          <xdr:spPr bwMode="auto">
            <a:xfrm>
              <a:off x="804069" y="5022850"/>
              <a:ext cx="7504112" cy="985838"/>
            </a:xfrm>
            <a:prstGeom prst="rect">
              <a:avLst/>
            </a:prstGeom>
            <a:noFill/>
          </xdr:spPr>
          <xdr:txBody>
            <a:bodyPr wrap="square">
              <a:norm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pt-PT" sz="16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𝑅</m:t>
                    </m:r>
                    <m:r>
                      <a:rPr lang="pt-PT" sz="16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=0,12⋅</m:t>
                    </m:r>
                    <m:d>
                      <m:dPr>
                        <m:ctrlPr>
                          <a:rPr lang="pt-PT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pt-PT" sz="16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PT" sz="16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1−</m:t>
                            </m:r>
                            <m:func>
                              <m:funcPr>
                                <m:ctrlPr>
                                  <a:rPr lang="pt-PT" sz="16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pt-PT" sz="1600" i="0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exp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pt-PT" sz="16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pt-PT" sz="16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−50⋅</m:t>
                                    </m:r>
                                    <m:r>
                                      <a:rPr lang="pt-PT" sz="16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𝑃𝐷</m:t>
                                    </m:r>
                                  </m:e>
                                </m:d>
                              </m:e>
                            </m:func>
                          </m:num>
                          <m:den>
                            <m:r>
                              <a:rPr lang="pt-PT" sz="16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1−</m:t>
                            </m:r>
                            <m:func>
                              <m:funcPr>
                                <m:ctrlPr>
                                  <a:rPr lang="pt-PT" sz="16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pt-PT" sz="1600" i="0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exp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pt-PT" sz="16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pt-PT" sz="16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−50</m:t>
                                    </m:r>
                                  </m:e>
                                </m:d>
                              </m:e>
                            </m:func>
                          </m:den>
                        </m:f>
                      </m:e>
                    </m:d>
                    <m:r>
                      <a:rPr lang="pt-PT" sz="16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+0,24⋅</m:t>
                    </m:r>
                    <m:d>
                      <m:dPr>
                        <m:ctrlPr>
                          <a:rPr lang="pt-PT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PT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1−</m:t>
                        </m:r>
                        <m:f>
                          <m:fPr>
                            <m:ctrlPr>
                              <a:rPr lang="pt-PT" sz="16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PT" sz="16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1−</m:t>
                            </m:r>
                            <m:func>
                              <m:funcPr>
                                <m:ctrlPr>
                                  <a:rPr lang="pt-PT" sz="16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pt-PT" sz="1600" i="0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exp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pt-PT" sz="16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pt-PT" sz="16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−50⋅</m:t>
                                    </m:r>
                                    <m:r>
                                      <a:rPr lang="pt-PT" sz="16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𝑃𝐷</m:t>
                                    </m:r>
                                  </m:e>
                                </m:d>
                              </m:e>
                            </m:func>
                          </m:num>
                          <m:den>
                            <m:r>
                              <a:rPr lang="pt-PT" sz="16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1−</m:t>
                            </m:r>
                            <m:func>
                              <m:funcPr>
                                <m:ctrlPr>
                                  <a:rPr lang="pt-PT" sz="16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pt-PT" sz="1600" i="0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exp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pt-PT" sz="16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pt-PT" sz="16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−50</m:t>
                                    </m:r>
                                  </m:e>
                                </m:d>
                              </m:e>
                            </m:func>
                          </m:den>
                        </m:f>
                      </m:e>
                    </m:d>
                  </m:oMath>
                </m:oMathPara>
              </a14:m>
              <a:endParaRPr lang="pt-PT" sz="1600"/>
            </a:p>
          </xdr:txBody>
        </xdr:sp>
      </mc:Choice>
      <mc:Fallback xmlns="">
        <xdr:sp macro="" textlink="">
          <xdr:nvSpPr>
            <xdr:cNvPr id="3" name="Object 5">
              <a:extLst>
                <a:ext uri="{FF2B5EF4-FFF2-40B4-BE49-F238E27FC236}">
                  <a16:creationId xmlns:a16="http://schemas.microsoft.com/office/drawing/2014/main" id="{5EECCD38-9036-49A8-9E6E-1EB1C49D5273}"/>
                </a:ext>
              </a:extLst>
            </xdr:cNvPr>
            <xdr:cNvSpPr txBox="1"/>
          </xdr:nvSpPr>
          <xdr:spPr bwMode="auto">
            <a:xfrm>
              <a:off x="804069" y="5022850"/>
              <a:ext cx="7504112" cy="985838"/>
            </a:xfrm>
            <a:prstGeom prst="rect">
              <a:avLst/>
            </a:prstGeom>
            <a:noFill/>
          </xdr:spPr>
          <xdr:txBody>
            <a:bodyPr wrap="square">
              <a:norm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PT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𝑅=0,12⋅((1−exp⁡(−50⋅𝑃𝐷))/(1−exp⁡(−50) ))+0,24⋅(1−(1−exp⁡(−50⋅𝑃𝐷))/(1−exp⁡(−50) ))</a:t>
              </a:r>
              <a:endParaRPr lang="pt-PT" sz="1600"/>
            </a:p>
          </xdr:txBody>
        </xdr:sp>
      </mc:Fallback>
    </mc:AlternateContent>
    <xdr:clientData/>
  </xdr:twoCellAnchor>
  <xdr:twoCellAnchor>
    <xdr:from>
      <xdr:col>1</xdr:col>
      <xdr:colOff>52388</xdr:colOff>
      <xdr:row>19</xdr:row>
      <xdr:rowOff>8732</xdr:rowOff>
    </xdr:from>
    <xdr:to>
      <xdr:col>7</xdr:col>
      <xdr:colOff>309563</xdr:colOff>
      <xdr:row>21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Object 6">
              <a:extLst>
                <a:ext uri="{FF2B5EF4-FFF2-40B4-BE49-F238E27FC236}">
                  <a16:creationId xmlns:a16="http://schemas.microsoft.com/office/drawing/2014/main" id="{77F60B28-E2C3-4C89-AB7F-A879A0BBA9C5}"/>
                </a:ext>
              </a:extLst>
            </xdr:cNvPr>
            <xdr:cNvSpPr txBox="1"/>
          </xdr:nvSpPr>
          <xdr:spPr bwMode="auto">
            <a:xfrm>
              <a:off x="782638" y="5869782"/>
              <a:ext cx="3914775" cy="359568"/>
            </a:xfrm>
            <a:prstGeom prst="rect">
              <a:avLst/>
            </a:prstGeom>
            <a:noFill/>
          </xdr:spPr>
          <xdr:txBody>
            <a:bodyPr wrap="square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pt-PT" sz="16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𝑏</m:t>
                    </m:r>
                    <m:r>
                      <a:rPr lang="pt-PT" sz="16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pt-PT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pt-PT" sz="16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t-PT" sz="1600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0,11852−0,05478⋅</m:t>
                            </m:r>
                            <m:func>
                              <m:funcPr>
                                <m:ctrlPr>
                                  <a:rPr lang="pt-PT" sz="1600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pt-PT" sz="1600" i="0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ln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pt-PT" sz="16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pt-PT" sz="1600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𝑃𝐷</m:t>
                                    </m:r>
                                  </m:e>
                                </m:d>
                              </m:e>
                            </m:func>
                          </m:e>
                        </m:d>
                      </m:e>
                      <m:sup>
                        <m:r>
                          <a:rPr lang="pt-PT" sz="16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pt-PT" sz="1600"/>
            </a:p>
          </xdr:txBody>
        </xdr:sp>
      </mc:Choice>
      <mc:Fallback xmlns="">
        <xdr:sp macro="" textlink="">
          <xdr:nvSpPr>
            <xdr:cNvPr id="4" name="Object 6">
              <a:extLst>
                <a:ext uri="{FF2B5EF4-FFF2-40B4-BE49-F238E27FC236}">
                  <a16:creationId xmlns:a16="http://schemas.microsoft.com/office/drawing/2014/main" id="{77F60B28-E2C3-4C89-AB7F-A879A0BBA9C5}"/>
                </a:ext>
              </a:extLst>
            </xdr:cNvPr>
            <xdr:cNvSpPr txBox="1"/>
          </xdr:nvSpPr>
          <xdr:spPr bwMode="auto">
            <a:xfrm>
              <a:off x="782638" y="5869782"/>
              <a:ext cx="3914775" cy="359568"/>
            </a:xfrm>
            <a:prstGeom prst="rect">
              <a:avLst/>
            </a:prstGeom>
            <a:noFill/>
          </xdr:spPr>
          <xdr:txBody>
            <a:bodyPr wrap="square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PT" sz="16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𝑏=(0,11852−0,05478⋅ln⁡(𝑃𝐷) )^2</a:t>
              </a:r>
              <a:endParaRPr lang="pt-PT" sz="1600"/>
            </a:p>
          </xdr:txBody>
        </xdr:sp>
      </mc:Fallback>
    </mc:AlternateContent>
    <xdr:clientData/>
  </xdr:twoCellAnchor>
  <xdr:absoluteAnchor>
    <xdr:pos x="10185400" y="1193800"/>
    <xdr:ext cx="9297412" cy="6069027"/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5340E13-75CA-427B-A1CF-7C4BCF28D52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edro%20CR\FCT\Mestrado\An&#225;liseEGest&#227;oDeRisco\Ano13_14\ModelosSolv&#234;ncia\Exames\ModelosSolv&#234;ncia&#201;pocaNormal13_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dos"/>
      <sheetName val="TabelaQuantis1Dia"/>
      <sheetName val="TabelaQuantis7Dias"/>
      <sheetName val="Normal"/>
      <sheetName val="Normal7Dias"/>
      <sheetName val="Normal9Dias"/>
      <sheetName val="Normal_IC"/>
      <sheetName val="TabelaQuantis_IC"/>
      <sheetName val="TabelaQuantis7Dias_IC"/>
      <sheetName val="Resseguro1"/>
      <sheetName val="RelaçãoVar"/>
      <sheetName val="Resseguro"/>
      <sheetName val="ResseguroPrint"/>
    </sheetNames>
    <sheetDataSet>
      <sheetData sheetId="0">
        <row r="6">
          <cell r="L6">
            <v>-2.5993918872037058E-2</v>
          </cell>
          <cell r="M6">
            <v>-2.4800218962299447E-2</v>
          </cell>
        </row>
        <row r="7">
          <cell r="L7">
            <v>-8.2762017953053046E-3</v>
          </cell>
          <cell r="M7">
            <v>1.9828227032377077E-2</v>
          </cell>
        </row>
        <row r="8">
          <cell r="L8">
            <v>1.9749580439688996E-2</v>
          </cell>
          <cell r="M8">
            <v>1.8952754740529043E-2</v>
          </cell>
        </row>
        <row r="9">
          <cell r="L9">
            <v>-4.935304259047546E-2</v>
          </cell>
          <cell r="M9">
            <v>4.131008354807042E-2</v>
          </cell>
        </row>
        <row r="10">
          <cell r="L10">
            <v>1.7643514675863115E-2</v>
          </cell>
          <cell r="M10">
            <v>6.1464806715514797E-2</v>
          </cell>
        </row>
        <row r="11">
          <cell r="L11">
            <v>4.5435514825891588E-2</v>
          </cell>
          <cell r="M11">
            <v>4.7233749950856163E-2</v>
          </cell>
        </row>
        <row r="12">
          <cell r="L12">
            <v>-2.1106431738755482E-2</v>
          </cell>
          <cell r="M12">
            <v>3.4218051695708684E-2</v>
          </cell>
        </row>
        <row r="13">
          <cell r="L13">
            <v>1.8579899370468667E-2</v>
          </cell>
          <cell r="M13">
            <v>4.5209191302985507E-2</v>
          </cell>
        </row>
        <row r="14">
          <cell r="L14">
            <v>-9.1275478195480542E-3</v>
          </cell>
          <cell r="M14">
            <v>4.1739591260674835E-2</v>
          </cell>
        </row>
        <row r="15">
          <cell r="L15">
            <v>4.2124392780275022E-2</v>
          </cell>
          <cell r="M15">
            <v>6.2831110418523295E-2</v>
          </cell>
        </row>
        <row r="16">
          <cell r="L16">
            <v>-3.095311872603157E-2</v>
          </cell>
          <cell r="M16">
            <v>1.3102829319986409E-2</v>
          </cell>
        </row>
        <row r="17">
          <cell r="L17">
            <v>3.9999698951831419E-3</v>
          </cell>
          <cell r="M17">
            <v>4.9729116472448931E-2</v>
          </cell>
        </row>
        <row r="18">
          <cell r="L18">
            <v>3.2442166199735167E-2</v>
          </cell>
          <cell r="M18">
            <v>2.6437758387150678E-2</v>
          </cell>
        </row>
        <row r="19">
          <cell r="L19">
            <v>-1.0703252397818774E-2</v>
          </cell>
          <cell r="M19">
            <v>-2.9962493033898197E-2</v>
          </cell>
        </row>
        <row r="20">
          <cell r="L20">
            <v>1.5198695979454779E-2</v>
          </cell>
          <cell r="M20">
            <v>-5.5585616566529161E-3</v>
          </cell>
        </row>
        <row r="21">
          <cell r="L21">
            <v>1.0934092808756235E-2</v>
          </cell>
          <cell r="M21">
            <v>4.6886785758815108E-5</v>
          </cell>
        </row>
        <row r="22">
          <cell r="L22">
            <v>-6.6350519102484906E-3</v>
          </cell>
          <cell r="M22">
            <v>-5.249995474208824E-2</v>
          </cell>
        </row>
        <row r="23">
          <cell r="L23">
            <v>4.0804319763803054E-3</v>
          </cell>
          <cell r="M23">
            <v>-6.1807733301996515E-2</v>
          </cell>
        </row>
        <row r="24">
          <cell r="L24">
            <v>-1.8276751260308699E-2</v>
          </cell>
          <cell r="M24">
            <v>-3.3516644188868572E-2</v>
          </cell>
        </row>
        <row r="25">
          <cell r="L25">
            <v>-2.428801278632875E-2</v>
          </cell>
          <cell r="M25">
            <v>-4.6611607483995066E-3</v>
          </cell>
        </row>
        <row r="26">
          <cell r="L26">
            <v>1.4185197550600881E-2</v>
          </cell>
          <cell r="M26">
            <v>1.9760190466648009E-2</v>
          </cell>
        </row>
        <row r="27">
          <cell r="L27">
            <v>2.0921148533922462E-2</v>
          </cell>
          <cell r="M27">
            <v>5.2908922688148508E-3</v>
          </cell>
        </row>
        <row r="28">
          <cell r="L28">
            <v>-4.2184810186538746E-2</v>
          </cell>
          <cell r="M28">
            <v>-7.5111545381434386E-3</v>
          </cell>
        </row>
        <row r="29">
          <cell r="L29">
            <v>-1.6393384917480658E-2</v>
          </cell>
          <cell r="M29">
            <v>2.0888977741527537E-2</v>
          </cell>
        </row>
        <row r="30">
          <cell r="L30">
            <v>3.4358371782652108E-2</v>
          </cell>
          <cell r="M30">
            <v>7.7152895159214419E-2</v>
          </cell>
        </row>
        <row r="31">
          <cell r="L31">
            <v>1.1033736889129786E-2</v>
          </cell>
          <cell r="M31">
            <v>1.440564876045447E-2</v>
          </cell>
        </row>
        <row r="32">
          <cell r="L32">
            <v>-3.4822044144888764E-4</v>
          </cell>
          <cell r="M32">
            <v>1.4681045159393502E-2</v>
          </cell>
        </row>
        <row r="33">
          <cell r="L33">
            <v>-2.0499750542790629E-4</v>
          </cell>
          <cell r="M33">
            <v>2.6431581724775333E-2</v>
          </cell>
        </row>
        <row r="34">
          <cell r="L34">
            <v>7.9200555863401245E-3</v>
          </cell>
          <cell r="M34">
            <v>4.7608024397487014E-2</v>
          </cell>
        </row>
        <row r="35">
          <cell r="L35">
            <v>-1.477686679799417E-2</v>
          </cell>
          <cell r="M35">
            <v>3.6832348400718917E-2</v>
          </cell>
        </row>
        <row r="36">
          <cell r="L36">
            <v>3.7815801947209904E-2</v>
          </cell>
          <cell r="M36">
            <v>4.7084387829278151E-2</v>
          </cell>
        </row>
        <row r="37">
          <cell r="L37">
            <v>-2.5895970855746464E-2</v>
          </cell>
          <cell r="M37">
            <v>-2.8009757488477449E-3</v>
          </cell>
        </row>
        <row r="38">
          <cell r="L38">
            <v>1.1308217862974201E-2</v>
          </cell>
          <cell r="M38">
            <v>3.8811899390341686E-2</v>
          </cell>
        </row>
        <row r="39">
          <cell r="L39">
            <v>1.1228269377089761E-2</v>
          </cell>
          <cell r="M39">
            <v>1.406675007677749E-2</v>
          </cell>
        </row>
        <row r="40">
          <cell r="L40">
            <v>2.0421902457269159E-2</v>
          </cell>
          <cell r="M40">
            <v>-2.2732867527581746E-3</v>
          </cell>
        </row>
        <row r="41">
          <cell r="L41">
            <v>-2.4473907263105055E-3</v>
          </cell>
          <cell r="M41">
            <v>-2.1713049011008456E-2</v>
          </cell>
        </row>
        <row r="42">
          <cell r="L42">
            <v>-5.0351313833001399E-3</v>
          </cell>
          <cell r="M42">
            <v>-7.3394651507756592E-3</v>
          </cell>
        </row>
        <row r="43">
          <cell r="L43">
            <v>-1.1627986164834736E-2</v>
          </cell>
          <cell r="M43">
            <v>-2.8061760988752349E-2</v>
          </cell>
        </row>
        <row r="44">
          <cell r="L44">
            <v>1.4753155699307241E-2</v>
          </cell>
          <cell r="M44">
            <v>-2.1640946540701922E-4</v>
          </cell>
        </row>
        <row r="45">
          <cell r="L45">
            <v>-1.2781776550586543E-2</v>
          </cell>
          <cell r="M45">
            <v>-2.1873502117635168E-2</v>
          </cell>
        </row>
        <row r="46">
          <cell r="L46">
            <v>-5.0660299512711449E-3</v>
          </cell>
          <cell r="M46">
            <v>-2.1272261662954373E-2</v>
          </cell>
        </row>
        <row r="47">
          <cell r="L47">
            <v>5.3994588188666093E-4</v>
          </cell>
          <cell r="M47">
            <v>2.6691717249218927E-2</v>
          </cell>
        </row>
        <row r="48">
          <cell r="L48">
            <v>1.2209255843383726E-2</v>
          </cell>
          <cell r="M48">
            <v>4.6928709170761085E-2</v>
          </cell>
        </row>
        <row r="49">
          <cell r="L49">
            <v>-2.5805531366009826E-2</v>
          </cell>
          <cell r="M49">
            <v>1.8869279872444356E-2</v>
          </cell>
        </row>
        <row r="50">
          <cell r="L50">
            <v>1.668818152610263E-2</v>
          </cell>
          <cell r="M50">
            <v>4.2817239224176129E-2</v>
          </cell>
        </row>
        <row r="51">
          <cell r="L51">
            <v>-7.2282043871987334E-3</v>
          </cell>
          <cell r="M51">
            <v>4.9346713526004393E-2</v>
          </cell>
        </row>
        <row r="52">
          <cell r="L52">
            <v>-1.2174947541433889E-2</v>
          </cell>
          <cell r="M52">
            <v>3.2826623296684732E-2</v>
          </cell>
        </row>
        <row r="53">
          <cell r="L53">
            <v>4.3692158959880656E-2</v>
          </cell>
          <cell r="M53">
            <v>5.4434798076609558E-2</v>
          </cell>
        </row>
        <row r="54">
          <cell r="L54">
            <v>2.0261463511581423E-2</v>
          </cell>
          <cell r="M54">
            <v>-1.0926296046672279E-2</v>
          </cell>
        </row>
        <row r="55">
          <cell r="L55">
            <v>-1.4919634405442861E-2</v>
          </cell>
          <cell r="M55">
            <v>1.4512958040848511E-2</v>
          </cell>
        </row>
        <row r="56">
          <cell r="L56">
            <v>-2.9076287631857323E-3</v>
          </cell>
          <cell r="M56">
            <v>5.6382806748511483E-2</v>
          </cell>
        </row>
        <row r="57">
          <cell r="L57">
            <v>2.3054051886268523E-2</v>
          </cell>
          <cell r="M57">
            <v>7.0842536627232278E-2</v>
          </cell>
        </row>
        <row r="58">
          <cell r="L58">
            <v>-2.2857623557472562E-2</v>
          </cell>
          <cell r="M58">
            <v>5.8541476700456174E-2</v>
          </cell>
        </row>
        <row r="59">
          <cell r="L59">
            <v>8.491731554600257E-3</v>
          </cell>
          <cell r="M59">
            <v>7.9306184630120846E-2</v>
          </cell>
        </row>
        <row r="60">
          <cell r="L60">
            <v>-2.1003032778804553E-2</v>
          </cell>
          <cell r="M60">
            <v>6.7694154456903854E-2</v>
          </cell>
        </row>
        <row r="61">
          <cell r="L61">
            <v>4.6502875554218948E-2</v>
          </cell>
          <cell r="M61">
            <v>3.9484902302375335E-2</v>
          </cell>
        </row>
        <row r="62">
          <cell r="L62">
            <v>2.5735505132629566E-2</v>
          </cell>
          <cell r="M62">
            <v>2.5057884912225159E-2</v>
          </cell>
        </row>
        <row r="63">
          <cell r="L63">
            <v>1.0740535765915604E-2</v>
          </cell>
          <cell r="M63">
            <v>-3.3873056724796902E-3</v>
          </cell>
        </row>
        <row r="64">
          <cell r="L64">
            <v>1.1301951301787572E-2</v>
          </cell>
          <cell r="M64">
            <v>-1.8160252364149421E-2</v>
          </cell>
        </row>
        <row r="65">
          <cell r="L65">
            <v>-3.6896679325566506E-3</v>
          </cell>
          <cell r="M65">
            <v>-1.6980162854375536E-2</v>
          </cell>
        </row>
        <row r="66">
          <cell r="L66">
            <v>-2.3584206848822342E-3</v>
          </cell>
          <cell r="M66">
            <v>-3.0837093830182738E-3</v>
          </cell>
        </row>
        <row r="67">
          <cell r="L67">
            <v>-4.6868841064426348E-2</v>
          </cell>
          <cell r="M67">
            <v>-6.9887928072314254E-2</v>
          </cell>
        </row>
        <row r="68">
          <cell r="L68">
            <v>3.1978455669887662E-2</v>
          </cell>
          <cell r="M68">
            <v>-2.3406576268551471E-2</v>
          </cell>
        </row>
        <row r="69">
          <cell r="L69">
            <v>-2.7284893036404467E-3</v>
          </cell>
          <cell r="M69">
            <v>-4.6290844646345697E-2</v>
          </cell>
        </row>
        <row r="70">
          <cell r="L70">
            <v>-4.2418301410878101E-3</v>
          </cell>
          <cell r="M70">
            <v>-6.4106560233955667E-2</v>
          </cell>
        </row>
        <row r="71">
          <cell r="L71">
            <v>1.2517451923776735E-2</v>
          </cell>
          <cell r="M71">
            <v>-6.5366945891262795E-2</v>
          </cell>
        </row>
        <row r="72">
          <cell r="L72">
            <v>1.0394666532971275E-2</v>
          </cell>
          <cell r="M72">
            <v>-5.4340779012833185E-2</v>
          </cell>
        </row>
        <row r="73">
          <cell r="L73">
            <v>-6.9211241594102968E-2</v>
          </cell>
          <cell r="M73">
            <v>-9.6005018691609711E-2</v>
          </cell>
        </row>
        <row r="74">
          <cell r="L74">
            <v>7.6286488880739078E-4</v>
          </cell>
          <cell r="M74">
            <v>-2.5709881733619544E-2</v>
          </cell>
        </row>
        <row r="75">
          <cell r="L75">
            <v>7.7963637514133488E-3</v>
          </cell>
          <cell r="M75">
            <v>-4.7986990779781968E-2</v>
          </cell>
        </row>
        <row r="76">
          <cell r="L76">
            <v>-2.1357969264545362E-2</v>
          </cell>
          <cell r="M76">
            <v>-5.1678563884332118E-2</v>
          </cell>
        </row>
        <row r="77">
          <cell r="L77">
            <v>-5.5828367793546718E-3</v>
          </cell>
          <cell r="M77">
            <v>1.4917626716539178E-2</v>
          </cell>
        </row>
        <row r="78">
          <cell r="L78">
            <v>2.4462446104279056E-2</v>
          </cell>
          <cell r="M78">
            <v>9.254494475108066E-3</v>
          </cell>
        </row>
        <row r="79">
          <cell r="L79">
            <v>-3.4121713810300935E-2</v>
          </cell>
          <cell r="M79">
            <v>3.0790420528621354E-3</v>
          </cell>
        </row>
        <row r="80">
          <cell r="L80">
            <v>3.167393911594818E-3</v>
          </cell>
          <cell r="M80">
            <v>2.9127613481791714E-2</v>
          </cell>
        </row>
        <row r="81">
          <cell r="L81">
            <v>-2.2119542571248929E-2</v>
          </cell>
          <cell r="M81">
            <v>5.2759457621240902E-2</v>
          </cell>
        </row>
        <row r="82">
          <cell r="L82">
            <v>3.8884823304068394E-3</v>
          </cell>
          <cell r="M82">
            <v>0.11055439564346847</v>
          </cell>
        </row>
        <row r="83">
          <cell r="L83">
            <v>4.7367495252881087E-2</v>
          </cell>
          <cell r="M83">
            <v>0.10933985810965141</v>
          </cell>
        </row>
        <row r="84">
          <cell r="L84">
            <v>-1.1131578618321702E-2</v>
          </cell>
          <cell r="M84">
            <v>5.2248142759769856E-2</v>
          </cell>
        </row>
        <row r="85">
          <cell r="L85">
            <v>1.8193938875500359E-2</v>
          </cell>
          <cell r="M85">
            <v>6.7386654549793645E-2</v>
          </cell>
        </row>
        <row r="86">
          <cell r="L86">
            <v>-9.0391944128530577E-3</v>
          </cell>
          <cell r="M86">
            <v>7.5906016414629907E-2</v>
          </cell>
        </row>
        <row r="87">
          <cell r="L87">
            <v>2.6203113863264127E-2</v>
          </cell>
          <cell r="M87">
            <v>0.12580370577542554</v>
          </cell>
        </row>
        <row r="88">
          <cell r="L88">
            <v>3.156464902741285E-2</v>
          </cell>
          <cell r="M88">
            <v>7.8779687328967452E-2</v>
          </cell>
        </row>
        <row r="89">
          <cell r="L89">
            <v>2.7905980247484585E-3</v>
          </cell>
          <cell r="M89">
            <v>2.3431041400050701E-2</v>
          </cell>
        </row>
        <row r="90">
          <cell r="L90">
            <v>-6.5348381651121334E-3</v>
          </cell>
          <cell r="M90">
            <v>4.0434640999697846E-2</v>
          </cell>
        </row>
        <row r="91">
          <cell r="L91">
            <v>3.0951000970298459E-3</v>
          </cell>
          <cell r="M91">
            <v>7.4943891536684459E-2</v>
          </cell>
        </row>
        <row r="92">
          <cell r="L92">
            <v>2.6320668375900524E-2</v>
          </cell>
          <cell r="M92">
            <v>4.8833670460255441E-2</v>
          </cell>
        </row>
        <row r="93">
          <cell r="L93">
            <v>3.6918959637338489E-2</v>
          </cell>
          <cell r="M93">
            <v>2.9902492305391437E-3</v>
          </cell>
        </row>
        <row r="94">
          <cell r="L94">
            <v>-1.6660658842903464E-2</v>
          </cell>
          <cell r="M94">
            <v>-3.0580845784694999E-2</v>
          </cell>
        </row>
        <row r="95">
          <cell r="L95">
            <v>-2.136154821418812E-2</v>
          </cell>
          <cell r="M95">
            <v>7.1770365782437562E-3</v>
          </cell>
        </row>
        <row r="96">
          <cell r="L96">
            <v>1.9451270919502273E-2</v>
          </cell>
          <cell r="M96">
            <v>2.0566756603672687E-2</v>
          </cell>
        </row>
        <row r="97">
          <cell r="L97">
            <v>2.6416523524062985E-2</v>
          </cell>
          <cell r="M97">
            <v>1.1275943835490354E-2</v>
          </cell>
        </row>
        <row r="98">
          <cell r="L98">
            <v>-2.1269924933974171E-2</v>
          </cell>
          <cell r="M98">
            <v>2.0329966480455486E-2</v>
          </cell>
        </row>
        <row r="99">
          <cell r="L99">
            <v>-1.8538733111919337E-2</v>
          </cell>
          <cell r="M99">
            <v>4.583726606530325E-2</v>
          </cell>
        </row>
        <row r="100">
          <cell r="L100">
            <v>2.2122364724939114E-3</v>
          </cell>
          <cell r="M100">
            <v>0.10126552596067695</v>
          </cell>
        </row>
        <row r="101">
          <cell r="L101">
            <v>2.1639400532664776E-2</v>
          </cell>
          <cell r="M101">
            <v>0.14479755775780778</v>
          </cell>
        </row>
        <row r="102">
          <cell r="L102">
            <v>-8.3512288764385767E-3</v>
          </cell>
          <cell r="M102">
            <v>0.15013524569332071</v>
          </cell>
        </row>
        <row r="103">
          <cell r="L103">
            <v>1.0170613066292633E-2</v>
          </cell>
          <cell r="M103">
            <v>0.15648404754644152</v>
          </cell>
        </row>
        <row r="104">
          <cell r="L104">
            <v>3.5606100813825092E-2</v>
          </cell>
          <cell r="M104">
            <v>8.6747770180250816E-2</v>
          </cell>
        </row>
        <row r="105">
          <cell r="L105">
            <v>3.1974160807404228E-3</v>
          </cell>
          <cell r="M105">
            <v>4.7074486341930122E-2</v>
          </cell>
        </row>
        <row r="106">
          <cell r="L106">
            <v>3.3477667473024386E-2</v>
          </cell>
          <cell r="M106">
            <v>6.182637937344726E-2</v>
          </cell>
        </row>
        <row r="107">
          <cell r="L107">
            <v>4.1828781181396435E-2</v>
          </cell>
          <cell r="M107">
            <v>1.09418256078464E-2</v>
          </cell>
        </row>
        <row r="108">
          <cell r="L108">
            <v>2.6402856102353933E-2</v>
          </cell>
          <cell r="M108">
            <v>1.4281665740778715E-2</v>
          </cell>
        </row>
        <row r="109">
          <cell r="L109">
            <v>-2.877279982750891E-3</v>
          </cell>
          <cell r="M109">
            <v>-1.7006780140346067E-2</v>
          </cell>
        </row>
        <row r="110">
          <cell r="L110">
            <v>-5.0742927599850329E-2</v>
          </cell>
          <cell r="M110">
            <v>-3.405055417070324E-2</v>
          </cell>
        </row>
        <row r="111">
          <cell r="L111">
            <v>-2.2001831369292679E-3</v>
          </cell>
          <cell r="M111">
            <v>6.7232614299523874E-3</v>
          </cell>
        </row>
        <row r="112">
          <cell r="L112">
            <v>1.7331139291989484E-2</v>
          </cell>
          <cell r="M112">
            <v>-5.6718921634807407E-3</v>
          </cell>
        </row>
        <row r="113">
          <cell r="L113">
            <v>-1.6048367062969637E-2</v>
          </cell>
          <cell r="M113">
            <v>-5.182264087042121E-2</v>
          </cell>
        </row>
        <row r="114">
          <cell r="L114">
            <v>4.5270662293537933E-2</v>
          </cell>
          <cell r="M114">
            <v>-4.1634191095278883E-2</v>
          </cell>
        </row>
        <row r="115">
          <cell r="L115">
            <v>-5.2595028854086623E-3</v>
          </cell>
          <cell r="M115">
            <v>-8.0756592467051802E-2</v>
          </cell>
        </row>
        <row r="116">
          <cell r="L116">
            <v>-2.0166040451450207E-2</v>
          </cell>
          <cell r="M116">
            <v>-8.7270981263140035E-2</v>
          </cell>
        </row>
        <row r="117">
          <cell r="L117">
            <v>-1.0673715908929293E-2</v>
          </cell>
          <cell r="M117">
            <v>-8.0629571588639037E-2</v>
          </cell>
        </row>
        <row r="118">
          <cell r="L118">
            <v>-1.4485467940967611E-2</v>
          </cell>
          <cell r="M118">
            <v>-5.984937055838091E-2</v>
          </cell>
        </row>
        <row r="119">
          <cell r="L119">
            <v>-2.9887272207375748E-2</v>
          </cell>
          <cell r="M119">
            <v>-4.4223312394288783E-2</v>
          </cell>
        </row>
        <row r="120">
          <cell r="L120">
            <v>-5.4755119986481526E-3</v>
          </cell>
          <cell r="M120">
            <v>-2.2674671245634048E-2</v>
          </cell>
        </row>
        <row r="121">
          <cell r="L121">
            <v>2.6006316930908824E-3</v>
          </cell>
          <cell r="M121">
            <v>-1.3089714702989363E-2</v>
          </cell>
        </row>
        <row r="122">
          <cell r="L122">
            <v>-1.2308915800764542E-2</v>
          </cell>
          <cell r="M122">
            <v>-3.1872942584997843E-2</v>
          </cell>
        </row>
        <row r="123">
          <cell r="L123">
            <v>-1.3036346309199587E-2</v>
          </cell>
          <cell r="M123">
            <v>-2.6005555208535647E-2</v>
          </cell>
        </row>
        <row r="124">
          <cell r="L124">
            <v>1.1687672311328168E-2</v>
          </cell>
          <cell r="M124">
            <v>-4.3656201623284763E-2</v>
          </cell>
        </row>
        <row r="125">
          <cell r="L125">
            <v>1.8945747003469293E-3</v>
          </cell>
          <cell r="M125">
            <v>-2.7016539367989756E-2</v>
          </cell>
        </row>
        <row r="126">
          <cell r="L126">
            <v>-8.0154151972268162E-3</v>
          </cell>
          <cell r="M126">
            <v>-3.1027426938480485E-2</v>
          </cell>
        </row>
        <row r="127">
          <cell r="L127">
            <v>4.2781224541070806E-3</v>
          </cell>
          <cell r="M127">
            <v>-3.9312382492937559E-3</v>
          </cell>
        </row>
        <row r="128">
          <cell r="L128">
            <v>-1.6481220447166711E-2</v>
          </cell>
          <cell r="M128">
            <v>-2.4559265859550927E-2</v>
          </cell>
        </row>
        <row r="129">
          <cell r="L129">
            <v>-6.3229595619743728E-3</v>
          </cell>
          <cell r="M129">
            <v>-2.6408851122118326E-2</v>
          </cell>
        </row>
        <row r="130">
          <cell r="L130">
            <v>-3.0922019650216459E-2</v>
          </cell>
          <cell r="M130">
            <v>-4.9079042983241616E-2</v>
          </cell>
        </row>
        <row r="131">
          <cell r="L131">
            <v>2.9290276315955044E-2</v>
          </cell>
          <cell r="M131">
            <v>-2.9126726038447348E-2</v>
          </cell>
        </row>
        <row r="132">
          <cell r="L132">
            <v>-2.2354919032493425E-3</v>
          </cell>
          <cell r="M132">
            <v>-9.0347678752795146E-2</v>
          </cell>
        </row>
        <row r="133">
          <cell r="L133">
            <v>1.9724277580304372E-2</v>
          </cell>
          <cell r="M133">
            <v>-9.6601053803071935E-2</v>
          </cell>
        </row>
        <row r="134">
          <cell r="L134">
            <v>-1.6519916430225878E-2</v>
          </cell>
          <cell r="M134">
            <v>-0.12023777984437301</v>
          </cell>
        </row>
        <row r="135">
          <cell r="L135">
            <v>-1.834612292299187E-2</v>
          </cell>
          <cell r="M135">
            <v>-8.8285920249525751E-2</v>
          </cell>
        </row>
        <row r="136">
          <cell r="L136">
            <v>-2.9460853924188513E-2</v>
          </cell>
          <cell r="M136">
            <v>-7.2701498168591616E-2</v>
          </cell>
        </row>
        <row r="137">
          <cell r="L137">
            <v>-1.0588730257984458E-2</v>
          </cell>
          <cell r="M137">
            <v>-4.1541476915374131E-2</v>
          </cell>
        </row>
        <row r="138">
          <cell r="L138">
            <v>-3.5614313217706917E-2</v>
          </cell>
          <cell r="M138">
            <v>-3.5417183715300893E-2</v>
          </cell>
        </row>
        <row r="139">
          <cell r="L139">
            <v>-9.0945912923754424E-3</v>
          </cell>
          <cell r="M139">
            <v>1.2144785787496115E-2</v>
          </cell>
        </row>
        <row r="140">
          <cell r="L140">
            <v>-6.9560096707449448E-3</v>
          </cell>
          <cell r="M140">
            <v>-3.9702768473856009E-3</v>
          </cell>
        </row>
        <row r="141">
          <cell r="L141">
            <v>1.9198845781444485E-2</v>
          </cell>
          <cell r="M141">
            <v>-2.3556891255936963E-3</v>
          </cell>
        </row>
        <row r="142">
          <cell r="L142">
            <v>-1.5661820429074824E-3</v>
          </cell>
          <cell r="M142">
            <v>-2.3324292081260745E-2</v>
          </cell>
        </row>
        <row r="143">
          <cell r="L143">
            <v>3.152183149713883E-3</v>
          </cell>
          <cell r="M143">
            <v>-1.6468632470353128E-2</v>
          </cell>
        </row>
        <row r="144">
          <cell r="L144">
            <v>-4.266657298733656E-3</v>
          </cell>
          <cell r="M144">
            <v>-2.8694611746420295E-2</v>
          </cell>
        </row>
        <row r="145">
          <cell r="L145">
            <v>1.1937936158188389E-2</v>
          </cell>
          <cell r="M145">
            <v>-2.4610534973863785E-2</v>
          </cell>
        </row>
        <row r="146">
          <cell r="L146">
            <v>-2.4871487000179049E-2</v>
          </cell>
          <cell r="M146">
            <v>-3.6312203782966623E-3</v>
          </cell>
        </row>
        <row r="147">
          <cell r="L147">
            <v>-5.3462618924257077E-3</v>
          </cell>
          <cell r="M147">
            <v>6.0104806919716314E-3</v>
          </cell>
        </row>
        <row r="148">
          <cell r="L148">
            <v>-2.2227928698439481E-3</v>
          </cell>
          <cell r="M148">
            <v>-9.7805095042112766E-3</v>
          </cell>
        </row>
        <row r="149">
          <cell r="L149">
            <v>5.4422060478733769E-3</v>
          </cell>
          <cell r="M149">
            <v>-3.8141708254161633E-2</v>
          </cell>
        </row>
        <row r="150">
          <cell r="L150">
            <v>-9.3176965174033288E-3</v>
          </cell>
          <cell r="M150">
            <v>-6.8785704053928254E-2</v>
          </cell>
        </row>
        <row r="151">
          <cell r="L151">
            <v>-7.9867576607051127E-5</v>
          </cell>
          <cell r="M151">
            <v>-0.11861630473813778</v>
          </cell>
        </row>
        <row r="152">
          <cell r="L152">
            <v>3.3703359176451952E-2</v>
          </cell>
          <cell r="M152">
            <v>-0.12347322106990899</v>
          </cell>
        </row>
        <row r="153">
          <cell r="L153">
            <v>-1.5435324587493748E-2</v>
          </cell>
          <cell r="M153">
            <v>-0.13069736813644839</v>
          </cell>
        </row>
        <row r="154">
          <cell r="L154">
            <v>-2.0958989322710342E-2</v>
          </cell>
          <cell r="M154">
            <v>-0.15137150929087517</v>
          </cell>
        </row>
        <row r="155">
          <cell r="L155">
            <v>-3.0800454642003428E-2</v>
          </cell>
          <cell r="M155">
            <v>-0.11366402981517165</v>
          </cell>
        </row>
        <row r="156">
          <cell r="L156">
            <v>-2.6590336586983399E-2</v>
          </cell>
          <cell r="M156">
            <v>-0.10918181565970742</v>
          </cell>
        </row>
        <row r="157">
          <cell r="L157">
            <v>-6.2330514817835692E-2</v>
          </cell>
          <cell r="M157">
            <v>-0.11564163936470162</v>
          </cell>
        </row>
        <row r="158">
          <cell r="L158">
            <v>-5.5899858687217252E-3</v>
          </cell>
          <cell r="M158">
            <v>-7.020877307278961E-2</v>
          </cell>
        </row>
        <row r="159">
          <cell r="L159">
            <v>2.5183796204306885E-2</v>
          </cell>
          <cell r="M159">
            <v>-7.3953267013011081E-2</v>
          </cell>
        </row>
        <row r="160">
          <cell r="L160">
            <v>-3.8850678837031416E-2</v>
          </cell>
          <cell r="M160">
            <v>-0.10411752932552865</v>
          </cell>
        </row>
        <row r="161">
          <cell r="L161">
            <v>2.2543166473564469E-2</v>
          </cell>
          <cell r="M161">
            <v>-8.6795997030589267E-2</v>
          </cell>
        </row>
        <row r="162">
          <cell r="L162">
            <v>-2.589919815709818E-2</v>
          </cell>
          <cell r="M162">
            <v>-0.11055308259238816</v>
          </cell>
        </row>
        <row r="163">
          <cell r="L163">
            <v>-3.3649077561206497E-2</v>
          </cell>
          <cell r="M163">
            <v>-8.5469878232516283E-2</v>
          </cell>
        </row>
        <row r="164">
          <cell r="L164">
            <v>-1.4158852466293337E-2</v>
          </cell>
          <cell r="M164">
            <v>-6.1559875509634043E-2</v>
          </cell>
        </row>
        <row r="165">
          <cell r="L165">
            <v>-9.5947152791248103E-3</v>
          </cell>
          <cell r="M165">
            <v>-5.0800745661231272E-2</v>
          </cell>
        </row>
        <row r="166">
          <cell r="L166">
            <v>-8.2096728785150397E-3</v>
          </cell>
          <cell r="M166">
            <v>-2.2555768854235492E-2</v>
          </cell>
        </row>
        <row r="167">
          <cell r="L167">
            <v>-2.0267237870439603E-2</v>
          </cell>
          <cell r="M167">
            <v>1.5080101007480362E-2</v>
          </cell>
        </row>
        <row r="168">
          <cell r="L168">
            <v>-4.0583874153304889E-3</v>
          </cell>
          <cell r="M168">
            <v>2.6991039354175239E-2</v>
          </cell>
        </row>
        <row r="169">
          <cell r="L169">
            <v>1.5713220072246514E-3</v>
          </cell>
          <cell r="M169">
            <v>2.8917406221617759E-2</v>
          </cell>
        </row>
        <row r="170">
          <cell r="L170">
            <v>-8.3842419512911714E-3</v>
          </cell>
          <cell r="M170">
            <v>4.703758117625223E-2</v>
          </cell>
        </row>
        <row r="171">
          <cell r="L171">
            <v>-2.8562742416315956E-3</v>
          </cell>
          <cell r="M171">
            <v>7.2834566666089229E-2</v>
          </cell>
        </row>
        <row r="172">
          <cell r="L172">
            <v>1.9876414379478291E-2</v>
          </cell>
          <cell r="M172">
            <v>6.9242169873202197E-2</v>
          </cell>
        </row>
        <row r="173">
          <cell r="L173">
            <v>2.9978584305117684E-2</v>
          </cell>
          <cell r="M173">
            <v>6.7492700704923747E-2</v>
          </cell>
        </row>
        <row r="174">
          <cell r="L174">
            <v>-8.7710647956446008E-3</v>
          </cell>
          <cell r="M174">
            <v>9.1022195211973189E-2</v>
          </cell>
        </row>
        <row r="175">
          <cell r="L175">
            <v>-2.1902611602107047E-3</v>
          </cell>
          <cell r="M175">
            <v>0.13882165090216136</v>
          </cell>
        </row>
        <row r="176">
          <cell r="L176">
            <v>1.9209907451085195E-2</v>
          </cell>
          <cell r="M176">
            <v>9.9512974651617458E-2</v>
          </cell>
        </row>
        <row r="177">
          <cell r="L177">
            <v>1.6047256766394513E-2</v>
          </cell>
          <cell r="M177">
            <v>0.11516335441298153</v>
          </cell>
        </row>
        <row r="178">
          <cell r="L178">
            <v>-6.1952195308327962E-3</v>
          </cell>
          <cell r="M178">
            <v>7.705957324779189E-2</v>
          </cell>
        </row>
        <row r="179">
          <cell r="L179">
            <v>1.8207716312114597E-2</v>
          </cell>
          <cell r="M179">
            <v>7.8963331164680239E-2</v>
          </cell>
        </row>
        <row r="180">
          <cell r="L180">
            <v>5.2681198970100596E-2</v>
          </cell>
          <cell r="M180">
            <v>6.2793545468601275E-2</v>
          </cell>
        </row>
        <row r="181">
          <cell r="L181">
            <v>3.4656285972345602E-2</v>
          </cell>
          <cell r="M181">
            <v>4.6988440798245046E-2</v>
          </cell>
        </row>
        <row r="182">
          <cell r="L182">
            <v>-3.6631633040189904E-2</v>
          </cell>
          <cell r="M182">
            <v>2.5897396189753508E-2</v>
          </cell>
        </row>
        <row r="183">
          <cell r="L183">
            <v>3.3717259775152497E-2</v>
          </cell>
          <cell r="M183">
            <v>3.2415335607900664E-2</v>
          </cell>
        </row>
        <row r="184">
          <cell r="L184">
            <v>-1.8669847388895322E-2</v>
          </cell>
          <cell r="M184">
            <v>-7.3497406828980649E-3</v>
          </cell>
        </row>
        <row r="185">
          <cell r="L185">
            <v>-4.4386187209494166E-3</v>
          </cell>
          <cell r="M185">
            <v>8.1500896734814088E-3</v>
          </cell>
        </row>
        <row r="186">
          <cell r="L186">
            <v>2.9484391047152059E-3</v>
          </cell>
          <cell r="M186">
            <v>6.6655457662145867E-3</v>
          </cell>
        </row>
        <row r="187">
          <cell r="L187">
            <v>3.7026477876642483E-2</v>
          </cell>
          <cell r="M187">
            <v>3.5711354127917705E-2</v>
          </cell>
        </row>
        <row r="188">
          <cell r="L188">
            <v>1.3813666291405013E-2</v>
          </cell>
          <cell r="M188">
            <v>-5.1445502387727715E-2</v>
          </cell>
        </row>
        <row r="189">
          <cell r="L189">
            <v>-3.0510965733181905E-2</v>
          </cell>
          <cell r="M189">
            <v>-3.5513611914712029E-2</v>
          </cell>
        </row>
        <row r="190">
          <cell r="L190">
            <v>-6.0979621421688446E-3</v>
          </cell>
          <cell r="M190">
            <v>1.8885412573709015E-2</v>
          </cell>
        </row>
        <row r="191">
          <cell r="L191">
            <v>-3.3467758978987794E-3</v>
          </cell>
          <cell r="M191">
            <v>4.3358739824611359E-2</v>
          </cell>
        </row>
        <row r="192">
          <cell r="L192">
            <v>-5.90462521941304E-3</v>
          </cell>
          <cell r="M192">
            <v>4.6519104646231879E-2</v>
          </cell>
        </row>
        <row r="193">
          <cell r="L193">
            <v>3.1886995988304356E-2</v>
          </cell>
          <cell r="M193">
            <v>5.3207364498370824E-2</v>
          </cell>
        </row>
        <row r="194">
          <cell r="L194">
            <v>-5.0241048519574449E-2</v>
          </cell>
          <cell r="M194">
            <v>-2.0555716708738903E-3</v>
          </cell>
        </row>
        <row r="195">
          <cell r="L195">
            <v>3.084164763782149E-2</v>
          </cell>
          <cell r="M195">
            <v>2.6106340902087632E-2</v>
          </cell>
        </row>
        <row r="196">
          <cell r="L196">
            <v>2.4170218333122051E-2</v>
          </cell>
          <cell r="M196">
            <v>2.9736989166877503E-2</v>
          </cell>
        </row>
        <row r="197">
          <cell r="L197">
            <v>1.7775271812953353E-2</v>
          </cell>
          <cell r="M197">
            <v>3.3169676422375449E-3</v>
          </cell>
        </row>
        <row r="198">
          <cell r="L198">
            <v>-3.2788347999801459E-4</v>
          </cell>
          <cell r="M198">
            <v>6.2164654925811469E-3</v>
          </cell>
        </row>
        <row r="199">
          <cell r="L199">
            <v>4.4859676652442282E-4</v>
          </cell>
          <cell r="M199">
            <v>3.5570464190049167E-2</v>
          </cell>
        </row>
        <row r="200">
          <cell r="L200">
            <v>-2.2257237251401163E-2</v>
          </cell>
          <cell r="M200">
            <v>2.7301159923363016E-2</v>
          </cell>
        </row>
        <row r="201">
          <cell r="L201">
            <v>-2.3438926279398919E-2</v>
          </cell>
          <cell r="M201">
            <v>-1.8873903246894308E-3</v>
          </cell>
        </row>
        <row r="202">
          <cell r="L202">
            <v>3.448905072859576E-2</v>
          </cell>
          <cell r="M202">
            <v>-5.3729569357888751E-3</v>
          </cell>
        </row>
        <row r="203">
          <cell r="L203">
            <v>-2.1069762300727213E-3</v>
          </cell>
          <cell r="M203">
            <v>-3.8481316143172184E-2</v>
          </cell>
        </row>
        <row r="204">
          <cell r="L204">
            <v>2.0716552891543394E-2</v>
          </cell>
          <cell r="M204">
            <v>-3.3061816058373217E-2</v>
          </cell>
        </row>
        <row r="205">
          <cell r="L205">
            <v>2.8835199228907982E-2</v>
          </cell>
          <cell r="M205">
            <v>-0.10330416711663915</v>
          </cell>
        </row>
        <row r="206">
          <cell r="L206">
            <v>-7.5402500922088223E-3</v>
          </cell>
          <cell r="M206">
            <v>-0.12563815454598093</v>
          </cell>
        </row>
        <row r="207">
          <cell r="L207">
            <v>-5.0037692363791075E-2</v>
          </cell>
          <cell r="M207">
            <v>-6.7391694297931348E-2</v>
          </cell>
        </row>
        <row r="208">
          <cell r="L208">
            <v>-2.6849231528790818E-2</v>
          </cell>
          <cell r="M208">
            <v>-2.1495365657151044E-2</v>
          </cell>
        </row>
        <row r="209">
          <cell r="L209">
            <v>5.379650294101701E-5</v>
          </cell>
          <cell r="M209">
            <v>2.6116842849575272E-2</v>
          </cell>
        </row>
        <row r="210">
          <cell r="L210">
            <v>3.5175440395165403E-3</v>
          </cell>
          <cell r="M210">
            <v>3.4759416970336243E-2</v>
          </cell>
        </row>
        <row r="211">
          <cell r="L211">
            <v>-5.3432479207823125E-2</v>
          </cell>
          <cell r="M211">
            <v>2.9648357307821671E-2</v>
          </cell>
        </row>
        <row r="212">
          <cell r="L212">
            <v>3.2100189126840206E-3</v>
          </cell>
          <cell r="M212">
            <v>7.7589297625728859E-2</v>
          </cell>
        </row>
        <row r="213">
          <cell r="L213">
            <v>5.8573416316435312E-2</v>
          </cell>
          <cell r="M213">
            <v>6.3829984903795545E-2</v>
          </cell>
        </row>
        <row r="214">
          <cell r="L214">
            <v>-3.2873235315046268E-3</v>
          </cell>
          <cell r="M214">
            <v>3.4953062693889869E-3</v>
          </cell>
        </row>
        <row r="215">
          <cell r="L215">
            <v>2.0502467861012841E-2</v>
          </cell>
          <cell r="M215">
            <v>3.0168961810264516E-2</v>
          </cell>
        </row>
        <row r="216">
          <cell r="L216">
            <v>8.4768519485789451E-3</v>
          </cell>
          <cell r="M216">
            <v>3.7629546855852958E-3</v>
          </cell>
        </row>
        <row r="217">
          <cell r="L217">
            <v>-1.4392004518584134E-3</v>
          </cell>
          <cell r="M217">
            <v>3.6835566089845617E-3</v>
          </cell>
        </row>
        <row r="218">
          <cell r="L218">
            <v>-9.3598240153081047E-3</v>
          </cell>
          <cell r="M218">
            <v>-1.559086822562572E-2</v>
          </cell>
        </row>
        <row r="219">
          <cell r="L219">
            <v>-9.5995741358082531E-3</v>
          </cell>
          <cell r="M219">
            <v>3.8558902586247612E-3</v>
          </cell>
        </row>
        <row r="220">
          <cell r="L220">
            <v>-1.4631381995138248E-3</v>
          </cell>
          <cell r="M220">
            <v>2.6991016527535772E-2</v>
          </cell>
        </row>
        <row r="221">
          <cell r="L221">
            <v>2.3206044637980261E-2</v>
          </cell>
          <cell r="M221">
            <v>3.1955018574723493E-2</v>
          </cell>
        </row>
        <row r="222">
          <cell r="L222">
            <v>-5.6557609694670719E-3</v>
          </cell>
          <cell r="M222">
            <v>-2.1016204900554669E-3</v>
          </cell>
        </row>
        <row r="223">
          <cell r="L223">
            <v>8.3970810007001351E-3</v>
          </cell>
          <cell r="M223">
            <v>-4.8520134327350029E-3</v>
          </cell>
        </row>
        <row r="224">
          <cell r="L224">
            <v>-2.0615249463466601E-2</v>
          </cell>
          <cell r="M224">
            <v>-2.0333151245080505E-2</v>
          </cell>
        </row>
        <row r="225">
          <cell r="L225">
            <v>1.0210027203407801E-2</v>
          </cell>
          <cell r="M225">
            <v>1.3350445090606788E-2</v>
          </cell>
        </row>
        <row r="226">
          <cell r="L226">
            <v>1.3225453969817558E-2</v>
          </cell>
          <cell r="M226">
            <v>1.2886829327724669E-2</v>
          </cell>
        </row>
        <row r="227">
          <cell r="L227">
            <v>3.3633295557056186E-3</v>
          </cell>
          <cell r="M227">
            <v>-5.6019745487190131E-2</v>
          </cell>
        </row>
        <row r="228">
          <cell r="L228">
            <v>-1.0561860284139857E-2</v>
          </cell>
          <cell r="M228">
            <v>-6.751752262887134E-2</v>
          </cell>
        </row>
        <row r="229">
          <cell r="L229">
            <v>-8.396358042053409E-3</v>
          </cell>
          <cell r="M229">
            <v>-2.4510368192077636E-2</v>
          </cell>
        </row>
        <row r="230">
          <cell r="L230">
            <v>-7.2901679223359439E-3</v>
          </cell>
          <cell r="M230">
            <v>-1.1602313511376194E-2</v>
          </cell>
        </row>
        <row r="231">
          <cell r="L231">
            <v>1.3058647572374849E-2</v>
          </cell>
          <cell r="M231">
            <v>-1.7579978061810331E-2</v>
          </cell>
        </row>
        <row r="232">
          <cell r="L232">
            <v>9.7478482062975935E-3</v>
          </cell>
          <cell r="M232">
            <v>-8.8570775467977647E-4</v>
          </cell>
        </row>
        <row r="233">
          <cell r="L233">
            <v>-5.5704157440656377E-2</v>
          </cell>
          <cell r="M233">
            <v>1.2127102831522407E-2</v>
          </cell>
        </row>
        <row r="234">
          <cell r="L234">
            <v>-8.857739582356694E-3</v>
          </cell>
          <cell r="M234">
            <v>7.0329943455974542E-2</v>
          </cell>
        </row>
        <row r="235">
          <cell r="L235">
            <v>3.5072154201987393E-2</v>
          </cell>
          <cell r="M235">
            <v>7.9679030317654664E-2</v>
          </cell>
        </row>
        <row r="236">
          <cell r="L236">
            <v>4.7249234299533427E-3</v>
          </cell>
          <cell r="M236">
            <v>2.6129714715846131E-2</v>
          </cell>
        </row>
        <row r="237">
          <cell r="L237">
            <v>-1.3293911610931075E-2</v>
          </cell>
          <cell r="M237">
            <v>7.2056717171412599E-2</v>
          </cell>
        </row>
        <row r="238">
          <cell r="L238">
            <v>3.0273560259296284E-2</v>
          </cell>
          <cell r="M238">
            <v>8.3594033705880921E-2</v>
          </cell>
        </row>
        <row r="239">
          <cell r="L239">
            <v>2.2899153908275682E-2</v>
          </cell>
          <cell r="M239">
            <v>5.6791825574180832E-2</v>
          </cell>
        </row>
        <row r="240">
          <cell r="L240">
            <v>-1.401985042489895E-3</v>
          </cell>
          <cell r="M240">
            <v>2.2063218276106911E-2</v>
          </cell>
        </row>
        <row r="241">
          <cell r="L241">
            <v>-2.0033899146332246E-4</v>
          </cell>
          <cell r="M241">
            <v>2.0552671965827773E-3</v>
          </cell>
        </row>
        <row r="242">
          <cell r="L242">
            <v>-1.6264774551457806E-2</v>
          </cell>
          <cell r="M242">
            <v>-3.9078885237254113E-2</v>
          </cell>
        </row>
        <row r="243">
          <cell r="L243">
            <v>4.9693900903054145E-2</v>
          </cell>
          <cell r="M243">
            <v>-4.3727137044778486E-2</v>
          </cell>
        </row>
        <row r="244">
          <cell r="L244">
            <v>-2.6751259759060231E-3</v>
          </cell>
          <cell r="M244">
            <v>-6.7323371528087539E-2</v>
          </cell>
        </row>
        <row r="245">
          <cell r="L245">
            <v>4.7902099124701447E-3</v>
          </cell>
          <cell r="M245">
            <v>-8.8193890203524972E-2</v>
          </cell>
        </row>
        <row r="246">
          <cell r="L246">
            <v>-1.0715662332672737E-2</v>
          </cell>
          <cell r="M246">
            <v>-0.12461329115398745</v>
          </cell>
        </row>
        <row r="247">
          <cell r="L247">
            <v>-2.0950580348638836E-2</v>
          </cell>
          <cell r="M247">
            <v>-0.14458356958476448</v>
          </cell>
        </row>
        <row r="248">
          <cell r="L248">
            <v>-4.1241899278133265E-2</v>
          </cell>
          <cell r="M248">
            <v>-0.11261500047880091</v>
          </cell>
        </row>
        <row r="249">
          <cell r="L249">
            <v>-2.1023384774051856E-2</v>
          </cell>
          <cell r="M249">
            <v>-6.3609163745380171E-2</v>
          </cell>
        </row>
        <row r="250">
          <cell r="L250">
            <v>2.3792482614487964E-2</v>
          </cell>
          <cell r="M250">
            <v>-3.0445730404958016E-2</v>
          </cell>
        </row>
        <row r="251">
          <cell r="L251">
            <v>-2.499227939584403E-2</v>
          </cell>
          <cell r="M251">
            <v>-5.1479620863456255E-2</v>
          </cell>
        </row>
        <row r="252">
          <cell r="L252">
            <v>-3.5343166177836727E-2</v>
          </cell>
          <cell r="M252">
            <v>-2.7256403610833813E-2</v>
          </cell>
        </row>
        <row r="253">
          <cell r="L253">
            <v>-3.328429796625143E-2</v>
          </cell>
          <cell r="M253">
            <v>4.057017569664656E-2</v>
          </cell>
        </row>
        <row r="254">
          <cell r="L254">
            <v>1.5638393065263267E-2</v>
          </cell>
          <cell r="M254">
            <v>6.7189602041293206E-2</v>
          </cell>
        </row>
        <row r="255">
          <cell r="L255">
            <v>1.1705516979941377E-2</v>
          </cell>
          <cell r="M255">
            <v>6.5150802943064301E-2</v>
          </cell>
        </row>
        <row r="256">
          <cell r="L256">
            <v>1.364827631432064E-2</v>
          </cell>
        </row>
        <row r="257">
          <cell r="L257">
            <v>1.581927097527247E-3</v>
          </cell>
        </row>
        <row r="258">
          <cell r="L258">
            <v>-9.2631102911799879E-5</v>
          </cell>
        </row>
        <row r="259">
          <cell r="L259">
            <v>3.1919546716513203E-2</v>
          </cell>
        </row>
        <row r="260">
          <cell r="L260">
            <v>-8.5541855456522375E-3</v>
          </cell>
        </row>
        <row r="261">
          <cell r="L261">
            <v>1.3698079332869817E-2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A7FD6-2239-404F-B33C-5FC0E0F0BA65}">
  <dimension ref="C1:P44"/>
  <sheetViews>
    <sheetView zoomScale="80" zoomScaleNormal="80" workbookViewId="0">
      <selection activeCell="F37" sqref="F37"/>
    </sheetView>
  </sheetViews>
  <sheetFormatPr defaultRowHeight="14.5" x14ac:dyDescent="0.35"/>
  <cols>
    <col min="3" max="3" width="25.08984375" customWidth="1"/>
    <col min="4" max="4" width="26.54296875" customWidth="1"/>
    <col min="5" max="5" width="18.54296875" customWidth="1"/>
    <col min="6" max="6" width="15.26953125" customWidth="1"/>
    <col min="7" max="7" width="16.90625" customWidth="1"/>
    <col min="8" max="9" width="19.36328125" customWidth="1"/>
    <col min="11" max="11" width="26.36328125" customWidth="1"/>
    <col min="12" max="12" width="24.26953125" customWidth="1"/>
    <col min="13" max="13" width="17.1796875" customWidth="1"/>
    <col min="14" max="14" width="17.7265625" customWidth="1"/>
    <col min="15" max="16" width="17" customWidth="1"/>
  </cols>
  <sheetData>
    <row r="1" spans="3:16" ht="15" thickBot="1" x14ac:dyDescent="0.4"/>
    <row r="2" spans="3:16" ht="15" thickBot="1" x14ac:dyDescent="0.4">
      <c r="D2" s="14" t="s">
        <v>104</v>
      </c>
      <c r="E2" s="117"/>
      <c r="F2" s="216" t="s">
        <v>105</v>
      </c>
      <c r="G2" s="217"/>
      <c r="H2" s="217"/>
    </row>
    <row r="3" spans="3:16" ht="15" thickBot="1" x14ac:dyDescent="0.4">
      <c r="D3" s="14" t="s">
        <v>2</v>
      </c>
      <c r="E3" s="118">
        <v>2435710.71</v>
      </c>
      <c r="F3" s="216"/>
      <c r="G3" s="217"/>
      <c r="H3" s="217"/>
    </row>
    <row r="4" spans="3:16" ht="24" customHeight="1" thickBot="1" x14ac:dyDescent="0.4">
      <c r="D4" s="14" t="s">
        <v>0</v>
      </c>
      <c r="E4" s="118">
        <v>5000000</v>
      </c>
      <c r="F4" s="216"/>
      <c r="G4" s="217"/>
      <c r="H4" s="217"/>
      <c r="K4" s="1"/>
    </row>
    <row r="5" spans="3:16" ht="15" thickBot="1" x14ac:dyDescent="0.4">
      <c r="D5" s="14" t="s">
        <v>4</v>
      </c>
      <c r="E5" s="69">
        <f>IF(G5=0,(E3/E4+E2),G5)</f>
        <v>0.487142142</v>
      </c>
      <c r="G5" s="119"/>
      <c r="K5" s="14" t="s">
        <v>5</v>
      </c>
      <c r="L5" s="54">
        <f>E5*L11*E4</f>
        <v>0</v>
      </c>
      <c r="N5" s="6"/>
    </row>
    <row r="6" spans="3:16" ht="15" thickBot="1" x14ac:dyDescent="0.4">
      <c r="D6" s="14" t="s">
        <v>5</v>
      </c>
      <c r="E6" s="56">
        <f>E4*E5</f>
        <v>2435710.71</v>
      </c>
      <c r="K6" s="14" t="s">
        <v>1</v>
      </c>
      <c r="L6" s="22">
        <f>E4+L5</f>
        <v>5000000</v>
      </c>
    </row>
    <row r="7" spans="3:16" ht="15" thickBot="1" x14ac:dyDescent="0.4">
      <c r="D7" s="14" t="s">
        <v>1</v>
      </c>
      <c r="E7" s="55">
        <f>E4+E6</f>
        <v>7435710.71</v>
      </c>
      <c r="K7" s="14" t="s">
        <v>14</v>
      </c>
      <c r="L7" s="22">
        <f>SQRT(L8)</f>
        <v>0</v>
      </c>
      <c r="M7" s="1"/>
    </row>
    <row r="8" spans="3:16" ht="15" thickBot="1" x14ac:dyDescent="0.4">
      <c r="D8" s="14" t="s">
        <v>15</v>
      </c>
      <c r="E8" s="116"/>
      <c r="K8" s="14" t="s">
        <v>15</v>
      </c>
      <c r="L8" s="22">
        <f>E4^2*E8*L11</f>
        <v>0</v>
      </c>
    </row>
    <row r="9" spans="3:16" ht="15" thickBot="1" x14ac:dyDescent="0.4">
      <c r="D9" s="14" t="s">
        <v>14</v>
      </c>
      <c r="E9" s="14">
        <f>SQRT(E8)</f>
        <v>0</v>
      </c>
      <c r="G9" s="218" t="s">
        <v>114</v>
      </c>
      <c r="H9" s="218"/>
    </row>
    <row r="10" spans="3:16" ht="15" thickBot="1" x14ac:dyDescent="0.4">
      <c r="E10" s="1"/>
      <c r="G10" s="218"/>
      <c r="H10" s="218"/>
    </row>
    <row r="11" spans="3:16" ht="16.5" thickBot="1" x14ac:dyDescent="0.55000000000000004">
      <c r="E11" s="1"/>
      <c r="K11" s="3" t="s">
        <v>18</v>
      </c>
      <c r="L11" s="121"/>
    </row>
    <row r="12" spans="3:16" ht="15" thickBot="1" x14ac:dyDescent="0.4">
      <c r="C12" s="15" t="s">
        <v>6</v>
      </c>
      <c r="D12" s="120"/>
      <c r="E12" s="117"/>
      <c r="F12" s="120"/>
      <c r="G12" s="117"/>
      <c r="H12" s="117"/>
      <c r="K12" s="2" t="s">
        <v>6</v>
      </c>
      <c r="L12" s="3">
        <f>D12</f>
        <v>0</v>
      </c>
      <c r="M12" s="3">
        <f>E12</f>
        <v>0</v>
      </c>
      <c r="N12" s="3">
        <f>F12</f>
        <v>0</v>
      </c>
      <c r="O12" s="3">
        <f>G12</f>
        <v>0</v>
      </c>
      <c r="P12" s="3">
        <f>H12</f>
        <v>0</v>
      </c>
    </row>
    <row r="13" spans="3:16" ht="15" thickBot="1" x14ac:dyDescent="0.4">
      <c r="C13" s="3" t="s">
        <v>7</v>
      </c>
      <c r="D13" s="9" t="s">
        <v>10</v>
      </c>
      <c r="E13" s="10" t="s">
        <v>11</v>
      </c>
      <c r="F13" s="10" t="s">
        <v>12</v>
      </c>
      <c r="G13" s="11" t="s">
        <v>13</v>
      </c>
      <c r="H13" s="11" t="s">
        <v>109</v>
      </c>
      <c r="K13" s="3" t="s">
        <v>7</v>
      </c>
      <c r="L13" s="206" t="s">
        <v>100</v>
      </c>
      <c r="M13" s="206" t="s">
        <v>101</v>
      </c>
      <c r="N13" s="206" t="s">
        <v>102</v>
      </c>
      <c r="O13" s="206" t="s">
        <v>103</v>
      </c>
      <c r="P13" s="211" t="s">
        <v>108</v>
      </c>
    </row>
    <row r="14" spans="3:16" ht="15" thickBot="1" x14ac:dyDescent="0.4">
      <c r="C14" s="3" t="s">
        <v>0</v>
      </c>
      <c r="D14" s="8">
        <f>$E$4+$E$4*D12</f>
        <v>5000000</v>
      </c>
      <c r="E14" s="7">
        <f>$E$4+$E$4*E12</f>
        <v>5000000</v>
      </c>
      <c r="F14" s="7">
        <f>$E$4+$E$4*F12</f>
        <v>5000000</v>
      </c>
      <c r="G14" s="12">
        <f>$E$4+$E$4*G12</f>
        <v>5000000</v>
      </c>
      <c r="H14" s="12">
        <f>$E$4+$E$4*H12</f>
        <v>5000000</v>
      </c>
      <c r="K14" s="3" t="s">
        <v>16</v>
      </c>
      <c r="L14" s="207">
        <f>_xlfn.NORM.INV(0.1,0,1)</f>
        <v>-1.2815515655446006</v>
      </c>
      <c r="M14" s="207">
        <f>_xlfn.NORM.INV(0.05,0,1)</f>
        <v>-1.6448536269514726</v>
      </c>
      <c r="N14" s="207">
        <f>_xlfn.NORM.INV(0.025,0,1)</f>
        <v>-1.9599639845400538</v>
      </c>
      <c r="O14" s="207">
        <f>_xlfn.NORM.INV(0.01,0,1)</f>
        <v>-2.3263478740408408</v>
      </c>
      <c r="P14" s="202" t="e">
        <f>_xlfn.NORM.INV(E25/100,0,1)</f>
        <v>#NUM!</v>
      </c>
    </row>
    <row r="15" spans="3:16" ht="15" thickBot="1" x14ac:dyDescent="0.4">
      <c r="C15" s="3" t="s">
        <v>98</v>
      </c>
      <c r="D15" s="8">
        <f>$E$7-D14</f>
        <v>2435710.71</v>
      </c>
      <c r="E15" s="8">
        <f>$E$7-E14</f>
        <v>2435710.71</v>
      </c>
      <c r="F15" s="8">
        <f>$E$7-F14</f>
        <v>2435710.71</v>
      </c>
      <c r="G15" s="8">
        <f>$E$7-G14</f>
        <v>2435710.71</v>
      </c>
      <c r="H15" s="8">
        <f>$E$7-H14</f>
        <v>2435710.71</v>
      </c>
      <c r="I15" s="63"/>
      <c r="K15" s="3" t="s">
        <v>17</v>
      </c>
      <c r="L15" s="208">
        <f>$E$5*$L$11+L14*($L$11*$E$8)^0.5</f>
        <v>0</v>
      </c>
      <c r="M15" s="208">
        <f>$E$5*$L$11+M14*($L$11*$E$8)^0.5</f>
        <v>0</v>
      </c>
      <c r="N15" s="208">
        <f>$E$5*$L$11+N14*($L$11*$E$8)^0.5</f>
        <v>0</v>
      </c>
      <c r="O15" s="208">
        <f>$E$5*$L$11+O14*($L$11*$E$8)^0.5</f>
        <v>0</v>
      </c>
      <c r="P15" s="203" t="e">
        <f>$E$5*$L$11+P14*($L$11*$E$8)^0.5</f>
        <v>#NUM!</v>
      </c>
    </row>
    <row r="16" spans="3:16" ht="15" thickBot="1" x14ac:dyDescent="0.4">
      <c r="C16" s="3" t="s">
        <v>99</v>
      </c>
      <c r="D16" s="13">
        <f>$E$4-D14</f>
        <v>0</v>
      </c>
      <c r="E16" s="13">
        <f>$E$4-E14</f>
        <v>0</v>
      </c>
      <c r="F16" s="13">
        <f>$E$4-F14</f>
        <v>0</v>
      </c>
      <c r="G16" s="13">
        <f>$E$4-G14</f>
        <v>0</v>
      </c>
      <c r="H16" s="13">
        <f>$E$4-H14</f>
        <v>0</v>
      </c>
      <c r="I16" s="62"/>
      <c r="K16" s="198" t="s">
        <v>0</v>
      </c>
      <c r="L16" s="209">
        <f>(1+L15)*$E$4</f>
        <v>5000000</v>
      </c>
      <c r="M16" s="209">
        <f>(1+M15)*$E$4</f>
        <v>5000000</v>
      </c>
      <c r="N16" s="209">
        <f>(1+N15)*$E$4</f>
        <v>5000000</v>
      </c>
      <c r="O16" s="209">
        <f>(1+O15)*$E$4</f>
        <v>5000000</v>
      </c>
      <c r="P16" s="204" t="e">
        <f>(1+P15)*$E$4</f>
        <v>#NUM!</v>
      </c>
    </row>
    <row r="17" spans="3:16" ht="15" thickBot="1" x14ac:dyDescent="0.4">
      <c r="K17" s="199" t="s">
        <v>8</v>
      </c>
      <c r="L17" s="212">
        <f>-$E$4*($L$11*$E$5*0+L$14*($L$11*$E$8)^0.5)</f>
        <v>0</v>
      </c>
      <c r="M17" s="212">
        <f>-$E$4*($L$11*$E$5*0+M$14*($L$11*$E$8)^0.5)</f>
        <v>0</v>
      </c>
      <c r="N17" s="212">
        <f>-$E$4*($L$11*$E$5*0+N$14*($L$11*$E$8)^0.5)</f>
        <v>0</v>
      </c>
      <c r="O17" s="212">
        <f>-$E$4*($L$11*$E$5*0+O$14*($L$11*$E$8)^0.5)</f>
        <v>0</v>
      </c>
      <c r="P17" s="213" t="e">
        <f>-$E$4*($L$11*$E$5*0+P$14*($L$11*$E$8)^0.5)</f>
        <v>#NUM!</v>
      </c>
    </row>
    <row r="18" spans="3:16" ht="15" thickBot="1" x14ac:dyDescent="0.4">
      <c r="K18" s="200" t="s">
        <v>9</v>
      </c>
      <c r="L18" s="214">
        <f>-$E$4*($L$11*$E$5+L$14*($L$11*$E$8)^0.5)</f>
        <v>0</v>
      </c>
      <c r="M18" s="214">
        <f>-$E$4*($L$11*$E$5+M$14*($L$11*$E$8)^0.5)</f>
        <v>0</v>
      </c>
      <c r="N18" s="214">
        <f>-$E$4*($L$11*$E$5+N$14*($L$11*$E$8)^0.5)</f>
        <v>0</v>
      </c>
      <c r="O18" s="214">
        <f>-$E$4*($L$11*$E$5+O$14*($L$11*$E$8)^0.5)</f>
        <v>0</v>
      </c>
      <c r="P18" s="215" t="e">
        <f>-$E$4*($L$11*$E$5+P$14*($L$11*$E$8)^0.5)</f>
        <v>#NUM!</v>
      </c>
    </row>
    <row r="19" spans="3:16" ht="15" thickBot="1" x14ac:dyDescent="0.4">
      <c r="E19" s="68">
        <f>2627531.83/E4</f>
        <v>0.525506366</v>
      </c>
      <c r="K19" s="201" t="s">
        <v>19</v>
      </c>
      <c r="L19" s="210" t="e">
        <f>$E$4-$L$8*_xlfn.NORM.DIST(L16,$E$4,$L$7,FALSE)/_xlfn.NORM.DIST(L16,$E$4,$L$7,TRUE)</f>
        <v>#NUM!</v>
      </c>
      <c r="M19" s="210" t="e">
        <f>$E$4-$L$8*_xlfn.NORM.DIST(M16,$E$4,$L$7,FALSE)/_xlfn.NORM.DIST(M16,$E$4,$L$7,TRUE)</f>
        <v>#NUM!</v>
      </c>
      <c r="N19" s="210" t="e">
        <f>$E$4-$L$8*_xlfn.NORM.DIST(N16,$E$4,$L$7,FALSE)/_xlfn.NORM.DIST(N16,$E$4,$L$7,TRUE)</f>
        <v>#NUM!</v>
      </c>
      <c r="O19" s="210" t="e">
        <f>$E$4-$L$8*_xlfn.NORM.DIST(O16,$E$4,$L$7,FALSE)/_xlfn.NORM.DIST(O16,$E$4,$L$7,TRUE)</f>
        <v>#NUM!</v>
      </c>
      <c r="P19" s="205" t="e">
        <f>$E$4-$L$8*_xlfn.NORM.DIST(P16,$E$4,$L$7,FALSE)/_xlfn.NORM.DIST(P16,$E$4,$L$7,TRUE)</f>
        <v>#NUM!</v>
      </c>
    </row>
    <row r="21" spans="3:16" ht="15" thickBot="1" x14ac:dyDescent="0.4"/>
    <row r="22" spans="3:16" ht="15" thickBot="1" x14ac:dyDescent="0.4">
      <c r="D22" s="58" t="s">
        <v>94</v>
      </c>
      <c r="E22" s="58" t="s">
        <v>96</v>
      </c>
      <c r="F22" s="58" t="s">
        <v>95</v>
      </c>
      <c r="G22" s="59" t="s">
        <v>97</v>
      </c>
    </row>
    <row r="23" spans="3:16" ht="15" thickBot="1" x14ac:dyDescent="0.4">
      <c r="D23" s="120"/>
      <c r="E23" s="120"/>
      <c r="F23" s="61" t="e">
        <f>1-ABS(E23-$E$25)/ABS($E$23-$E$24)</f>
        <v>#DIV/0!</v>
      </c>
      <c r="G23" s="219" t="e">
        <f>F24*D24+F23*D23</f>
        <v>#DIV/0!</v>
      </c>
    </row>
    <row r="24" spans="3:16" ht="15" thickBot="1" x14ac:dyDescent="0.4">
      <c r="D24" s="120"/>
      <c r="E24" s="120"/>
      <c r="F24" s="61" t="e">
        <f>1-ABS(E24-$E$25)/ABS($E$23-$E$24)</f>
        <v>#DIV/0!</v>
      </c>
      <c r="G24" s="220"/>
    </row>
    <row r="25" spans="3:16" ht="15" thickBot="1" x14ac:dyDescent="0.4">
      <c r="D25" s="58" t="s">
        <v>107</v>
      </c>
      <c r="E25" s="120"/>
      <c r="F25" s="60"/>
      <c r="G25" s="221"/>
    </row>
    <row r="28" spans="3:16" ht="15" thickBot="1" x14ac:dyDescent="0.4"/>
    <row r="29" spans="3:16" ht="15" thickBot="1" x14ac:dyDescent="0.4">
      <c r="C29" s="58" t="s">
        <v>96</v>
      </c>
      <c r="D29" s="58" t="s">
        <v>7</v>
      </c>
      <c r="E29" s="58" t="s">
        <v>106</v>
      </c>
      <c r="F29" s="38" t="s">
        <v>3</v>
      </c>
    </row>
    <row r="30" spans="3:16" ht="15" thickBot="1" x14ac:dyDescent="0.4">
      <c r="C30" s="120"/>
      <c r="D30" s="64">
        <f>E3</f>
        <v>2435710.71</v>
      </c>
      <c r="E30" s="64">
        <f>E4</f>
        <v>5000000</v>
      </c>
      <c r="F30" s="57">
        <f>-D30/E30</f>
        <v>-0.487142142</v>
      </c>
    </row>
    <row r="34" spans="4:8" ht="15" thickBot="1" x14ac:dyDescent="0.4"/>
    <row r="35" spans="4:8" ht="15" thickBot="1" x14ac:dyDescent="0.4">
      <c r="D35" s="58" t="s">
        <v>110</v>
      </c>
      <c r="E35" s="58" t="s">
        <v>111</v>
      </c>
      <c r="F35" s="58" t="s">
        <v>112</v>
      </c>
      <c r="G35" s="59" t="s">
        <v>113</v>
      </c>
    </row>
    <row r="36" spans="4:8" ht="15" thickBot="1" x14ac:dyDescent="0.4">
      <c r="D36" s="159"/>
      <c r="E36" s="122">
        <v>4</v>
      </c>
      <c r="F36" s="122">
        <v>0.05</v>
      </c>
      <c r="G36" s="67">
        <f>(1/2)*(-E3/E4-_xlfn.NORM.INV(F36,0,1)*SQRT(E36*0.01))</f>
        <v>-7.9085708304852731E-2</v>
      </c>
    </row>
    <row r="37" spans="4:8" x14ac:dyDescent="0.35">
      <c r="D37" s="160"/>
    </row>
    <row r="39" spans="4:8" x14ac:dyDescent="0.35">
      <c r="H39" s="4"/>
    </row>
    <row r="43" spans="4:8" x14ac:dyDescent="0.35">
      <c r="H43" s="4"/>
    </row>
    <row r="44" spans="4:8" x14ac:dyDescent="0.35">
      <c r="H44" s="68"/>
    </row>
  </sheetData>
  <mergeCells count="3">
    <mergeCell ref="F2:H4"/>
    <mergeCell ref="G9:H10"/>
    <mergeCell ref="G23:G25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A9881-AE23-47B1-B840-14AFD3A3192D}">
  <dimension ref="D3:H8"/>
  <sheetViews>
    <sheetView workbookViewId="0">
      <selection activeCell="D20" sqref="D20"/>
    </sheetView>
  </sheetViews>
  <sheetFormatPr defaultRowHeight="14.5" x14ac:dyDescent="0.35"/>
  <cols>
    <col min="4" max="4" width="29.453125" customWidth="1"/>
    <col min="5" max="5" width="15" customWidth="1"/>
    <col min="7" max="7" width="13.90625" customWidth="1"/>
    <col min="8" max="8" width="17.26953125" customWidth="1"/>
  </cols>
  <sheetData>
    <row r="3" spans="4:8" ht="15" thickBot="1" x14ac:dyDescent="0.4"/>
    <row r="4" spans="4:8" ht="15" thickBot="1" x14ac:dyDescent="0.4">
      <c r="D4" s="15" t="s">
        <v>156</v>
      </c>
      <c r="E4" s="15" t="s">
        <v>157</v>
      </c>
      <c r="G4" s="15" t="s">
        <v>160</v>
      </c>
      <c r="H4" s="14" t="e">
        <f>D5/(E5+12.5*D7+12.5*E7)</f>
        <v>#DIV/0!</v>
      </c>
    </row>
    <row r="5" spans="4:8" ht="15" thickBot="1" x14ac:dyDescent="0.4">
      <c r="D5" s="131"/>
      <c r="E5" s="131"/>
    </row>
    <row r="6" spans="4:8" ht="15" thickBot="1" x14ac:dyDescent="0.4">
      <c r="D6" s="15" t="s">
        <v>158</v>
      </c>
      <c r="E6" s="15" t="s">
        <v>159</v>
      </c>
      <c r="G6" s="269" t="s">
        <v>161</v>
      </c>
      <c r="H6" s="270"/>
    </row>
    <row r="7" spans="4:8" ht="15" thickBot="1" x14ac:dyDescent="0.4">
      <c r="D7" s="131"/>
      <c r="E7" s="131"/>
      <c r="G7" s="271"/>
      <c r="H7" s="272"/>
    </row>
    <row r="8" spans="4:8" ht="15" thickBot="1" x14ac:dyDescent="0.4">
      <c r="G8" s="273"/>
      <c r="H8" s="274"/>
    </row>
  </sheetData>
  <sheetProtection sheet="1" objects="1" scenarios="1"/>
  <mergeCells count="1">
    <mergeCell ref="G6:H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0BCA1-C1BB-45AF-8D82-72B938E36F03}">
  <dimension ref="D4:M29"/>
  <sheetViews>
    <sheetView tabSelected="1" topLeftCell="D1" zoomScale="90" zoomScaleNormal="90" workbookViewId="0">
      <selection activeCell="G17" sqref="G17"/>
    </sheetView>
  </sheetViews>
  <sheetFormatPr defaultRowHeight="14.5" x14ac:dyDescent="0.35"/>
  <cols>
    <col min="4" max="4" width="22.1796875" bestFit="1" customWidth="1"/>
    <col min="5" max="5" width="9" bestFit="1" customWidth="1"/>
    <col min="7" max="7" width="20.453125" customWidth="1"/>
    <col min="8" max="9" width="13" customWidth="1"/>
    <col min="10" max="10" width="17.36328125" customWidth="1"/>
    <col min="11" max="12" width="23.7265625" customWidth="1"/>
    <col min="13" max="13" width="38.1796875" customWidth="1"/>
    <col min="16" max="16" width="8.81640625" bestFit="1" customWidth="1"/>
    <col min="17" max="17" width="10.26953125" customWidth="1"/>
    <col min="18" max="18" width="14.26953125" customWidth="1"/>
  </cols>
  <sheetData>
    <row r="4" spans="4:13" ht="15" thickBot="1" x14ac:dyDescent="0.4"/>
    <row r="5" spans="4:13" ht="15" thickBot="1" x14ac:dyDescent="0.4">
      <c r="D5" s="15" t="s">
        <v>162</v>
      </c>
      <c r="E5" s="15" t="s">
        <v>33</v>
      </c>
      <c r="G5" s="15" t="s">
        <v>162</v>
      </c>
      <c r="H5" s="15" t="s">
        <v>173</v>
      </c>
      <c r="I5" s="15" t="s">
        <v>174</v>
      </c>
      <c r="K5" s="15" t="s">
        <v>162</v>
      </c>
      <c r="L5" s="15" t="s">
        <v>33</v>
      </c>
      <c r="M5" s="20" t="s">
        <v>249</v>
      </c>
    </row>
    <row r="6" spans="4:13" ht="15" thickBot="1" x14ac:dyDescent="0.4">
      <c r="D6" s="74" t="s">
        <v>163</v>
      </c>
      <c r="E6" s="131">
        <v>13.42</v>
      </c>
      <c r="G6" s="74" t="s">
        <v>176</v>
      </c>
      <c r="H6" s="76">
        <f>IF(E9=0,I6*12.5,E9)</f>
        <v>100</v>
      </c>
      <c r="I6" s="76">
        <f>IF(E12=0,E9*8%,E12)</f>
        <v>8</v>
      </c>
      <c r="K6" s="74" t="s">
        <v>163</v>
      </c>
      <c r="L6" s="135">
        <f>E6/H9</f>
        <v>7.6685714285714288E-2</v>
      </c>
      <c r="M6" s="158" t="str">
        <f>IF(L6&gt;0.045,"Above Minimum Requirement","Below Minimum Requirement")</f>
        <v>Above Minimum Requirement</v>
      </c>
    </row>
    <row r="7" spans="4:13" ht="15" thickBot="1" x14ac:dyDescent="0.4">
      <c r="D7" s="74" t="s">
        <v>164</v>
      </c>
      <c r="E7" s="131"/>
      <c r="G7" s="74" t="s">
        <v>177</v>
      </c>
      <c r="H7" s="76">
        <f>IF(E10=0,E13*12.5,E10)</f>
        <v>50</v>
      </c>
      <c r="I7" s="76">
        <f>IF(E13=0,E10*8%,E13)</f>
        <v>4</v>
      </c>
      <c r="K7" s="74" t="s">
        <v>169</v>
      </c>
      <c r="L7" s="135">
        <f>(E6+E7)/H9</f>
        <v>7.6685714285714288E-2</v>
      </c>
      <c r="M7" s="158" t="str">
        <f>IF(L7&gt;0.06,"Above Minimum Requirement","Below Minimum Requirement")</f>
        <v>Above Minimum Requirement</v>
      </c>
    </row>
    <row r="8" spans="4:13" ht="15" thickBot="1" x14ac:dyDescent="0.4">
      <c r="D8" s="74" t="s">
        <v>165</v>
      </c>
      <c r="E8" s="131"/>
      <c r="G8" s="74" t="s">
        <v>178</v>
      </c>
      <c r="H8" s="76">
        <f>IF(E11=0,E14*12.5,E11)</f>
        <v>25</v>
      </c>
      <c r="I8" s="76">
        <f>IF(E14=0,E11*8%,E14)</f>
        <v>2</v>
      </c>
      <c r="K8" s="74" t="s">
        <v>170</v>
      </c>
      <c r="L8" s="135">
        <f>(E6+E7+E8)/H9</f>
        <v>7.6685714285714288E-2</v>
      </c>
      <c r="M8" s="158" t="str">
        <f>IF(L8&gt;0.08,"Above Minimum Requirement","Below Minimum Requirement")</f>
        <v>Below Minimum Requirement</v>
      </c>
    </row>
    <row r="9" spans="4:13" ht="15" thickBot="1" x14ac:dyDescent="0.4">
      <c r="D9" s="74" t="s">
        <v>166</v>
      </c>
      <c r="E9" s="131">
        <v>100</v>
      </c>
      <c r="G9" s="74" t="s">
        <v>31</v>
      </c>
      <c r="H9" s="77">
        <f>SUM(H6:H8)</f>
        <v>175</v>
      </c>
      <c r="I9" s="77">
        <f>SUM(I6:I8)</f>
        <v>14</v>
      </c>
      <c r="K9" s="74" t="s">
        <v>183</v>
      </c>
      <c r="L9" s="136">
        <f>IF(M17=0,L17,IF(M18=0,L18,IF(M19=0,L19,IF(M20=0,L20,IF(M21=0,L21,0)))))</f>
        <v>0</v>
      </c>
      <c r="M9" s="157"/>
    </row>
    <row r="10" spans="4:13" ht="15" thickBot="1" x14ac:dyDescent="0.4">
      <c r="D10" s="74" t="s">
        <v>171</v>
      </c>
      <c r="E10" s="131"/>
      <c r="K10" s="74" t="s">
        <v>184</v>
      </c>
      <c r="L10" s="135">
        <f>1-L9</f>
        <v>1</v>
      </c>
      <c r="M10" s="157"/>
    </row>
    <row r="11" spans="4:13" ht="15" thickBot="1" x14ac:dyDescent="0.4">
      <c r="D11" s="74" t="s">
        <v>172</v>
      </c>
      <c r="E11" s="131"/>
      <c r="K11" s="74" t="s">
        <v>247</v>
      </c>
      <c r="L11" s="135">
        <f>IF(M25=0,L25,IF(M26=0,L26,IF(M27=0,L27,IF(M28=0,L28,IF(M29=0,L29,0)))))</f>
        <v>0.6</v>
      </c>
      <c r="M11" s="157"/>
    </row>
    <row r="12" spans="4:13" ht="15" thickBot="1" x14ac:dyDescent="0.4">
      <c r="D12" s="74" t="s">
        <v>175</v>
      </c>
      <c r="E12" s="131"/>
      <c r="K12" s="74" t="s">
        <v>248</v>
      </c>
      <c r="L12" s="135">
        <f>1-L11</f>
        <v>0.4</v>
      </c>
      <c r="M12" s="157"/>
    </row>
    <row r="13" spans="4:13" ht="15" thickBot="1" x14ac:dyDescent="0.4">
      <c r="D13" s="74" t="s">
        <v>167</v>
      </c>
      <c r="E13" s="131">
        <v>4</v>
      </c>
    </row>
    <row r="14" spans="4:13" ht="15" thickBot="1" x14ac:dyDescent="0.4">
      <c r="D14" s="74" t="s">
        <v>168</v>
      </c>
      <c r="E14" s="131">
        <v>2</v>
      </c>
    </row>
    <row r="15" spans="4:13" ht="15" thickBot="1" x14ac:dyDescent="0.4">
      <c r="G15" s="308">
        <f>E6*(L6+0.025+0.003+0.008)</f>
        <v>1.5122422857142859</v>
      </c>
      <c r="J15" s="275" t="s">
        <v>181</v>
      </c>
      <c r="K15" s="275"/>
      <c r="L15" s="275"/>
    </row>
    <row r="16" spans="4:13" ht="15" thickBot="1" x14ac:dyDescent="0.4">
      <c r="G16" s="4">
        <f>I9-E6</f>
        <v>0.58000000000000007</v>
      </c>
      <c r="J16" s="15" t="s">
        <v>179</v>
      </c>
      <c r="K16" s="15" t="s">
        <v>180</v>
      </c>
      <c r="L16" s="15" t="s">
        <v>182</v>
      </c>
      <c r="M16" s="15" t="s">
        <v>27</v>
      </c>
    </row>
    <row r="17" spans="10:13" ht="15" thickBot="1" x14ac:dyDescent="0.4">
      <c r="J17" s="137">
        <v>4.4999999999999998E-2</v>
      </c>
      <c r="K17" s="57">
        <v>5.1249999999999997E-2</v>
      </c>
      <c r="L17" s="75">
        <v>1</v>
      </c>
      <c r="M17" s="138">
        <f>IF(AND($L$6&gt;=J17,$L$6&lt;=K17),0,1)</f>
        <v>1</v>
      </c>
    </row>
    <row r="18" spans="10:13" ht="15" thickBot="1" x14ac:dyDescent="0.4">
      <c r="J18" s="137">
        <f>K17</f>
        <v>5.1249999999999997E-2</v>
      </c>
      <c r="K18" s="57">
        <v>5.7500000000000002E-2</v>
      </c>
      <c r="L18" s="75">
        <v>0.8</v>
      </c>
      <c r="M18" s="138">
        <f>IF(AND($L$6&gt;=J18,$L$6&lt;=K18),0,1)</f>
        <v>1</v>
      </c>
    </row>
    <row r="19" spans="10:13" ht="15" thickBot="1" x14ac:dyDescent="0.4">
      <c r="J19" s="137">
        <f>K18</f>
        <v>5.7500000000000002E-2</v>
      </c>
      <c r="K19" s="57">
        <v>6.3750000000000001E-2</v>
      </c>
      <c r="L19" s="75">
        <v>0.6</v>
      </c>
      <c r="M19" s="138">
        <f>IF(AND($L$6&gt;=J19,$L$6&lt;=K19),0,1)</f>
        <v>1</v>
      </c>
    </row>
    <row r="20" spans="10:13" ht="15" thickBot="1" x14ac:dyDescent="0.4">
      <c r="J20" s="137">
        <f>K19</f>
        <v>6.3750000000000001E-2</v>
      </c>
      <c r="K20" s="57">
        <v>7.0000000000000007E-2</v>
      </c>
      <c r="L20" s="75">
        <v>0.4</v>
      </c>
      <c r="M20" s="138">
        <f>IF(AND($L$6&gt;=J20,$L$6&lt;=K20),0,1)</f>
        <v>1</v>
      </c>
    </row>
    <row r="21" spans="10:13" ht="15" thickBot="1" x14ac:dyDescent="0.4">
      <c r="J21" s="137">
        <f>K20</f>
        <v>7.0000000000000007E-2</v>
      </c>
      <c r="K21" s="57">
        <v>1</v>
      </c>
      <c r="L21" s="75">
        <v>0</v>
      </c>
      <c r="M21" s="138">
        <f>IF(AND($L$6&gt;=J21,$L$6&lt;=K21),0,1)</f>
        <v>0</v>
      </c>
    </row>
    <row r="23" spans="10:13" ht="15" thickBot="1" x14ac:dyDescent="0.4">
      <c r="J23" s="275" t="s">
        <v>245</v>
      </c>
      <c r="K23" s="275"/>
      <c r="L23" s="275"/>
    </row>
    <row r="24" spans="10:13" ht="15" thickBot="1" x14ac:dyDescent="0.4">
      <c r="J24" s="15" t="s">
        <v>179</v>
      </c>
      <c r="K24" s="15" t="s">
        <v>180</v>
      </c>
      <c r="L24" s="15" t="s">
        <v>182</v>
      </c>
      <c r="M24" s="15" t="s">
        <v>27</v>
      </c>
    </row>
    <row r="25" spans="10:13" ht="15" thickBot="1" x14ac:dyDescent="0.4">
      <c r="J25" s="137">
        <v>4.4999999999999998E-2</v>
      </c>
      <c r="K25" s="57">
        <v>5.7500000000000002E-2</v>
      </c>
      <c r="L25" s="75">
        <v>1</v>
      </c>
      <c r="M25" s="138">
        <f>IF(AND($L$6&gt;=J25,$L$6&lt;=K25),0,1)</f>
        <v>1</v>
      </c>
    </row>
    <row r="26" spans="10:13" ht="15" thickBot="1" x14ac:dyDescent="0.4">
      <c r="J26" s="137">
        <f>K25</f>
        <v>5.7500000000000002E-2</v>
      </c>
      <c r="K26" s="57">
        <v>7.0000000000000007E-2</v>
      </c>
      <c r="L26" s="75">
        <v>0.8</v>
      </c>
      <c r="M26" s="138">
        <f>IF(AND($L$6&gt;=J26,$L$6&lt;=K26),0,1)</f>
        <v>1</v>
      </c>
    </row>
    <row r="27" spans="10:13" ht="15" thickBot="1" x14ac:dyDescent="0.4">
      <c r="J27" s="137">
        <f>K26</f>
        <v>7.0000000000000007E-2</v>
      </c>
      <c r="K27" s="57">
        <v>8.2500000000000004E-2</v>
      </c>
      <c r="L27" s="75">
        <v>0.6</v>
      </c>
      <c r="M27" s="138">
        <f>IF(AND($L$6&gt;=J27,$L$6&lt;=K27),0,1)</f>
        <v>0</v>
      </c>
    </row>
    <row r="28" spans="10:13" ht="15" thickBot="1" x14ac:dyDescent="0.4">
      <c r="J28" s="137">
        <f>K27</f>
        <v>8.2500000000000004E-2</v>
      </c>
      <c r="K28" s="57">
        <v>9.5000000000000001E-2</v>
      </c>
      <c r="L28" s="75">
        <v>0.4</v>
      </c>
      <c r="M28" s="138">
        <f>IF(AND($L$6&gt;=J28,$L$6&lt;=K28),0,1)</f>
        <v>1</v>
      </c>
    </row>
    <row r="29" spans="10:13" ht="15" thickBot="1" x14ac:dyDescent="0.4">
      <c r="J29" s="137">
        <f>K28</f>
        <v>9.5000000000000001E-2</v>
      </c>
      <c r="K29" s="57">
        <v>1</v>
      </c>
      <c r="L29" s="75">
        <v>0</v>
      </c>
      <c r="M29" s="138">
        <f>IF(AND($L$6&gt;=J29,$L$6&lt;=K29),0,1)</f>
        <v>1</v>
      </c>
    </row>
  </sheetData>
  <mergeCells count="2">
    <mergeCell ref="J15:L15"/>
    <mergeCell ref="J23:L23"/>
  </mergeCells>
  <conditionalFormatting sqref="M6:M8">
    <cfRule type="containsText" dxfId="3" priority="2" operator="containsText" text="Above Minimum Requirement">
      <formula>NOT(ISERROR(SEARCH("Above Minimum Requirement",M6)))</formula>
    </cfRule>
    <cfRule type="containsText" dxfId="2" priority="1" operator="containsText" text="Below Minimum Requirement">
      <formula>NOT(ISERROR(SEARCH("Below Minimum Requirement",M6)))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98F29-49F8-46BE-9F39-B74EB8CB5E27}">
  <sheetPr>
    <pageSetUpPr fitToPage="1"/>
  </sheetPr>
  <dimension ref="A2:P1039"/>
  <sheetViews>
    <sheetView showGridLines="0" topLeftCell="A4" zoomScale="70" zoomScaleNormal="70" workbookViewId="0">
      <selection activeCell="O22" sqref="O22"/>
    </sheetView>
  </sheetViews>
  <sheetFormatPr defaultRowHeight="14.5" x14ac:dyDescent="0.35"/>
  <cols>
    <col min="1" max="1" width="10.453125" bestFit="1" customWidth="1"/>
    <col min="9" max="9" width="11.54296875" bestFit="1" customWidth="1"/>
  </cols>
  <sheetData>
    <row r="2" spans="2:16" ht="46" x14ac:dyDescent="1">
      <c r="C2" s="139" t="s">
        <v>185</v>
      </c>
    </row>
    <row r="4" spans="2:16" ht="33.5" x14ac:dyDescent="0.75">
      <c r="C4" s="140" t="s">
        <v>186</v>
      </c>
    </row>
    <row r="6" spans="2:16" ht="150" customHeight="1" x14ac:dyDescent="0.35">
      <c r="B6" s="276" t="s">
        <v>187</v>
      </c>
      <c r="C6" s="277"/>
      <c r="D6" s="277"/>
      <c r="E6" s="277"/>
      <c r="F6" s="277"/>
      <c r="G6" s="277"/>
      <c r="H6" s="277"/>
      <c r="I6" s="277"/>
      <c r="J6" s="277"/>
      <c r="K6" s="277"/>
      <c r="L6" s="277"/>
      <c r="M6" s="277"/>
      <c r="N6" s="277"/>
      <c r="O6" s="277"/>
      <c r="P6" s="278"/>
    </row>
    <row r="23" spans="1:15" x14ac:dyDescent="0.35">
      <c r="A23" s="106" t="s">
        <v>188</v>
      </c>
      <c r="B23" s="106" t="s">
        <v>189</v>
      </c>
      <c r="C23" s="106" t="s">
        <v>190</v>
      </c>
      <c r="D23" s="106" t="s">
        <v>191</v>
      </c>
      <c r="F23" s="106" t="s">
        <v>119</v>
      </c>
      <c r="G23" s="106" t="s">
        <v>192</v>
      </c>
      <c r="H23" s="106" t="s">
        <v>193</v>
      </c>
      <c r="I23" s="106" t="s">
        <v>173</v>
      </c>
      <c r="J23" s="106" t="s">
        <v>194</v>
      </c>
      <c r="K23" s="106" t="s">
        <v>195</v>
      </c>
      <c r="L23" s="106" t="s">
        <v>196</v>
      </c>
      <c r="M23" s="106"/>
      <c r="N23" s="106" t="s">
        <v>197</v>
      </c>
    </row>
    <row r="24" spans="1:15" x14ac:dyDescent="0.35">
      <c r="A24" s="146">
        <v>100</v>
      </c>
      <c r="B24" s="141">
        <v>1E-3</v>
      </c>
      <c r="C24" s="147">
        <v>0.5</v>
      </c>
      <c r="D24" s="148">
        <v>2</v>
      </c>
      <c r="F24">
        <f>+(0.11852-0.05478*LN(B24))^2</f>
        <v>0.24693627853078248</v>
      </c>
      <c r="G24">
        <f>0.12*((1-EXP(-50*B24))/(1-EXP(-50)))+0.24*(1-(1-EXP(-50*B24))/(1-EXP(-50)))</f>
        <v>0.23414753094008567</v>
      </c>
      <c r="H24" s="142">
        <f>(C24*NORMSDIST(NORMSINV(B24)/SQRT(1-G24)+SQRT(G24/(1-G24))*NORMSINV(0.999))-C24*B24)*((1+(D24-2.5)*F24)/(1-1.5*F24))*12.5*1.06</f>
        <v>0.30613589063582808</v>
      </c>
      <c r="I24" s="143">
        <f>+H24*A24</f>
        <v>30.613589063582808</v>
      </c>
      <c r="J24" s="142">
        <f>+B24*C24</f>
        <v>5.0000000000000001E-4</v>
      </c>
      <c r="K24" s="142">
        <f>+H24*8%</f>
        <v>2.4490871250866245E-2</v>
      </c>
      <c r="L24" s="144">
        <f>+SUM(J24:K24)</f>
        <v>2.4990871250866246E-2</v>
      </c>
      <c r="M24" s="143"/>
      <c r="N24" t="s">
        <v>188</v>
      </c>
      <c r="O24" t="s">
        <v>198</v>
      </c>
    </row>
    <row r="25" spans="1:15" x14ac:dyDescent="0.35">
      <c r="A25" s="143">
        <f>+A24</f>
        <v>100</v>
      </c>
      <c r="B25" s="141">
        <f>+B24+0.1%</f>
        <v>2E-3</v>
      </c>
      <c r="C25" s="145">
        <f t="shared" ref="C25:D40" si="0">+C24</f>
        <v>0.5</v>
      </c>
      <c r="D25">
        <f t="shared" si="0"/>
        <v>2</v>
      </c>
      <c r="F25">
        <f>+(0.11852-0.05478*LN(B25))^2</f>
        <v>0.21064082255344921</v>
      </c>
      <c r="G25">
        <f t="shared" ref="G25:G88" si="1">0.12*((1-EXP(-50*B25))/(1-EXP(-50)))+0.24*(1-(1-EXP(-50*B25))/(1-EXP(-50)))</f>
        <v>0.22858049016431511</v>
      </c>
      <c r="H25" s="142">
        <f t="shared" ref="H25:H88" si="2">(C25*NORMSDIST(NORMSINV(B25)/SQRT(1-G25)+SQRT(G25/(1-G25))*NORMSINV(0.999))-C25*B25)*((1+(D25-2.5)*F25)/(1-1.5*F25))*12.5*1.06</f>
        <v>0.46253098514569208</v>
      </c>
      <c r="I25" s="143">
        <f>+H25*A25</f>
        <v>46.25309851456921</v>
      </c>
      <c r="J25" s="142">
        <f t="shared" ref="J25:J88" si="3">+B25*C25</f>
        <v>1E-3</v>
      </c>
      <c r="K25" s="142">
        <f t="shared" ref="K25:K88" si="4">+H25*8%</f>
        <v>3.7002478811655366E-2</v>
      </c>
      <c r="L25" s="144">
        <f>+SUM(J25:K25)</f>
        <v>3.8002478811655367E-2</v>
      </c>
      <c r="M25" s="143"/>
      <c r="N25" t="s">
        <v>189</v>
      </c>
      <c r="O25" t="s">
        <v>199</v>
      </c>
    </row>
    <row r="26" spans="1:15" x14ac:dyDescent="0.35">
      <c r="A26" s="143">
        <f t="shared" ref="A26:A89" si="5">+A25</f>
        <v>100</v>
      </c>
      <c r="B26" s="141">
        <f t="shared" ref="B26:B89" si="6">+B25+0.1%</f>
        <v>3.0000000000000001E-3</v>
      </c>
      <c r="C26" s="145">
        <f t="shared" si="0"/>
        <v>0.5</v>
      </c>
      <c r="D26">
        <f t="shared" si="0"/>
        <v>2</v>
      </c>
      <c r="F26">
        <f t="shared" ref="F26:F89" si="7">+(0.11852-0.05478*LN(B26))^2</f>
        <v>0.19074606663020457</v>
      </c>
      <c r="G26">
        <f t="shared" si="1"/>
        <v>0.22328495717100691</v>
      </c>
      <c r="H26" s="142">
        <f t="shared" si="2"/>
        <v>0.57939392821164526</v>
      </c>
      <c r="I26" s="143">
        <f t="shared" ref="I26:I89" si="8">+H26*A26</f>
        <v>57.939392821164525</v>
      </c>
      <c r="J26" s="142">
        <f t="shared" si="3"/>
        <v>1.5E-3</v>
      </c>
      <c r="K26" s="142">
        <f t="shared" si="4"/>
        <v>4.6351514256931618E-2</v>
      </c>
      <c r="L26" s="144">
        <f t="shared" ref="L26:L89" si="9">+SUM(J26:K26)</f>
        <v>4.785151425693162E-2</v>
      </c>
      <c r="M26" s="143"/>
      <c r="N26" t="s">
        <v>190</v>
      </c>
      <c r="O26" t="s">
        <v>200</v>
      </c>
    </row>
    <row r="27" spans="1:15" x14ac:dyDescent="0.35">
      <c r="A27" s="143">
        <f t="shared" si="5"/>
        <v>100</v>
      </c>
      <c r="B27" s="141">
        <f t="shared" si="6"/>
        <v>4.0000000000000001E-3</v>
      </c>
      <c r="C27" s="145">
        <f t="shared" si="0"/>
        <v>0.5</v>
      </c>
      <c r="D27">
        <f t="shared" si="0"/>
        <v>2</v>
      </c>
      <c r="F27">
        <f t="shared" si="7"/>
        <v>0.17722889989229915</v>
      </c>
      <c r="G27">
        <f t="shared" si="1"/>
        <v>0.21824769036935782</v>
      </c>
      <c r="H27" s="142">
        <f t="shared" si="2"/>
        <v>0.67321787771861208</v>
      </c>
      <c r="I27" s="143">
        <f t="shared" si="8"/>
        <v>67.32178777186121</v>
      </c>
      <c r="J27" s="142">
        <f t="shared" si="3"/>
        <v>2E-3</v>
      </c>
      <c r="K27" s="142">
        <f t="shared" si="4"/>
        <v>5.3857430217488969E-2</v>
      </c>
      <c r="L27" s="144">
        <f t="shared" si="9"/>
        <v>5.5857430217488971E-2</v>
      </c>
      <c r="M27" s="143"/>
      <c r="N27" t="s">
        <v>191</v>
      </c>
      <c r="O27" t="s">
        <v>201</v>
      </c>
    </row>
    <row r="28" spans="1:15" x14ac:dyDescent="0.35">
      <c r="A28" s="143">
        <f t="shared" si="5"/>
        <v>100</v>
      </c>
      <c r="B28" s="141">
        <f t="shared" si="6"/>
        <v>5.0000000000000001E-3</v>
      </c>
      <c r="C28" s="145">
        <f t="shared" si="0"/>
        <v>0.5</v>
      </c>
      <c r="D28">
        <f t="shared" si="0"/>
        <v>2</v>
      </c>
      <c r="F28">
        <f t="shared" si="7"/>
        <v>0.16708622985488109</v>
      </c>
      <c r="G28">
        <f t="shared" si="1"/>
        <v>0.21345609396856857</v>
      </c>
      <c r="H28" s="142">
        <f t="shared" si="2"/>
        <v>0.75137693760980451</v>
      </c>
      <c r="I28" s="143">
        <f t="shared" si="8"/>
        <v>75.137693760980454</v>
      </c>
      <c r="J28" s="142">
        <f t="shared" si="3"/>
        <v>2.5000000000000001E-3</v>
      </c>
      <c r="K28" s="142">
        <f t="shared" si="4"/>
        <v>6.0110155008784361E-2</v>
      </c>
      <c r="L28" s="144">
        <f t="shared" si="9"/>
        <v>6.2610155008784363E-2</v>
      </c>
      <c r="M28" s="143"/>
      <c r="N28" t="s">
        <v>119</v>
      </c>
      <c r="O28" t="s">
        <v>202</v>
      </c>
    </row>
    <row r="29" spans="1:15" x14ac:dyDescent="0.35">
      <c r="A29" s="143">
        <f t="shared" si="5"/>
        <v>100</v>
      </c>
      <c r="B29" s="141">
        <f t="shared" si="6"/>
        <v>6.0000000000000001E-3</v>
      </c>
      <c r="C29" s="145">
        <f t="shared" si="0"/>
        <v>0.5</v>
      </c>
      <c r="D29">
        <f t="shared" si="0"/>
        <v>2</v>
      </c>
      <c r="F29">
        <f t="shared" si="7"/>
        <v>0.15902090282860182</v>
      </c>
      <c r="G29">
        <f t="shared" si="1"/>
        <v>0.20889818648180614</v>
      </c>
      <c r="H29" s="142">
        <f t="shared" si="2"/>
        <v>0.81804491442045402</v>
      </c>
      <c r="I29" s="143">
        <f t="shared" si="8"/>
        <v>81.804491442045403</v>
      </c>
      <c r="J29" s="142">
        <f t="shared" si="3"/>
        <v>3.0000000000000001E-3</v>
      </c>
      <c r="K29" s="142">
        <f t="shared" si="4"/>
        <v>6.544359315363632E-2</v>
      </c>
      <c r="L29" s="144">
        <f t="shared" si="9"/>
        <v>6.8443593153636323E-2</v>
      </c>
      <c r="M29" s="143"/>
      <c r="N29" t="s">
        <v>192</v>
      </c>
      <c r="O29" t="s">
        <v>203</v>
      </c>
    </row>
    <row r="30" spans="1:15" x14ac:dyDescent="0.35">
      <c r="A30" s="143">
        <f t="shared" si="5"/>
        <v>100</v>
      </c>
      <c r="B30" s="141">
        <f t="shared" si="6"/>
        <v>7.0000000000000001E-3</v>
      </c>
      <c r="C30" s="145">
        <f t="shared" si="0"/>
        <v>0.5</v>
      </c>
      <c r="D30">
        <f t="shared" si="0"/>
        <v>2</v>
      </c>
      <c r="F30">
        <f t="shared" si="7"/>
        <v>0.1523574122678841</v>
      </c>
      <c r="G30">
        <f t="shared" si="1"/>
        <v>0.20456257076624562</v>
      </c>
      <c r="H30" s="142">
        <f t="shared" si="2"/>
        <v>0.87589065949901102</v>
      </c>
      <c r="I30" s="143">
        <f t="shared" si="8"/>
        <v>87.589065949901098</v>
      </c>
      <c r="J30" s="142">
        <f t="shared" si="3"/>
        <v>3.5000000000000001E-3</v>
      </c>
      <c r="K30" s="142">
        <f t="shared" si="4"/>
        <v>7.0071252759920877E-2</v>
      </c>
      <c r="L30" s="144">
        <f t="shared" si="9"/>
        <v>7.357125275992088E-2</v>
      </c>
      <c r="M30" s="143"/>
      <c r="N30" t="s">
        <v>193</v>
      </c>
      <c r="O30" t="s">
        <v>204</v>
      </c>
    </row>
    <row r="31" spans="1:15" x14ac:dyDescent="0.35">
      <c r="A31" s="143">
        <f t="shared" si="5"/>
        <v>100</v>
      </c>
      <c r="B31" s="141">
        <f t="shared" si="6"/>
        <v>8.0000000000000002E-3</v>
      </c>
      <c r="C31" s="145">
        <f t="shared" si="0"/>
        <v>0.5</v>
      </c>
      <c r="D31">
        <f t="shared" si="0"/>
        <v>2</v>
      </c>
      <c r="F31">
        <f t="shared" si="7"/>
        <v>0.14670051054733238</v>
      </c>
      <c r="G31">
        <f t="shared" si="1"/>
        <v>0.20043840552427669</v>
      </c>
      <c r="H31" s="142">
        <f t="shared" si="2"/>
        <v>0.9267540823316317</v>
      </c>
      <c r="I31" s="143">
        <f t="shared" si="8"/>
        <v>92.675408233163168</v>
      </c>
      <c r="J31" s="142">
        <f t="shared" si="3"/>
        <v>4.0000000000000001E-3</v>
      </c>
      <c r="K31" s="142">
        <f t="shared" si="4"/>
        <v>7.4140326586530539E-2</v>
      </c>
      <c r="L31" s="144">
        <f t="shared" si="9"/>
        <v>7.8140326586530542E-2</v>
      </c>
      <c r="M31" s="143"/>
      <c r="N31" t="s">
        <v>173</v>
      </c>
      <c r="O31" t="s">
        <v>205</v>
      </c>
    </row>
    <row r="32" spans="1:15" x14ac:dyDescent="0.35">
      <c r="A32" s="143">
        <f t="shared" si="5"/>
        <v>100</v>
      </c>
      <c r="B32" s="141">
        <f t="shared" si="6"/>
        <v>9.0000000000000011E-3</v>
      </c>
      <c r="C32" s="145">
        <f t="shared" si="0"/>
        <v>0.5</v>
      </c>
      <c r="D32">
        <f t="shared" si="0"/>
        <v>2</v>
      </c>
      <c r="F32">
        <f t="shared" si="7"/>
        <v>0.1417995964454988</v>
      </c>
      <c r="G32">
        <f t="shared" si="1"/>
        <v>0.19651537819461276</v>
      </c>
      <c r="H32" s="142">
        <f t="shared" si="2"/>
        <v>0.97197005062237407</v>
      </c>
      <c r="I32" s="143">
        <f t="shared" si="8"/>
        <v>97.197005062237409</v>
      </c>
      <c r="J32" s="142">
        <f t="shared" si="3"/>
        <v>4.5000000000000005E-3</v>
      </c>
      <c r="K32" s="142">
        <f t="shared" si="4"/>
        <v>7.775760404978993E-2</v>
      </c>
      <c r="L32" s="144">
        <f t="shared" si="9"/>
        <v>8.2257604049789934E-2</v>
      </c>
      <c r="M32" s="143"/>
      <c r="N32" t="s">
        <v>194</v>
      </c>
      <c r="O32" t="s">
        <v>206</v>
      </c>
    </row>
    <row r="33" spans="1:15" x14ac:dyDescent="0.35">
      <c r="A33" s="143">
        <f t="shared" si="5"/>
        <v>100</v>
      </c>
      <c r="B33" s="141">
        <f t="shared" si="6"/>
        <v>1.0000000000000002E-2</v>
      </c>
      <c r="C33" s="145">
        <f t="shared" si="0"/>
        <v>0.5</v>
      </c>
      <c r="D33">
        <f t="shared" si="0"/>
        <v>2</v>
      </c>
      <c r="F33">
        <f t="shared" si="7"/>
        <v>0.13748613089693737</v>
      </c>
      <c r="G33">
        <f t="shared" si="1"/>
        <v>0.19278367916551598</v>
      </c>
      <c r="H33" s="142">
        <f t="shared" si="2"/>
        <v>1.0125433462253575</v>
      </c>
      <c r="I33" s="143">
        <f t="shared" si="8"/>
        <v>101.25433462253575</v>
      </c>
      <c r="J33" s="142">
        <f t="shared" si="3"/>
        <v>5.000000000000001E-3</v>
      </c>
      <c r="K33" s="142">
        <f t="shared" si="4"/>
        <v>8.1003467698028603E-2</v>
      </c>
      <c r="L33" s="144">
        <f t="shared" si="9"/>
        <v>8.6003467698028607E-2</v>
      </c>
      <c r="M33" s="143"/>
      <c r="N33" t="s">
        <v>195</v>
      </c>
      <c r="O33" t="s">
        <v>207</v>
      </c>
    </row>
    <row r="34" spans="1:15" x14ac:dyDescent="0.35">
      <c r="A34" s="143">
        <f t="shared" si="5"/>
        <v>100</v>
      </c>
      <c r="B34" s="141">
        <f t="shared" si="6"/>
        <v>1.1000000000000003E-2</v>
      </c>
      <c r="C34" s="145">
        <f t="shared" si="0"/>
        <v>0.5</v>
      </c>
      <c r="D34">
        <f t="shared" si="0"/>
        <v>2</v>
      </c>
      <c r="F34">
        <f t="shared" si="7"/>
        <v>0.13364152078080047</v>
      </c>
      <c r="G34">
        <f t="shared" si="1"/>
        <v>0.18923397724565838</v>
      </c>
      <c r="H34" s="142">
        <f t="shared" si="2"/>
        <v>1.0492515643143148</v>
      </c>
      <c r="I34" s="143">
        <f t="shared" si="8"/>
        <v>104.92515643143147</v>
      </c>
      <c r="J34" s="142">
        <f t="shared" si="3"/>
        <v>5.5000000000000014E-3</v>
      </c>
      <c r="K34" s="142">
        <f t="shared" si="4"/>
        <v>8.3940125145145178E-2</v>
      </c>
      <c r="L34" s="144">
        <f t="shared" si="9"/>
        <v>8.9440125145145183E-2</v>
      </c>
      <c r="M34" s="143"/>
      <c r="N34" t="s">
        <v>196</v>
      </c>
      <c r="O34" t="s">
        <v>208</v>
      </c>
    </row>
    <row r="35" spans="1:15" x14ac:dyDescent="0.35">
      <c r="A35" s="143">
        <f t="shared" si="5"/>
        <v>100</v>
      </c>
      <c r="B35" s="141">
        <f t="shared" si="6"/>
        <v>1.2000000000000004E-2</v>
      </c>
      <c r="C35" s="145">
        <f t="shared" si="0"/>
        <v>0.5</v>
      </c>
      <c r="D35">
        <f t="shared" si="0"/>
        <v>2</v>
      </c>
      <c r="F35">
        <f t="shared" si="7"/>
        <v>0.13017927234318227</v>
      </c>
      <c r="G35">
        <f t="shared" si="1"/>
        <v>0.18585739633128315</v>
      </c>
      <c r="H35" s="142">
        <f t="shared" si="2"/>
        <v>1.0827096157455207</v>
      </c>
      <c r="I35" s="143">
        <f t="shared" si="8"/>
        <v>108.27096157455208</v>
      </c>
      <c r="J35" s="142">
        <f t="shared" si="3"/>
        <v>6.0000000000000019E-3</v>
      </c>
      <c r="K35" s="142">
        <f t="shared" si="4"/>
        <v>8.6616769259641666E-2</v>
      </c>
      <c r="L35" s="144">
        <f t="shared" si="9"/>
        <v>9.2616769259641671E-2</v>
      </c>
      <c r="M35" s="143"/>
    </row>
    <row r="36" spans="1:15" x14ac:dyDescent="0.35">
      <c r="A36" s="143">
        <f t="shared" si="5"/>
        <v>100</v>
      </c>
      <c r="B36" s="141">
        <f t="shared" si="6"/>
        <v>1.3000000000000005E-2</v>
      </c>
      <c r="C36" s="145">
        <f t="shared" si="0"/>
        <v>0.5</v>
      </c>
      <c r="D36">
        <f t="shared" si="0"/>
        <v>2</v>
      </c>
      <c r="F36">
        <f t="shared" si="7"/>
        <v>0.12703443825143129</v>
      </c>
      <c r="G36">
        <f t="shared" si="1"/>
        <v>0.18264549321132192</v>
      </c>
      <c r="H36" s="142">
        <f t="shared" si="2"/>
        <v>1.1134122139702554</v>
      </c>
      <c r="I36" s="143">
        <f t="shared" si="8"/>
        <v>111.34122139702554</v>
      </c>
      <c r="J36" s="142">
        <f t="shared" si="3"/>
        <v>6.5000000000000023E-3</v>
      </c>
      <c r="K36" s="142">
        <f t="shared" si="4"/>
        <v>8.9072977117620425E-2</v>
      </c>
      <c r="L36" s="144">
        <f t="shared" si="9"/>
        <v>9.5572977117620431E-2</v>
      </c>
      <c r="M36" s="143"/>
    </row>
    <row r="37" spans="1:15" x14ac:dyDescent="0.35">
      <c r="A37" s="143">
        <f t="shared" si="5"/>
        <v>100</v>
      </c>
      <c r="B37" s="141">
        <f t="shared" si="6"/>
        <v>1.4000000000000005E-2</v>
      </c>
      <c r="C37" s="145">
        <f t="shared" si="0"/>
        <v>0.5</v>
      </c>
      <c r="D37">
        <f t="shared" si="0"/>
        <v>2</v>
      </c>
      <c r="F37">
        <f t="shared" si="7"/>
        <v>0.12415705773865489</v>
      </c>
      <c r="G37">
        <f t="shared" si="1"/>
        <v>0.17959023645496913</v>
      </c>
      <c r="H37" s="142">
        <f t="shared" si="2"/>
        <v>1.1417629911351483</v>
      </c>
      <c r="I37" s="143">
        <f t="shared" si="8"/>
        <v>114.17629911351483</v>
      </c>
      <c r="J37" s="142">
        <f t="shared" si="3"/>
        <v>7.0000000000000027E-3</v>
      </c>
      <c r="K37" s="142">
        <f t="shared" si="4"/>
        <v>9.1341039290811873E-2</v>
      </c>
      <c r="L37" s="144">
        <f t="shared" si="9"/>
        <v>9.834103929081188E-2</v>
      </c>
      <c r="M37" s="143"/>
    </row>
    <row r="38" spans="1:15" x14ac:dyDescent="0.35">
      <c r="A38" s="143">
        <f t="shared" si="5"/>
        <v>100</v>
      </c>
      <c r="B38" s="141">
        <f t="shared" si="6"/>
        <v>1.5000000000000006E-2</v>
      </c>
      <c r="C38" s="145">
        <f t="shared" si="0"/>
        <v>0.5</v>
      </c>
      <c r="D38">
        <f t="shared" si="0"/>
        <v>2</v>
      </c>
      <c r="F38">
        <f t="shared" si="7"/>
        <v>0.12150790775897576</v>
      </c>
      <c r="G38">
        <f t="shared" si="1"/>
        <v>0.17668398632892174</v>
      </c>
      <c r="H38" s="142">
        <f t="shared" si="2"/>
        <v>1.168095107429711</v>
      </c>
      <c r="I38" s="143">
        <f t="shared" si="8"/>
        <v>116.8095107429711</v>
      </c>
      <c r="J38" s="142">
        <f t="shared" si="3"/>
        <v>7.5000000000000032E-3</v>
      </c>
      <c r="K38" s="142">
        <f t="shared" si="4"/>
        <v>9.3447608594376882E-2</v>
      </c>
      <c r="L38" s="144">
        <f t="shared" si="9"/>
        <v>0.10094760859437689</v>
      </c>
      <c r="M38" s="143"/>
    </row>
    <row r="39" spans="1:15" x14ac:dyDescent="0.35">
      <c r="A39" s="143">
        <f t="shared" si="5"/>
        <v>100</v>
      </c>
      <c r="B39" s="141">
        <f t="shared" si="6"/>
        <v>1.6000000000000007E-2</v>
      </c>
      <c r="C39" s="145">
        <f t="shared" si="0"/>
        <v>0.5</v>
      </c>
      <c r="D39">
        <f t="shared" si="0"/>
        <v>2</v>
      </c>
      <c r="F39">
        <f t="shared" si="7"/>
        <v>0.11905565451854874</v>
      </c>
      <c r="G39">
        <f t="shared" si="1"/>
        <v>0.17391947569406654</v>
      </c>
      <c r="H39" s="142">
        <f t="shared" si="2"/>
        <v>1.1926862370667675</v>
      </c>
      <c r="I39" s="143">
        <f t="shared" si="8"/>
        <v>119.26862370667675</v>
      </c>
      <c r="J39" s="142">
        <f t="shared" si="3"/>
        <v>8.0000000000000036E-3</v>
      </c>
      <c r="K39" s="142">
        <f t="shared" si="4"/>
        <v>9.5414898965341402E-2</v>
      </c>
      <c r="L39" s="144">
        <f t="shared" si="9"/>
        <v>0.10341489896534141</v>
      </c>
      <c r="M39" s="143"/>
    </row>
    <row r="40" spans="1:15" x14ac:dyDescent="0.35">
      <c r="A40" s="143">
        <f t="shared" si="5"/>
        <v>100</v>
      </c>
      <c r="B40" s="141">
        <f t="shared" si="6"/>
        <v>1.7000000000000008E-2</v>
      </c>
      <c r="C40" s="145">
        <f t="shared" si="0"/>
        <v>0.5</v>
      </c>
      <c r="D40">
        <f t="shared" si="0"/>
        <v>2</v>
      </c>
      <c r="F40">
        <f t="shared" si="7"/>
        <v>0.11677488702512515</v>
      </c>
      <c r="G40">
        <f t="shared" si="1"/>
        <v>0.17128979183384718</v>
      </c>
      <c r="H40" s="142">
        <f t="shared" si="2"/>
        <v>1.2157697157540723</v>
      </c>
      <c r="I40" s="143">
        <f t="shared" si="8"/>
        <v>121.57697157540723</v>
      </c>
      <c r="J40" s="142">
        <f t="shared" si="3"/>
        <v>8.5000000000000041E-3</v>
      </c>
      <c r="K40" s="142">
        <f t="shared" si="4"/>
        <v>9.7261577260325791E-2</v>
      </c>
      <c r="L40" s="144">
        <f t="shared" si="9"/>
        <v>0.1057615772603258</v>
      </c>
      <c r="M40" s="143"/>
    </row>
    <row r="41" spans="1:15" x14ac:dyDescent="0.35">
      <c r="A41" s="143">
        <f t="shared" si="5"/>
        <v>100</v>
      </c>
      <c r="B41" s="141">
        <f t="shared" si="6"/>
        <v>1.8000000000000009E-2</v>
      </c>
      <c r="C41" s="145">
        <f t="shared" ref="C41:D56" si="10">+C40</f>
        <v>0.5</v>
      </c>
      <c r="D41">
        <f t="shared" si="10"/>
        <v>2</v>
      </c>
      <c r="F41">
        <f t="shared" si="7"/>
        <v>0.11464472481962661</v>
      </c>
      <c r="G41">
        <f t="shared" si="1"/>
        <v>0.16878835916887186</v>
      </c>
      <c r="H41" s="142">
        <f t="shared" si="2"/>
        <v>1.2375429955857702</v>
      </c>
      <c r="I41" s="143">
        <f t="shared" si="8"/>
        <v>123.75429955857702</v>
      </c>
      <c r="J41" s="142">
        <f t="shared" si="3"/>
        <v>9.0000000000000045E-3</v>
      </c>
      <c r="K41" s="142">
        <f t="shared" si="4"/>
        <v>9.9003439646861618E-2</v>
      </c>
      <c r="L41" s="144">
        <f t="shared" si="9"/>
        <v>0.10800343964686163</v>
      </c>
      <c r="M41" s="143"/>
    </row>
    <row r="42" spans="1:15" x14ac:dyDescent="0.35">
      <c r="A42" s="143">
        <f t="shared" si="5"/>
        <v>100</v>
      </c>
      <c r="B42" s="141">
        <f t="shared" si="6"/>
        <v>1.900000000000001E-2</v>
      </c>
      <c r="C42" s="145">
        <f t="shared" si="10"/>
        <v>0.5</v>
      </c>
      <c r="D42">
        <f t="shared" si="10"/>
        <v>2</v>
      </c>
      <c r="F42">
        <f t="shared" si="7"/>
        <v>0.1126478103141325</v>
      </c>
      <c r="G42">
        <f t="shared" si="1"/>
        <v>0.16640892281454012</v>
      </c>
      <c r="H42" s="142">
        <f t="shared" si="2"/>
        <v>1.2581741663858115</v>
      </c>
      <c r="I42" s="143">
        <f t="shared" si="8"/>
        <v>125.81741663858115</v>
      </c>
      <c r="J42" s="142">
        <f t="shared" si="3"/>
        <v>9.500000000000005E-3</v>
      </c>
      <c r="K42" s="142">
        <f t="shared" si="4"/>
        <v>0.10065393331086492</v>
      </c>
      <c r="L42" s="144">
        <f t="shared" si="9"/>
        <v>0.11015393331086493</v>
      </c>
      <c r="M42" s="143"/>
    </row>
    <row r="43" spans="1:15" x14ac:dyDescent="0.35">
      <c r="A43" s="143">
        <f t="shared" si="5"/>
        <v>100</v>
      </c>
      <c r="B43" s="141">
        <f t="shared" si="6"/>
        <v>2.0000000000000011E-2</v>
      </c>
      <c r="C43" s="145">
        <f t="shared" si="10"/>
        <v>0.5</v>
      </c>
      <c r="D43">
        <f t="shared" si="10"/>
        <v>2</v>
      </c>
      <c r="F43">
        <f t="shared" si="7"/>
        <v>0.11076956525517689</v>
      </c>
      <c r="G43">
        <f t="shared" si="1"/>
        <v>0.16414553294057305</v>
      </c>
      <c r="H43" s="142">
        <f t="shared" si="2"/>
        <v>1.2778070600054661</v>
      </c>
      <c r="I43" s="143">
        <f t="shared" si="8"/>
        <v>127.7807060005466</v>
      </c>
      <c r="J43" s="142">
        <f t="shared" si="3"/>
        <v>1.0000000000000005E-2</v>
      </c>
      <c r="K43" s="142">
        <f t="shared" si="4"/>
        <v>0.10222456480043729</v>
      </c>
      <c r="L43" s="144">
        <f t="shared" si="9"/>
        <v>0.1122245648004373</v>
      </c>
      <c r="M43" s="143"/>
    </row>
    <row r="44" spans="1:15" x14ac:dyDescent="0.35">
      <c r="A44" s="143">
        <f t="shared" si="5"/>
        <v>100</v>
      </c>
      <c r="B44" s="141">
        <f t="shared" si="6"/>
        <v>2.1000000000000012E-2</v>
      </c>
      <c r="C44" s="145">
        <f t="shared" si="10"/>
        <v>0.5</v>
      </c>
      <c r="D44">
        <f t="shared" si="10"/>
        <v>2</v>
      </c>
      <c r="F44">
        <f t="shared" si="7"/>
        <v>0.10899763260208462</v>
      </c>
      <c r="G44">
        <f t="shared" si="1"/>
        <v>0.16199252989333862</v>
      </c>
      <c r="H44" s="142">
        <f t="shared" si="2"/>
        <v>1.2965652974077657</v>
      </c>
      <c r="I44" s="143">
        <f t="shared" si="8"/>
        <v>129.65652974077656</v>
      </c>
      <c r="J44" s="142">
        <f t="shared" si="3"/>
        <v>1.0500000000000006E-2</v>
      </c>
      <c r="K44" s="142">
        <f t="shared" si="4"/>
        <v>0.10372522379262127</v>
      </c>
      <c r="L44" s="144">
        <f t="shared" si="9"/>
        <v>0.11422522379262127</v>
      </c>
      <c r="M44" s="143"/>
    </row>
    <row r="45" spans="1:15" x14ac:dyDescent="0.35">
      <c r="A45" s="143">
        <f t="shared" si="5"/>
        <v>100</v>
      </c>
      <c r="B45" s="141">
        <f t="shared" si="6"/>
        <v>2.2000000000000013E-2</v>
      </c>
      <c r="C45" s="145">
        <f t="shared" si="10"/>
        <v>0.5</v>
      </c>
      <c r="D45">
        <f t="shared" si="10"/>
        <v>2</v>
      </c>
      <c r="F45">
        <f t="shared" si="7"/>
        <v>0.1073214511308655</v>
      </c>
      <c r="G45">
        <f t="shared" si="1"/>
        <v>0.15994453004376952</v>
      </c>
      <c r="H45" s="142">
        <f t="shared" si="2"/>
        <v>1.3145555344667919</v>
      </c>
      <c r="I45" s="143">
        <f t="shared" si="8"/>
        <v>131.45555344667918</v>
      </c>
      <c r="J45" s="142">
        <f t="shared" si="3"/>
        <v>1.1000000000000006E-2</v>
      </c>
      <c r="K45" s="142">
        <f t="shared" si="4"/>
        <v>0.10516444275734335</v>
      </c>
      <c r="L45" s="144">
        <f t="shared" si="9"/>
        <v>0.11616444275734336</v>
      </c>
      <c r="M45" s="143"/>
    </row>
    <row r="46" spans="1:15" x14ac:dyDescent="0.35">
      <c r="A46" s="143">
        <f t="shared" si="5"/>
        <v>100</v>
      </c>
      <c r="B46" s="141">
        <f t="shared" si="6"/>
        <v>2.3000000000000013E-2</v>
      </c>
      <c r="C46" s="145">
        <f t="shared" si="10"/>
        <v>0.5</v>
      </c>
      <c r="D46">
        <f t="shared" si="10"/>
        <v>2</v>
      </c>
      <c r="F46">
        <f t="shared" si="7"/>
        <v>0.10573192671955942</v>
      </c>
      <c r="G46">
        <f t="shared" si="1"/>
        <v>0.15799641232548636</v>
      </c>
      <c r="H46" s="142">
        <f t="shared" si="2"/>
        <v>1.3318700918776243</v>
      </c>
      <c r="I46" s="143">
        <f t="shared" si="8"/>
        <v>133.18700918776244</v>
      </c>
      <c r="J46" s="142">
        <f t="shared" si="3"/>
        <v>1.1500000000000007E-2</v>
      </c>
      <c r="K46" s="142">
        <f t="shared" si="4"/>
        <v>0.10654960735020995</v>
      </c>
      <c r="L46" s="144">
        <f t="shared" si="9"/>
        <v>0.11804960735020996</v>
      </c>
      <c r="M46" s="143"/>
    </row>
    <row r="47" spans="1:15" x14ac:dyDescent="0.35">
      <c r="A47" s="143">
        <f t="shared" si="5"/>
        <v>100</v>
      </c>
      <c r="B47" s="141">
        <f t="shared" si="6"/>
        <v>2.4000000000000014E-2</v>
      </c>
      <c r="C47" s="145">
        <f t="shared" si="10"/>
        <v>0.5</v>
      </c>
      <c r="D47">
        <f t="shared" si="10"/>
        <v>2</v>
      </c>
      <c r="F47">
        <f t="shared" si="7"/>
        <v>0.104221175173946</v>
      </c>
      <c r="G47">
        <f t="shared" si="1"/>
        <v>0.15614330542946425</v>
      </c>
      <c r="H47" s="142">
        <f t="shared" si="2"/>
        <v>1.3485891056940826</v>
      </c>
      <c r="I47" s="143">
        <f t="shared" si="8"/>
        <v>134.85891056940827</v>
      </c>
      <c r="J47" s="142">
        <f t="shared" si="3"/>
        <v>1.2000000000000007E-2</v>
      </c>
      <c r="K47" s="142">
        <f t="shared" si="4"/>
        <v>0.10788712845552662</v>
      </c>
      <c r="L47" s="144">
        <f t="shared" si="9"/>
        <v>0.11988712845552663</v>
      </c>
      <c r="M47" s="143"/>
    </row>
    <row r="48" spans="1:15" x14ac:dyDescent="0.35">
      <c r="A48" s="143">
        <f t="shared" si="5"/>
        <v>100</v>
      </c>
      <c r="B48" s="141">
        <f t="shared" si="6"/>
        <v>2.5000000000000015E-2</v>
      </c>
      <c r="C48" s="145">
        <f t="shared" si="10"/>
        <v>0.5</v>
      </c>
      <c r="D48">
        <f t="shared" si="10"/>
        <v>2</v>
      </c>
      <c r="F48">
        <f t="shared" si="7"/>
        <v>0.10278231874760163</v>
      </c>
      <c r="G48">
        <f t="shared" si="1"/>
        <v>0.15438057562322277</v>
      </c>
      <c r="H48" s="142">
        <f t="shared" si="2"/>
        <v>1.3647823005055517</v>
      </c>
      <c r="I48" s="143">
        <f t="shared" si="8"/>
        <v>136.47823005055517</v>
      </c>
      <c r="J48" s="142">
        <f t="shared" si="3"/>
        <v>1.2500000000000008E-2</v>
      </c>
      <c r="K48" s="142">
        <f t="shared" si="4"/>
        <v>0.10918258404044413</v>
      </c>
      <c r="L48" s="144">
        <f t="shared" si="9"/>
        <v>0.12168258404044414</v>
      </c>
      <c r="M48" s="143"/>
    </row>
    <row r="49" spans="1:13" x14ac:dyDescent="0.35">
      <c r="A49" s="143">
        <f t="shared" si="5"/>
        <v>100</v>
      </c>
      <c r="B49" s="141">
        <f t="shared" si="6"/>
        <v>2.6000000000000016E-2</v>
      </c>
      <c r="C49" s="145">
        <f t="shared" si="10"/>
        <v>0.5</v>
      </c>
      <c r="D49">
        <f t="shared" si="10"/>
        <v>2</v>
      </c>
      <c r="F49">
        <f t="shared" si="7"/>
        <v>0.10140932348588552</v>
      </c>
      <c r="G49">
        <f t="shared" si="1"/>
        <v>0.15270381516408149</v>
      </c>
      <c r="H49" s="142">
        <f t="shared" si="2"/>
        <v>1.3805104624960667</v>
      </c>
      <c r="I49" s="143">
        <f t="shared" si="8"/>
        <v>138.05104624960666</v>
      </c>
      <c r="J49" s="142">
        <f t="shared" si="3"/>
        <v>1.3000000000000008E-2</v>
      </c>
      <c r="K49" s="142">
        <f t="shared" si="4"/>
        <v>0.11044083699968534</v>
      </c>
      <c r="L49" s="144">
        <f t="shared" si="9"/>
        <v>0.12344083699968535</v>
      </c>
      <c r="M49" s="143"/>
    </row>
    <row r="50" spans="1:13" x14ac:dyDescent="0.35">
      <c r="A50" s="143">
        <f t="shared" si="5"/>
        <v>100</v>
      </c>
      <c r="B50" s="141">
        <f t="shared" si="6"/>
        <v>2.7000000000000017E-2</v>
      </c>
      <c r="C50" s="145">
        <f t="shared" si="10"/>
        <v>0.5</v>
      </c>
      <c r="D50">
        <f t="shared" si="10"/>
        <v>2</v>
      </c>
      <c r="F50">
        <f t="shared" si="7"/>
        <v>0.10009686797666525</v>
      </c>
      <c r="G50">
        <f t="shared" si="1"/>
        <v>0.15110883127750693</v>
      </c>
      <c r="H50" s="142">
        <f t="shared" si="2"/>
        <v>1.3958266715802992</v>
      </c>
      <c r="I50" s="143">
        <f t="shared" si="8"/>
        <v>139.58266715802992</v>
      </c>
      <c r="J50" s="142">
        <f t="shared" si="3"/>
        <v>1.3500000000000009E-2</v>
      </c>
      <c r="K50" s="142">
        <f t="shared" si="4"/>
        <v>0.11166613372642394</v>
      </c>
      <c r="L50" s="144">
        <f t="shared" si="9"/>
        <v>0.12516613372642393</v>
      </c>
      <c r="M50" s="143"/>
    </row>
    <row r="51" spans="1:13" x14ac:dyDescent="0.35">
      <c r="A51" s="143">
        <f t="shared" si="5"/>
        <v>100</v>
      </c>
      <c r="B51" s="141">
        <f t="shared" si="6"/>
        <v>2.8000000000000018E-2</v>
      </c>
      <c r="C51" s="145">
        <f t="shared" si="10"/>
        <v>0.5</v>
      </c>
      <c r="D51">
        <f t="shared" si="10"/>
        <v>2</v>
      </c>
      <c r="F51">
        <f t="shared" si="7"/>
        <v>9.8840236525608915E-2</v>
      </c>
      <c r="G51">
        <f t="shared" si="1"/>
        <v>0.14959163567299275</v>
      </c>
      <c r="H51" s="142">
        <f t="shared" si="2"/>
        <v>1.4107773384783659</v>
      </c>
      <c r="I51" s="143">
        <f t="shared" si="8"/>
        <v>141.07773384783658</v>
      </c>
      <c r="J51" s="142">
        <f t="shared" si="3"/>
        <v>1.4000000000000009E-2</v>
      </c>
      <c r="K51" s="142">
        <f t="shared" si="4"/>
        <v>0.11286218707826928</v>
      </c>
      <c r="L51" s="144">
        <f t="shared" si="9"/>
        <v>0.1268621870782693</v>
      </c>
      <c r="M51" s="143"/>
    </row>
    <row r="52" spans="1:13" x14ac:dyDescent="0.35">
      <c r="A52" s="143">
        <f t="shared" si="5"/>
        <v>100</v>
      </c>
      <c r="B52" s="141">
        <f t="shared" si="6"/>
        <v>2.9000000000000019E-2</v>
      </c>
      <c r="C52" s="145">
        <f t="shared" si="10"/>
        <v>0.5</v>
      </c>
      <c r="D52">
        <f t="shared" si="10"/>
        <v>2</v>
      </c>
      <c r="F52">
        <f t="shared" si="7"/>
        <v>9.7635231516058976E-2</v>
      </c>
      <c r="G52">
        <f t="shared" si="1"/>
        <v>0.14814843457125568</v>
      </c>
      <c r="H52" s="142">
        <f t="shared" si="2"/>
        <v>1.425403082618431</v>
      </c>
      <c r="I52" s="143">
        <f t="shared" si="8"/>
        <v>142.54030826184311</v>
      </c>
      <c r="J52" s="142">
        <f t="shared" si="3"/>
        <v>1.4500000000000009E-2</v>
      </c>
      <c r="K52" s="142">
        <f t="shared" si="4"/>
        <v>0.11403224660947447</v>
      </c>
      <c r="L52" s="144">
        <f t="shared" si="9"/>
        <v>0.12853224660947449</v>
      </c>
      <c r="M52" s="143"/>
    </row>
    <row r="53" spans="1:13" x14ac:dyDescent="0.35">
      <c r="A53" s="143">
        <f t="shared" si="5"/>
        <v>100</v>
      </c>
      <c r="B53" s="141">
        <f t="shared" si="6"/>
        <v>3.000000000000002E-2</v>
      </c>
      <c r="C53" s="145">
        <f t="shared" si="10"/>
        <v>0.5</v>
      </c>
      <c r="D53">
        <f t="shared" si="10"/>
        <v>2</v>
      </c>
      <c r="F53">
        <f t="shared" si="7"/>
        <v>9.6478100976762571E-2</v>
      </c>
      <c r="G53">
        <f t="shared" si="1"/>
        <v>0.14677561921781157</v>
      </c>
      <c r="H53" s="142">
        <f t="shared" si="2"/>
        <v>1.4397394792107812</v>
      </c>
      <c r="I53" s="143">
        <f t="shared" si="8"/>
        <v>143.97394792107812</v>
      </c>
      <c r="J53" s="142">
        <f t="shared" si="3"/>
        <v>1.500000000000001E-2</v>
      </c>
      <c r="K53" s="142">
        <f t="shared" si="4"/>
        <v>0.1151791583368625</v>
      </c>
      <c r="L53" s="144">
        <f t="shared" si="9"/>
        <v>0.1301791583368625</v>
      </c>
      <c r="M53" s="143"/>
    </row>
    <row r="54" spans="1:13" x14ac:dyDescent="0.35">
      <c r="A54" s="143">
        <f t="shared" si="5"/>
        <v>100</v>
      </c>
      <c r="B54" s="141">
        <f t="shared" si="6"/>
        <v>3.1000000000000021E-2</v>
      </c>
      <c r="C54" s="145">
        <f t="shared" si="10"/>
        <v>0.5</v>
      </c>
      <c r="D54">
        <f t="shared" si="10"/>
        <v>2</v>
      </c>
      <c r="F54">
        <f t="shared" si="7"/>
        <v>9.5365478308089072E-2</v>
      </c>
      <c r="G54">
        <f t="shared" si="1"/>
        <v>0.14546975685920915</v>
      </c>
      <c r="H54" s="142">
        <f t="shared" si="2"/>
        <v>1.4538176980682458</v>
      </c>
      <c r="I54" s="143">
        <f t="shared" si="8"/>
        <v>145.38176980682459</v>
      </c>
      <c r="J54" s="142">
        <f t="shared" si="3"/>
        <v>1.550000000000001E-2</v>
      </c>
      <c r="K54" s="142">
        <f t="shared" si="4"/>
        <v>0.11630541584545967</v>
      </c>
      <c r="L54" s="144">
        <f t="shared" si="9"/>
        <v>0.13180541584545968</v>
      </c>
      <c r="M54" s="143"/>
    </row>
    <row r="55" spans="1:13" x14ac:dyDescent="0.35">
      <c r="A55" s="143">
        <f t="shared" si="5"/>
        <v>100</v>
      </c>
      <c r="B55" s="141">
        <f t="shared" si="6"/>
        <v>3.2000000000000021E-2</v>
      </c>
      <c r="C55" s="145">
        <f t="shared" si="10"/>
        <v>0.5</v>
      </c>
      <c r="D55">
        <f t="shared" si="10"/>
        <v>2</v>
      </c>
      <c r="F55">
        <f t="shared" si="7"/>
        <v>9.4294331805948386E-2</v>
      </c>
      <c r="G55">
        <f t="shared" si="1"/>
        <v>0.1442275821593586</v>
      </c>
      <c r="H55" s="142">
        <f t="shared" si="2"/>
        <v>1.467665052294467</v>
      </c>
      <c r="I55" s="143">
        <f t="shared" si="8"/>
        <v>146.76650522944669</v>
      </c>
      <c r="J55" s="142">
        <f t="shared" si="3"/>
        <v>1.6000000000000011E-2</v>
      </c>
      <c r="K55" s="142">
        <f t="shared" si="4"/>
        <v>0.11741320418355736</v>
      </c>
      <c r="L55" s="144">
        <f t="shared" si="9"/>
        <v>0.13341320418355737</v>
      </c>
      <c r="M55" s="143"/>
    </row>
    <row r="56" spans="1:13" x14ac:dyDescent="0.35">
      <c r="A56" s="143">
        <f t="shared" si="5"/>
        <v>100</v>
      </c>
      <c r="B56" s="141">
        <f t="shared" si="6"/>
        <v>3.3000000000000022E-2</v>
      </c>
      <c r="C56" s="145">
        <f t="shared" si="10"/>
        <v>0.5</v>
      </c>
      <c r="D56">
        <f t="shared" si="10"/>
        <v>2</v>
      </c>
      <c r="F56">
        <f t="shared" si="7"/>
        <v>9.3261922139355399E-2</v>
      </c>
      <c r="G56">
        <f t="shared" si="1"/>
        <v>0.14304598903449045</v>
      </c>
      <c r="H56" s="142">
        <f t="shared" si="2"/>
        <v>1.4813054714927063</v>
      </c>
      <c r="I56" s="143">
        <f t="shared" si="8"/>
        <v>148.13054714927063</v>
      </c>
      <c r="J56" s="142">
        <f t="shared" si="3"/>
        <v>1.6500000000000011E-2</v>
      </c>
      <c r="K56" s="142">
        <f t="shared" si="4"/>
        <v>0.1185044377194165</v>
      </c>
      <c r="L56" s="144">
        <f t="shared" si="9"/>
        <v>0.1350044377194165</v>
      </c>
      <c r="M56" s="143"/>
    </row>
    <row r="57" spans="1:13" x14ac:dyDescent="0.35">
      <c r="A57" s="143">
        <f t="shared" si="5"/>
        <v>100</v>
      </c>
      <c r="B57" s="141">
        <f t="shared" si="6"/>
        <v>3.4000000000000023E-2</v>
      </c>
      <c r="C57" s="145">
        <f t="shared" ref="C57:D72" si="11">+C56</f>
        <v>0.5</v>
      </c>
      <c r="D57">
        <f t="shared" si="11"/>
        <v>2</v>
      </c>
      <c r="F57">
        <f t="shared" si="7"/>
        <v>9.226576632919814E-2</v>
      </c>
      <c r="G57">
        <f t="shared" si="1"/>
        <v>0.14192202288632813</v>
      </c>
      <c r="H57" s="142">
        <f t="shared" si="2"/>
        <v>1.4947599114237251</v>
      </c>
      <c r="I57" s="143">
        <f t="shared" si="8"/>
        <v>149.47599114237252</v>
      </c>
      <c r="J57" s="142">
        <f t="shared" si="3"/>
        <v>1.7000000000000012E-2</v>
      </c>
      <c r="K57" s="142">
        <f t="shared" si="4"/>
        <v>0.119580792913898</v>
      </c>
      <c r="L57" s="144">
        <f t="shared" si="9"/>
        <v>0.13658079291389802</v>
      </c>
      <c r="M57" s="143"/>
    </row>
    <row r="58" spans="1:13" x14ac:dyDescent="0.35">
      <c r="A58" s="143">
        <f t="shared" si="5"/>
        <v>100</v>
      </c>
      <c r="B58" s="141">
        <f t="shared" si="6"/>
        <v>3.5000000000000024E-2</v>
      </c>
      <c r="C58" s="145">
        <f t="shared" si="11"/>
        <v>0.5</v>
      </c>
      <c r="D58">
        <f t="shared" si="11"/>
        <v>2</v>
      </c>
      <c r="F58">
        <f t="shared" si="7"/>
        <v>9.1303607075298915E-2</v>
      </c>
      <c r="G58">
        <f t="shared" si="1"/>
        <v>0.14085287321405338</v>
      </c>
      <c r="H58" s="142">
        <f t="shared" si="2"/>
        <v>1.5080467098850774</v>
      </c>
      <c r="I58" s="143">
        <f t="shared" si="8"/>
        <v>150.80467098850775</v>
      </c>
      <c r="J58" s="142">
        <f t="shared" si="3"/>
        <v>1.7500000000000012E-2</v>
      </c>
      <c r="K58" s="142">
        <f t="shared" si="4"/>
        <v>0.1206437367908062</v>
      </c>
      <c r="L58" s="144">
        <f t="shared" si="9"/>
        <v>0.13814373679080622</v>
      </c>
      <c r="M58" s="143"/>
    </row>
    <row r="59" spans="1:13" x14ac:dyDescent="0.35">
      <c r="A59" s="143">
        <f t="shared" si="5"/>
        <v>100</v>
      </c>
      <c r="B59" s="141">
        <f t="shared" si="6"/>
        <v>3.6000000000000025E-2</v>
      </c>
      <c r="C59" s="145">
        <f t="shared" si="11"/>
        <v>0.5</v>
      </c>
      <c r="D59">
        <f t="shared" si="11"/>
        <v>2</v>
      </c>
      <c r="F59">
        <f t="shared" si="7"/>
        <v>9.0373386509937634E-2</v>
      </c>
      <c r="G59">
        <f t="shared" si="1"/>
        <v>0.13983586658659036</v>
      </c>
      <c r="H59" s="142">
        <f t="shared" si="2"/>
        <v>1.5211818968655089</v>
      </c>
      <c r="I59" s="143">
        <f t="shared" si="8"/>
        <v>152.11818968655089</v>
      </c>
      <c r="J59" s="142">
        <f t="shared" si="3"/>
        <v>1.8000000000000013E-2</v>
      </c>
      <c r="K59" s="142">
        <f t="shared" si="4"/>
        <v>0.12169455174924071</v>
      </c>
      <c r="L59" s="144">
        <f t="shared" si="9"/>
        <v>0.13969455174924073</v>
      </c>
      <c r="M59" s="143"/>
    </row>
    <row r="60" spans="1:13" x14ac:dyDescent="0.35">
      <c r="A60" s="143">
        <f t="shared" si="5"/>
        <v>100</v>
      </c>
      <c r="B60" s="141">
        <f t="shared" si="6"/>
        <v>3.7000000000000026E-2</v>
      </c>
      <c r="C60" s="145">
        <f t="shared" si="11"/>
        <v>0.5</v>
      </c>
      <c r="D60">
        <f t="shared" si="11"/>
        <v>2</v>
      </c>
      <c r="F60">
        <f t="shared" si="7"/>
        <v>8.947322363572513E-2</v>
      </c>
      <c r="G60">
        <f t="shared" si="1"/>
        <v>0.13886845995763528</v>
      </c>
      <c r="H60" s="142">
        <f t="shared" si="2"/>
        <v>1.5341794656488354</v>
      </c>
      <c r="I60" s="143">
        <f t="shared" si="8"/>
        <v>153.41794656488355</v>
      </c>
      <c r="J60" s="142">
        <f t="shared" si="3"/>
        <v>1.8500000000000013E-2</v>
      </c>
      <c r="K60" s="142">
        <f t="shared" si="4"/>
        <v>0.12273435725190684</v>
      </c>
      <c r="L60" s="144">
        <f t="shared" si="9"/>
        <v>0.14123435725190686</v>
      </c>
      <c r="M60" s="143"/>
    </row>
    <row r="61" spans="1:13" x14ac:dyDescent="0.35">
      <c r="A61" s="143">
        <f t="shared" si="5"/>
        <v>100</v>
      </c>
      <c r="B61" s="141">
        <f t="shared" si="6"/>
        <v>3.8000000000000027E-2</v>
      </c>
      <c r="C61" s="145">
        <f t="shared" si="11"/>
        <v>0.5</v>
      </c>
      <c r="D61">
        <f t="shared" si="11"/>
        <v>2</v>
      </c>
      <c r="F61">
        <f t="shared" si="7"/>
        <v>8.8601394846545181E-2</v>
      </c>
      <c r="G61">
        <f t="shared" si="1"/>
        <v>0.13794823430671618</v>
      </c>
      <c r="H61" s="142">
        <f t="shared" si="2"/>
        <v>1.5470516104278786</v>
      </c>
      <c r="I61" s="143">
        <f t="shared" si="8"/>
        <v>154.70516104278786</v>
      </c>
      <c r="J61" s="142">
        <f t="shared" si="3"/>
        <v>1.9000000000000013E-2</v>
      </c>
      <c r="K61" s="142">
        <f t="shared" si="4"/>
        <v>0.1237641288342303</v>
      </c>
      <c r="L61" s="144">
        <f t="shared" si="9"/>
        <v>0.14276412883423031</v>
      </c>
      <c r="M61" s="143"/>
    </row>
    <row r="62" spans="1:13" x14ac:dyDescent="0.35">
      <c r="A62" s="143">
        <f t="shared" si="5"/>
        <v>100</v>
      </c>
      <c r="B62" s="141">
        <f t="shared" si="6"/>
        <v>3.9000000000000028E-2</v>
      </c>
      <c r="C62" s="145">
        <f t="shared" si="11"/>
        <v>0.5</v>
      </c>
      <c r="D62">
        <f t="shared" si="11"/>
        <v>2</v>
      </c>
      <c r="F62">
        <f t="shared" si="7"/>
        <v>8.7756317041436105E-2</v>
      </c>
      <c r="G62">
        <f t="shared" si="1"/>
        <v>0.13707288859038158</v>
      </c>
      <c r="H62" s="142">
        <f t="shared" si="2"/>
        <v>1.5598089350841096</v>
      </c>
      <c r="I62" s="143">
        <f t="shared" si="8"/>
        <v>155.98089350841096</v>
      </c>
      <c r="J62" s="142">
        <f t="shared" si="3"/>
        <v>1.9500000000000014E-2</v>
      </c>
      <c r="K62" s="142">
        <f t="shared" si="4"/>
        <v>0.12478471480672877</v>
      </c>
      <c r="L62" s="144">
        <f t="shared" si="9"/>
        <v>0.14428471480672878</v>
      </c>
      <c r="M62" s="143"/>
    </row>
    <row r="63" spans="1:13" x14ac:dyDescent="0.35">
      <c r="A63" s="143">
        <f t="shared" si="5"/>
        <v>100</v>
      </c>
      <c r="B63" s="141">
        <f t="shared" si="6"/>
        <v>4.0000000000000029E-2</v>
      </c>
      <c r="C63" s="145">
        <f t="shared" si="11"/>
        <v>0.5</v>
      </c>
      <c r="D63">
        <f t="shared" si="11"/>
        <v>2</v>
      </c>
      <c r="F63">
        <f t="shared" si="7"/>
        <v>8.693653292959963E-2</v>
      </c>
      <c r="G63">
        <f t="shared" si="1"/>
        <v>0.13624023398839349</v>
      </c>
      <c r="H63" s="142">
        <f t="shared" si="2"/>
        <v>1.57246063704955</v>
      </c>
      <c r="I63" s="143">
        <f t="shared" si="8"/>
        <v>157.24606370495499</v>
      </c>
      <c r="J63" s="142">
        <f t="shared" si="3"/>
        <v>2.0000000000000014E-2</v>
      </c>
      <c r="K63" s="142">
        <f t="shared" si="4"/>
        <v>0.12579685096396401</v>
      </c>
      <c r="L63" s="144">
        <f t="shared" si="9"/>
        <v>0.14579685096396403</v>
      </c>
      <c r="M63" s="143"/>
    </row>
    <row r="64" spans="1:13" x14ac:dyDescent="0.35">
      <c r="A64" s="143">
        <f t="shared" si="5"/>
        <v>100</v>
      </c>
      <c r="B64" s="141">
        <f t="shared" si="6"/>
        <v>4.1000000000000029E-2</v>
      </c>
      <c r="C64" s="145">
        <f t="shared" si="11"/>
        <v>0.5</v>
      </c>
      <c r="D64">
        <f t="shared" si="11"/>
        <v>2</v>
      </c>
      <c r="F64">
        <f t="shared" si="7"/>
        <v>8.6140698195344909E-2</v>
      </c>
      <c r="G64">
        <f t="shared" si="1"/>
        <v>0.13544818843053649</v>
      </c>
      <c r="H64" s="142">
        <f t="shared" si="2"/>
        <v>1.5850146695603862</v>
      </c>
      <c r="I64" s="143">
        <f t="shared" si="8"/>
        <v>158.50146695603863</v>
      </c>
      <c r="J64" s="142">
        <f t="shared" si="3"/>
        <v>2.0500000000000015E-2</v>
      </c>
      <c r="K64" s="142">
        <f t="shared" si="4"/>
        <v>0.12680117356483089</v>
      </c>
      <c r="L64" s="144">
        <f t="shared" si="9"/>
        <v>0.14730117356483091</v>
      </c>
      <c r="M64" s="143"/>
    </row>
    <row r="65" spans="1:13" x14ac:dyDescent="0.35">
      <c r="A65" s="143">
        <f t="shared" si="5"/>
        <v>100</v>
      </c>
      <c r="B65" s="141">
        <f t="shared" si="6"/>
        <v>4.200000000000003E-2</v>
      </c>
      <c r="C65" s="145">
        <f t="shared" si="11"/>
        <v>0.5</v>
      </c>
      <c r="D65">
        <f t="shared" si="11"/>
        <v>2</v>
      </c>
      <c r="F65">
        <f t="shared" si="7"/>
        <v>8.5367570248585947E-2</v>
      </c>
      <c r="G65">
        <f t="shared" si="1"/>
        <v>0.13469477139035779</v>
      </c>
      <c r="H65" s="142">
        <f t="shared" si="2"/>
        <v>1.5974778851108742</v>
      </c>
      <c r="I65" s="143">
        <f t="shared" si="8"/>
        <v>159.74778851108741</v>
      </c>
      <c r="J65" s="142">
        <f t="shared" si="3"/>
        <v>2.1000000000000015E-2</v>
      </c>
      <c r="K65" s="142">
        <f t="shared" si="4"/>
        <v>0.12779823080886993</v>
      </c>
      <c r="L65" s="144">
        <f t="shared" si="9"/>
        <v>0.14879823080886995</v>
      </c>
      <c r="M65" s="143"/>
    </row>
    <row r="66" spans="1:13" x14ac:dyDescent="0.35">
      <c r="A66" s="143">
        <f t="shared" si="5"/>
        <v>100</v>
      </c>
      <c r="B66" s="141">
        <f t="shared" si="6"/>
        <v>4.3000000000000031E-2</v>
      </c>
      <c r="C66" s="145">
        <f t="shared" si="11"/>
        <v>0.5</v>
      </c>
      <c r="D66">
        <f t="shared" si="11"/>
        <v>2</v>
      </c>
      <c r="F66">
        <f t="shared" si="7"/>
        <v>8.4615998332471687E-2</v>
      </c>
      <c r="G66">
        <f t="shared" si="1"/>
        <v>0.13397809893281962</v>
      </c>
      <c r="H66" s="142">
        <f t="shared" si="2"/>
        <v>1.6098561625005305</v>
      </c>
      <c r="I66" s="143">
        <f t="shared" si="8"/>
        <v>160.98561625005306</v>
      </c>
      <c r="J66" s="142">
        <f t="shared" si="3"/>
        <v>2.1500000000000016E-2</v>
      </c>
      <c r="K66" s="142">
        <f t="shared" si="4"/>
        <v>0.12878849300004244</v>
      </c>
      <c r="L66" s="144">
        <f t="shared" si="9"/>
        <v>0.15028849300004246</v>
      </c>
      <c r="M66" s="143"/>
    </row>
    <row r="67" spans="1:13" x14ac:dyDescent="0.35">
      <c r="A67" s="143">
        <f t="shared" si="5"/>
        <v>100</v>
      </c>
      <c r="B67" s="141">
        <f t="shared" si="6"/>
        <v>4.4000000000000032E-2</v>
      </c>
      <c r="C67" s="145">
        <f t="shared" si="11"/>
        <v>0.5</v>
      </c>
      <c r="D67">
        <f t="shared" si="11"/>
        <v>2</v>
      </c>
      <c r="F67">
        <f t="shared" si="7"/>
        <v>8.388491479711381E-2</v>
      </c>
      <c r="G67">
        <f t="shared" si="1"/>
        <v>0.13329637900348004</v>
      </c>
      <c r="H67" s="142">
        <f t="shared" si="2"/>
        <v>1.6221545195216722</v>
      </c>
      <c r="I67" s="143">
        <f t="shared" si="8"/>
        <v>162.21545195216723</v>
      </c>
      <c r="J67" s="142">
        <f t="shared" si="3"/>
        <v>2.2000000000000016E-2</v>
      </c>
      <c r="K67" s="142">
        <f t="shared" si="4"/>
        <v>0.12977236156173377</v>
      </c>
      <c r="L67" s="144">
        <f t="shared" si="9"/>
        <v>0.15177236156173379</v>
      </c>
      <c r="M67" s="143"/>
    </row>
    <row r="68" spans="1:13" x14ac:dyDescent="0.35">
      <c r="A68" s="143">
        <f t="shared" si="5"/>
        <v>100</v>
      </c>
      <c r="B68" s="141">
        <f t="shared" si="6"/>
        <v>4.5000000000000033E-2</v>
      </c>
      <c r="C68" s="145">
        <f t="shared" si="11"/>
        <v>0.5</v>
      </c>
      <c r="D68">
        <f t="shared" si="11"/>
        <v>2</v>
      </c>
      <c r="F68">
        <f t="shared" si="7"/>
        <v>8.317332737894266E-2</v>
      </c>
      <c r="G68">
        <f t="shared" si="1"/>
        <v>0.13264790694742368</v>
      </c>
      <c r="H68" s="142">
        <f t="shared" si="2"/>
        <v>1.6343772130447154</v>
      </c>
      <c r="I68" s="143">
        <f t="shared" si="8"/>
        <v>163.43772130447155</v>
      </c>
      <c r="J68" s="142">
        <f t="shared" si="3"/>
        <v>2.2500000000000017E-2</v>
      </c>
      <c r="K68" s="142">
        <f t="shared" si="4"/>
        <v>0.13075017704357722</v>
      </c>
      <c r="L68" s="144">
        <f t="shared" si="9"/>
        <v>0.15325017704357724</v>
      </c>
      <c r="M68" s="143"/>
    </row>
    <row r="69" spans="1:13" x14ac:dyDescent="0.35">
      <c r="A69" s="143">
        <f t="shared" si="5"/>
        <v>100</v>
      </c>
      <c r="B69" s="141">
        <f t="shared" si="6"/>
        <v>4.6000000000000034E-2</v>
      </c>
      <c r="C69" s="145">
        <f t="shared" si="11"/>
        <v>0.5</v>
      </c>
      <c r="D69">
        <f t="shared" si="11"/>
        <v>2</v>
      </c>
      <c r="F69">
        <f t="shared" si="7"/>
        <v>8.2480312350335511E-2</v>
      </c>
      <c r="G69">
        <f t="shared" si="1"/>
        <v>0.13203106124673641</v>
      </c>
      <c r="H69" s="142">
        <f t="shared" si="2"/>
        <v>1.6465278280155369</v>
      </c>
      <c r="I69" s="143">
        <f t="shared" si="8"/>
        <v>164.65278280155368</v>
      </c>
      <c r="J69" s="142">
        <f t="shared" si="3"/>
        <v>2.3000000000000017E-2</v>
      </c>
      <c r="K69" s="142">
        <f t="shared" si="4"/>
        <v>0.13172222624124294</v>
      </c>
      <c r="L69" s="144">
        <f t="shared" si="9"/>
        <v>0.15472222624124296</v>
      </c>
      <c r="M69" s="143"/>
    </row>
    <row r="70" spans="1:13" x14ac:dyDescent="0.35">
      <c r="A70" s="143">
        <f t="shared" si="5"/>
        <v>100</v>
      </c>
      <c r="B70" s="141">
        <f t="shared" si="6"/>
        <v>4.7000000000000035E-2</v>
      </c>
      <c r="C70" s="145">
        <f t="shared" si="11"/>
        <v>0.5</v>
      </c>
      <c r="D70">
        <f t="shared" si="11"/>
        <v>2</v>
      </c>
      <c r="F70">
        <f t="shared" si="7"/>
        <v>8.1805008424888845E-2</v>
      </c>
      <c r="G70">
        <f t="shared" si="1"/>
        <v>0.13144429946586594</v>
      </c>
      <c r="H70" s="142">
        <f t="shared" si="2"/>
        <v>1.6586093566739168</v>
      </c>
      <c r="I70" s="143">
        <f t="shared" si="8"/>
        <v>165.86093566739169</v>
      </c>
      <c r="J70" s="142">
        <f t="shared" si="3"/>
        <v>2.3500000000000017E-2</v>
      </c>
      <c r="K70" s="142">
        <f t="shared" si="4"/>
        <v>0.13268874853391335</v>
      </c>
      <c r="L70" s="144">
        <f t="shared" si="9"/>
        <v>0.15618874853391337</v>
      </c>
      <c r="M70" s="143"/>
    </row>
    <row r="71" spans="1:13" x14ac:dyDescent="0.35">
      <c r="A71" s="143">
        <f t="shared" si="5"/>
        <v>100</v>
      </c>
      <c r="B71" s="141">
        <f t="shared" si="6"/>
        <v>4.8000000000000036E-2</v>
      </c>
      <c r="C71" s="145">
        <f t="shared" si="11"/>
        <v>0.5</v>
      </c>
      <c r="D71">
        <f t="shared" si="11"/>
        <v>2</v>
      </c>
      <c r="F71">
        <f t="shared" si="7"/>
        <v>8.1146611320892931E-2</v>
      </c>
      <c r="G71">
        <f t="shared" si="1"/>
        <v>0.13088615439472948</v>
      </c>
      <c r="H71" s="142">
        <f t="shared" si="2"/>
        <v>1.670624269128526</v>
      </c>
      <c r="I71" s="143">
        <f t="shared" si="8"/>
        <v>167.0624269128526</v>
      </c>
      <c r="J71" s="142">
        <f t="shared" si="3"/>
        <v>2.4000000000000018E-2</v>
      </c>
      <c r="K71" s="142">
        <f t="shared" si="4"/>
        <v>0.13364994153028209</v>
      </c>
      <c r="L71" s="144">
        <f t="shared" si="9"/>
        <v>0.15764994153028211</v>
      </c>
      <c r="M71" s="143"/>
    </row>
    <row r="72" spans="1:13" x14ac:dyDescent="0.35">
      <c r="A72" s="143">
        <f t="shared" si="5"/>
        <v>100</v>
      </c>
      <c r="B72" s="141">
        <f t="shared" si="6"/>
        <v>4.9000000000000037E-2</v>
      </c>
      <c r="C72" s="145">
        <f t="shared" si="11"/>
        <v>0.5</v>
      </c>
      <c r="D72">
        <f t="shared" si="11"/>
        <v>2</v>
      </c>
      <c r="F72">
        <f t="shared" si="7"/>
        <v>8.0504368899876305E-2</v>
      </c>
      <c r="G72">
        <f t="shared" si="1"/>
        <v>0.13035523037992444</v>
      </c>
      <c r="H72" s="142">
        <f t="shared" si="2"/>
        <v>1.6825745762762396</v>
      </c>
      <c r="I72" s="143">
        <f t="shared" si="8"/>
        <v>168.25745762762395</v>
      </c>
      <c r="J72" s="142">
        <f t="shared" si="3"/>
        <v>2.4500000000000018E-2</v>
      </c>
      <c r="K72" s="142">
        <f t="shared" si="4"/>
        <v>0.13460596610209918</v>
      </c>
      <c r="L72" s="144">
        <f t="shared" si="9"/>
        <v>0.15910596610209921</v>
      </c>
      <c r="M72" s="143"/>
    </row>
    <row r="73" spans="1:13" x14ac:dyDescent="0.35">
      <c r="A73" s="143">
        <f t="shared" si="5"/>
        <v>100</v>
      </c>
      <c r="B73" s="141">
        <f t="shared" si="6"/>
        <v>5.0000000000000037E-2</v>
      </c>
      <c r="C73" s="145">
        <f t="shared" ref="C73:D88" si="12">+C72</f>
        <v>0.5</v>
      </c>
      <c r="D73">
        <f t="shared" si="12"/>
        <v>2</v>
      </c>
      <c r="F73">
        <f t="shared" si="7"/>
        <v>7.9877576809047474E-2</v>
      </c>
      <c r="G73">
        <f t="shared" si="1"/>
        <v>0.12985019983486784</v>
      </c>
      <c r="H73" s="142">
        <f t="shared" si="2"/>
        <v>1.6944618859276921</v>
      </c>
      <c r="I73" s="143">
        <f t="shared" si="8"/>
        <v>169.4461885927692</v>
      </c>
      <c r="J73" s="142">
        <f t="shared" si="3"/>
        <v>2.5000000000000019E-2</v>
      </c>
      <c r="K73" s="142">
        <f t="shared" si="4"/>
        <v>0.13555695087421538</v>
      </c>
      <c r="L73" s="144">
        <f t="shared" si="9"/>
        <v>0.1605569508742154</v>
      </c>
      <c r="M73" s="143"/>
    </row>
    <row r="74" spans="1:13" x14ac:dyDescent="0.35">
      <c r="A74" s="143">
        <f t="shared" si="5"/>
        <v>100</v>
      </c>
      <c r="B74" s="141">
        <f t="shared" si="6"/>
        <v>5.1000000000000038E-2</v>
      </c>
      <c r="C74" s="145">
        <f t="shared" si="12"/>
        <v>0.5</v>
      </c>
      <c r="D74">
        <f t="shared" si="12"/>
        <v>2</v>
      </c>
      <c r="F74">
        <f t="shared" si="7"/>
        <v>7.9265574566502919E-2</v>
      </c>
      <c r="G74">
        <f t="shared" si="1"/>
        <v>0.12936979992013836</v>
      </c>
      <c r="H74" s="142">
        <f t="shared" si="2"/>
        <v>1.7062874528933425</v>
      </c>
      <c r="I74" s="143">
        <f t="shared" si="8"/>
        <v>170.62874528933426</v>
      </c>
      <c r="J74" s="142">
        <f t="shared" si="3"/>
        <v>2.5500000000000019E-2</v>
      </c>
      <c r="K74" s="142">
        <f t="shared" si="4"/>
        <v>0.13650299623146742</v>
      </c>
      <c r="L74" s="144">
        <f t="shared" si="9"/>
        <v>0.16200299623146744</v>
      </c>
      <c r="M74" s="143"/>
    </row>
    <row r="75" spans="1:13" x14ac:dyDescent="0.35">
      <c r="A75" s="143">
        <f t="shared" si="5"/>
        <v>100</v>
      </c>
      <c r="B75" s="141">
        <f t="shared" si="6"/>
        <v>5.2000000000000039E-2</v>
      </c>
      <c r="C75" s="145">
        <f t="shared" si="12"/>
        <v>0.5</v>
      </c>
      <c r="D75">
        <f t="shared" si="12"/>
        <v>2</v>
      </c>
      <c r="F75">
        <f t="shared" si="7"/>
        <v>7.8667742036522992E-2</v>
      </c>
      <c r="G75">
        <f t="shared" si="1"/>
        <v>0.12891282938572005</v>
      </c>
      <c r="H75" s="142">
        <f t="shared" si="2"/>
        <v>1.7180522236917457</v>
      </c>
      <c r="I75" s="143">
        <f t="shared" si="8"/>
        <v>171.80522236917457</v>
      </c>
      <c r="J75" s="142">
        <f t="shared" si="3"/>
        <v>2.600000000000002E-2</v>
      </c>
      <c r="K75" s="142">
        <f t="shared" si="4"/>
        <v>0.13744417789533966</v>
      </c>
      <c r="L75" s="144">
        <f t="shared" si="9"/>
        <v>0.16344417789533969</v>
      </c>
      <c r="M75" s="143"/>
    </row>
    <row r="76" spans="1:13" x14ac:dyDescent="0.35">
      <c r="A76" s="143">
        <f t="shared" si="5"/>
        <v>100</v>
      </c>
      <c r="B76" s="141">
        <f t="shared" si="6"/>
        <v>5.300000000000004E-2</v>
      </c>
      <c r="C76" s="145">
        <f t="shared" si="12"/>
        <v>0.5</v>
      </c>
      <c r="D76">
        <f t="shared" si="12"/>
        <v>2</v>
      </c>
      <c r="F76">
        <f t="shared" si="7"/>
        <v>7.8083496249427453E-2</v>
      </c>
      <c r="G76">
        <f t="shared" si="1"/>
        <v>0.12847814556725154</v>
      </c>
      <c r="H76" s="142">
        <f t="shared" si="2"/>
        <v>1.7297568764621574</v>
      </c>
      <c r="I76" s="143">
        <f t="shared" si="8"/>
        <v>172.97568764621573</v>
      </c>
      <c r="J76" s="142">
        <f t="shared" si="3"/>
        <v>2.650000000000002E-2</v>
      </c>
      <c r="K76" s="142">
        <f t="shared" si="4"/>
        <v>0.13838055011697259</v>
      </c>
      <c r="L76" s="144">
        <f t="shared" si="9"/>
        <v>0.16488055011697261</v>
      </c>
      <c r="M76" s="143"/>
    </row>
    <row r="77" spans="1:13" x14ac:dyDescent="0.35">
      <c r="A77" s="143">
        <f t="shared" si="5"/>
        <v>100</v>
      </c>
      <c r="B77" s="141">
        <f t="shared" si="6"/>
        <v>5.4000000000000041E-2</v>
      </c>
      <c r="C77" s="145">
        <f t="shared" si="12"/>
        <v>0.5</v>
      </c>
      <c r="D77">
        <f t="shared" si="12"/>
        <v>2</v>
      </c>
      <c r="F77">
        <f t="shared" si="7"/>
        <v>7.7512288526523587E-2</v>
      </c>
      <c r="G77">
        <f t="shared" si="1"/>
        <v>0.12806466152876994</v>
      </c>
      <c r="H77" s="142">
        <f t="shared" si="2"/>
        <v>1.7414018565947251</v>
      </c>
      <c r="I77" s="143">
        <f t="shared" si="8"/>
        <v>174.14018565947251</v>
      </c>
      <c r="J77" s="142">
        <f t="shared" si="3"/>
        <v>2.7000000000000021E-2</v>
      </c>
      <c r="K77" s="142">
        <f t="shared" si="4"/>
        <v>0.13931214852757801</v>
      </c>
      <c r="L77" s="144">
        <f t="shared" si="9"/>
        <v>0.16631214852757803</v>
      </c>
      <c r="M77" s="143"/>
    </row>
    <row r="78" spans="1:13" x14ac:dyDescent="0.35">
      <c r="A78" s="143">
        <f t="shared" si="5"/>
        <v>100</v>
      </c>
      <c r="B78" s="141">
        <f t="shared" si="6"/>
        <v>5.5000000000000042E-2</v>
      </c>
      <c r="C78" s="145">
        <f t="shared" si="12"/>
        <v>0.5</v>
      </c>
      <c r="D78">
        <f t="shared" si="12"/>
        <v>2</v>
      </c>
      <c r="F78">
        <f t="shared" si="7"/>
        <v>7.695360187584048E-2</v>
      </c>
      <c r="G78">
        <f t="shared" si="1"/>
        <v>0.1276713433448049</v>
      </c>
      <c r="H78" s="142">
        <f t="shared" si="2"/>
        <v>1.7529874085319079</v>
      </c>
      <c r="I78" s="143">
        <f t="shared" si="8"/>
        <v>175.29874085319079</v>
      </c>
      <c r="J78" s="142">
        <f t="shared" si="3"/>
        <v>2.7500000000000021E-2</v>
      </c>
      <c r="K78" s="142">
        <f t="shared" si="4"/>
        <v>0.14023899268255263</v>
      </c>
      <c r="L78" s="144">
        <f t="shared" si="9"/>
        <v>0.16773899268255266</v>
      </c>
      <c r="M78" s="143"/>
    </row>
    <row r="79" spans="1:13" x14ac:dyDescent="0.35">
      <c r="A79" s="143">
        <f t="shared" si="5"/>
        <v>100</v>
      </c>
      <c r="B79" s="141">
        <f t="shared" si="6"/>
        <v>5.6000000000000043E-2</v>
      </c>
      <c r="C79" s="145">
        <f t="shared" si="12"/>
        <v>0.5</v>
      </c>
      <c r="D79">
        <f t="shared" si="12"/>
        <v>2</v>
      </c>
      <c r="F79">
        <f t="shared" si="7"/>
        <v>7.6406948628746155E-2</v>
      </c>
      <c r="G79">
        <f t="shared" si="1"/>
        <v>0.12729720751502613</v>
      </c>
      <c r="H79" s="142">
        <f t="shared" si="2"/>
        <v>1.7645136041428946</v>
      </c>
      <c r="I79" s="143">
        <f t="shared" si="8"/>
        <v>176.45136041428947</v>
      </c>
      <c r="J79" s="142">
        <f t="shared" si="3"/>
        <v>2.8000000000000021E-2</v>
      </c>
      <c r="K79" s="142">
        <f t="shared" si="4"/>
        <v>0.14116108833143157</v>
      </c>
      <c r="L79" s="144">
        <f t="shared" si="9"/>
        <v>0.16916108833143159</v>
      </c>
      <c r="M79" s="143"/>
    </row>
    <row r="80" spans="1:13" x14ac:dyDescent="0.35">
      <c r="A80" s="143">
        <f t="shared" si="5"/>
        <v>100</v>
      </c>
      <c r="B80" s="141">
        <f t="shared" si="6"/>
        <v>5.7000000000000044E-2</v>
      </c>
      <c r="C80" s="145">
        <f t="shared" si="12"/>
        <v>0.5</v>
      </c>
      <c r="D80">
        <f t="shared" si="12"/>
        <v>2</v>
      </c>
      <c r="F80">
        <f t="shared" si="7"/>
        <v>7.587186829131623E-2</v>
      </c>
      <c r="G80">
        <f t="shared" si="1"/>
        <v>0.12694131850498061</v>
      </c>
      <c r="H80" s="142">
        <f t="shared" si="2"/>
        <v>1.7759803680276702</v>
      </c>
      <c r="I80" s="143">
        <f t="shared" si="8"/>
        <v>177.59803680276701</v>
      </c>
      <c r="J80" s="142">
        <f t="shared" si="3"/>
        <v>2.8500000000000022E-2</v>
      </c>
      <c r="K80" s="142">
        <f t="shared" si="4"/>
        <v>0.14207842944221363</v>
      </c>
      <c r="L80" s="144">
        <f t="shared" si="9"/>
        <v>0.17057842944221366</v>
      </c>
      <c r="M80" s="143"/>
    </row>
    <row r="81" spans="1:13" x14ac:dyDescent="0.35">
      <c r="A81" s="143">
        <f t="shared" si="5"/>
        <v>100</v>
      </c>
      <c r="B81" s="141">
        <f t="shared" si="6"/>
        <v>5.8000000000000045E-2</v>
      </c>
      <c r="C81" s="145">
        <f t="shared" si="12"/>
        <v>0.5</v>
      </c>
      <c r="D81">
        <f t="shared" si="12"/>
        <v>2</v>
      </c>
      <c r="F81">
        <f t="shared" si="7"/>
        <v>7.5347925587560996E-2</v>
      </c>
      <c r="G81">
        <f t="shared" si="1"/>
        <v>0.12660278640676886</v>
      </c>
      <c r="H81" s="142">
        <f t="shared" si="2"/>
        <v>1.7873875000678126</v>
      </c>
      <c r="I81" s="143">
        <f t="shared" si="8"/>
        <v>178.73875000678126</v>
      </c>
      <c r="J81" s="142">
        <f t="shared" si="3"/>
        <v>2.9000000000000022E-2</v>
      </c>
      <c r="K81" s="142">
        <f t="shared" si="4"/>
        <v>0.142991000005425</v>
      </c>
      <c r="L81" s="144">
        <f t="shared" si="9"/>
        <v>0.17199100000542503</v>
      </c>
      <c r="M81" s="143"/>
    </row>
    <row r="82" spans="1:13" x14ac:dyDescent="0.35">
      <c r="A82" s="143">
        <f t="shared" si="5"/>
        <v>100</v>
      </c>
      <c r="B82" s="141">
        <f t="shared" si="6"/>
        <v>5.9000000000000045E-2</v>
      </c>
      <c r="C82" s="145">
        <f t="shared" si="12"/>
        <v>0.5</v>
      </c>
      <c r="D82">
        <f t="shared" si="12"/>
        <v>2</v>
      </c>
      <c r="F82">
        <f t="shared" si="7"/>
        <v>7.4834708674406447E-2</v>
      </c>
      <c r="G82">
        <f t="shared" si="1"/>
        <v>0.12628076471381186</v>
      </c>
      <c r="H82" s="142">
        <f t="shared" si="2"/>
        <v>1.7987346955065906</v>
      </c>
      <c r="I82" s="143">
        <f t="shared" si="8"/>
        <v>179.87346955065905</v>
      </c>
      <c r="J82" s="142">
        <f t="shared" si="3"/>
        <v>2.9500000000000023E-2</v>
      </c>
      <c r="K82" s="142">
        <f t="shared" si="4"/>
        <v>0.14389877564052725</v>
      </c>
      <c r="L82" s="144">
        <f t="shared" si="9"/>
        <v>0.17339877564052728</v>
      </c>
      <c r="M82" s="143"/>
    </row>
    <row r="83" spans="1:13" x14ac:dyDescent="0.35">
      <c r="A83" s="143">
        <f t="shared" si="5"/>
        <v>100</v>
      </c>
      <c r="B83" s="141">
        <f t="shared" si="6"/>
        <v>6.0000000000000046E-2</v>
      </c>
      <c r="C83" s="145">
        <f t="shared" si="12"/>
        <v>0.5</v>
      </c>
      <c r="D83">
        <f t="shared" si="12"/>
        <v>2</v>
      </c>
      <c r="F83">
        <f t="shared" si="7"/>
        <v>7.4331827510732626E-2</v>
      </c>
      <c r="G83">
        <f t="shared" si="1"/>
        <v>0.12597444820414366</v>
      </c>
      <c r="H83" s="142">
        <f t="shared" si="2"/>
        <v>1.8100215628104739</v>
      </c>
      <c r="I83" s="143">
        <f t="shared" si="8"/>
        <v>181.00215628104738</v>
      </c>
      <c r="J83" s="142">
        <f t="shared" si="3"/>
        <v>3.0000000000000023E-2</v>
      </c>
      <c r="K83" s="142">
        <f t="shared" si="4"/>
        <v>0.1448017250248379</v>
      </c>
      <c r="L83" s="144">
        <f t="shared" si="9"/>
        <v>0.17480172502483793</v>
      </c>
      <c r="M83" s="143"/>
    </row>
    <row r="84" spans="1:13" x14ac:dyDescent="0.35">
      <c r="A84" s="143">
        <f t="shared" si="5"/>
        <v>100</v>
      </c>
      <c r="B84" s="141">
        <f t="shared" si="6"/>
        <v>6.1000000000000047E-2</v>
      </c>
      <c r="C84" s="145">
        <f t="shared" si="12"/>
        <v>0.5</v>
      </c>
      <c r="D84">
        <f t="shared" si="12"/>
        <v>2</v>
      </c>
      <c r="F84">
        <f t="shared" si="7"/>
        <v>7.3838912364858261E-2</v>
      </c>
      <c r="G84">
        <f t="shared" si="1"/>
        <v>0.1256830709269369</v>
      </c>
      <c r="H84" s="142">
        <f t="shared" si="2"/>
        <v>1.8212476395374133</v>
      </c>
      <c r="I84" s="143">
        <f t="shared" si="8"/>
        <v>182.12476395374134</v>
      </c>
      <c r="J84" s="142">
        <f t="shared" si="3"/>
        <v>3.0500000000000024E-2</v>
      </c>
      <c r="K84" s="142">
        <f t="shared" si="4"/>
        <v>0.14569981116299308</v>
      </c>
      <c r="L84" s="144">
        <f t="shared" si="9"/>
        <v>0.1761998111629931</v>
      </c>
      <c r="M84" s="143"/>
    </row>
    <row r="85" spans="1:13" x14ac:dyDescent="0.35">
      <c r="A85" s="143">
        <f t="shared" si="5"/>
        <v>100</v>
      </c>
      <c r="B85" s="141">
        <f t="shared" si="6"/>
        <v>6.2000000000000048E-2</v>
      </c>
      <c r="C85" s="145">
        <f t="shared" si="12"/>
        <v>0.5</v>
      </c>
      <c r="D85">
        <f t="shared" si="12"/>
        <v>2</v>
      </c>
      <c r="F85">
        <f t="shared" si="7"/>
        <v>7.335561244666837E-2</v>
      </c>
      <c r="G85">
        <f t="shared" si="1"/>
        <v>0.12540590428722692</v>
      </c>
      <c r="H85" s="142">
        <f t="shared" si="2"/>
        <v>1.8324124064136671</v>
      </c>
      <c r="I85" s="143">
        <f t="shared" si="8"/>
        <v>183.24124064136672</v>
      </c>
      <c r="J85" s="142">
        <f t="shared" si="3"/>
        <v>3.1000000000000024E-2</v>
      </c>
      <c r="K85" s="142">
        <f t="shared" si="4"/>
        <v>0.14659299251309338</v>
      </c>
      <c r="L85" s="144">
        <f t="shared" si="9"/>
        <v>0.17759299251309341</v>
      </c>
      <c r="M85" s="143"/>
    </row>
    <row r="86" spans="1:13" x14ac:dyDescent="0.35">
      <c r="A86" s="143">
        <f t="shared" si="5"/>
        <v>100</v>
      </c>
      <c r="B86" s="141">
        <f t="shared" si="6"/>
        <v>6.3000000000000042E-2</v>
      </c>
      <c r="C86" s="145">
        <f t="shared" si="12"/>
        <v>0.5</v>
      </c>
      <c r="D86">
        <f t="shared" si="12"/>
        <v>2</v>
      </c>
      <c r="F86">
        <f t="shared" si="7"/>
        <v>7.2881594652157378E-2</v>
      </c>
      <c r="G86">
        <f t="shared" si="1"/>
        <v>0.12514225522404482</v>
      </c>
      <c r="H86" s="142">
        <f t="shared" si="2"/>
        <v>1.843515299799972</v>
      </c>
      <c r="I86" s="143">
        <f t="shared" si="8"/>
        <v>184.3515299799972</v>
      </c>
      <c r="J86" s="142">
        <f t="shared" si="3"/>
        <v>3.1500000000000021E-2</v>
      </c>
      <c r="K86" s="142">
        <f t="shared" si="4"/>
        <v>0.14748122398399777</v>
      </c>
      <c r="L86" s="144">
        <f t="shared" si="9"/>
        <v>0.17898122398399779</v>
      </c>
      <c r="M86" s="143"/>
    </row>
    <row r="87" spans="1:13" x14ac:dyDescent="0.35">
      <c r="A87" s="143">
        <f t="shared" si="5"/>
        <v>100</v>
      </c>
      <c r="B87" s="141">
        <f t="shared" si="6"/>
        <v>6.4000000000000043E-2</v>
      </c>
      <c r="C87" s="145">
        <f t="shared" si="12"/>
        <v>0.5</v>
      </c>
      <c r="D87">
        <f t="shared" si="12"/>
        <v>2</v>
      </c>
      <c r="F87">
        <f t="shared" si="7"/>
        <v>7.2416542409531243E-2</v>
      </c>
      <c r="G87">
        <f t="shared" si="1"/>
        <v>0.12489146447740394</v>
      </c>
      <c r="H87" s="142">
        <f t="shared" si="2"/>
        <v>1.8545557227093941</v>
      </c>
      <c r="I87" s="143">
        <f t="shared" si="8"/>
        <v>185.4555722709394</v>
      </c>
      <c r="J87" s="142">
        <f t="shared" si="3"/>
        <v>3.2000000000000021E-2</v>
      </c>
      <c r="K87" s="142">
        <f t="shared" si="4"/>
        <v>0.14836445781675153</v>
      </c>
      <c r="L87" s="144">
        <f t="shared" si="9"/>
        <v>0.18036445781675156</v>
      </c>
      <c r="M87" s="143"/>
    </row>
    <row r="88" spans="1:13" x14ac:dyDescent="0.35">
      <c r="A88" s="143">
        <f t="shared" si="5"/>
        <v>100</v>
      </c>
      <c r="B88" s="141">
        <f t="shared" si="6"/>
        <v>6.5000000000000044E-2</v>
      </c>
      <c r="C88" s="145">
        <f t="shared" si="12"/>
        <v>0.5</v>
      </c>
      <c r="D88">
        <f t="shared" si="12"/>
        <v>2</v>
      </c>
      <c r="F88">
        <f t="shared" si="7"/>
        <v>7.1960154617213778E-2</v>
      </c>
      <c r="G88">
        <f t="shared" si="1"/>
        <v>0.12465290493980662</v>
      </c>
      <c r="H88" s="142">
        <f t="shared" si="2"/>
        <v>1.8655330545227014</v>
      </c>
      <c r="I88" s="143">
        <f t="shared" si="8"/>
        <v>186.55330545227014</v>
      </c>
      <c r="J88" s="142">
        <f t="shared" si="3"/>
        <v>3.2500000000000022E-2</v>
      </c>
      <c r="K88" s="142">
        <f t="shared" si="4"/>
        <v>0.14924264436181611</v>
      </c>
      <c r="L88" s="144">
        <f t="shared" si="9"/>
        <v>0.18174264436181614</v>
      </c>
      <c r="M88" s="143"/>
    </row>
    <row r="89" spans="1:13" x14ac:dyDescent="0.35">
      <c r="A89" s="143">
        <f t="shared" si="5"/>
        <v>100</v>
      </c>
      <c r="B89" s="141">
        <f t="shared" si="6"/>
        <v>6.6000000000000045E-2</v>
      </c>
      <c r="C89" s="145">
        <f t="shared" ref="C89:D104" si="13">+C88</f>
        <v>0.5</v>
      </c>
      <c r="D89">
        <f t="shared" si="13"/>
        <v>2</v>
      </c>
      <c r="F89">
        <f t="shared" si="7"/>
        <v>7.1512144665150976E-2</v>
      </c>
      <c r="G89">
        <f t="shared" ref="G89:G152" si="14">0.12*((1-EXP(-50*B89))/(1-EXP(-50)))+0.24*(1-(1-EXP(-50*B89))/(1-EXP(-50)))</f>
        <v>0.12442598008814879</v>
      </c>
      <c r="H89" s="142">
        <f t="shared" ref="H89:H152" si="15">(C89*NORMSDIST(NORMSINV(B89)/SQRT(1-G89)+SQRT(G89/(1-G89))*NORMSINV(0.999))-C89*B89)*((1+(D89-2.5)*F89)/(1-1.5*F89))*12.5*1.06</f>
        <v>1.8764466595324285</v>
      </c>
      <c r="I89" s="143">
        <f t="shared" si="8"/>
        <v>187.64466595324285</v>
      </c>
      <c r="J89" s="142">
        <f t="shared" ref="J89:J152" si="16">+B89*C89</f>
        <v>3.3000000000000022E-2</v>
      </c>
      <c r="K89" s="142">
        <f t="shared" ref="K89:K152" si="17">+H89*8%</f>
        <v>0.15011573276259429</v>
      </c>
      <c r="L89" s="144">
        <f t="shared" si="9"/>
        <v>0.18311573276259432</v>
      </c>
      <c r="M89" s="143"/>
    </row>
    <row r="90" spans="1:13" x14ac:dyDescent="0.35">
      <c r="A90" s="143">
        <f t="shared" ref="A90:A153" si="18">+A89</f>
        <v>100</v>
      </c>
      <c r="B90" s="141">
        <f t="shared" ref="B90:B153" si="19">+B89+0.1%</f>
        <v>6.7000000000000046E-2</v>
      </c>
      <c r="C90" s="145">
        <f t="shared" si="13"/>
        <v>0.5</v>
      </c>
      <c r="D90">
        <f t="shared" si="13"/>
        <v>2</v>
      </c>
      <c r="F90">
        <f t="shared" ref="F90:F153" si="20">+(0.11852-0.05478*LN(B90))^2</f>
        <v>7.1072239531731821E-2</v>
      </c>
      <c r="G90">
        <f t="shared" si="14"/>
        <v>0.12421012249210139</v>
      </c>
      <c r="H90" s="142">
        <f t="shared" si="15"/>
        <v>1.8872958944337987</v>
      </c>
      <c r="I90" s="143">
        <f t="shared" ref="I90:I153" si="21">+H90*A90</f>
        <v>188.72958944337987</v>
      </c>
      <c r="J90" s="142">
        <f t="shared" si="16"/>
        <v>3.3500000000000023E-2</v>
      </c>
      <c r="K90" s="142">
        <f t="shared" si="17"/>
        <v>0.15098367155470391</v>
      </c>
      <c r="L90" s="144">
        <f t="shared" ref="L90:L153" si="22">+SUM(J90:K90)</f>
        <v>0.18448367155470394</v>
      </c>
      <c r="M90" s="143"/>
    </row>
    <row r="91" spans="1:13" x14ac:dyDescent="0.35">
      <c r="A91" s="143">
        <f t="shared" si="18"/>
        <v>100</v>
      </c>
      <c r="B91" s="141">
        <f t="shared" si="19"/>
        <v>6.8000000000000047E-2</v>
      </c>
      <c r="C91" s="145">
        <f t="shared" si="13"/>
        <v>0.5</v>
      </c>
      <c r="D91">
        <f t="shared" si="13"/>
        <v>2</v>
      </c>
      <c r="F91">
        <f t="shared" si="20"/>
        <v>7.0640178949454444E-2</v>
      </c>
      <c r="G91">
        <f t="shared" si="14"/>
        <v>0.12400479239523912</v>
      </c>
      <c r="H91" s="142">
        <f t="shared" si="15"/>
        <v>1.8980801148688942</v>
      </c>
      <c r="I91" s="143">
        <f t="shared" si="21"/>
        <v>189.80801148688943</v>
      </c>
      <c r="J91" s="142">
        <f t="shared" si="16"/>
        <v>3.4000000000000023E-2</v>
      </c>
      <c r="K91" s="142">
        <f t="shared" si="17"/>
        <v>0.15184640918951153</v>
      </c>
      <c r="L91" s="144">
        <f t="shared" si="22"/>
        <v>0.18584640918951156</v>
      </c>
      <c r="M91" s="143"/>
    </row>
    <row r="92" spans="1:13" x14ac:dyDescent="0.35">
      <c r="A92" s="143">
        <f t="shared" si="18"/>
        <v>100</v>
      </c>
      <c r="B92" s="141">
        <f t="shared" si="19"/>
        <v>6.9000000000000047E-2</v>
      </c>
      <c r="C92" s="145">
        <f t="shared" si="13"/>
        <v>0.5</v>
      </c>
      <c r="D92">
        <f t="shared" si="13"/>
        <v>2</v>
      </c>
      <c r="F92">
        <f t="shared" si="20"/>
        <v>7.0215714633181173E-2</v>
      </c>
      <c r="G92">
        <f t="shared" si="14"/>
        <v>0.12380947636536813</v>
      </c>
      <c r="H92" s="142">
        <f t="shared" si="15"/>
        <v>1.9087986811201345</v>
      </c>
      <c r="I92" s="143">
        <f t="shared" si="21"/>
        <v>190.87986811201344</v>
      </c>
      <c r="J92" s="142">
        <f t="shared" si="16"/>
        <v>3.4500000000000024E-2</v>
      </c>
      <c r="K92" s="142">
        <f t="shared" si="17"/>
        <v>0.15270389448961078</v>
      </c>
      <c r="L92" s="144">
        <f t="shared" si="22"/>
        <v>0.18720389448961081</v>
      </c>
      <c r="M92" s="143"/>
    </row>
    <row r="93" spans="1:13" x14ac:dyDescent="0.35">
      <c r="A93" s="143">
        <f t="shared" si="18"/>
        <v>100</v>
      </c>
      <c r="B93" s="141">
        <f t="shared" si="19"/>
        <v>7.0000000000000048E-2</v>
      </c>
      <c r="C93" s="145">
        <f t="shared" si="13"/>
        <v>0.5</v>
      </c>
      <c r="D93">
        <f t="shared" si="13"/>
        <v>2</v>
      </c>
      <c r="F93">
        <f t="shared" si="20"/>
        <v>6.979860956545926E-2</v>
      </c>
      <c r="G93">
        <f t="shared" si="14"/>
        <v>0.1236236860106782</v>
      </c>
      <c r="H93" s="142">
        <f t="shared" si="15"/>
        <v>1.9194509630396455</v>
      </c>
      <c r="I93" s="143">
        <f t="shared" si="21"/>
        <v>191.94509630396453</v>
      </c>
      <c r="J93" s="142">
        <f t="shared" si="16"/>
        <v>3.5000000000000024E-2</v>
      </c>
      <c r="K93" s="142">
        <f t="shared" si="17"/>
        <v>0.15355607704317165</v>
      </c>
      <c r="L93" s="144">
        <f t="shared" si="22"/>
        <v>0.18855607704317168</v>
      </c>
      <c r="M93" s="143"/>
    </row>
    <row r="94" spans="1:13" x14ac:dyDescent="0.35">
      <c r="A94" s="143">
        <f t="shared" si="18"/>
        <v>100</v>
      </c>
      <c r="B94" s="141">
        <f t="shared" si="19"/>
        <v>7.1000000000000049E-2</v>
      </c>
      <c r="C94" s="145">
        <f t="shared" si="13"/>
        <v>0.5</v>
      </c>
      <c r="D94">
        <f t="shared" si="13"/>
        <v>2</v>
      </c>
      <c r="F94">
        <f t="shared" si="20"/>
        <v>6.9388637333940767E-2</v>
      </c>
      <c r="G94">
        <f t="shared" si="14"/>
        <v>0.12344695675850872</v>
      </c>
      <c r="H94" s="142">
        <f t="shared" si="15"/>
        <v>1.9300363442927919</v>
      </c>
      <c r="I94" s="143">
        <f t="shared" si="21"/>
        <v>193.0036344292792</v>
      </c>
      <c r="J94" s="142">
        <f t="shared" si="16"/>
        <v>3.5500000000000025E-2</v>
      </c>
      <c r="K94" s="142">
        <f t="shared" si="17"/>
        <v>0.15440290754342337</v>
      </c>
      <c r="L94" s="144">
        <f t="shared" si="22"/>
        <v>0.1899029075434234</v>
      </c>
      <c r="M94" s="143"/>
    </row>
    <row r="95" spans="1:13" x14ac:dyDescent="0.35">
      <c r="A95" s="143">
        <f t="shared" si="18"/>
        <v>100</v>
      </c>
      <c r="B95" s="141">
        <f t="shared" si="19"/>
        <v>7.200000000000005E-2</v>
      </c>
      <c r="C95" s="145">
        <f t="shared" si="13"/>
        <v>0.5</v>
      </c>
      <c r="D95">
        <f t="shared" si="13"/>
        <v>2</v>
      </c>
      <c r="F95">
        <f t="shared" si="20"/>
        <v>6.8985581516431888E-2</v>
      </c>
      <c r="G95">
        <f t="shared" si="14"/>
        <v>0.1232788466936751</v>
      </c>
      <c r="H95" s="142">
        <f t="shared" si="15"/>
        <v>1.9405542259865223</v>
      </c>
      <c r="I95" s="143">
        <f t="shared" si="21"/>
        <v>194.05542259865223</v>
      </c>
      <c r="J95" s="142">
        <f t="shared" si="16"/>
        <v>3.6000000000000025E-2</v>
      </c>
      <c r="K95" s="142">
        <f t="shared" si="17"/>
        <v>0.1552443380789218</v>
      </c>
      <c r="L95" s="144">
        <f t="shared" si="22"/>
        <v>0.19124433807892183</v>
      </c>
      <c r="M95" s="143"/>
    </row>
    <row r="96" spans="1:13" x14ac:dyDescent="0.35">
      <c r="A96" s="143">
        <f t="shared" si="18"/>
        <v>100</v>
      </c>
      <c r="B96" s="141">
        <f t="shared" si="19"/>
        <v>7.3000000000000051E-2</v>
      </c>
      <c r="C96" s="145">
        <f t="shared" si="13"/>
        <v>0.5</v>
      </c>
      <c r="D96">
        <f t="shared" si="13"/>
        <v>2</v>
      </c>
      <c r="F96">
        <f t="shared" si="20"/>
        <v>6.8589235109540944E-2</v>
      </c>
      <c r="G96">
        <f t="shared" si="14"/>
        <v>0.12311893545345062</v>
      </c>
      <c r="H96" s="142">
        <f t="shared" si="15"/>
        <v>1.9510040297464275</v>
      </c>
      <c r="I96" s="143">
        <f t="shared" si="21"/>
        <v>195.10040297464275</v>
      </c>
      <c r="J96" s="142">
        <f t="shared" si="16"/>
        <v>3.6500000000000025E-2</v>
      </c>
      <c r="K96" s="142">
        <f t="shared" si="17"/>
        <v>0.1560803223797142</v>
      </c>
      <c r="L96" s="144">
        <f t="shared" si="22"/>
        <v>0.19258032237971423</v>
      </c>
      <c r="M96" s="143"/>
    </row>
    <row r="97" spans="1:13" x14ac:dyDescent="0.35">
      <c r="A97" s="143">
        <f t="shared" si="18"/>
        <v>100</v>
      </c>
      <c r="B97" s="141">
        <f t="shared" si="19"/>
        <v>7.4000000000000052E-2</v>
      </c>
      <c r="C97" s="145">
        <f t="shared" si="13"/>
        <v>0.5</v>
      </c>
      <c r="D97">
        <f t="shared" si="13"/>
        <v>2</v>
      </c>
      <c r="F97">
        <f t="shared" si="20"/>
        <v>6.8199399997285776E-2</v>
      </c>
      <c r="G97">
        <f t="shared" si="14"/>
        <v>0.12296682317644071</v>
      </c>
      <c r="H97" s="142">
        <f t="shared" si="15"/>
        <v>1.9613852003002439</v>
      </c>
      <c r="I97" s="143">
        <f t="shared" si="21"/>
        <v>196.13852003002438</v>
      </c>
      <c r="J97" s="142">
        <f t="shared" si="16"/>
        <v>3.7000000000000026E-2</v>
      </c>
      <c r="K97" s="142">
        <f t="shared" si="17"/>
        <v>0.15691081602401952</v>
      </c>
      <c r="L97" s="144">
        <f t="shared" si="22"/>
        <v>0.19391081602401955</v>
      </c>
      <c r="M97" s="143"/>
    </row>
    <row r="98" spans="1:13" x14ac:dyDescent="0.35">
      <c r="A98" s="143">
        <f t="shared" si="18"/>
        <v>100</v>
      </c>
      <c r="B98" s="141">
        <f t="shared" si="19"/>
        <v>7.5000000000000053E-2</v>
      </c>
      <c r="C98" s="145">
        <f t="shared" si="13"/>
        <v>0.5</v>
      </c>
      <c r="D98">
        <f t="shared" si="13"/>
        <v>2</v>
      </c>
      <c r="F98">
        <f t="shared" si="20"/>
        <v>6.7815886456368921E-2</v>
      </c>
      <c r="G98">
        <f t="shared" si="14"/>
        <v>0.12282212950272108</v>
      </c>
      <c r="H98" s="142">
        <f t="shared" si="15"/>
        <v>1.971697207620031</v>
      </c>
      <c r="I98" s="143">
        <f t="shared" si="21"/>
        <v>197.1697207620031</v>
      </c>
      <c r="J98" s="142">
        <f t="shared" si="16"/>
        <v>3.7500000000000026E-2</v>
      </c>
      <c r="K98" s="142">
        <f t="shared" si="17"/>
        <v>0.15773577660960247</v>
      </c>
      <c r="L98" s="144">
        <f t="shared" si="22"/>
        <v>0.19523577660960251</v>
      </c>
      <c r="M98" s="143"/>
    </row>
    <row r="99" spans="1:13" x14ac:dyDescent="0.35">
      <c r="A99" s="143">
        <f t="shared" si="18"/>
        <v>100</v>
      </c>
      <c r="B99" s="141">
        <f t="shared" si="19"/>
        <v>7.6000000000000054E-2</v>
      </c>
      <c r="C99" s="145">
        <f t="shared" si="13"/>
        <v>0.5</v>
      </c>
      <c r="D99">
        <f t="shared" si="13"/>
        <v>2</v>
      </c>
      <c r="F99">
        <f t="shared" si="20"/>
        <v>6.743851269514109E-2</v>
      </c>
      <c r="G99">
        <f t="shared" si="14"/>
        <v>0.12268449262273985</v>
      </c>
      <c r="H99" s="142">
        <f t="shared" si="15"/>
        <v>1.9819395486703013</v>
      </c>
      <c r="I99" s="143">
        <f t="shared" si="21"/>
        <v>198.19395486703013</v>
      </c>
      <c r="J99" s="142">
        <f t="shared" si="16"/>
        <v>3.8000000000000027E-2</v>
      </c>
      <c r="K99" s="142">
        <f t="shared" si="17"/>
        <v>0.15855516389362412</v>
      </c>
      <c r="L99" s="144">
        <f t="shared" si="22"/>
        <v>0.19655516389362415</v>
      </c>
      <c r="M99" s="143"/>
    </row>
    <row r="100" spans="1:13" x14ac:dyDescent="0.35">
      <c r="A100" s="143">
        <f t="shared" si="18"/>
        <v>100</v>
      </c>
      <c r="B100" s="141">
        <f t="shared" si="19"/>
        <v>7.7000000000000055E-2</v>
      </c>
      <c r="C100" s="145">
        <f t="shared" si="13"/>
        <v>0.5</v>
      </c>
      <c r="D100">
        <f t="shared" si="13"/>
        <v>2</v>
      </c>
      <c r="F100">
        <f t="shared" si="20"/>
        <v>6.7067104423549892E-2</v>
      </c>
      <c r="G100">
        <f t="shared" si="14"/>
        <v>0.12255356837260524</v>
      </c>
      <c r="H100" s="142">
        <f t="shared" si="15"/>
        <v>1.9921117488047153</v>
      </c>
      <c r="I100" s="143">
        <f t="shared" si="21"/>
        <v>199.21117488047153</v>
      </c>
      <c r="J100" s="142">
        <f t="shared" si="16"/>
        <v>3.8500000000000027E-2</v>
      </c>
      <c r="K100" s="142">
        <f t="shared" si="17"/>
        <v>0.15936893990437723</v>
      </c>
      <c r="L100" s="144">
        <f t="shared" si="22"/>
        <v>0.19786893990437726</v>
      </c>
      <c r="M100" s="143"/>
    </row>
    <row r="101" spans="1:13" x14ac:dyDescent="0.35">
      <c r="A101" s="143">
        <f t="shared" si="18"/>
        <v>100</v>
      </c>
      <c r="B101" s="141">
        <f t="shared" si="19"/>
        <v>7.8000000000000055E-2</v>
      </c>
      <c r="C101" s="145">
        <f t="shared" si="13"/>
        <v>0.5</v>
      </c>
      <c r="D101">
        <f t="shared" si="13"/>
        <v>2</v>
      </c>
      <c r="F101">
        <f t="shared" si="20"/>
        <v>6.670149445162088E-2</v>
      </c>
      <c r="G101">
        <f t="shared" si="14"/>
        <v>0.12242902937349651</v>
      </c>
      <c r="H101" s="142">
        <f t="shared" si="15"/>
        <v>2.0022133628501768</v>
      </c>
      <c r="I101" s="143">
        <f t="shared" si="21"/>
        <v>200.22133628501768</v>
      </c>
      <c r="J101" s="142">
        <f t="shared" si="16"/>
        <v>3.9000000000000028E-2</v>
      </c>
      <c r="K101" s="142">
        <f t="shared" si="17"/>
        <v>0.16017706902801415</v>
      </c>
      <c r="L101" s="144">
        <f t="shared" si="22"/>
        <v>0.19917706902801419</v>
      </c>
      <c r="M101" s="143"/>
    </row>
    <row r="102" spans="1:13" x14ac:dyDescent="0.35">
      <c r="A102" s="143">
        <f t="shared" si="18"/>
        <v>100</v>
      </c>
      <c r="B102" s="141">
        <f t="shared" si="19"/>
        <v>7.9000000000000056E-2</v>
      </c>
      <c r="C102" s="145">
        <f t="shared" si="13"/>
        <v>0.5</v>
      </c>
      <c r="D102">
        <f t="shared" si="13"/>
        <v>2</v>
      </c>
      <c r="F102">
        <f t="shared" si="20"/>
        <v>6.6341522314239801E-2</v>
      </c>
      <c r="G102">
        <f t="shared" si="14"/>
        <v>0.12231056421304642</v>
      </c>
      <c r="H102" s="142">
        <f t="shared" si="15"/>
        <v>2.0122439759130577</v>
      </c>
      <c r="I102" s="143">
        <f t="shared" si="21"/>
        <v>201.22439759130577</v>
      </c>
      <c r="J102" s="142">
        <f t="shared" si="16"/>
        <v>3.9500000000000028E-2</v>
      </c>
      <c r="K102" s="142">
        <f t="shared" si="17"/>
        <v>0.16097951807304461</v>
      </c>
      <c r="L102" s="144">
        <f t="shared" si="22"/>
        <v>0.20047951807304465</v>
      </c>
      <c r="M102" s="143"/>
    </row>
    <row r="103" spans="1:13" x14ac:dyDescent="0.35">
      <c r="A103" s="143">
        <f t="shared" si="18"/>
        <v>100</v>
      </c>
      <c r="B103" s="141">
        <f t="shared" si="19"/>
        <v>8.0000000000000057E-2</v>
      </c>
      <c r="C103" s="145">
        <f t="shared" si="13"/>
        <v>0.5</v>
      </c>
      <c r="D103">
        <f t="shared" si="13"/>
        <v>2</v>
      </c>
      <c r="F103">
        <f t="shared" si="20"/>
        <v>6.5987033920205593E-2</v>
      </c>
      <c r="G103">
        <f t="shared" si="14"/>
        <v>0.12219787666664808</v>
      </c>
      <c r="H103" s="142">
        <f t="shared" si="15"/>
        <v>2.0222032039393496</v>
      </c>
      <c r="I103" s="143">
        <f t="shared" si="21"/>
        <v>202.22032039393497</v>
      </c>
      <c r="J103" s="142">
        <f t="shared" si="16"/>
        <v>4.0000000000000029E-2</v>
      </c>
      <c r="K103" s="142">
        <f t="shared" si="17"/>
        <v>0.16177625631514797</v>
      </c>
      <c r="L103" s="144">
        <f t="shared" si="22"/>
        <v>0.20177625631514801</v>
      </c>
      <c r="M103" s="143"/>
    </row>
    <row r="104" spans="1:13" x14ac:dyDescent="0.35">
      <c r="A104" s="143">
        <f t="shared" si="18"/>
        <v>100</v>
      </c>
      <c r="B104" s="141">
        <f t="shared" si="19"/>
        <v>8.1000000000000058E-2</v>
      </c>
      <c r="C104" s="145">
        <f t="shared" si="13"/>
        <v>0.5</v>
      </c>
      <c r="D104">
        <f t="shared" si="13"/>
        <v>2</v>
      </c>
      <c r="F104">
        <f t="shared" si="20"/>
        <v>6.5637881223703939E-2</v>
      </c>
      <c r="G104">
        <f t="shared" si="14"/>
        <v>0.12209068495673922</v>
      </c>
      <c r="H104" s="142">
        <f t="shared" si="15"/>
        <v>2.0320906940572114</v>
      </c>
      <c r="I104" s="143">
        <f t="shared" si="21"/>
        <v>203.20906940572115</v>
      </c>
      <c r="J104" s="142">
        <f t="shared" si="16"/>
        <v>4.0500000000000029E-2</v>
      </c>
      <c r="K104" s="142">
        <f t="shared" si="17"/>
        <v>0.16256725552457693</v>
      </c>
      <c r="L104" s="144">
        <f t="shared" si="22"/>
        <v>0.20306725552457697</v>
      </c>
      <c r="M104" s="143"/>
    </row>
    <row r="105" spans="1:13" x14ac:dyDescent="0.35">
      <c r="A105" s="143">
        <f t="shared" si="18"/>
        <v>100</v>
      </c>
      <c r="B105" s="141">
        <f t="shared" si="19"/>
        <v>8.2000000000000059E-2</v>
      </c>
      <c r="C105" s="145">
        <f t="shared" ref="C105:D120" si="23">+C104</f>
        <v>0.5</v>
      </c>
      <c r="D105">
        <f t="shared" si="23"/>
        <v>2</v>
      </c>
      <c r="F105">
        <f t="shared" si="20"/>
        <v>6.5293921916512121E-2</v>
      </c>
      <c r="G105">
        <f t="shared" si="14"/>
        <v>0.12198872104821133</v>
      </c>
      <c r="H105" s="142">
        <f t="shared" si="15"/>
        <v>2.041906124727741</v>
      </c>
      <c r="I105" s="143">
        <f t="shared" si="21"/>
        <v>204.19061247277409</v>
      </c>
      <c r="J105" s="142">
        <f t="shared" si="16"/>
        <v>4.1000000000000029E-2</v>
      </c>
      <c r="K105" s="142">
        <f t="shared" si="17"/>
        <v>0.16335248997821927</v>
      </c>
      <c r="L105" s="144">
        <f t="shared" si="22"/>
        <v>0.20435248997821931</v>
      </c>
      <c r="M105" s="143"/>
    </row>
    <row r="106" spans="1:13" x14ac:dyDescent="0.35">
      <c r="A106" s="143">
        <f t="shared" si="18"/>
        <v>100</v>
      </c>
      <c r="B106" s="141">
        <f t="shared" si="19"/>
        <v>8.300000000000006E-2</v>
      </c>
      <c r="C106" s="145">
        <f t="shared" si="23"/>
        <v>0.5</v>
      </c>
      <c r="D106">
        <f t="shared" si="23"/>
        <v>2</v>
      </c>
      <c r="F106">
        <f t="shared" si="20"/>
        <v>6.4955019139393624E-2</v>
      </c>
      <c r="G106">
        <f t="shared" si="14"/>
        <v>0.12189172997818253</v>
      </c>
      <c r="H106" s="142">
        <f t="shared" si="15"/>
        <v>2.0516492057273674</v>
      </c>
      <c r="I106" s="143">
        <f t="shared" si="21"/>
        <v>205.16492057273675</v>
      </c>
      <c r="J106" s="142">
        <f t="shared" si="16"/>
        <v>4.150000000000003E-2</v>
      </c>
      <c r="K106" s="142">
        <f t="shared" si="17"/>
        <v>0.16413193645818941</v>
      </c>
      <c r="L106" s="144">
        <f t="shared" si="22"/>
        <v>0.20563193645818945</v>
      </c>
      <c r="M106" s="143"/>
    </row>
    <row r="107" spans="1:13" x14ac:dyDescent="0.35">
      <c r="A107" s="143">
        <f t="shared" si="18"/>
        <v>100</v>
      </c>
      <c r="B107" s="141">
        <f t="shared" si="19"/>
        <v>8.4000000000000061E-2</v>
      </c>
      <c r="C107" s="145">
        <f t="shared" si="23"/>
        <v>0.5</v>
      </c>
      <c r="D107">
        <f t="shared" si="23"/>
        <v>2</v>
      </c>
      <c r="F107">
        <f t="shared" si="20"/>
        <v>6.4621041211270505E-2</v>
      </c>
      <c r="G107">
        <f t="shared" si="14"/>
        <v>0.12179946921845733</v>
      </c>
      <c r="H107" s="142">
        <f t="shared" si="15"/>
        <v>2.0613196779828389</v>
      </c>
      <c r="I107" s="143">
        <f t="shared" si="21"/>
        <v>206.13196779828388</v>
      </c>
      <c r="J107" s="142">
        <f t="shared" si="16"/>
        <v>4.200000000000003E-2</v>
      </c>
      <c r="K107" s="142">
        <f t="shared" si="17"/>
        <v>0.16490557423862712</v>
      </c>
      <c r="L107" s="144">
        <f t="shared" si="22"/>
        <v>0.20690557423862715</v>
      </c>
      <c r="M107" s="143"/>
    </row>
    <row r="108" spans="1:13" x14ac:dyDescent="0.35">
      <c r="A108" s="143">
        <f t="shared" si="18"/>
        <v>100</v>
      </c>
      <c r="B108" s="141">
        <f t="shared" si="19"/>
        <v>8.5000000000000062E-2</v>
      </c>
      <c r="C108" s="145">
        <f t="shared" si="23"/>
        <v>0.5</v>
      </c>
      <c r="D108">
        <f t="shared" si="23"/>
        <v>2</v>
      </c>
      <c r="F108">
        <f t="shared" si="20"/>
        <v>6.4291861374883172E-2</v>
      </c>
      <c r="G108">
        <f t="shared" si="14"/>
        <v>0.12171170806907991</v>
      </c>
      <c r="H108" s="142">
        <f t="shared" si="15"/>
        <v>2.0709173132778802</v>
      </c>
      <c r="I108" s="143">
        <f t="shared" si="21"/>
        <v>207.09173132778801</v>
      </c>
      <c r="J108" s="142">
        <f t="shared" si="16"/>
        <v>4.2500000000000031E-2</v>
      </c>
      <c r="K108" s="142">
        <f t="shared" si="17"/>
        <v>0.16567338506223042</v>
      </c>
      <c r="L108" s="144">
        <f t="shared" si="22"/>
        <v>0.20817338506223046</v>
      </c>
      <c r="M108" s="143"/>
    </row>
    <row r="109" spans="1:13" x14ac:dyDescent="0.35">
      <c r="A109" s="143">
        <f t="shared" si="18"/>
        <v>100</v>
      </c>
      <c r="B109" s="141">
        <f t="shared" si="19"/>
        <v>8.6000000000000063E-2</v>
      </c>
      <c r="C109" s="145">
        <f t="shared" si="23"/>
        <v>0.5</v>
      </c>
      <c r="D109">
        <f t="shared" si="23"/>
        <v>2</v>
      </c>
      <c r="F109">
        <f t="shared" si="20"/>
        <v>6.3967357557752721E-2</v>
      </c>
      <c r="G109">
        <f t="shared" si="14"/>
        <v>0.1216282270814641</v>
      </c>
      <c r="H109" s="142">
        <f t="shared" si="15"/>
        <v>2.0804419138485977</v>
      </c>
      <c r="I109" s="143">
        <f t="shared" si="21"/>
        <v>208.04419138485977</v>
      </c>
      <c r="J109" s="142">
        <f t="shared" si="16"/>
        <v>4.3000000000000031E-2</v>
      </c>
      <c r="K109" s="142">
        <f t="shared" si="17"/>
        <v>0.16643535310788782</v>
      </c>
      <c r="L109" s="144">
        <f t="shared" si="22"/>
        <v>0.20943535310788786</v>
      </c>
      <c r="M109" s="143"/>
    </row>
    <row r="110" spans="1:13" x14ac:dyDescent="0.35">
      <c r="A110" s="143">
        <f t="shared" si="18"/>
        <v>100</v>
      </c>
      <c r="B110" s="141">
        <f t="shared" si="19"/>
        <v>8.7000000000000063E-2</v>
      </c>
      <c r="C110" s="145">
        <f t="shared" si="23"/>
        <v>0.5</v>
      </c>
      <c r="D110">
        <f t="shared" si="23"/>
        <v>2</v>
      </c>
      <c r="F110">
        <f t="shared" si="20"/>
        <v>6.3647412147360236E-2</v>
      </c>
      <c r="G110">
        <f t="shared" si="14"/>
        <v>0.12154881750965758</v>
      </c>
      <c r="H110" s="142">
        <f t="shared" si="15"/>
        <v>2.0898933118831295</v>
      </c>
      <c r="I110" s="143">
        <f t="shared" si="21"/>
        <v>208.98933118831295</v>
      </c>
      <c r="J110" s="142">
        <f t="shared" si="16"/>
        <v>4.3500000000000032E-2</v>
      </c>
      <c r="K110" s="142">
        <f t="shared" si="17"/>
        <v>0.16719146495065038</v>
      </c>
      <c r="L110" s="144">
        <f t="shared" si="22"/>
        <v>0.21069146495065041</v>
      </c>
      <c r="M110" s="143"/>
    </row>
    <row r="111" spans="1:13" x14ac:dyDescent="0.35">
      <c r="A111" s="143">
        <f t="shared" si="18"/>
        <v>100</v>
      </c>
      <c r="B111" s="141">
        <f t="shared" si="19"/>
        <v>8.8000000000000064E-2</v>
      </c>
      <c r="C111" s="145">
        <f t="shared" si="23"/>
        <v>0.5</v>
      </c>
      <c r="D111">
        <f t="shared" si="23"/>
        <v>2</v>
      </c>
      <c r="F111">
        <f t="shared" si="20"/>
        <v>6.3331911779545294E-2</v>
      </c>
      <c r="G111">
        <f t="shared" si="14"/>
        <v>0.12147328078836821</v>
      </c>
      <c r="H111" s="142">
        <f t="shared" si="15"/>
        <v>2.0992713689393567</v>
      </c>
      <c r="I111" s="143">
        <f t="shared" si="21"/>
        <v>209.92713689393568</v>
      </c>
      <c r="J111" s="142">
        <f t="shared" si="16"/>
        <v>4.4000000000000032E-2</v>
      </c>
      <c r="K111" s="142">
        <f t="shared" si="17"/>
        <v>0.16794170951514853</v>
      </c>
      <c r="L111" s="144">
        <f t="shared" si="22"/>
        <v>0.21194170951514857</v>
      </c>
      <c r="M111" s="143"/>
    </row>
    <row r="112" spans="1:13" x14ac:dyDescent="0.35">
      <c r="A112" s="143">
        <f t="shared" si="18"/>
        <v>100</v>
      </c>
      <c r="B112" s="141">
        <f t="shared" si="19"/>
        <v>8.9000000000000065E-2</v>
      </c>
      <c r="C112" s="145">
        <f t="shared" si="23"/>
        <v>0.5</v>
      </c>
      <c r="D112">
        <f t="shared" si="23"/>
        <v>2</v>
      </c>
      <c r="F112">
        <f t="shared" si="20"/>
        <v>6.3020747139206482E-2</v>
      </c>
      <c r="G112">
        <f t="shared" si="14"/>
        <v>0.12140142803644745</v>
      </c>
      <c r="H112" s="142">
        <f t="shared" si="15"/>
        <v>2.1085759752932791</v>
      </c>
      <c r="I112" s="143">
        <f t="shared" si="21"/>
        <v>210.8575975293279</v>
      </c>
      <c r="J112" s="142">
        <f t="shared" si="16"/>
        <v>4.4500000000000033E-2</v>
      </c>
      <c r="K112" s="142">
        <f t="shared" si="17"/>
        <v>0.16868607802346233</v>
      </c>
      <c r="L112" s="144">
        <f t="shared" si="22"/>
        <v>0.21318607802346237</v>
      </c>
      <c r="M112" s="143"/>
    </row>
    <row r="113" spans="1:13" x14ac:dyDescent="0.35">
      <c r="A113" s="143">
        <f t="shared" si="18"/>
        <v>100</v>
      </c>
      <c r="B113" s="141">
        <f t="shared" si="19"/>
        <v>9.0000000000000066E-2</v>
      </c>
      <c r="C113" s="145">
        <f t="shared" si="23"/>
        <v>0.5</v>
      </c>
      <c r="D113">
        <f t="shared" si="23"/>
        <v>2</v>
      </c>
      <c r="F113">
        <f t="shared" si="20"/>
        <v>6.271381277246002E-2</v>
      </c>
      <c r="G113">
        <f t="shared" si="14"/>
        <v>0.12133307958458907</v>
      </c>
      <c r="H113" s="142">
        <f t="shared" si="15"/>
        <v>2.1178070492291705</v>
      </c>
      <c r="I113" s="143">
        <f t="shared" si="21"/>
        <v>211.78070492291704</v>
      </c>
      <c r="J113" s="142">
        <f t="shared" si="16"/>
        <v>4.5000000000000033E-2</v>
      </c>
      <c r="K113" s="142">
        <f t="shared" si="17"/>
        <v>0.16942456393833363</v>
      </c>
      <c r="L113" s="144">
        <f t="shared" si="22"/>
        <v>0.21442456393833367</v>
      </c>
      <c r="M113" s="143"/>
    </row>
    <row r="114" spans="1:13" x14ac:dyDescent="0.35">
      <c r="A114" s="143">
        <f t="shared" si="18"/>
        <v>100</v>
      </c>
      <c r="B114" s="141">
        <f t="shared" si="19"/>
        <v>9.1000000000000067E-2</v>
      </c>
      <c r="C114" s="145">
        <f t="shared" si="23"/>
        <v>0.5</v>
      </c>
      <c r="D114">
        <f t="shared" si="23"/>
        <v>2</v>
      </c>
      <c r="F114">
        <f t="shared" si="20"/>
        <v>6.2411006909478671E-2</v>
      </c>
      <c r="G114">
        <f t="shared" si="14"/>
        <v>0.1212680645260623</v>
      </c>
      <c r="H114" s="142">
        <f t="shared" si="15"/>
        <v>2.1269645362816143</v>
      </c>
      <c r="I114" s="143">
        <f t="shared" si="21"/>
        <v>212.69645362816144</v>
      </c>
      <c r="J114" s="142">
        <f t="shared" si="16"/>
        <v>4.5500000000000033E-2</v>
      </c>
      <c r="K114" s="142">
        <f t="shared" si="17"/>
        <v>0.17015716290252914</v>
      </c>
      <c r="L114" s="144">
        <f t="shared" si="22"/>
        <v>0.21565716290252918</v>
      </c>
      <c r="M114" s="143"/>
    </row>
    <row r="115" spans="1:13" x14ac:dyDescent="0.35">
      <c r="A115" s="143">
        <f t="shared" si="18"/>
        <v>100</v>
      </c>
      <c r="B115" s="141">
        <f t="shared" si="19"/>
        <v>9.2000000000000068E-2</v>
      </c>
      <c r="C115" s="145">
        <f t="shared" si="23"/>
        <v>0.5</v>
      </c>
      <c r="D115">
        <f t="shared" si="23"/>
        <v>2</v>
      </c>
      <c r="F115">
        <f t="shared" si="20"/>
        <v>6.2112231297294825E-2</v>
      </c>
      <c r="G115">
        <f t="shared" si="14"/>
        <v>0.12120622028935603</v>
      </c>
      <c r="H115" s="142">
        <f t="shared" si="15"/>
        <v>2.1360484084384668</v>
      </c>
      <c r="I115" s="143">
        <f t="shared" si="21"/>
        <v>213.60484084384669</v>
      </c>
      <c r="J115" s="142">
        <f t="shared" si="16"/>
        <v>4.6000000000000034E-2</v>
      </c>
      <c r="K115" s="142">
        <f t="shared" si="17"/>
        <v>0.17088387267507735</v>
      </c>
      <c r="L115" s="144">
        <f t="shared" si="22"/>
        <v>0.21688387267507739</v>
      </c>
      <c r="M115" s="143"/>
    </row>
    <row r="116" spans="1:13" x14ac:dyDescent="0.35">
      <c r="A116" s="143">
        <f t="shared" si="18"/>
        <v>100</v>
      </c>
      <c r="B116" s="141">
        <f t="shared" si="19"/>
        <v>9.3000000000000069E-2</v>
      </c>
      <c r="C116" s="145">
        <f t="shared" si="23"/>
        <v>0.5</v>
      </c>
      <c r="D116">
        <f t="shared" si="23"/>
        <v>2</v>
      </c>
      <c r="F116">
        <f t="shared" si="20"/>
        <v>6.1817391041905374E-2</v>
      </c>
      <c r="G116">
        <f t="shared" si="14"/>
        <v>0.12114739223166521</v>
      </c>
      <c r="H116" s="142">
        <f t="shared" si="15"/>
        <v>2.1450586633127755</v>
      </c>
      <c r="I116" s="143">
        <f t="shared" si="21"/>
        <v>214.50586633127756</v>
      </c>
      <c r="J116" s="142">
        <f t="shared" si="16"/>
        <v>4.6500000000000034E-2</v>
      </c>
      <c r="K116" s="142">
        <f t="shared" si="17"/>
        <v>0.17160469306502205</v>
      </c>
      <c r="L116" s="144">
        <f t="shared" si="22"/>
        <v>0.21810469306502209</v>
      </c>
      <c r="M116" s="143"/>
    </row>
    <row r="117" spans="1:13" x14ac:dyDescent="0.35">
      <c r="A117" s="143">
        <f t="shared" si="18"/>
        <v>100</v>
      </c>
      <c r="B117" s="141">
        <f t="shared" si="19"/>
        <v>9.400000000000007E-2</v>
      </c>
      <c r="C117" s="145">
        <f t="shared" si="23"/>
        <v>0.5</v>
      </c>
      <c r="D117">
        <f t="shared" si="23"/>
        <v>2</v>
      </c>
      <c r="F117">
        <f t="shared" si="20"/>
        <v>6.1526394459067962E-2</v>
      </c>
      <c r="G117">
        <f t="shared" si="14"/>
        <v>0.12109143325220348</v>
      </c>
      <c r="H117" s="142">
        <f t="shared" si="15"/>
        <v>2.1539953232907854</v>
      </c>
      <c r="I117" s="143">
        <f t="shared" si="21"/>
        <v>215.39953232907854</v>
      </c>
      <c r="J117" s="142">
        <f t="shared" si="16"/>
        <v>4.7000000000000035E-2</v>
      </c>
      <c r="K117" s="142">
        <f t="shared" si="17"/>
        <v>0.17231962586326283</v>
      </c>
      <c r="L117" s="144">
        <f t="shared" si="22"/>
        <v>0.21931962586326287</v>
      </c>
      <c r="M117" s="143"/>
    </row>
    <row r="118" spans="1:13" x14ac:dyDescent="0.35">
      <c r="A118" s="143">
        <f t="shared" si="18"/>
        <v>100</v>
      </c>
      <c r="B118" s="141">
        <f t="shared" si="19"/>
        <v>9.500000000000007E-2</v>
      </c>
      <c r="C118" s="145">
        <f t="shared" si="23"/>
        <v>0.5</v>
      </c>
      <c r="D118">
        <f t="shared" si="23"/>
        <v>2</v>
      </c>
      <c r="F118">
        <f t="shared" si="20"/>
        <v>6.1239152933223649E-2</v>
      </c>
      <c r="G118">
        <f t="shared" si="14"/>
        <v>0.12103820342437446</v>
      </c>
      <c r="H118" s="142">
        <f t="shared" si="15"/>
        <v>2.1628584346625579</v>
      </c>
      <c r="I118" s="143">
        <f t="shared" si="21"/>
        <v>216.28584346625578</v>
      </c>
      <c r="J118" s="142">
        <f t="shared" si="16"/>
        <v>4.7500000000000035E-2</v>
      </c>
      <c r="K118" s="142">
        <f t="shared" si="17"/>
        <v>0.17302867477300463</v>
      </c>
      <c r="L118" s="144">
        <f t="shared" si="22"/>
        <v>0.22052867477300467</v>
      </c>
      <c r="M118" s="143"/>
    </row>
    <row r="119" spans="1:13" x14ac:dyDescent="0.35">
      <c r="A119" s="143">
        <f t="shared" si="18"/>
        <v>100</v>
      </c>
      <c r="B119" s="141">
        <f t="shared" si="19"/>
        <v>9.6000000000000071E-2</v>
      </c>
      <c r="C119" s="145">
        <f t="shared" si="23"/>
        <v>0.5</v>
      </c>
      <c r="D119">
        <f t="shared" si="23"/>
        <v>2</v>
      </c>
      <c r="F119">
        <f t="shared" si="20"/>
        <v>6.0955580784023133E-2</v>
      </c>
      <c r="G119">
        <f t="shared" si="14"/>
        <v>0.12098756964588241</v>
      </c>
      <c r="H119" s="142">
        <f t="shared" si="15"/>
        <v>2.1716480667407834</v>
      </c>
      <c r="I119" s="143">
        <f t="shared" si="21"/>
        <v>217.16480667407833</v>
      </c>
      <c r="J119" s="142">
        <f t="shared" si="16"/>
        <v>4.8000000000000036E-2</v>
      </c>
      <c r="K119" s="142">
        <f t="shared" si="17"/>
        <v>0.17373184533926267</v>
      </c>
      <c r="L119" s="144">
        <f t="shared" si="22"/>
        <v>0.22173184533926271</v>
      </c>
      <c r="M119" s="143"/>
    </row>
    <row r="120" spans="1:13" x14ac:dyDescent="0.35">
      <c r="A120" s="143">
        <f t="shared" si="18"/>
        <v>100</v>
      </c>
      <c r="B120" s="141">
        <f t="shared" si="19"/>
        <v>9.7000000000000072E-2</v>
      </c>
      <c r="C120" s="145">
        <f t="shared" si="23"/>
        <v>0.5</v>
      </c>
      <c r="D120">
        <f t="shared" si="23"/>
        <v>2</v>
      </c>
      <c r="F120">
        <f t="shared" si="20"/>
        <v>6.067559513997265E-2</v>
      </c>
      <c r="G120">
        <f t="shared" si="14"/>
        <v>0.12093940530590709</v>
      </c>
      <c r="H120" s="142">
        <f t="shared" si="15"/>
        <v>2.1803643109728941</v>
      </c>
      <c r="I120" s="143">
        <f t="shared" si="21"/>
        <v>218.03643109728941</v>
      </c>
      <c r="J120" s="142">
        <f t="shared" si="16"/>
        <v>4.8500000000000036E-2</v>
      </c>
      <c r="K120" s="142">
        <f t="shared" si="17"/>
        <v>0.17442914487783154</v>
      </c>
      <c r="L120" s="144">
        <f t="shared" si="22"/>
        <v>0.22292914487783158</v>
      </c>
      <c r="M120" s="143"/>
    </row>
    <row r="121" spans="1:13" x14ac:dyDescent="0.35">
      <c r="A121" s="143">
        <f t="shared" si="18"/>
        <v>100</v>
      </c>
      <c r="B121" s="141">
        <f t="shared" si="19"/>
        <v>9.8000000000000073E-2</v>
      </c>
      <c r="C121" s="145">
        <f t="shared" ref="C121:D136" si="24">+C120</f>
        <v>0.5</v>
      </c>
      <c r="D121">
        <f t="shared" si="24"/>
        <v>2</v>
      </c>
      <c r="F121">
        <f t="shared" si="20"/>
        <v>6.0399115818751167E-2</v>
      </c>
      <c r="G121">
        <f t="shared" si="14"/>
        <v>0.12089358996851091</v>
      </c>
      <c r="H121" s="142">
        <f t="shared" si="15"/>
        <v>2.1890072800508715</v>
      </c>
      <c r="I121" s="143">
        <f t="shared" si="21"/>
        <v>218.90072800508716</v>
      </c>
      <c r="J121" s="142">
        <f t="shared" si="16"/>
        <v>4.9000000000000037E-2</v>
      </c>
      <c r="K121" s="142">
        <f t="shared" si="17"/>
        <v>0.17512058240406972</v>
      </c>
      <c r="L121" s="144">
        <f t="shared" si="22"/>
        <v>0.22412058240406976</v>
      </c>
      <c r="M121" s="143"/>
    </row>
    <row r="122" spans="1:13" x14ac:dyDescent="0.35">
      <c r="A122" s="143">
        <f t="shared" si="18"/>
        <v>100</v>
      </c>
      <c r="B122" s="141">
        <f t="shared" si="19"/>
        <v>9.9000000000000074E-2</v>
      </c>
      <c r="C122" s="145">
        <f t="shared" si="24"/>
        <v>0.5</v>
      </c>
      <c r="D122">
        <f t="shared" si="24"/>
        <v>2</v>
      </c>
      <c r="F122">
        <f t="shared" si="20"/>
        <v>6.0126065213782512E-2</v>
      </c>
      <c r="G122">
        <f t="shared" si="14"/>
        <v>0.12085000907148624</v>
      </c>
      <c r="H122" s="142">
        <f t="shared" si="15"/>
        <v>2.1975771070227119</v>
      </c>
      <c r="I122" s="143">
        <f t="shared" si="21"/>
        <v>219.7577107022712</v>
      </c>
      <c r="J122" s="142">
        <f t="shared" si="16"/>
        <v>4.9500000000000037E-2</v>
      </c>
      <c r="K122" s="142">
        <f t="shared" si="17"/>
        <v>0.17580616856181697</v>
      </c>
      <c r="L122" s="144">
        <f t="shared" si="22"/>
        <v>0.22530616856181701</v>
      </c>
      <c r="M122" s="143"/>
    </row>
    <row r="123" spans="1:13" x14ac:dyDescent="0.35">
      <c r="A123" s="143">
        <f t="shared" si="18"/>
        <v>100</v>
      </c>
      <c r="B123" s="141">
        <f t="shared" si="19"/>
        <v>0.10000000000000007</v>
      </c>
      <c r="C123" s="145">
        <f t="shared" si="24"/>
        <v>0.5</v>
      </c>
      <c r="D123">
        <f t="shared" si="24"/>
        <v>2</v>
      </c>
      <c r="F123">
        <f t="shared" si="20"/>
        <v>5.9856368186676542E-2</v>
      </c>
      <c r="G123">
        <f t="shared" si="14"/>
        <v>0.12080855363989025</v>
      </c>
      <c r="H123" s="142">
        <f t="shared" si="15"/>
        <v>2.2060739444089852</v>
      </c>
      <c r="I123" s="143">
        <f t="shared" si="21"/>
        <v>220.60739444089853</v>
      </c>
      <c r="J123" s="142">
        <f t="shared" si="16"/>
        <v>5.0000000000000037E-2</v>
      </c>
      <c r="K123" s="142">
        <f t="shared" si="17"/>
        <v>0.17648591555271881</v>
      </c>
      <c r="L123" s="144">
        <f t="shared" si="22"/>
        <v>0.22648591555271885</v>
      </c>
      <c r="M123" s="143"/>
    </row>
    <row r="124" spans="1:13" x14ac:dyDescent="0.35">
      <c r="A124" s="143">
        <f t="shared" si="18"/>
        <v>100</v>
      </c>
      <c r="B124" s="141">
        <f t="shared" si="19"/>
        <v>0.10100000000000008</v>
      </c>
      <c r="C124" s="145">
        <f t="shared" si="24"/>
        <v>0.5</v>
      </c>
      <c r="D124">
        <f t="shared" si="24"/>
        <v>2</v>
      </c>
      <c r="F124">
        <f t="shared" si="20"/>
        <v>5.9589951965180417E-2</v>
      </c>
      <c r="G124">
        <f t="shared" si="14"/>
        <v>0.12076912001355075</v>
      </c>
      <c r="H124" s="142">
        <f t="shared" si="15"/>
        <v>2.2144979633274762</v>
      </c>
      <c r="I124" s="143">
        <f t="shared" si="21"/>
        <v>221.44979633274761</v>
      </c>
      <c r="J124" s="142">
        <f t="shared" si="16"/>
        <v>5.0500000000000038E-2</v>
      </c>
      <c r="K124" s="142">
        <f t="shared" si="17"/>
        <v>0.17715983706619809</v>
      </c>
      <c r="L124" s="144">
        <f t="shared" si="22"/>
        <v>0.22765983706619813</v>
      </c>
      <c r="M124" s="143"/>
    </row>
    <row r="125" spans="1:13" x14ac:dyDescent="0.35">
      <c r="A125" s="143">
        <f t="shared" si="18"/>
        <v>100</v>
      </c>
      <c r="B125" s="141">
        <f t="shared" si="19"/>
        <v>0.10200000000000008</v>
      </c>
      <c r="C125" s="145">
        <f t="shared" si="24"/>
        <v>0.5</v>
      </c>
      <c r="D125">
        <f t="shared" si="24"/>
        <v>2</v>
      </c>
      <c r="F125">
        <f t="shared" si="20"/>
        <v>5.9326746046306486E-2</v>
      </c>
      <c r="G125">
        <f t="shared" si="14"/>
        <v>0.12073160958786186</v>
      </c>
      <c r="H125" s="142">
        <f t="shared" si="15"/>
        <v>2.222849352628486</v>
      </c>
      <c r="I125" s="143">
        <f t="shared" si="21"/>
        <v>222.28493526284859</v>
      </c>
      <c r="J125" s="142">
        <f t="shared" si="16"/>
        <v>5.1000000000000038E-2</v>
      </c>
      <c r="K125" s="142">
        <f t="shared" si="17"/>
        <v>0.17782794821027889</v>
      </c>
      <c r="L125" s="144">
        <f t="shared" si="22"/>
        <v>0.22882794821027894</v>
      </c>
      <c r="M125" s="143"/>
    </row>
    <row r="126" spans="1:13" x14ac:dyDescent="0.35">
      <c r="A126" s="143">
        <f t="shared" si="18"/>
        <v>100</v>
      </c>
      <c r="B126" s="141">
        <f t="shared" si="19"/>
        <v>0.10300000000000008</v>
      </c>
      <c r="C126" s="145">
        <f t="shared" si="24"/>
        <v>0.5</v>
      </c>
      <c r="D126">
        <f t="shared" si="24"/>
        <v>2</v>
      </c>
      <c r="F126">
        <f t="shared" si="20"/>
        <v>5.9066682104326564E-2</v>
      </c>
      <c r="G126">
        <f t="shared" si="14"/>
        <v>0.12069592856722106</v>
      </c>
      <c r="H126" s="142">
        <f t="shared" si="15"/>
        <v>2.2311283180431363</v>
      </c>
      <c r="I126" s="143">
        <f t="shared" si="21"/>
        <v>223.11283180431363</v>
      </c>
      <c r="J126" s="142">
        <f t="shared" si="16"/>
        <v>5.1500000000000039E-2</v>
      </c>
      <c r="K126" s="142">
        <f t="shared" si="17"/>
        <v>0.1784902654434509</v>
      </c>
      <c r="L126" s="144">
        <f t="shared" si="22"/>
        <v>0.22999026544345094</v>
      </c>
      <c r="M126" s="143"/>
    </row>
    <row r="127" spans="1:13" x14ac:dyDescent="0.35">
      <c r="A127" s="143">
        <f t="shared" si="18"/>
        <v>100</v>
      </c>
      <c r="B127" s="141">
        <f t="shared" si="19"/>
        <v>0.10400000000000008</v>
      </c>
      <c r="C127" s="145">
        <f t="shared" si="24"/>
        <v>0.5</v>
      </c>
      <c r="D127">
        <f t="shared" si="24"/>
        <v>2</v>
      </c>
      <c r="F127">
        <f t="shared" si="20"/>
        <v>5.8809693903343695E-2</v>
      </c>
      <c r="G127">
        <f t="shared" si="14"/>
        <v>0.12066198773049128</v>
      </c>
      <c r="H127" s="142">
        <f t="shared" si="15"/>
        <v>2.2393350813464714</v>
      </c>
      <c r="I127" s="143">
        <f t="shared" si="21"/>
        <v>223.93350813464713</v>
      </c>
      <c r="J127" s="142">
        <f t="shared" si="16"/>
        <v>5.2000000000000039E-2</v>
      </c>
      <c r="K127" s="142">
        <f t="shared" si="17"/>
        <v>0.17914680650771772</v>
      </c>
      <c r="L127" s="144">
        <f t="shared" si="22"/>
        <v>0.23114680650771777</v>
      </c>
      <c r="M127" s="143"/>
    </row>
    <row r="128" spans="1:13" x14ac:dyDescent="0.35">
      <c r="A128" s="143">
        <f t="shared" si="18"/>
        <v>100</v>
      </c>
      <c r="B128" s="141">
        <f t="shared" si="19"/>
        <v>0.10500000000000008</v>
      </c>
      <c r="C128" s="145">
        <f t="shared" si="24"/>
        <v>0.5</v>
      </c>
      <c r="D128">
        <f t="shared" si="24"/>
        <v>2</v>
      </c>
      <c r="F128">
        <f t="shared" si="20"/>
        <v>5.8555717214172069E-2</v>
      </c>
      <c r="G128">
        <f t="shared" si="14"/>
        <v>0.12062970220790176</v>
      </c>
      <c r="H128" s="142">
        <f t="shared" si="15"/>
        <v>2.2474698795371402</v>
      </c>
      <c r="I128" s="143">
        <f t="shared" si="21"/>
        <v>224.74698795371401</v>
      </c>
      <c r="J128" s="142">
        <f t="shared" si="16"/>
        <v>5.250000000000004E-2</v>
      </c>
      <c r="K128" s="142">
        <f t="shared" si="17"/>
        <v>0.17979759036297122</v>
      </c>
      <c r="L128" s="144">
        <f t="shared" si="22"/>
        <v>0.23229759036297126</v>
      </c>
      <c r="M128" s="143"/>
    </row>
    <row r="129" spans="1:13" x14ac:dyDescent="0.35">
      <c r="A129" s="143">
        <f t="shared" si="18"/>
        <v>100</v>
      </c>
      <c r="B129" s="141">
        <f t="shared" si="19"/>
        <v>0.10600000000000008</v>
      </c>
      <c r="C129" s="145">
        <f t="shared" si="24"/>
        <v>0.5</v>
      </c>
      <c r="D129">
        <f t="shared" si="24"/>
        <v>2</v>
      </c>
      <c r="F129">
        <f t="shared" si="20"/>
        <v>5.8304689735274542E-2</v>
      </c>
      <c r="G129">
        <f t="shared" si="14"/>
        <v>0.12059899126882923</v>
      </c>
      <c r="H129" s="142">
        <f t="shared" si="15"/>
        <v>2.2555329640349187</v>
      </c>
      <c r="I129" s="143">
        <f t="shared" si="21"/>
        <v>225.55329640349186</v>
      </c>
      <c r="J129" s="142">
        <f t="shared" si="16"/>
        <v>5.300000000000004E-2</v>
      </c>
      <c r="K129" s="142">
        <f t="shared" si="17"/>
        <v>0.18044263712279349</v>
      </c>
      <c r="L129" s="144">
        <f t="shared" si="22"/>
        <v>0.23344263712279353</v>
      </c>
      <c r="M129" s="143"/>
    </row>
    <row r="130" spans="1:13" x14ac:dyDescent="0.35">
      <c r="A130" s="143">
        <f t="shared" si="18"/>
        <v>100</v>
      </c>
      <c r="B130" s="141">
        <f t="shared" si="19"/>
        <v>0.10700000000000008</v>
      </c>
      <c r="C130" s="145">
        <f t="shared" si="24"/>
        <v>0.5</v>
      </c>
      <c r="D130">
        <f t="shared" si="24"/>
        <v>2</v>
      </c>
      <c r="F130">
        <f t="shared" si="20"/>
        <v>5.8056551017523279E-2</v>
      </c>
      <c r="G130">
        <f t="shared" si="14"/>
        <v>0.12056977811992937</v>
      </c>
      <c r="H130" s="142">
        <f t="shared" si="15"/>
        <v>2.2635245998973037</v>
      </c>
      <c r="I130" s="143">
        <f t="shared" si="21"/>
        <v>226.35245998973036</v>
      </c>
      <c r="J130" s="142">
        <f t="shared" si="16"/>
        <v>5.3500000000000041E-2</v>
      </c>
      <c r="K130" s="142">
        <f t="shared" si="17"/>
        <v>0.1810819679917843</v>
      </c>
      <c r="L130" s="144">
        <f t="shared" si="22"/>
        <v>0.23458196799178435</v>
      </c>
      <c r="M130" s="143"/>
    </row>
    <row r="131" spans="1:13" x14ac:dyDescent="0.35">
      <c r="A131" s="143">
        <f t="shared" si="18"/>
        <v>100</v>
      </c>
      <c r="B131" s="141">
        <f t="shared" si="19"/>
        <v>0.10800000000000008</v>
      </c>
      <c r="C131" s="145">
        <f t="shared" si="24"/>
        <v>0.5</v>
      </c>
      <c r="D131">
        <f t="shared" si="24"/>
        <v>2</v>
      </c>
      <c r="F131">
        <f t="shared" si="20"/>
        <v>5.7811242392565153E-2</v>
      </c>
      <c r="G131">
        <f t="shared" si="14"/>
        <v>0.12054198971311351</v>
      </c>
      <c r="H131" s="142">
        <f t="shared" si="15"/>
        <v>2.2714450650560516</v>
      </c>
      <c r="I131" s="143">
        <f t="shared" si="21"/>
        <v>227.14450650560516</v>
      </c>
      <c r="J131" s="142">
        <f t="shared" si="16"/>
        <v>5.4000000000000041E-2</v>
      </c>
      <c r="K131" s="142">
        <f t="shared" si="17"/>
        <v>0.18171560520448413</v>
      </c>
      <c r="L131" s="144">
        <f t="shared" si="22"/>
        <v>0.23571560520448417</v>
      </c>
      <c r="M131" s="143"/>
    </row>
    <row r="132" spans="1:13" x14ac:dyDescent="0.35">
      <c r="A132" s="143">
        <f t="shared" si="18"/>
        <v>100</v>
      </c>
      <c r="B132" s="141">
        <f t="shared" si="19"/>
        <v>0.10900000000000008</v>
      </c>
      <c r="C132" s="145">
        <f t="shared" si="24"/>
        <v>0.5</v>
      </c>
      <c r="D132">
        <f t="shared" si="24"/>
        <v>2</v>
      </c>
      <c r="F132">
        <f t="shared" si="20"/>
        <v>5.756870690458777E-2</v>
      </c>
      <c r="G132">
        <f t="shared" si="14"/>
        <v>0.12051555656289027</v>
      </c>
      <c r="H132" s="142">
        <f t="shared" si="15"/>
        <v>2.2792946495744397</v>
      </c>
      <c r="I132" s="143">
        <f t="shared" si="21"/>
        <v>227.92946495744397</v>
      </c>
      <c r="J132" s="142">
        <f t="shared" si="16"/>
        <v>5.4500000000000041E-2</v>
      </c>
      <c r="K132" s="142">
        <f t="shared" si="17"/>
        <v>0.18234357196595519</v>
      </c>
      <c r="L132" s="144">
        <f t="shared" si="22"/>
        <v>0.23684357196595524</v>
      </c>
      <c r="M132" s="143"/>
    </row>
    <row r="133" spans="1:13" x14ac:dyDescent="0.35">
      <c r="A133" s="143">
        <f t="shared" si="18"/>
        <v>100</v>
      </c>
      <c r="B133" s="141">
        <f t="shared" si="19"/>
        <v>0.11000000000000008</v>
      </c>
      <c r="C133" s="145">
        <f t="shared" si="24"/>
        <v>0.5</v>
      </c>
      <c r="D133">
        <f t="shared" si="24"/>
        <v>2</v>
      </c>
      <c r="F133">
        <f t="shared" si="20"/>
        <v>5.7328889245295112E-2</v>
      </c>
      <c r="G133">
        <f t="shared" si="14"/>
        <v>0.12049041257261568</v>
      </c>
      <c r="H133" s="142">
        <f t="shared" si="15"/>
        <v>2.2870736549258308</v>
      </c>
      <c r="I133" s="143">
        <f t="shared" si="21"/>
        <v>228.70736549258308</v>
      </c>
      <c r="J133" s="142">
        <f t="shared" si="16"/>
        <v>5.5000000000000042E-2</v>
      </c>
      <c r="K133" s="142">
        <f t="shared" si="17"/>
        <v>0.18296589239406646</v>
      </c>
      <c r="L133" s="144">
        <f t="shared" si="22"/>
        <v>0.23796589239406651</v>
      </c>
      <c r="M133" s="143"/>
    </row>
    <row r="134" spans="1:13" x14ac:dyDescent="0.35">
      <c r="A134" s="143">
        <f t="shared" si="18"/>
        <v>100</v>
      </c>
      <c r="B134" s="141">
        <f t="shared" si="19"/>
        <v>0.11100000000000008</v>
      </c>
      <c r="C134" s="145">
        <f t="shared" si="24"/>
        <v>0.5</v>
      </c>
      <c r="D134">
        <f t="shared" si="24"/>
        <v>2</v>
      </c>
      <c r="F134">
        <f t="shared" si="20"/>
        <v>5.7091735691914273E-2</v>
      </c>
      <c r="G134">
        <f t="shared" si="14"/>
        <v>0.12046649486921714</v>
      </c>
      <c r="H134" s="142">
        <f t="shared" si="15"/>
        <v>2.2947823932939335</v>
      </c>
      <c r="I134" s="143">
        <f t="shared" si="21"/>
        <v>229.47823932939335</v>
      </c>
      <c r="J134" s="142">
        <f t="shared" si="16"/>
        <v>5.5500000000000042E-2</v>
      </c>
      <c r="K134" s="142">
        <f t="shared" si="17"/>
        <v>0.18358259146351469</v>
      </c>
      <c r="L134" s="144">
        <f t="shared" si="22"/>
        <v>0.23908259146351474</v>
      </c>
      <c r="M134" s="143"/>
    </row>
    <row r="135" spans="1:13" x14ac:dyDescent="0.35">
      <c r="A135" s="143">
        <f t="shared" si="18"/>
        <v>100</v>
      </c>
      <c r="B135" s="141">
        <f t="shared" si="19"/>
        <v>0.11200000000000009</v>
      </c>
      <c r="C135" s="145">
        <f t="shared" si="24"/>
        <v>0.5</v>
      </c>
      <c r="D135">
        <f t="shared" si="24"/>
        <v>2</v>
      </c>
      <c r="F135">
        <f t="shared" si="20"/>
        <v>5.6857194048066648E-2</v>
      </c>
      <c r="G135">
        <f t="shared" si="14"/>
        <v>0.12044374364597796</v>
      </c>
      <c r="H135" s="142">
        <f t="shared" si="15"/>
        <v>2.3024211868951028</v>
      </c>
      <c r="I135" s="143">
        <f t="shared" si="21"/>
        <v>230.24211868951028</v>
      </c>
      <c r="J135" s="142">
        <f t="shared" si="16"/>
        <v>5.6000000000000043E-2</v>
      </c>
      <c r="K135" s="142">
        <f t="shared" si="17"/>
        <v>0.18419369495160823</v>
      </c>
      <c r="L135" s="144">
        <f t="shared" si="22"/>
        <v>0.24019369495160828</v>
      </c>
      <c r="M135" s="143"/>
    </row>
    <row r="136" spans="1:13" x14ac:dyDescent="0.35">
      <c r="A136" s="143">
        <f t="shared" si="18"/>
        <v>100</v>
      </c>
      <c r="B136" s="141">
        <f t="shared" si="19"/>
        <v>0.11300000000000009</v>
      </c>
      <c r="C136" s="145">
        <f t="shared" si="24"/>
        <v>0.5</v>
      </c>
      <c r="D136">
        <f t="shared" si="24"/>
        <v>2</v>
      </c>
      <c r="F136">
        <f t="shared" si="20"/>
        <v>5.6625213587346249E-2</v>
      </c>
      <c r="G136">
        <f t="shared" si="14"/>
        <v>0.12042210201298945</v>
      </c>
      <c r="H136" s="142">
        <f t="shared" si="15"/>
        <v>2.3099903673227851</v>
      </c>
      <c r="I136" s="143">
        <f t="shared" si="21"/>
        <v>230.99903673227851</v>
      </c>
      <c r="J136" s="142">
        <f t="shared" si="16"/>
        <v>5.6500000000000043E-2</v>
      </c>
      <c r="K136" s="142">
        <f t="shared" si="17"/>
        <v>0.1847992293858228</v>
      </c>
      <c r="L136" s="144">
        <f t="shared" si="22"/>
        <v>0.24129922938582285</v>
      </c>
      <c r="M136" s="143"/>
    </row>
    <row r="137" spans="1:13" x14ac:dyDescent="0.35">
      <c r="A137" s="143">
        <f t="shared" si="18"/>
        <v>100</v>
      </c>
      <c r="B137" s="141">
        <f t="shared" si="19"/>
        <v>0.11400000000000009</v>
      </c>
      <c r="C137" s="145">
        <f t="shared" ref="C137:D152" si="25">+C136</f>
        <v>0.5</v>
      </c>
      <c r="D137">
        <f t="shared" si="25"/>
        <v>2</v>
      </c>
      <c r="F137">
        <f t="shared" si="20"/>
        <v>5.639574499945945E-2</v>
      </c>
      <c r="G137">
        <f t="shared" si="14"/>
        <v>0.12040151585489654</v>
      </c>
      <c r="H137" s="142">
        <f t="shared" si="15"/>
        <v>2.3174902749142654</v>
      </c>
      <c r="I137" s="143">
        <f t="shared" si="21"/>
        <v>231.74902749142655</v>
      </c>
      <c r="J137" s="142">
        <f t="shared" si="16"/>
        <v>5.7000000000000044E-2</v>
      </c>
      <c r="K137" s="142">
        <f t="shared" si="17"/>
        <v>0.18539922199314124</v>
      </c>
      <c r="L137" s="144">
        <f t="shared" si="22"/>
        <v>0.24239922199314129</v>
      </c>
      <c r="M137" s="143"/>
    </row>
    <row r="138" spans="1:13" x14ac:dyDescent="0.35">
      <c r="A138" s="143">
        <f t="shared" si="18"/>
        <v>100</v>
      </c>
      <c r="B138" s="141">
        <f t="shared" si="19"/>
        <v>0.11500000000000009</v>
      </c>
      <c r="C138" s="145">
        <f t="shared" si="25"/>
        <v>0.5</v>
      </c>
      <c r="D138">
        <f t="shared" si="25"/>
        <v>2</v>
      </c>
      <c r="F138">
        <f t="shared" si="20"/>
        <v>5.6168740338787916E-2</v>
      </c>
      <c r="G138">
        <f t="shared" si="14"/>
        <v>0.12038193369558116</v>
      </c>
      <c r="H138" s="142">
        <f t="shared" si="15"/>
        <v>2.3249212581395993</v>
      </c>
      <c r="I138" s="143">
        <f t="shared" si="21"/>
        <v>232.49212581395992</v>
      </c>
      <c r="J138" s="142">
        <f t="shared" si="16"/>
        <v>5.7500000000000044E-2</v>
      </c>
      <c r="K138" s="142">
        <f t="shared" si="17"/>
        <v>0.18599370065116794</v>
      </c>
      <c r="L138" s="144">
        <f t="shared" si="22"/>
        <v>0.24349370065116799</v>
      </c>
      <c r="M138" s="143"/>
    </row>
    <row r="139" spans="1:13" x14ac:dyDescent="0.35">
      <c r="A139" s="143">
        <f t="shared" si="18"/>
        <v>100</v>
      </c>
      <c r="B139" s="141">
        <f t="shared" si="19"/>
        <v>0.11600000000000009</v>
      </c>
      <c r="C139" s="145">
        <f t="shared" si="25"/>
        <v>0.5</v>
      </c>
      <c r="D139">
        <f t="shared" si="25"/>
        <v>2</v>
      </c>
      <c r="F139">
        <f t="shared" si="20"/>
        <v>5.594415297524627E-2</v>
      </c>
      <c r="G139">
        <f t="shared" si="14"/>
        <v>0.12036330656944508</v>
      </c>
      <c r="H139" s="142">
        <f t="shared" si="15"/>
        <v>2.3322836730126721</v>
      </c>
      <c r="I139" s="143">
        <f t="shared" si="21"/>
        <v>233.22836730126721</v>
      </c>
      <c r="J139" s="142">
        <f t="shared" si="16"/>
        <v>5.8000000000000045E-2</v>
      </c>
      <c r="K139" s="142">
        <f t="shared" si="17"/>
        <v>0.18658269384101378</v>
      </c>
      <c r="L139" s="144">
        <f t="shared" si="22"/>
        <v>0.24458269384101383</v>
      </c>
      <c r="M139" s="143"/>
    </row>
    <row r="140" spans="1:13" x14ac:dyDescent="0.35">
      <c r="A140" s="143">
        <f t="shared" si="18"/>
        <v>100</v>
      </c>
      <c r="B140" s="141">
        <f t="shared" si="19"/>
        <v>0.11700000000000009</v>
      </c>
      <c r="C140" s="145">
        <f t="shared" si="25"/>
        <v>0.5</v>
      </c>
      <c r="D140">
        <f t="shared" si="25"/>
        <v>2</v>
      </c>
      <c r="F140">
        <f t="shared" si="20"/>
        <v>5.5721937547313104E-2</v>
      </c>
      <c r="G140">
        <f t="shared" si="14"/>
        <v>0.12034558789897058</v>
      </c>
      <c r="H140" s="142">
        <f t="shared" si="15"/>
        <v>2.3395778825242286</v>
      </c>
      <c r="I140" s="143">
        <f t="shared" si="21"/>
        <v>233.95778825242286</v>
      </c>
      <c r="J140" s="142">
        <f t="shared" si="16"/>
        <v>5.8500000000000045E-2</v>
      </c>
      <c r="K140" s="142">
        <f t="shared" si="17"/>
        <v>0.18716623060193829</v>
      </c>
      <c r="L140" s="144">
        <f t="shared" si="22"/>
        <v>0.24566623060193835</v>
      </c>
      <c r="M140" s="143"/>
    </row>
    <row r="141" spans="1:13" x14ac:dyDescent="0.35">
      <c r="A141" s="143">
        <f t="shared" si="18"/>
        <v>100</v>
      </c>
      <c r="B141" s="141">
        <f t="shared" si="19"/>
        <v>0.11800000000000009</v>
      </c>
      <c r="C141" s="145">
        <f t="shared" si="25"/>
        <v>0.5</v>
      </c>
      <c r="D141">
        <f t="shared" si="25"/>
        <v>2</v>
      </c>
      <c r="F141">
        <f t="shared" si="20"/>
        <v>5.5502049917121737E-2</v>
      </c>
      <c r="G141">
        <f t="shared" si="14"/>
        <v>0.1203287333782522</v>
      </c>
      <c r="H141" s="142">
        <f t="shared" si="15"/>
        <v>2.346804256096549</v>
      </c>
      <c r="I141" s="143">
        <f t="shared" si="21"/>
        <v>234.68042560965489</v>
      </c>
      <c r="J141" s="142">
        <f t="shared" si="16"/>
        <v>5.9000000000000045E-2</v>
      </c>
      <c r="K141" s="142">
        <f t="shared" si="17"/>
        <v>0.18774434048772393</v>
      </c>
      <c r="L141" s="144">
        <f t="shared" si="22"/>
        <v>0.24674434048772398</v>
      </c>
      <c r="M141" s="143"/>
    </row>
    <row r="142" spans="1:13" x14ac:dyDescent="0.35">
      <c r="A142" s="143">
        <f t="shared" si="18"/>
        <v>100</v>
      </c>
      <c r="B142" s="141">
        <f t="shared" si="19"/>
        <v>0.11900000000000009</v>
      </c>
      <c r="C142" s="145">
        <f t="shared" si="25"/>
        <v>0.5</v>
      </c>
      <c r="D142">
        <f t="shared" si="25"/>
        <v>2</v>
      </c>
      <c r="F142">
        <f t="shared" si="20"/>
        <v>5.5284447127503931E-2</v>
      </c>
      <c r="G142">
        <f t="shared" si="14"/>
        <v>0.12031270086220901</v>
      </c>
      <c r="H142" s="142">
        <f t="shared" si="15"/>
        <v>2.353963169059591</v>
      </c>
      <c r="I142" s="143">
        <f t="shared" si="21"/>
        <v>235.39631690595911</v>
      </c>
      <c r="J142" s="142">
        <f t="shared" si="16"/>
        <v>5.9500000000000046E-2</v>
      </c>
      <c r="K142" s="142">
        <f t="shared" si="17"/>
        <v>0.1883170535247673</v>
      </c>
      <c r="L142" s="144">
        <f t="shared" si="22"/>
        <v>0.24781705352476735</v>
      </c>
      <c r="M142" s="143"/>
    </row>
    <row r="143" spans="1:13" x14ac:dyDescent="0.35">
      <c r="A143" s="143">
        <f t="shared" si="18"/>
        <v>100</v>
      </c>
      <c r="B143" s="141">
        <f t="shared" si="19"/>
        <v>0.12000000000000009</v>
      </c>
      <c r="C143" s="145">
        <f t="shared" si="25"/>
        <v>0.5</v>
      </c>
      <c r="D143">
        <f t="shared" si="25"/>
        <v>2</v>
      </c>
      <c r="F143">
        <f t="shared" si="20"/>
        <v>5.5069087360885914E-2</v>
      </c>
      <c r="G143">
        <f t="shared" si="14"/>
        <v>0.12029745026119995</v>
      </c>
      <c r="H143" s="142">
        <f t="shared" si="15"/>
        <v>2.3610550021481318</v>
      </c>
      <c r="I143" s="143">
        <f t="shared" si="21"/>
        <v>236.10550021481319</v>
      </c>
      <c r="J143" s="142">
        <f t="shared" si="16"/>
        <v>6.0000000000000046E-2</v>
      </c>
      <c r="K143" s="142">
        <f t="shared" si="17"/>
        <v>0.18888440017185054</v>
      </c>
      <c r="L143" s="144">
        <f t="shared" si="22"/>
        <v>0.24888440017185059</v>
      </c>
      <c r="M143" s="143"/>
    </row>
    <row r="144" spans="1:13" x14ac:dyDescent="0.35">
      <c r="A144" s="143">
        <f t="shared" si="18"/>
        <v>100</v>
      </c>
      <c r="B144" s="141">
        <f t="shared" si="19"/>
        <v>0.12100000000000009</v>
      </c>
      <c r="C144" s="145">
        <f t="shared" si="25"/>
        <v>0.5</v>
      </c>
      <c r="D144">
        <f t="shared" si="25"/>
        <v>2</v>
      </c>
      <c r="F144">
        <f t="shared" si="20"/>
        <v>5.4855929899942389E-2</v>
      </c>
      <c r="G144">
        <f t="shared" si="14"/>
        <v>0.12028294344077883</v>
      </c>
      <c r="H144" s="142">
        <f t="shared" si="15"/>
        <v>2.3680801410196399</v>
      </c>
      <c r="I144" s="143">
        <f t="shared" si="21"/>
        <v>236.80801410196401</v>
      </c>
      <c r="J144" s="142">
        <f t="shared" si="16"/>
        <v>6.0500000000000047E-2</v>
      </c>
      <c r="K144" s="142">
        <f t="shared" si="17"/>
        <v>0.18944641128157119</v>
      </c>
      <c r="L144" s="144">
        <f t="shared" si="22"/>
        <v>0.24994641128157125</v>
      </c>
      <c r="M144" s="143"/>
    </row>
    <row r="145" spans="1:13" x14ac:dyDescent="0.35">
      <c r="A145" s="143">
        <f t="shared" si="18"/>
        <v>100</v>
      </c>
      <c r="B145" s="141">
        <f t="shared" si="19"/>
        <v>0.12200000000000009</v>
      </c>
      <c r="C145" s="145">
        <f t="shared" si="25"/>
        <v>0.5</v>
      </c>
      <c r="D145">
        <f t="shared" si="25"/>
        <v>2</v>
      </c>
      <c r="F145">
        <f t="shared" si="20"/>
        <v>5.4644935089919383E-2</v>
      </c>
      <c r="G145">
        <f t="shared" si="14"/>
        <v>0.12026914412633828</v>
      </c>
      <c r="H145" s="142">
        <f t="shared" si="15"/>
        <v>2.375038975792378</v>
      </c>
      <c r="I145" s="143">
        <f t="shared" si="21"/>
        <v>237.50389757923779</v>
      </c>
      <c r="J145" s="142">
        <f t="shared" si="16"/>
        <v>6.1000000000000047E-2</v>
      </c>
      <c r="K145" s="142">
        <f t="shared" si="17"/>
        <v>0.19000311806339024</v>
      </c>
      <c r="L145" s="144">
        <f t="shared" si="22"/>
        <v>0.25100311806339026</v>
      </c>
      <c r="M145" s="143"/>
    </row>
    <row r="146" spans="1:13" x14ac:dyDescent="0.35">
      <c r="A146" s="143">
        <f t="shared" si="18"/>
        <v>100</v>
      </c>
      <c r="B146" s="141">
        <f t="shared" si="19"/>
        <v>0.1230000000000001</v>
      </c>
      <c r="C146" s="145">
        <f t="shared" si="25"/>
        <v>0.5</v>
      </c>
      <c r="D146">
        <f t="shared" si="25"/>
        <v>2</v>
      </c>
      <c r="F146">
        <f t="shared" si="20"/>
        <v>5.4436064302542463E-2</v>
      </c>
      <c r="G146">
        <f t="shared" si="14"/>
        <v>0.12025601781240451</v>
      </c>
      <c r="H146" s="142">
        <f t="shared" si="15"/>
        <v>2.3819319006033406</v>
      </c>
      <c r="I146" s="143">
        <f t="shared" si="21"/>
        <v>238.19319006033405</v>
      </c>
      <c r="J146" s="142">
        <f t="shared" si="16"/>
        <v>6.1500000000000048E-2</v>
      </c>
      <c r="K146" s="142">
        <f t="shared" si="17"/>
        <v>0.19055455204826724</v>
      </c>
      <c r="L146" s="144">
        <f t="shared" si="22"/>
        <v>0.25205455204826727</v>
      </c>
      <c r="M146" s="143"/>
    </row>
    <row r="147" spans="1:13" x14ac:dyDescent="0.35">
      <c r="A147" s="143">
        <f t="shared" si="18"/>
        <v>100</v>
      </c>
      <c r="B147" s="141">
        <f t="shared" si="19"/>
        <v>0.1240000000000001</v>
      </c>
      <c r="C147" s="145">
        <f t="shared" si="25"/>
        <v>0.5</v>
      </c>
      <c r="D147">
        <f t="shared" si="25"/>
        <v>2</v>
      </c>
      <c r="F147">
        <f t="shared" si="20"/>
        <v>5.4229279901430914E-2</v>
      </c>
      <c r="G147">
        <f t="shared" si="14"/>
        <v>0.12024353167635549</v>
      </c>
      <c r="H147" s="142">
        <f t="shared" si="15"/>
        <v>2.3887593131855493</v>
      </c>
      <c r="I147" s="143">
        <f t="shared" si="21"/>
        <v>238.87593131855493</v>
      </c>
      <c r="J147" s="142">
        <f t="shared" si="16"/>
        <v>6.2000000000000048E-2</v>
      </c>
      <c r="K147" s="142">
        <f t="shared" si="17"/>
        <v>0.19110074505484395</v>
      </c>
      <c r="L147" s="144">
        <f t="shared" si="22"/>
        <v>0.25310074505484398</v>
      </c>
      <c r="M147" s="143"/>
    </row>
    <row r="148" spans="1:13" x14ac:dyDescent="0.35">
      <c r="A148" s="143">
        <f t="shared" si="18"/>
        <v>100</v>
      </c>
      <c r="B148" s="141">
        <f t="shared" si="19"/>
        <v>0.12500000000000008</v>
      </c>
      <c r="C148" s="145">
        <f t="shared" si="25"/>
        <v>0.5</v>
      </c>
      <c r="D148">
        <f t="shared" si="25"/>
        <v>2</v>
      </c>
      <c r="F148">
        <f t="shared" si="20"/>
        <v>5.4024545208944105E-2</v>
      </c>
      <c r="G148">
        <f t="shared" si="14"/>
        <v>0.12023165449634733</v>
      </c>
      <c r="H148" s="142">
        <f t="shared" si="15"/>
        <v>2.3955216144641955</v>
      </c>
      <c r="I148" s="143">
        <f t="shared" si="21"/>
        <v>239.55216144641955</v>
      </c>
      <c r="J148" s="142">
        <f t="shared" si="16"/>
        <v>6.2500000000000042E-2</v>
      </c>
      <c r="K148" s="142">
        <f t="shared" si="17"/>
        <v>0.19164172915713565</v>
      </c>
      <c r="L148" s="144">
        <f t="shared" si="22"/>
        <v>0.25414172915713568</v>
      </c>
      <c r="M148" s="143"/>
    </row>
    <row r="149" spans="1:13" x14ac:dyDescent="0.35">
      <c r="A149" s="143">
        <f t="shared" si="18"/>
        <v>100</v>
      </c>
      <c r="B149" s="141">
        <f t="shared" si="19"/>
        <v>0.12600000000000008</v>
      </c>
      <c r="C149" s="145">
        <f t="shared" si="25"/>
        <v>0.5</v>
      </c>
      <c r="D149">
        <f t="shared" si="25"/>
        <v>2</v>
      </c>
      <c r="F149">
        <f t="shared" si="20"/>
        <v>5.3821824474389234E-2</v>
      </c>
      <c r="G149">
        <f t="shared" si="14"/>
        <v>0.12022035657324345</v>
      </c>
      <c r="H149" s="142">
        <f t="shared" si="15"/>
        <v>2.4022192081711702</v>
      </c>
      <c r="I149" s="143">
        <f t="shared" si="21"/>
        <v>240.22192081711702</v>
      </c>
      <c r="J149" s="142">
        <f t="shared" si="16"/>
        <v>6.3000000000000042E-2</v>
      </c>
      <c r="K149" s="142">
        <f t="shared" si="17"/>
        <v>0.19217753665369361</v>
      </c>
      <c r="L149" s="144">
        <f t="shared" si="22"/>
        <v>0.25517753665369364</v>
      </c>
      <c r="M149" s="143"/>
    </row>
    <row r="150" spans="1:13" x14ac:dyDescent="0.35">
      <c r="A150" s="143">
        <f t="shared" si="18"/>
        <v>100</v>
      </c>
      <c r="B150" s="141">
        <f t="shared" si="19"/>
        <v>0.12700000000000009</v>
      </c>
      <c r="C150" s="145">
        <f t="shared" si="25"/>
        <v>0.5</v>
      </c>
      <c r="D150">
        <f t="shared" si="25"/>
        <v>2</v>
      </c>
      <c r="F150">
        <f t="shared" si="20"/>
        <v>5.3621082843524896E-2</v>
      </c>
      <c r="G150">
        <f t="shared" si="14"/>
        <v>0.12020960965635133</v>
      </c>
      <c r="H150" s="142">
        <f t="shared" si="15"/>
        <v>2.4088525004774515</v>
      </c>
      <c r="I150" s="143">
        <f t="shared" si="21"/>
        <v>240.88525004774516</v>
      </c>
      <c r="J150" s="142">
        <f t="shared" si="16"/>
        <v>6.3500000000000043E-2</v>
      </c>
      <c r="K150" s="142">
        <f t="shared" si="17"/>
        <v>0.19270820003819611</v>
      </c>
      <c r="L150" s="144">
        <f t="shared" si="22"/>
        <v>0.25620820003819617</v>
      </c>
      <c r="M150" s="143"/>
    </row>
    <row r="151" spans="1:13" x14ac:dyDescent="0.35">
      <c r="A151" s="143">
        <f t="shared" si="18"/>
        <v>100</v>
      </c>
      <c r="B151" s="141">
        <f t="shared" si="19"/>
        <v>0.12800000000000009</v>
      </c>
      <c r="C151" s="145">
        <f t="shared" si="25"/>
        <v>0.5</v>
      </c>
      <c r="D151">
        <f t="shared" si="25"/>
        <v>2</v>
      </c>
      <c r="F151">
        <f t="shared" si="20"/>
        <v>5.3422286329297346E-2</v>
      </c>
      <c r="G151">
        <f t="shared" si="14"/>
        <v>0.12019938687278088</v>
      </c>
      <c r="H151" s="142">
        <f t="shared" si="15"/>
        <v>2.4154218996428054</v>
      </c>
      <c r="I151" s="143">
        <f t="shared" si="21"/>
        <v>241.54218996428054</v>
      </c>
      <c r="J151" s="142">
        <f t="shared" si="16"/>
        <v>6.4000000000000043E-2</v>
      </c>
      <c r="K151" s="142">
        <f t="shared" si="17"/>
        <v>0.19323375197142445</v>
      </c>
      <c r="L151" s="144">
        <f t="shared" si="22"/>
        <v>0.25723375197142451</v>
      </c>
      <c r="M151" s="143"/>
    </row>
    <row r="152" spans="1:13" x14ac:dyDescent="0.35">
      <c r="A152" s="143">
        <f t="shared" si="18"/>
        <v>100</v>
      </c>
      <c r="B152" s="141">
        <f t="shared" si="19"/>
        <v>0.12900000000000009</v>
      </c>
      <c r="C152" s="145">
        <f t="shared" si="25"/>
        <v>0.5</v>
      </c>
      <c r="D152">
        <f t="shared" si="25"/>
        <v>2</v>
      </c>
      <c r="F152">
        <f t="shared" si="20"/>
        <v>5.3225401783751132E-2</v>
      </c>
      <c r="G152">
        <f t="shared" si="14"/>
        <v>0.12018966266024834</v>
      </c>
      <c r="H152" s="142">
        <f t="shared" si="15"/>
        <v>2.4219278156823187</v>
      </c>
      <c r="I152" s="143">
        <f t="shared" si="21"/>
        <v>242.19278156823188</v>
      </c>
      <c r="J152" s="142">
        <f t="shared" si="16"/>
        <v>6.4500000000000043E-2</v>
      </c>
      <c r="K152" s="142">
        <f t="shared" si="17"/>
        <v>0.19375422525458549</v>
      </c>
      <c r="L152" s="144">
        <f t="shared" si="22"/>
        <v>0.25825422525458552</v>
      </c>
      <c r="M152" s="143"/>
    </row>
    <row r="153" spans="1:13" x14ac:dyDescent="0.35">
      <c r="A153" s="143">
        <f t="shared" si="18"/>
        <v>100</v>
      </c>
      <c r="B153" s="141">
        <f t="shared" si="19"/>
        <v>0.13000000000000009</v>
      </c>
      <c r="C153" s="145">
        <f t="shared" ref="C153:D168" si="26">+C152</f>
        <v>0.5</v>
      </c>
      <c r="D153">
        <f t="shared" si="26"/>
        <v>2</v>
      </c>
      <c r="F153">
        <f t="shared" si="20"/>
        <v>5.3030396871057602E-2</v>
      </c>
      <c r="G153">
        <f t="shared" ref="G153:G216" si="27">0.12*((1-EXP(-50*B153))/(1-EXP(-50)))+0.24*(1-(1-EXP(-50*B153))/(1-EXP(-50)))</f>
        <v>0.1201804127031573</v>
      </c>
      <c r="H153" s="142">
        <f t="shared" ref="H153:H216" si="28">(C153*NORMSDIST(NORMSINV(B153)/SQRT(1-G153)+SQRT(G153/(1-G153))*NORMSINV(0.999))-C153*B153)*((1+(D153-2.5)*F153)/(1-1.5*F153))*12.5*1.06</f>
        <v>2.4283706600492181</v>
      </c>
      <c r="I153" s="143">
        <f t="shared" si="21"/>
        <v>242.83706600492181</v>
      </c>
      <c r="J153" s="142">
        <f t="shared" ref="J153:J216" si="29">+B153*C153</f>
        <v>6.5000000000000044E-2</v>
      </c>
      <c r="K153" s="142">
        <f t="shared" ref="K153:K216" si="30">+H153*8%</f>
        <v>0.19426965280393746</v>
      </c>
      <c r="L153" s="144">
        <f t="shared" si="22"/>
        <v>0.25926965280393749</v>
      </c>
      <c r="M153" s="143"/>
    </row>
    <row r="154" spans="1:13" x14ac:dyDescent="0.35">
      <c r="A154" s="143">
        <f t="shared" ref="A154:A217" si="31">+A153</f>
        <v>100</v>
      </c>
      <c r="B154" s="141">
        <f t="shared" ref="B154:B217" si="32">+B153+0.1%</f>
        <v>0.13100000000000009</v>
      </c>
      <c r="C154" s="145">
        <f t="shared" si="26"/>
        <v>0.5</v>
      </c>
      <c r="D154">
        <f t="shared" si="26"/>
        <v>2</v>
      </c>
      <c r="F154">
        <f t="shared" ref="F154:F217" si="33">+(0.11852-0.05478*LN(B154))^2</f>
        <v>5.2837240041609272E-2</v>
      </c>
      <c r="G154">
        <f t="shared" si="27"/>
        <v>0.12017161387179694</v>
      </c>
      <c r="H154" s="142">
        <f t="shared" si="28"/>
        <v>2.4347508453334332</v>
      </c>
      <c r="I154" s="143">
        <f t="shared" ref="I154:I217" si="34">+H154*A154</f>
        <v>243.47508453334333</v>
      </c>
      <c r="J154" s="142">
        <f t="shared" si="29"/>
        <v>6.5500000000000044E-2</v>
      </c>
      <c r="K154" s="142">
        <f t="shared" si="30"/>
        <v>0.19478006762667466</v>
      </c>
      <c r="L154" s="144">
        <f t="shared" ref="L154:L217" si="35">+SUM(J154:K154)</f>
        <v>0.26028006762667472</v>
      </c>
      <c r="M154" s="143"/>
    </row>
    <row r="155" spans="1:13" x14ac:dyDescent="0.35">
      <c r="A155" s="143">
        <f t="shared" si="31"/>
        <v>100</v>
      </c>
      <c r="B155" s="141">
        <f t="shared" si="32"/>
        <v>0.13200000000000009</v>
      </c>
      <c r="C155" s="145">
        <f t="shared" si="26"/>
        <v>0.5</v>
      </c>
      <c r="D155">
        <f t="shared" si="26"/>
        <v>2</v>
      </c>
      <c r="F155">
        <f t="shared" si="33"/>
        <v>5.2645900507129778E-2</v>
      </c>
      <c r="G155">
        <f t="shared" si="27"/>
        <v>0.12016324416450574</v>
      </c>
      <c r="H155" s="142">
        <f t="shared" si="28"/>
        <v>2.4410687849754051</v>
      </c>
      <c r="I155" s="143">
        <f t="shared" si="34"/>
        <v>244.10687849754052</v>
      </c>
      <c r="J155" s="142">
        <f t="shared" si="29"/>
        <v>6.6000000000000045E-2</v>
      </c>
      <c r="K155" s="142">
        <f t="shared" si="30"/>
        <v>0.19528550279803242</v>
      </c>
      <c r="L155" s="144">
        <f t="shared" si="35"/>
        <v>0.26128550279803248</v>
      </c>
      <c r="M155" s="143"/>
    </row>
    <row r="156" spans="1:13" x14ac:dyDescent="0.35">
      <c r="A156" s="143">
        <f t="shared" si="31"/>
        <v>100</v>
      </c>
      <c r="B156" s="141">
        <f t="shared" si="32"/>
        <v>0.13300000000000009</v>
      </c>
      <c r="C156" s="145">
        <f t="shared" si="26"/>
        <v>0.5</v>
      </c>
      <c r="D156">
        <f t="shared" si="26"/>
        <v>2</v>
      </c>
      <c r="F156">
        <f t="shared" si="33"/>
        <v>5.2456348216752394E-2</v>
      </c>
      <c r="G156">
        <f t="shared" si="27"/>
        <v>0.12015528265265589</v>
      </c>
      <c r="H156" s="142">
        <f t="shared" si="28"/>
        <v>2.4473248929945943</v>
      </c>
      <c r="I156" s="143">
        <f t="shared" si="34"/>
        <v>244.73248929945944</v>
      </c>
      <c r="J156" s="142">
        <f t="shared" si="29"/>
        <v>6.6500000000000045E-2</v>
      </c>
      <c r="K156" s="142">
        <f t="shared" si="30"/>
        <v>0.19578599143956754</v>
      </c>
      <c r="L156" s="144">
        <f t="shared" si="35"/>
        <v>0.2622859914395676</v>
      </c>
      <c r="M156" s="143"/>
    </row>
    <row r="157" spans="1:13" x14ac:dyDescent="0.35">
      <c r="A157" s="143">
        <f t="shared" si="31"/>
        <v>100</v>
      </c>
      <c r="B157" s="141">
        <f t="shared" si="32"/>
        <v>0.13400000000000009</v>
      </c>
      <c r="C157" s="145">
        <f t="shared" si="26"/>
        <v>0.5</v>
      </c>
      <c r="D157">
        <f t="shared" si="26"/>
        <v>2</v>
      </c>
      <c r="F157">
        <f t="shared" si="33"/>
        <v>5.2268553834022485E-2</v>
      </c>
      <c r="G157">
        <f t="shared" si="27"/>
        <v>0.1201477094283208</v>
      </c>
      <c r="H157" s="142">
        <f t="shared" si="28"/>
        <v>2.453519583732195</v>
      </c>
      <c r="I157" s="143">
        <f t="shared" si="34"/>
        <v>245.3519583732195</v>
      </c>
      <c r="J157" s="142">
        <f t="shared" si="29"/>
        <v>6.7000000000000046E-2</v>
      </c>
      <c r="K157" s="142">
        <f t="shared" si="30"/>
        <v>0.1962815666985756</v>
      </c>
      <c r="L157" s="144">
        <f t="shared" si="35"/>
        <v>0.26328156669857566</v>
      </c>
      <c r="M157" s="143"/>
    </row>
    <row r="158" spans="1:13" x14ac:dyDescent="0.35">
      <c r="A158" s="143">
        <f t="shared" si="31"/>
        <v>100</v>
      </c>
      <c r="B158" s="141">
        <f t="shared" si="32"/>
        <v>0.13500000000000009</v>
      </c>
      <c r="C158" s="145">
        <f t="shared" si="26"/>
        <v>0.5</v>
      </c>
      <c r="D158">
        <f t="shared" si="26"/>
        <v>2</v>
      </c>
      <c r="F158">
        <f t="shared" si="33"/>
        <v>5.208248871478173E-2</v>
      </c>
      <c r="G158">
        <f t="shared" si="27"/>
        <v>0.12014050555449493</v>
      </c>
      <c r="H158" s="142">
        <f t="shared" si="28"/>
        <v>2.4596532716075137</v>
      </c>
      <c r="I158" s="143">
        <f t="shared" si="34"/>
        <v>245.96532716075137</v>
      </c>
      <c r="J158" s="142">
        <f t="shared" si="29"/>
        <v>6.7500000000000046E-2</v>
      </c>
      <c r="K158" s="142">
        <f t="shared" si="30"/>
        <v>0.1967722617286011</v>
      </c>
      <c r="L158" s="144">
        <f t="shared" si="35"/>
        <v>0.26427226172860113</v>
      </c>
      <c r="M158" s="143"/>
    </row>
    <row r="159" spans="1:13" x14ac:dyDescent="0.35">
      <c r="A159" s="143">
        <f t="shared" si="31"/>
        <v>100</v>
      </c>
      <c r="B159" s="141">
        <f t="shared" si="32"/>
        <v>0.13600000000000009</v>
      </c>
      <c r="C159" s="145">
        <f t="shared" si="26"/>
        <v>0.5</v>
      </c>
      <c r="D159">
        <f t="shared" si="26"/>
        <v>2</v>
      </c>
      <c r="F159">
        <f t="shared" si="33"/>
        <v>5.1898124885893925E-2</v>
      </c>
      <c r="G159">
        <f t="shared" si="27"/>
        <v>0.12013365301774138</v>
      </c>
      <c r="H159" s="142">
        <f t="shared" si="28"/>
        <v>2.4657263708875439</v>
      </c>
      <c r="I159" s="143">
        <f t="shared" si="34"/>
        <v>246.57263708875439</v>
      </c>
      <c r="J159" s="142">
        <f t="shared" si="29"/>
        <v>6.8000000000000047E-2</v>
      </c>
      <c r="K159" s="142">
        <f t="shared" si="30"/>
        <v>0.19725810967100352</v>
      </c>
      <c r="L159" s="144">
        <f t="shared" si="35"/>
        <v>0.26525810967100355</v>
      </c>
      <c r="M159" s="143"/>
    </row>
    <row r="160" spans="1:13" x14ac:dyDescent="0.35">
      <c r="A160" s="143">
        <f t="shared" si="31"/>
        <v>100</v>
      </c>
      <c r="B160" s="141">
        <f t="shared" si="32"/>
        <v>0.13700000000000009</v>
      </c>
      <c r="C160" s="145">
        <f t="shared" si="26"/>
        <v>0.5</v>
      </c>
      <c r="D160">
        <f t="shared" si="26"/>
        <v>2</v>
      </c>
      <c r="F160">
        <f t="shared" si="33"/>
        <v>5.1715435024774464E-2</v>
      </c>
      <c r="G160">
        <f t="shared" si="27"/>
        <v>0.12012713468314891</v>
      </c>
      <c r="H160" s="142">
        <f t="shared" si="28"/>
        <v>2.4717392954692134</v>
      </c>
      <c r="I160" s="143">
        <f t="shared" si="34"/>
        <v>247.17392954692136</v>
      </c>
      <c r="J160" s="142">
        <f t="shared" si="29"/>
        <v>6.8500000000000047E-2</v>
      </c>
      <c r="K160" s="142">
        <f t="shared" si="30"/>
        <v>0.19773914363753708</v>
      </c>
      <c r="L160" s="144">
        <f t="shared" si="35"/>
        <v>0.26623914363753715</v>
      </c>
      <c r="M160" s="143"/>
    </row>
    <row r="161" spans="1:13" x14ac:dyDescent="0.35">
      <c r="A161" s="143">
        <f t="shared" si="31"/>
        <v>100</v>
      </c>
      <c r="B161" s="141">
        <f t="shared" si="32"/>
        <v>0.13800000000000009</v>
      </c>
      <c r="C161" s="145">
        <f t="shared" si="26"/>
        <v>0.5</v>
      </c>
      <c r="D161">
        <f t="shared" si="26"/>
        <v>2</v>
      </c>
      <c r="F161">
        <f t="shared" si="33"/>
        <v>5.1534392439687805E-2</v>
      </c>
      <c r="G161">
        <f t="shared" si="27"/>
        <v>0.12012093425148583</v>
      </c>
      <c r="H161" s="142">
        <f t="shared" si="28"/>
        <v>2.4776924586738245</v>
      </c>
      <c r="I161" s="143">
        <f t="shared" si="34"/>
        <v>247.76924586738244</v>
      </c>
      <c r="J161" s="142">
        <f t="shared" si="29"/>
        <v>6.9000000000000047E-2</v>
      </c>
      <c r="K161" s="142">
        <f t="shared" si="30"/>
        <v>0.19821539669390598</v>
      </c>
      <c r="L161" s="144">
        <f t="shared" si="35"/>
        <v>0.26721539669390604</v>
      </c>
      <c r="M161" s="143"/>
    </row>
    <row r="162" spans="1:13" x14ac:dyDescent="0.35">
      <c r="A162" s="143">
        <f t="shared" si="31"/>
        <v>100</v>
      </c>
      <c r="B162" s="141">
        <f t="shared" si="32"/>
        <v>0.1390000000000001</v>
      </c>
      <c r="C162" s="145">
        <f t="shared" si="26"/>
        <v>0.5</v>
      </c>
      <c r="D162">
        <f t="shared" si="26"/>
        <v>2</v>
      </c>
      <c r="F162">
        <f t="shared" si="33"/>
        <v>5.135497105077836E-2</v>
      </c>
      <c r="G162">
        <f t="shared" si="27"/>
        <v>0.12011503621844327</v>
      </c>
      <c r="H162" s="142">
        <f t="shared" si="28"/>
        <v>2.4835862730532301</v>
      </c>
      <c r="I162" s="143">
        <f t="shared" si="34"/>
        <v>248.35862730532301</v>
      </c>
      <c r="J162" s="142">
        <f t="shared" si="29"/>
        <v>6.9500000000000048E-2</v>
      </c>
      <c r="K162" s="142">
        <f t="shared" si="30"/>
        <v>0.19868690184425841</v>
      </c>
      <c r="L162" s="144">
        <f t="shared" si="35"/>
        <v>0.26818690184425847</v>
      </c>
      <c r="M162" s="143"/>
    </row>
    <row r="163" spans="1:13" x14ac:dyDescent="0.35">
      <c r="A163" s="143">
        <f t="shared" si="31"/>
        <v>100</v>
      </c>
      <c r="B163" s="141">
        <f t="shared" si="32"/>
        <v>0.1400000000000001</v>
      </c>
      <c r="C163" s="145">
        <f t="shared" si="26"/>
        <v>0.5</v>
      </c>
      <c r="D163">
        <f t="shared" si="26"/>
        <v>2</v>
      </c>
      <c r="F163">
        <f t="shared" si="33"/>
        <v>5.117714537180286E-2</v>
      </c>
      <c r="G163">
        <f t="shared" si="27"/>
        <v>0.12010942583586653</v>
      </c>
      <c r="H163" s="142">
        <f t="shared" si="28"/>
        <v>2.4894211502072525</v>
      </c>
      <c r="I163" s="143">
        <f t="shared" si="34"/>
        <v>248.94211502072525</v>
      </c>
      <c r="J163" s="142">
        <f t="shared" si="29"/>
        <v>7.0000000000000048E-2</v>
      </c>
      <c r="K163" s="142">
        <f t="shared" si="30"/>
        <v>0.1991536920165802</v>
      </c>
      <c r="L163" s="144">
        <f t="shared" si="35"/>
        <v>0.26915369201658024</v>
      </c>
      <c r="M163" s="143"/>
    </row>
    <row r="164" spans="1:13" x14ac:dyDescent="0.35">
      <c r="A164" s="143">
        <f t="shared" si="31"/>
        <v>100</v>
      </c>
      <c r="B164" s="141">
        <f t="shared" si="32"/>
        <v>0.1410000000000001</v>
      </c>
      <c r="C164" s="145">
        <f t="shared" si="26"/>
        <v>0.5</v>
      </c>
      <c r="D164">
        <f t="shared" si="26"/>
        <v>2</v>
      </c>
      <c r="F164">
        <f t="shared" si="33"/>
        <v>5.100089049253325E-2</v>
      </c>
      <c r="G164">
        <f t="shared" si="27"/>
        <v>0.12010408907487682</v>
      </c>
      <c r="H164" s="142">
        <f t="shared" si="28"/>
        <v>2.4951975006119009</v>
      </c>
      <c r="I164" s="143">
        <f t="shared" si="34"/>
        <v>249.51975006119008</v>
      </c>
      <c r="J164" s="142">
        <f t="shared" si="29"/>
        <v>7.0500000000000049E-2</v>
      </c>
      <c r="K164" s="142">
        <f t="shared" si="30"/>
        <v>0.19961580004895207</v>
      </c>
      <c r="L164" s="144">
        <f t="shared" si="35"/>
        <v>0.27011580004895214</v>
      </c>
      <c r="M164" s="143"/>
    </row>
    <row r="165" spans="1:13" x14ac:dyDescent="0.35">
      <c r="A165" s="143">
        <f t="shared" si="31"/>
        <v>100</v>
      </c>
      <c r="B165" s="141">
        <f t="shared" si="32"/>
        <v>0.1420000000000001</v>
      </c>
      <c r="C165" s="145">
        <f t="shared" si="26"/>
        <v>0.5</v>
      </c>
      <c r="D165">
        <f t="shared" si="26"/>
        <v>2</v>
      </c>
      <c r="F165">
        <f t="shared" si="33"/>
        <v>5.0826182061801096E-2</v>
      </c>
      <c r="G165">
        <f t="shared" si="27"/>
        <v>0.12009901259079191</v>
      </c>
      <c r="H165" s="142">
        <f t="shared" si="28"/>
        <v>2.500915733457957</v>
      </c>
      <c r="I165" s="143">
        <f t="shared" si="34"/>
        <v>250.09157334579569</v>
      </c>
      <c r="J165" s="142">
        <f t="shared" si="29"/>
        <v>7.1000000000000049E-2</v>
      </c>
      <c r="K165" s="142">
        <f t="shared" si="30"/>
        <v>0.20007325867663656</v>
      </c>
      <c r="L165" s="144">
        <f t="shared" si="35"/>
        <v>0.27107325867663662</v>
      </c>
      <c r="M165" s="143"/>
    </row>
    <row r="166" spans="1:13" x14ac:dyDescent="0.35">
      <c r="A166" s="143">
        <f t="shared" si="31"/>
        <v>100</v>
      </c>
      <c r="B166" s="141">
        <f t="shared" si="32"/>
        <v>0.1430000000000001</v>
      </c>
      <c r="C166" s="145">
        <f t="shared" si="26"/>
        <v>0.5</v>
      </c>
      <c r="D166">
        <f t="shared" si="26"/>
        <v>2</v>
      </c>
      <c r="F166">
        <f t="shared" si="33"/>
        <v>5.0652996271155624E-2</v>
      </c>
      <c r="G166">
        <f t="shared" si="27"/>
        <v>0.1200941836897573</v>
      </c>
      <c r="H166" s="142">
        <f t="shared" si="28"/>
        <v>2.506576256499478</v>
      </c>
      <c r="I166" s="143">
        <f t="shared" si="34"/>
        <v>250.65762564994779</v>
      </c>
      <c r="J166" s="142">
        <f t="shared" si="29"/>
        <v>7.150000000000005E-2</v>
      </c>
      <c r="K166" s="142">
        <f t="shared" si="30"/>
        <v>0.20052610051995826</v>
      </c>
      <c r="L166" s="144">
        <f t="shared" si="35"/>
        <v>0.27202610051995829</v>
      </c>
      <c r="M166" s="143"/>
    </row>
    <row r="167" spans="1:13" x14ac:dyDescent="0.35">
      <c r="A167" s="143">
        <f t="shared" si="31"/>
        <v>100</v>
      </c>
      <c r="B167" s="141">
        <f t="shared" si="32"/>
        <v>0.1440000000000001</v>
      </c>
      <c r="C167" s="145">
        <f t="shared" si="26"/>
        <v>0.5</v>
      </c>
      <c r="D167">
        <f t="shared" si="26"/>
        <v>2</v>
      </c>
      <c r="F167">
        <f t="shared" si="33"/>
        <v>5.048130983910936E-2</v>
      </c>
      <c r="G167">
        <f t="shared" si="27"/>
        <v>0.12008959029700519</v>
      </c>
      <c r="H167" s="142">
        <f t="shared" si="28"/>
        <v>2.5121794759118048</v>
      </c>
      <c r="I167" s="143">
        <f t="shared" si="34"/>
        <v>251.21794759118049</v>
      </c>
      <c r="J167" s="142">
        <f t="shared" si="29"/>
        <v>7.200000000000005E-2</v>
      </c>
      <c r="K167" s="142">
        <f t="shared" si="30"/>
        <v>0.20097435807294439</v>
      </c>
      <c r="L167" s="144">
        <f t="shared" si="35"/>
        <v>0.27297435807294446</v>
      </c>
      <c r="M167" s="143"/>
    </row>
    <row r="168" spans="1:13" x14ac:dyDescent="0.35">
      <c r="A168" s="143">
        <f t="shared" si="31"/>
        <v>100</v>
      </c>
      <c r="B168" s="141">
        <f t="shared" si="32"/>
        <v>0.1450000000000001</v>
      </c>
      <c r="C168" s="145">
        <f t="shared" si="26"/>
        <v>0.5</v>
      </c>
      <c r="D168">
        <f t="shared" si="26"/>
        <v>2</v>
      </c>
      <c r="F168">
        <f t="shared" si="33"/>
        <v>5.0311099995946074E-2</v>
      </c>
      <c r="G168">
        <f t="shared" si="27"/>
        <v>0.1200852209266611</v>
      </c>
      <c r="H168" s="142">
        <f t="shared" si="28"/>
        <v>2.5177257961586705</v>
      </c>
      <c r="I168" s="143">
        <f t="shared" si="34"/>
        <v>251.77257961586704</v>
      </c>
      <c r="J168" s="142">
        <f t="shared" si="29"/>
        <v>7.2500000000000051E-2</v>
      </c>
      <c r="K168" s="142">
        <f t="shared" si="30"/>
        <v>0.20141806369269366</v>
      </c>
      <c r="L168" s="144">
        <f t="shared" si="35"/>
        <v>0.27391806369269373</v>
      </c>
      <c r="M168" s="143"/>
    </row>
    <row r="169" spans="1:13" x14ac:dyDescent="0.35">
      <c r="A169" s="143">
        <f t="shared" si="31"/>
        <v>100</v>
      </c>
      <c r="B169" s="141">
        <f t="shared" si="32"/>
        <v>0.1460000000000001</v>
      </c>
      <c r="C169" s="145">
        <f t="shared" ref="C169:D184" si="36">+C168</f>
        <v>0.5</v>
      </c>
      <c r="D169">
        <f t="shared" si="36"/>
        <v>2</v>
      </c>
      <c r="F169">
        <f t="shared" si="33"/>
        <v>5.0142344469067353E-2</v>
      </c>
      <c r="G169">
        <f t="shared" si="27"/>
        <v>0.12008106465302326</v>
      </c>
      <c r="H169" s="142">
        <f t="shared" si="28"/>
        <v>2.5232156198680089</v>
      </c>
      <c r="I169" s="143">
        <f t="shared" si="34"/>
        <v>252.3215619868009</v>
      </c>
      <c r="J169" s="142">
        <f t="shared" si="29"/>
        <v>7.3000000000000051E-2</v>
      </c>
      <c r="K169" s="142">
        <f t="shared" si="30"/>
        <v>0.20185724958944071</v>
      </c>
      <c r="L169" s="144">
        <f t="shared" si="35"/>
        <v>0.27485724958944074</v>
      </c>
      <c r="M169" s="143"/>
    </row>
    <row r="170" spans="1:13" x14ac:dyDescent="0.35">
      <c r="A170" s="143">
        <f t="shared" si="31"/>
        <v>100</v>
      </c>
      <c r="B170" s="141">
        <f t="shared" si="32"/>
        <v>0.1470000000000001</v>
      </c>
      <c r="C170" s="145">
        <f t="shared" si="36"/>
        <v>0.5</v>
      </c>
      <c r="D170">
        <f t="shared" si="36"/>
        <v>2</v>
      </c>
      <c r="F170">
        <f t="shared" si="33"/>
        <v>4.9975021468855324E-2</v>
      </c>
      <c r="G170">
        <f t="shared" si="27"/>
        <v>0.12007711108324266</v>
      </c>
      <c r="H170" s="142">
        <f t="shared" si="28"/>
        <v>2.5286493477160881</v>
      </c>
      <c r="I170" s="143">
        <f t="shared" si="34"/>
        <v>252.8649347716088</v>
      </c>
      <c r="J170" s="142">
        <f t="shared" si="29"/>
        <v>7.3500000000000051E-2</v>
      </c>
      <c r="K170" s="142">
        <f t="shared" si="30"/>
        <v>0.20229194781728704</v>
      </c>
      <c r="L170" s="144">
        <f t="shared" si="35"/>
        <v>0.27579194781728711</v>
      </c>
      <c r="M170" s="143"/>
    </row>
    <row r="171" spans="1:13" x14ac:dyDescent="0.35">
      <c r="A171" s="143">
        <f t="shared" si="31"/>
        <v>100</v>
      </c>
      <c r="B171" s="141">
        <f t="shared" si="32"/>
        <v>0.1480000000000001</v>
      </c>
      <c r="C171" s="145">
        <f t="shared" si="36"/>
        <v>0.5</v>
      </c>
      <c r="D171">
        <f t="shared" si="36"/>
        <v>2</v>
      </c>
      <c r="F171">
        <f t="shared" si="33"/>
        <v>4.9809109675029647E-2</v>
      </c>
      <c r="G171">
        <f t="shared" si="27"/>
        <v>0.12007335033133555</v>
      </c>
      <c r="H171" s="142">
        <f t="shared" si="28"/>
        <v>2.5340273783195384</v>
      </c>
      <c r="I171" s="143">
        <f t="shared" si="34"/>
        <v>253.40273783195383</v>
      </c>
      <c r="J171" s="142">
        <f t="shared" si="29"/>
        <v>7.4000000000000052E-2</v>
      </c>
      <c r="K171" s="142">
        <f t="shared" si="30"/>
        <v>0.20272219026556307</v>
      </c>
      <c r="L171" s="144">
        <f t="shared" si="35"/>
        <v>0.27672219026556311</v>
      </c>
      <c r="M171" s="143"/>
    </row>
    <row r="172" spans="1:13" x14ac:dyDescent="0.35">
      <c r="A172" s="143">
        <f t="shared" si="31"/>
        <v>100</v>
      </c>
      <c r="B172" s="141">
        <f t="shared" si="32"/>
        <v>0.1490000000000001</v>
      </c>
      <c r="C172" s="145">
        <f t="shared" si="36"/>
        <v>0.5</v>
      </c>
      <c r="D172">
        <f t="shared" si="36"/>
        <v>2</v>
      </c>
      <c r="F172">
        <f t="shared" si="33"/>
        <v>4.9644588223478753E-2</v>
      </c>
      <c r="G172">
        <f t="shared" si="27"/>
        <v>0.12006977299346325</v>
      </c>
      <c r="H172" s="142">
        <f t="shared" si="28"/>
        <v>2.5393501081351415</v>
      </c>
      <c r="I172" s="143">
        <f t="shared" si="34"/>
        <v>253.93501081351414</v>
      </c>
      <c r="J172" s="142">
        <f t="shared" si="29"/>
        <v>7.4500000000000052E-2</v>
      </c>
      <c r="K172" s="142">
        <f t="shared" si="30"/>
        <v>0.20314800865081131</v>
      </c>
      <c r="L172" s="144">
        <f t="shared" si="35"/>
        <v>0.27764800865081135</v>
      </c>
      <c r="M172" s="143"/>
    </row>
    <row r="173" spans="1:13" x14ac:dyDescent="0.35">
      <c r="A173" s="143">
        <f t="shared" si="31"/>
        <v>100</v>
      </c>
      <c r="B173" s="141">
        <f t="shared" si="32"/>
        <v>0.15000000000000011</v>
      </c>
      <c r="C173" s="145">
        <f t="shared" si="36"/>
        <v>0.5</v>
      </c>
      <c r="D173">
        <f t="shared" si="36"/>
        <v>2</v>
      </c>
      <c r="F173">
        <f t="shared" si="33"/>
        <v>4.9481436693545322E-2</v>
      </c>
      <c r="G173">
        <f t="shared" si="27"/>
        <v>0.12006637012441773</v>
      </c>
      <c r="H173" s="142">
        <f t="shared" si="28"/>
        <v>2.544617931366544</v>
      </c>
      <c r="I173" s="143">
        <f t="shared" si="34"/>
        <v>254.46179313665439</v>
      </c>
      <c r="J173" s="142">
        <f t="shared" si="29"/>
        <v>7.5000000000000053E-2</v>
      </c>
      <c r="K173" s="142">
        <f t="shared" si="30"/>
        <v>0.20356943450932352</v>
      </c>
      <c r="L173" s="144">
        <f t="shared" si="35"/>
        <v>0.27856943450932359</v>
      </c>
      <c r="M173" s="143"/>
    </row>
    <row r="174" spans="1:13" x14ac:dyDescent="0.35">
      <c r="A174" s="143">
        <f t="shared" si="31"/>
        <v>100</v>
      </c>
      <c r="B174" s="141">
        <f t="shared" si="32"/>
        <v>0.15100000000000011</v>
      </c>
      <c r="C174" s="145">
        <f t="shared" si="36"/>
        <v>0.5</v>
      </c>
      <c r="D174">
        <f t="shared" si="36"/>
        <v>2</v>
      </c>
      <c r="F174">
        <f t="shared" si="33"/>
        <v>4.9319635095747827E-2</v>
      </c>
      <c r="G174">
        <f t="shared" si="27"/>
        <v>0.12006313321525391</v>
      </c>
      <c r="H174" s="142">
        <f t="shared" si="28"/>
        <v>2.5498312398782361</v>
      </c>
      <c r="I174" s="143">
        <f t="shared" si="34"/>
        <v>254.9831239878236</v>
      </c>
      <c r="J174" s="142">
        <f t="shared" si="29"/>
        <v>7.5500000000000053E-2</v>
      </c>
      <c r="K174" s="142">
        <f t="shared" si="30"/>
        <v>0.20398649919025891</v>
      </c>
      <c r="L174" s="144">
        <f t="shared" si="35"/>
        <v>0.27948649919025897</v>
      </c>
      <c r="M174" s="143"/>
    </row>
    <row r="175" spans="1:13" x14ac:dyDescent="0.35">
      <c r="A175" s="143">
        <f t="shared" si="31"/>
        <v>100</v>
      </c>
      <c r="B175" s="141">
        <f t="shared" si="32"/>
        <v>0.15200000000000011</v>
      </c>
      <c r="C175" s="145">
        <f t="shared" si="36"/>
        <v>0.5</v>
      </c>
      <c r="D175">
        <f t="shared" si="36"/>
        <v>2</v>
      </c>
      <c r="F175">
        <f t="shared" si="33"/>
        <v>4.9159163859920217E-2</v>
      </c>
      <c r="G175">
        <f t="shared" si="27"/>
        <v>0.12006005417201286</v>
      </c>
      <c r="H175" s="142">
        <f t="shared" si="28"/>
        <v>2.5549904231158234</v>
      </c>
      <c r="I175" s="143">
        <f t="shared" si="34"/>
        <v>255.49904231158234</v>
      </c>
      <c r="J175" s="142">
        <f t="shared" si="29"/>
        <v>7.6000000000000054E-2</v>
      </c>
      <c r="K175" s="142">
        <f t="shared" si="30"/>
        <v>0.20439923384926587</v>
      </c>
      <c r="L175" s="144">
        <f t="shared" si="35"/>
        <v>0.28039923384926591</v>
      </c>
      <c r="M175" s="143"/>
    </row>
    <row r="176" spans="1:13" x14ac:dyDescent="0.35">
      <c r="A176" s="143">
        <f t="shared" si="31"/>
        <v>100</v>
      </c>
      <c r="B176" s="141">
        <f t="shared" si="32"/>
        <v>0.15300000000000011</v>
      </c>
      <c r="C176" s="145">
        <f t="shared" si="36"/>
        <v>0.5</v>
      </c>
      <c r="D176">
        <f t="shared" si="36"/>
        <v>2</v>
      </c>
      <c r="F176">
        <f t="shared" si="33"/>
        <v>4.90000038237529E-2</v>
      </c>
      <c r="G176">
        <f t="shared" si="27"/>
        <v>0.12005712529548267</v>
      </c>
      <c r="H176" s="142">
        <f t="shared" si="28"/>
        <v>2.5600958680327497</v>
      </c>
      <c r="I176" s="143">
        <f t="shared" si="34"/>
        <v>256.00958680327494</v>
      </c>
      <c r="J176" s="142">
        <f t="shared" si="29"/>
        <v>7.6500000000000054E-2</v>
      </c>
      <c r="K176" s="142">
        <f t="shared" si="30"/>
        <v>0.20480766944261997</v>
      </c>
      <c r="L176" s="144">
        <f t="shared" si="35"/>
        <v>0.28130766944262003</v>
      </c>
      <c r="M176" s="143"/>
    </row>
    <row r="177" spans="1:13" x14ac:dyDescent="0.35">
      <c r="A177" s="143">
        <f t="shared" si="31"/>
        <v>100</v>
      </c>
      <c r="B177" s="141">
        <f t="shared" si="32"/>
        <v>0.15400000000000011</v>
      </c>
      <c r="C177" s="145">
        <f t="shared" si="36"/>
        <v>0.5</v>
      </c>
      <c r="D177">
        <f t="shared" si="36"/>
        <v>2</v>
      </c>
      <c r="F177">
        <f t="shared" si="33"/>
        <v>4.8842136221718999E-2</v>
      </c>
      <c r="G177">
        <f t="shared" si="27"/>
        <v>0.12005433926194641</v>
      </c>
      <c r="H177" s="142">
        <f t="shared" si="28"/>
        <v>2.565147959022875</v>
      </c>
      <c r="I177" s="143">
        <f t="shared" si="34"/>
        <v>256.51479590228752</v>
      </c>
      <c r="J177" s="142">
        <f t="shared" si="29"/>
        <v>7.7000000000000055E-2</v>
      </c>
      <c r="K177" s="142">
        <f t="shared" si="30"/>
        <v>0.20521183672182999</v>
      </c>
      <c r="L177" s="144">
        <f t="shared" si="35"/>
        <v>0.28221183672183003</v>
      </c>
      <c r="M177" s="143"/>
    </row>
    <row r="178" spans="1:13" x14ac:dyDescent="0.35">
      <c r="A178" s="143">
        <f t="shared" si="31"/>
        <v>100</v>
      </c>
      <c r="B178" s="141">
        <f t="shared" si="32"/>
        <v>0.15500000000000011</v>
      </c>
      <c r="C178" s="145">
        <f t="shared" si="36"/>
        <v>0.5</v>
      </c>
      <c r="D178">
        <f t="shared" si="36"/>
        <v>2</v>
      </c>
      <c r="F178">
        <f t="shared" si="33"/>
        <v>4.8685542674370329E-2</v>
      </c>
      <c r="G178">
        <f t="shared" si="27"/>
        <v>0.12005168910486907</v>
      </c>
      <c r="H178" s="142">
        <f t="shared" si="28"/>
        <v>2.570147077858814</v>
      </c>
      <c r="I178" s="143">
        <f t="shared" si="34"/>
        <v>257.0147077858814</v>
      </c>
      <c r="J178" s="142">
        <f t="shared" si="29"/>
        <v>7.7500000000000055E-2</v>
      </c>
      <c r="K178" s="142">
        <f t="shared" si="30"/>
        <v>0.20561176622870514</v>
      </c>
      <c r="L178" s="144">
        <f t="shared" si="35"/>
        <v>0.28311176622870521</v>
      </c>
      <c r="M178" s="143"/>
    </row>
    <row r="179" spans="1:13" x14ac:dyDescent="0.35">
      <c r="A179" s="143">
        <f t="shared" si="31"/>
        <v>100</v>
      </c>
      <c r="B179" s="141">
        <f t="shared" si="32"/>
        <v>0.15600000000000011</v>
      </c>
      <c r="C179" s="145">
        <f t="shared" si="36"/>
        <v>0.5</v>
      </c>
      <c r="D179">
        <f t="shared" si="36"/>
        <v>2</v>
      </c>
      <c r="F179">
        <f t="shared" si="33"/>
        <v>4.853020517798888E-2</v>
      </c>
      <c r="G179">
        <f t="shared" si="27"/>
        <v>0.12004916819747756</v>
      </c>
      <c r="H179" s="142">
        <f t="shared" si="28"/>
        <v>2.5750936036355849</v>
      </c>
      <c r="I179" s="143">
        <f t="shared" si="34"/>
        <v>257.50936036355847</v>
      </c>
      <c r="J179" s="142">
        <f t="shared" si="29"/>
        <v>7.8000000000000055E-2</v>
      </c>
      <c r="K179" s="142">
        <f t="shared" si="30"/>
        <v>0.20600748829084681</v>
      </c>
      <c r="L179" s="144">
        <f t="shared" si="35"/>
        <v>0.28400748829084688</v>
      </c>
      <c r="M179" s="143"/>
    </row>
    <row r="180" spans="1:13" x14ac:dyDescent="0.35">
      <c r="A180" s="143">
        <f t="shared" si="31"/>
        <v>100</v>
      </c>
      <c r="B180" s="141">
        <f t="shared" si="32"/>
        <v>0.15700000000000011</v>
      </c>
      <c r="C180" s="145">
        <f t="shared" si="36"/>
        <v>0.5</v>
      </c>
      <c r="D180">
        <f t="shared" si="36"/>
        <v>2</v>
      </c>
      <c r="F180">
        <f t="shared" si="33"/>
        <v>4.8376106094579353E-2</v>
      </c>
      <c r="G180">
        <f t="shared" si="27"/>
        <v>0.12004677023619033</v>
      </c>
      <c r="H180" s="142">
        <f t="shared" si="28"/>
        <v>2.579987912719508</v>
      </c>
      <c r="I180" s="143">
        <f t="shared" si="34"/>
        <v>257.99879127195078</v>
      </c>
      <c r="J180" s="142">
        <f t="shared" si="29"/>
        <v>7.8500000000000056E-2</v>
      </c>
      <c r="K180" s="142">
        <f t="shared" si="30"/>
        <v>0.20639903301756066</v>
      </c>
      <c r="L180" s="144">
        <f t="shared" si="35"/>
        <v>0.2848990330175607</v>
      </c>
      <c r="M180" s="143"/>
    </row>
    <row r="181" spans="1:13" x14ac:dyDescent="0.35">
      <c r="A181" s="143">
        <f t="shared" si="31"/>
        <v>100</v>
      </c>
      <c r="B181" s="141">
        <f t="shared" si="32"/>
        <v>0.15800000000000011</v>
      </c>
      <c r="C181" s="145">
        <f t="shared" si="36"/>
        <v>0.5</v>
      </c>
      <c r="D181">
        <f t="shared" si="36"/>
        <v>2</v>
      </c>
      <c r="F181">
        <f t="shared" si="33"/>
        <v>4.8223228142189628E-2</v>
      </c>
      <c r="G181">
        <f t="shared" si="27"/>
        <v>0.12004448922485508</v>
      </c>
      <c r="H181" s="142">
        <f t="shared" si="28"/>
        <v>2.5848303787018541</v>
      </c>
      <c r="I181" s="143">
        <f t="shared" si="34"/>
        <v>258.4830378701854</v>
      </c>
      <c r="J181" s="142">
        <f t="shared" si="29"/>
        <v>7.9000000000000056E-2</v>
      </c>
      <c r="K181" s="142">
        <f t="shared" si="30"/>
        <v>0.20678643029614832</v>
      </c>
      <c r="L181" s="144">
        <f t="shared" si="35"/>
        <v>0.28578643029614836</v>
      </c>
      <c r="M181" s="143"/>
    </row>
    <row r="182" spans="1:13" x14ac:dyDescent="0.35">
      <c r="A182" s="143">
        <f t="shared" si="31"/>
        <v>100</v>
      </c>
      <c r="B182" s="141">
        <f t="shared" si="32"/>
        <v>0.15900000000000011</v>
      </c>
      <c r="C182" s="145">
        <f t="shared" si="36"/>
        <v>0.5</v>
      </c>
      <c r="D182">
        <f t="shared" si="36"/>
        <v>2</v>
      </c>
      <c r="F182">
        <f t="shared" si="33"/>
        <v>4.8071554385546597E-2</v>
      </c>
      <c r="G182">
        <f t="shared" si="27"/>
        <v>0.12004231945975539</v>
      </c>
      <c r="H182" s="142">
        <f t="shared" si="28"/>
        <v>2.5896213723572044</v>
      </c>
      <c r="I182" s="143">
        <f t="shared" si="34"/>
        <v>258.96213723572043</v>
      </c>
      <c r="J182" s="142">
        <f t="shared" si="29"/>
        <v>7.9500000000000057E-2</v>
      </c>
      <c r="K182" s="142">
        <f t="shared" si="30"/>
        <v>0.20716970978857635</v>
      </c>
      <c r="L182" s="144">
        <f t="shared" si="35"/>
        <v>0.28666970978857642</v>
      </c>
      <c r="M182" s="143"/>
    </row>
    <row r="183" spans="1:13" x14ac:dyDescent="0.35">
      <c r="A183" s="143">
        <f t="shared" si="31"/>
        <v>100</v>
      </c>
      <c r="B183" s="141">
        <f t="shared" si="32"/>
        <v>0.16000000000000011</v>
      </c>
      <c r="C183" s="145">
        <f t="shared" si="36"/>
        <v>0.5</v>
      </c>
      <c r="D183">
        <f t="shared" si="36"/>
        <v>2</v>
      </c>
      <c r="F183">
        <f t="shared" si="33"/>
        <v>4.7921068226994802E-2</v>
      </c>
      <c r="G183">
        <f t="shared" si="27"/>
        <v>0.12004025551534829</v>
      </c>
      <c r="H183" s="142">
        <f t="shared" si="28"/>
        <v>2.5943612616061285</v>
      </c>
      <c r="I183" s="143">
        <f t="shared" si="34"/>
        <v>259.43612616061284</v>
      </c>
      <c r="J183" s="142">
        <f t="shared" si="29"/>
        <v>8.0000000000000057E-2</v>
      </c>
      <c r="K183" s="142">
        <f t="shared" si="30"/>
        <v>0.20754890092849029</v>
      </c>
      <c r="L183" s="144">
        <f t="shared" si="35"/>
        <v>0.28754890092849034</v>
      </c>
      <c r="M183" s="143"/>
    </row>
    <row r="184" spans="1:13" x14ac:dyDescent="0.35">
      <c r="A184" s="143">
        <f t="shared" si="31"/>
        <v>100</v>
      </c>
      <c r="B184" s="141">
        <f t="shared" si="32"/>
        <v>0.16100000000000012</v>
      </c>
      <c r="C184" s="145">
        <f t="shared" si="36"/>
        <v>0.5</v>
      </c>
      <c r="D184">
        <f t="shared" si="36"/>
        <v>2</v>
      </c>
      <c r="F184">
        <f t="shared" si="33"/>
        <v>4.7771753397726643E-2</v>
      </c>
      <c r="G184">
        <f t="shared" si="27"/>
        <v>0.12003829223069773</v>
      </c>
      <c r="H184" s="142">
        <f t="shared" si="28"/>
        <v>2.5990504114821271</v>
      </c>
      <c r="I184" s="143">
        <f t="shared" si="34"/>
        <v>259.90504114821272</v>
      </c>
      <c r="J184" s="142">
        <f t="shared" si="29"/>
        <v>8.0500000000000058E-2</v>
      </c>
      <c r="K184" s="142">
        <f t="shared" si="30"/>
        <v>0.20792403291857017</v>
      </c>
      <c r="L184" s="144">
        <f t="shared" si="35"/>
        <v>0.28842403291857022</v>
      </c>
      <c r="M184" s="143"/>
    </row>
    <row r="185" spans="1:13" x14ac:dyDescent="0.35">
      <c r="A185" s="143">
        <f t="shared" si="31"/>
        <v>100</v>
      </c>
      <c r="B185" s="141">
        <f t="shared" si="32"/>
        <v>0.16200000000000012</v>
      </c>
      <c r="C185" s="145">
        <f t="shared" ref="C185:D200" si="37">+C184</f>
        <v>0.5</v>
      </c>
      <c r="D185">
        <f t="shared" si="37"/>
        <v>2</v>
      </c>
      <c r="F185">
        <f t="shared" si="33"/>
        <v>4.762359394929281E-2</v>
      </c>
      <c r="G185">
        <f t="shared" si="27"/>
        <v>0.12003642469656947</v>
      </c>
      <c r="H185" s="142">
        <f t="shared" si="28"/>
        <v>2.6036891841023633</v>
      </c>
      <c r="I185" s="143">
        <f t="shared" si="34"/>
        <v>260.36891841023635</v>
      </c>
      <c r="J185" s="142">
        <f t="shared" si="29"/>
        <v>8.1000000000000058E-2</v>
      </c>
      <c r="K185" s="142">
        <f t="shared" si="30"/>
        <v>0.20829513472818906</v>
      </c>
      <c r="L185" s="144">
        <f t="shared" si="35"/>
        <v>0.28929513472818913</v>
      </c>
      <c r="M185" s="143"/>
    </row>
    <row r="186" spans="1:13" x14ac:dyDescent="0.35">
      <c r="A186" s="143">
        <f t="shared" si="31"/>
        <v>100</v>
      </c>
      <c r="B186" s="141">
        <f t="shared" si="32"/>
        <v>0.16300000000000012</v>
      </c>
      <c r="C186" s="145">
        <f t="shared" si="37"/>
        <v>0.5</v>
      </c>
      <c r="D186">
        <f t="shared" si="37"/>
        <v>2</v>
      </c>
      <c r="F186">
        <f t="shared" si="33"/>
        <v>4.7476574245382402E-2</v>
      </c>
      <c r="G186">
        <f t="shared" si="27"/>
        <v>0.12003464824315538</v>
      </c>
      <c r="H186" s="142">
        <f t="shared" si="28"/>
        <v>2.6082779386422925</v>
      </c>
      <c r="I186" s="143">
        <f t="shared" si="34"/>
        <v>260.82779386422925</v>
      </c>
      <c r="J186" s="142">
        <f t="shared" si="29"/>
        <v>8.1500000000000059E-2</v>
      </c>
      <c r="K186" s="142">
        <f t="shared" si="30"/>
        <v>0.2086622350913834</v>
      </c>
      <c r="L186" s="144">
        <f t="shared" si="35"/>
        <v>0.29016223509138345</v>
      </c>
      <c r="M186" s="143"/>
    </row>
    <row r="187" spans="1:13" x14ac:dyDescent="0.35">
      <c r="A187" s="143">
        <f t="shared" si="31"/>
        <v>100</v>
      </c>
      <c r="B187" s="141">
        <f t="shared" si="32"/>
        <v>0.16400000000000012</v>
      </c>
      <c r="C187" s="145">
        <f t="shared" si="37"/>
        <v>0.5</v>
      </c>
      <c r="D187">
        <f t="shared" si="37"/>
        <v>2</v>
      </c>
      <c r="F187">
        <f t="shared" si="33"/>
        <v>4.733067895386258E-2</v>
      </c>
      <c r="G187">
        <f t="shared" si="27"/>
        <v>0.12003295842839666</v>
      </c>
      <c r="H187" s="142">
        <f t="shared" si="28"/>
        <v>2.6128170313136829</v>
      </c>
      <c r="I187" s="143">
        <f t="shared" si="34"/>
        <v>261.28170313136832</v>
      </c>
      <c r="J187" s="142">
        <f t="shared" si="29"/>
        <v>8.2000000000000059E-2</v>
      </c>
      <c r="K187" s="142">
        <f t="shared" si="30"/>
        <v>0.20902536250509463</v>
      </c>
      <c r="L187" s="144">
        <f t="shared" si="35"/>
        <v>0.2910253625050947</v>
      </c>
      <c r="M187" s="143"/>
    </row>
    <row r="188" spans="1:13" x14ac:dyDescent="0.35">
      <c r="A188" s="143">
        <f t="shared" si="31"/>
        <v>100</v>
      </c>
      <c r="B188" s="141">
        <f t="shared" si="32"/>
        <v>0.16500000000000012</v>
      </c>
      <c r="C188" s="145">
        <f t="shared" si="37"/>
        <v>0.5</v>
      </c>
      <c r="D188">
        <f t="shared" si="37"/>
        <v>2</v>
      </c>
      <c r="F188">
        <f t="shared" si="33"/>
        <v>4.718589303906804E-2</v>
      </c>
      <c r="G188">
        <f t="shared" si="27"/>
        <v>0.12003135102687619</v>
      </c>
      <c r="H188" s="142">
        <f t="shared" si="28"/>
        <v>2.6173068153460632</v>
      </c>
      <c r="I188" s="143">
        <f t="shared" si="34"/>
        <v>261.73068153460633</v>
      </c>
      <c r="J188" s="142">
        <f t="shared" si="29"/>
        <v>8.2500000000000059E-2</v>
      </c>
      <c r="K188" s="142">
        <f t="shared" si="30"/>
        <v>0.20938454522768507</v>
      </c>
      <c r="L188" s="144">
        <f t="shared" si="35"/>
        <v>0.29188454522768514</v>
      </c>
      <c r="M188" s="143"/>
    </row>
    <row r="189" spans="1:13" x14ac:dyDescent="0.35">
      <c r="A189" s="143">
        <f t="shared" si="31"/>
        <v>100</v>
      </c>
      <c r="B189" s="141">
        <f t="shared" si="32"/>
        <v>0.16600000000000012</v>
      </c>
      <c r="C189" s="145">
        <f t="shared" si="37"/>
        <v>0.5</v>
      </c>
      <c r="D189">
        <f t="shared" si="37"/>
        <v>2</v>
      </c>
      <c r="F189">
        <f t="shared" si="33"/>
        <v>4.7042201754330985E-2</v>
      </c>
      <c r="G189">
        <f t="shared" si="27"/>
        <v>0.12002982201925295</v>
      </c>
      <c r="H189" s="142">
        <f t="shared" si="28"/>
        <v>2.6217476409712783</v>
      </c>
      <c r="I189" s="143">
        <f t="shared" si="34"/>
        <v>262.17476409712782</v>
      </c>
      <c r="J189" s="142">
        <f t="shared" si="29"/>
        <v>8.300000000000006E-2</v>
      </c>
      <c r="K189" s="142">
        <f t="shared" si="30"/>
        <v>0.20973981127770228</v>
      </c>
      <c r="L189" s="144">
        <f t="shared" si="35"/>
        <v>0.29273981127770232</v>
      </c>
      <c r="M189" s="143"/>
    </row>
    <row r="190" spans="1:13" x14ac:dyDescent="0.35">
      <c r="A190" s="143">
        <f t="shared" si="31"/>
        <v>100</v>
      </c>
      <c r="B190" s="141">
        <f t="shared" si="32"/>
        <v>0.16700000000000012</v>
      </c>
      <c r="C190" s="145">
        <f t="shared" si="37"/>
        <v>0.5</v>
      </c>
      <c r="D190">
        <f t="shared" si="37"/>
        <v>2</v>
      </c>
      <c r="F190">
        <f t="shared" si="33"/>
        <v>4.6899590634742715E-2</v>
      </c>
      <c r="G190">
        <f t="shared" si="27"/>
        <v>0.12002836758221144</v>
      </c>
      <c r="H190" s="142">
        <f t="shared" si="28"/>
        <v>2.626139855411048</v>
      </c>
      <c r="I190" s="143">
        <f t="shared" si="34"/>
        <v>262.6139855411048</v>
      </c>
      <c r="J190" s="142">
        <f t="shared" si="29"/>
        <v>8.350000000000006E-2</v>
      </c>
      <c r="K190" s="142">
        <f t="shared" si="30"/>
        <v>0.21009118843288385</v>
      </c>
      <c r="L190" s="144">
        <f t="shared" si="35"/>
        <v>0.2935911884328839</v>
      </c>
      <c r="M190" s="143"/>
    </row>
    <row r="191" spans="1:13" x14ac:dyDescent="0.35">
      <c r="A191" s="143">
        <f t="shared" si="31"/>
        <v>100</v>
      </c>
      <c r="B191" s="141">
        <f t="shared" si="32"/>
        <v>0.16800000000000012</v>
      </c>
      <c r="C191" s="145">
        <f t="shared" si="37"/>
        <v>0.5</v>
      </c>
      <c r="D191">
        <f t="shared" si="37"/>
        <v>2</v>
      </c>
      <c r="F191">
        <f t="shared" si="33"/>
        <v>4.6758045490138317E-2</v>
      </c>
      <c r="G191">
        <f t="shared" si="27"/>
        <v>0.12002698407890144</v>
      </c>
      <c r="H191" s="142">
        <f t="shared" si="28"/>
        <v>2.6304838028673077</v>
      </c>
      <c r="I191" s="143">
        <f t="shared" si="34"/>
        <v>263.04838028673078</v>
      </c>
      <c r="J191" s="142">
        <f t="shared" si="29"/>
        <v>8.4000000000000061E-2</v>
      </c>
      <c r="K191" s="142">
        <f t="shared" si="30"/>
        <v>0.21043870422938463</v>
      </c>
      <c r="L191" s="144">
        <f t="shared" si="35"/>
        <v>0.29443870422938467</v>
      </c>
      <c r="M191" s="143"/>
    </row>
    <row r="192" spans="1:13" x14ac:dyDescent="0.35">
      <c r="A192" s="143">
        <f t="shared" si="31"/>
        <v>100</v>
      </c>
      <c r="B192" s="141">
        <f t="shared" si="32"/>
        <v>0.16900000000000012</v>
      </c>
      <c r="C192" s="145">
        <f t="shared" si="37"/>
        <v>0.5</v>
      </c>
      <c r="D192">
        <f t="shared" si="37"/>
        <v>2</v>
      </c>
      <c r="F192">
        <f t="shared" si="33"/>
        <v>4.6617552398296382E-2</v>
      </c>
      <c r="G192">
        <f t="shared" si="27"/>
        <v>0.12002566804984412</v>
      </c>
      <c r="H192" s="142">
        <f t="shared" si="28"/>
        <v>2.6347798245152307</v>
      </c>
      <c r="I192" s="143">
        <f t="shared" si="34"/>
        <v>263.47798245152308</v>
      </c>
      <c r="J192" s="142">
        <f t="shared" si="29"/>
        <v>8.4500000000000061E-2</v>
      </c>
      <c r="K192" s="142">
        <f t="shared" si="30"/>
        <v>0.21078238596121845</v>
      </c>
      <c r="L192" s="144">
        <f t="shared" si="35"/>
        <v>0.29528238596121853</v>
      </c>
      <c r="M192" s="143"/>
    </row>
    <row r="193" spans="1:13" x14ac:dyDescent="0.35">
      <c r="A193" s="143">
        <f t="shared" si="31"/>
        <v>100</v>
      </c>
      <c r="B193" s="141">
        <f t="shared" si="32"/>
        <v>0.17000000000000012</v>
      </c>
      <c r="C193" s="145">
        <f t="shared" si="37"/>
        <v>0.5</v>
      </c>
      <c r="D193">
        <f t="shared" si="37"/>
        <v>2</v>
      </c>
      <c r="F193">
        <f t="shared" si="33"/>
        <v>4.6478097698345794E-2</v>
      </c>
      <c r="G193">
        <f t="shared" si="27"/>
        <v>0.12002441620428128</v>
      </c>
      <c r="H193" s="142">
        <f t="shared" si="28"/>
        <v>2.6390282584987195</v>
      </c>
      <c r="I193" s="143">
        <f t="shared" si="34"/>
        <v>263.90282584987193</v>
      </c>
      <c r="J193" s="142">
        <f t="shared" si="29"/>
        <v>8.5000000000000062E-2</v>
      </c>
      <c r="K193" s="142">
        <f t="shared" si="30"/>
        <v>0.21112226067989756</v>
      </c>
      <c r="L193" s="144">
        <f t="shared" si="35"/>
        <v>0.29612226067989761</v>
      </c>
      <c r="M193" s="143"/>
    </row>
    <row r="194" spans="1:13" x14ac:dyDescent="0.35">
      <c r="A194" s="143">
        <f t="shared" si="31"/>
        <v>100</v>
      </c>
      <c r="B194" s="141">
        <f t="shared" si="32"/>
        <v>0.17100000000000012</v>
      </c>
      <c r="C194" s="145">
        <f t="shared" si="37"/>
        <v>0.5</v>
      </c>
      <c r="D194">
        <f t="shared" si="37"/>
        <v>2</v>
      </c>
      <c r="F194">
        <f t="shared" si="33"/>
        <v>4.6339667984372196E-2</v>
      </c>
      <c r="G194">
        <f t="shared" si="27"/>
        <v>0.12002322541194696</v>
      </c>
      <c r="H194" s="142">
        <f t="shared" si="28"/>
        <v>2.643229439928251</v>
      </c>
      <c r="I194" s="143">
        <f t="shared" si="34"/>
        <v>264.32294399282512</v>
      </c>
      <c r="J194" s="142">
        <f t="shared" si="29"/>
        <v>8.5500000000000062E-2</v>
      </c>
      <c r="K194" s="142">
        <f t="shared" si="30"/>
        <v>0.21145835519426009</v>
      </c>
      <c r="L194" s="144">
        <f t="shared" si="35"/>
        <v>0.29695835519426017</v>
      </c>
      <c r="M194" s="143"/>
    </row>
    <row r="195" spans="1:13" x14ac:dyDescent="0.35">
      <c r="A195" s="143">
        <f t="shared" si="31"/>
        <v>100</v>
      </c>
      <c r="B195" s="141">
        <f t="shared" si="32"/>
        <v>0.17200000000000013</v>
      </c>
      <c r="C195" s="145">
        <f t="shared" si="37"/>
        <v>0.5</v>
      </c>
      <c r="D195">
        <f t="shared" si="37"/>
        <v>2</v>
      </c>
      <c r="F195">
        <f t="shared" si="33"/>
        <v>4.6202250099216989E-2</v>
      </c>
      <c r="G195">
        <f t="shared" si="27"/>
        <v>0.12002209269524011</v>
      </c>
      <c r="H195" s="142">
        <f t="shared" si="28"/>
        <v>2.6473837008809378</v>
      </c>
      <c r="I195" s="143">
        <f t="shared" si="34"/>
        <v>264.7383700880938</v>
      </c>
      <c r="J195" s="142">
        <f t="shared" si="29"/>
        <v>8.6000000000000063E-2</v>
      </c>
      <c r="K195" s="142">
        <f t="shared" si="30"/>
        <v>0.21179069607047502</v>
      </c>
      <c r="L195" s="144">
        <f t="shared" si="35"/>
        <v>0.29779069607047509</v>
      </c>
      <c r="M195" s="143"/>
    </row>
    <row r="196" spans="1:13" x14ac:dyDescent="0.35">
      <c r="A196" s="143">
        <f t="shared" si="31"/>
        <v>100</v>
      </c>
      <c r="B196" s="141">
        <f t="shared" si="32"/>
        <v>0.17300000000000013</v>
      </c>
      <c r="C196" s="145">
        <f t="shared" si="37"/>
        <v>0.5</v>
      </c>
      <c r="D196">
        <f t="shared" si="37"/>
        <v>2</v>
      </c>
      <c r="F196">
        <f t="shared" si="33"/>
        <v>4.6065831128461951E-2</v>
      </c>
      <c r="G196">
        <f t="shared" si="27"/>
        <v>0.12002101522177891</v>
      </c>
      <c r="H196" s="142">
        <f t="shared" si="28"/>
        <v>2.6514913704026468</v>
      </c>
      <c r="I196" s="143">
        <f t="shared" si="34"/>
        <v>265.14913704026469</v>
      </c>
      <c r="J196" s="142">
        <f t="shared" si="29"/>
        <v>8.6500000000000063E-2</v>
      </c>
      <c r="K196" s="142">
        <f t="shared" si="30"/>
        <v>0.21211930963221176</v>
      </c>
      <c r="L196" s="144">
        <f t="shared" si="35"/>
        <v>0.29861930963221184</v>
      </c>
      <c r="M196" s="143"/>
    </row>
    <row r="197" spans="1:13" x14ac:dyDescent="0.35">
      <c r="A197" s="143">
        <f t="shared" si="31"/>
        <v>100</v>
      </c>
      <c r="B197" s="141">
        <f t="shared" si="32"/>
        <v>0.17400000000000013</v>
      </c>
      <c r="C197" s="145">
        <f t="shared" si="37"/>
        <v>0.5</v>
      </c>
      <c r="D197">
        <f t="shared" si="37"/>
        <v>2</v>
      </c>
      <c r="F197">
        <f t="shared" si="33"/>
        <v>4.5930398394592793E-2</v>
      </c>
      <c r="G197">
        <f t="shared" si="27"/>
        <v>0.12001999029731851</v>
      </c>
      <c r="H197" s="142">
        <f t="shared" si="28"/>
        <v>2.6555527745120862</v>
      </c>
      <c r="I197" s="143">
        <f t="shared" si="34"/>
        <v>265.55527745120861</v>
      </c>
      <c r="J197" s="142">
        <f t="shared" si="29"/>
        <v>8.7000000000000063E-2</v>
      </c>
      <c r="K197" s="142">
        <f t="shared" si="30"/>
        <v>0.21244422196096691</v>
      </c>
      <c r="L197" s="144">
        <f t="shared" si="35"/>
        <v>0.29944422196096698</v>
      </c>
      <c r="M197" s="143"/>
    </row>
    <row r="198" spans="1:13" x14ac:dyDescent="0.35">
      <c r="A198" s="143">
        <f t="shared" si="31"/>
        <v>100</v>
      </c>
      <c r="B198" s="141">
        <f t="shared" si="32"/>
        <v>0.17500000000000013</v>
      </c>
      <c r="C198" s="145">
        <f t="shared" si="37"/>
        <v>0.5</v>
      </c>
      <c r="D198">
        <f t="shared" si="37"/>
        <v>2</v>
      </c>
      <c r="F198">
        <f t="shared" si="33"/>
        <v>4.5795939451335664E-2</v>
      </c>
      <c r="G198">
        <f t="shared" si="27"/>
        <v>0.12001901535901389</v>
      </c>
      <c r="H198" s="142">
        <f t="shared" si="28"/>
        <v>2.6595682362066833</v>
      </c>
      <c r="I198" s="143">
        <f t="shared" si="34"/>
        <v>265.95682362066833</v>
      </c>
      <c r="J198" s="142">
        <f t="shared" si="29"/>
        <v>8.7500000000000064E-2</v>
      </c>
      <c r="K198" s="142">
        <f t="shared" si="30"/>
        <v>0.21276545889653467</v>
      </c>
      <c r="L198" s="144">
        <f t="shared" si="35"/>
        <v>0.30026545889653472</v>
      </c>
      <c r="M198" s="143"/>
    </row>
    <row r="199" spans="1:13" x14ac:dyDescent="0.35">
      <c r="A199" s="143">
        <f t="shared" si="31"/>
        <v>100</v>
      </c>
      <c r="B199" s="141">
        <f t="shared" si="32"/>
        <v>0.17600000000000013</v>
      </c>
      <c r="C199" s="145">
        <f t="shared" si="37"/>
        <v>0.5</v>
      </c>
      <c r="D199">
        <f t="shared" si="37"/>
        <v>2</v>
      </c>
      <c r="F199">
        <f t="shared" si="33"/>
        <v>4.5662442078160018E-2</v>
      </c>
      <c r="G199">
        <f t="shared" si="27"/>
        <v>0.12001808796901146</v>
      </c>
      <c r="H199" s="142">
        <f t="shared" si="28"/>
        <v>2.6635380754702194</v>
      </c>
      <c r="I199" s="143">
        <f t="shared" si="34"/>
        <v>266.35380754702192</v>
      </c>
      <c r="J199" s="142">
        <f t="shared" si="29"/>
        <v>8.8000000000000064E-2</v>
      </c>
      <c r="K199" s="142">
        <f t="shared" si="30"/>
        <v>0.21308304603761755</v>
      </c>
      <c r="L199" s="144">
        <f t="shared" si="35"/>
        <v>0.3010830460376176</v>
      </c>
      <c r="M199" s="143"/>
    </row>
    <row r="200" spans="1:13" x14ac:dyDescent="0.35">
      <c r="A200" s="143">
        <f t="shared" si="31"/>
        <v>100</v>
      </c>
      <c r="B200" s="141">
        <f t="shared" si="32"/>
        <v>0.17700000000000013</v>
      </c>
      <c r="C200" s="145">
        <f t="shared" si="37"/>
        <v>0.5</v>
      </c>
      <c r="D200">
        <f t="shared" si="37"/>
        <v>2</v>
      </c>
      <c r="F200">
        <f t="shared" si="33"/>
        <v>4.5529894274942549E-2</v>
      </c>
      <c r="G200">
        <f t="shared" si="27"/>
        <v>0.12001720580835315</v>
      </c>
      <c r="H200" s="142">
        <f t="shared" si="28"/>
        <v>2.6674626092820124</v>
      </c>
      <c r="I200" s="143">
        <f t="shared" si="34"/>
        <v>266.74626092820125</v>
      </c>
      <c r="J200" s="142">
        <f t="shared" si="29"/>
        <v>8.8500000000000065E-2</v>
      </c>
      <c r="K200" s="142">
        <f t="shared" si="30"/>
        <v>0.21339700874256098</v>
      </c>
      <c r="L200" s="144">
        <f t="shared" si="35"/>
        <v>0.30189700874256103</v>
      </c>
      <c r="M200" s="143"/>
    </row>
    <row r="201" spans="1:13" x14ac:dyDescent="0.35">
      <c r="A201" s="143">
        <f t="shared" si="31"/>
        <v>100</v>
      </c>
      <c r="B201" s="141">
        <f t="shared" si="32"/>
        <v>0.17800000000000013</v>
      </c>
      <c r="C201" s="145">
        <f t="shared" ref="C201:D216" si="38">+C200</f>
        <v>0.5</v>
      </c>
      <c r="D201">
        <f t="shared" si="38"/>
        <v>2</v>
      </c>
      <c r="F201">
        <f t="shared" si="33"/>
        <v>4.5398284256786346E-2</v>
      </c>
      <c r="G201">
        <f t="shared" si="27"/>
        <v>0.12001636667117785</v>
      </c>
      <c r="H201" s="142">
        <f t="shared" si="28"/>
        <v>2.6713421516276199</v>
      </c>
      <c r="I201" s="143">
        <f t="shared" si="34"/>
        <v>267.13421516276196</v>
      </c>
      <c r="J201" s="142">
        <f t="shared" si="29"/>
        <v>8.9000000000000065E-2</v>
      </c>
      <c r="K201" s="142">
        <f t="shared" si="30"/>
        <v>0.2137073721302096</v>
      </c>
      <c r="L201" s="144">
        <f t="shared" si="35"/>
        <v>0.30270737213020965</v>
      </c>
      <c r="M201" s="143"/>
    </row>
    <row r="202" spans="1:13" x14ac:dyDescent="0.35">
      <c r="A202" s="143">
        <f t="shared" si="31"/>
        <v>100</v>
      </c>
      <c r="B202" s="141">
        <f t="shared" si="32"/>
        <v>0.17900000000000013</v>
      </c>
      <c r="C202" s="145">
        <f t="shared" si="38"/>
        <v>0.5</v>
      </c>
      <c r="D202">
        <f t="shared" si="38"/>
        <v>2</v>
      </c>
      <c r="F202">
        <f t="shared" si="33"/>
        <v>4.5267600448989823E-2</v>
      </c>
      <c r="G202">
        <f t="shared" si="27"/>
        <v>0.12001556845920548</v>
      </c>
      <c r="H202" s="142">
        <f t="shared" si="28"/>
        <v>2.6751770135109432</v>
      </c>
      <c r="I202" s="143">
        <f t="shared" si="34"/>
        <v>267.51770135109433</v>
      </c>
      <c r="J202" s="142">
        <f t="shared" si="29"/>
        <v>8.9500000000000066E-2</v>
      </c>
      <c r="K202" s="142">
        <f t="shared" si="30"/>
        <v>0.21401416108087545</v>
      </c>
      <c r="L202" s="144">
        <f t="shared" si="35"/>
        <v>0.30351416108087553</v>
      </c>
      <c r="M202" s="143"/>
    </row>
    <row r="203" spans="1:13" x14ac:dyDescent="0.35">
      <c r="A203" s="143">
        <f t="shared" si="31"/>
        <v>100</v>
      </c>
      <c r="B203" s="141">
        <f t="shared" si="32"/>
        <v>0.18000000000000013</v>
      </c>
      <c r="C203" s="145">
        <f t="shared" si="38"/>
        <v>0.5</v>
      </c>
      <c r="D203">
        <f t="shared" si="38"/>
        <v>2</v>
      </c>
      <c r="F203">
        <f t="shared" si="33"/>
        <v>4.5137831482160592E-2</v>
      </c>
      <c r="G203">
        <f t="shared" si="27"/>
        <v>0.12001480917649039</v>
      </c>
      <c r="H203" s="142">
        <f t="shared" si="28"/>
        <v>2.6789675029675948</v>
      </c>
      <c r="I203" s="143">
        <f t="shared" si="34"/>
        <v>267.89675029675948</v>
      </c>
      <c r="J203" s="142">
        <f t="shared" si="29"/>
        <v>9.0000000000000066E-2</v>
      </c>
      <c r="K203" s="142">
        <f t="shared" si="30"/>
        <v>0.21431740023740758</v>
      </c>
      <c r="L203" s="144">
        <f t="shared" si="35"/>
        <v>0.30431740023740766</v>
      </c>
      <c r="M203" s="143"/>
    </row>
    <row r="204" spans="1:13" x14ac:dyDescent="0.35">
      <c r="A204" s="143">
        <f t="shared" si="31"/>
        <v>100</v>
      </c>
      <c r="B204" s="141">
        <f t="shared" si="32"/>
        <v>0.18100000000000013</v>
      </c>
      <c r="C204" s="145">
        <f t="shared" si="38"/>
        <v>0.5</v>
      </c>
      <c r="D204">
        <f t="shared" si="38"/>
        <v>2</v>
      </c>
      <c r="F204">
        <f t="shared" si="33"/>
        <v>4.5008966187469038E-2</v>
      </c>
      <c r="G204">
        <f t="shared" si="27"/>
        <v>0.12001408692443029</v>
      </c>
      <c r="H204" s="142">
        <f t="shared" si="28"/>
        <v>2.6827139250795162</v>
      </c>
      <c r="I204" s="143">
        <f t="shared" si="34"/>
        <v>268.27139250795165</v>
      </c>
      <c r="J204" s="142">
        <f t="shared" si="29"/>
        <v>9.0500000000000067E-2</v>
      </c>
      <c r="K204" s="142">
        <f t="shared" si="30"/>
        <v>0.2146171140063613</v>
      </c>
      <c r="L204" s="144">
        <f t="shared" si="35"/>
        <v>0.30511711400636138</v>
      </c>
      <c r="M204" s="143"/>
    </row>
    <row r="205" spans="1:13" x14ac:dyDescent="0.35">
      <c r="A205" s="143">
        <f t="shared" si="31"/>
        <v>100</v>
      </c>
      <c r="B205" s="141">
        <f t="shared" si="32"/>
        <v>0.18200000000000013</v>
      </c>
      <c r="C205" s="145">
        <f t="shared" si="38"/>
        <v>0.5</v>
      </c>
      <c r="D205">
        <f t="shared" si="38"/>
        <v>2</v>
      </c>
      <c r="F205">
        <f t="shared" si="33"/>
        <v>4.4880993592036997E-2</v>
      </c>
      <c r="G205">
        <f t="shared" si="27"/>
        <v>0.1200133998970188</v>
      </c>
      <c r="H205" s="142">
        <f t="shared" si="28"/>
        <v>2.686416581990684</v>
      </c>
      <c r="I205" s="143">
        <f t="shared" si="34"/>
        <v>268.64165819906839</v>
      </c>
      <c r="J205" s="142">
        <f t="shared" si="29"/>
        <v>9.1000000000000067E-2</v>
      </c>
      <c r="K205" s="142">
        <f t="shared" si="30"/>
        <v>0.21491332655925471</v>
      </c>
      <c r="L205" s="144">
        <f t="shared" si="35"/>
        <v>0.30591332655925479</v>
      </c>
      <c r="M205" s="143"/>
    </row>
    <row r="206" spans="1:13" x14ac:dyDescent="0.35">
      <c r="A206" s="143">
        <f t="shared" si="31"/>
        <v>100</v>
      </c>
      <c r="B206" s="141">
        <f t="shared" si="32"/>
        <v>0.18300000000000013</v>
      </c>
      <c r="C206" s="145">
        <f t="shared" si="38"/>
        <v>0.5</v>
      </c>
      <c r="D206">
        <f t="shared" si="38"/>
        <v>2</v>
      </c>
      <c r="F206">
        <f t="shared" si="33"/>
        <v>4.4753902914456946E-2</v>
      </c>
      <c r="G206">
        <f t="shared" si="27"/>
        <v>0.12001274637632957</v>
      </c>
      <c r="H206" s="142">
        <f t="shared" si="28"/>
        <v>2.6900757729238611</v>
      </c>
      <c r="I206" s="143">
        <f t="shared" si="34"/>
        <v>269.00757729238609</v>
      </c>
      <c r="J206" s="142">
        <f t="shared" si="29"/>
        <v>9.1500000000000067E-2</v>
      </c>
      <c r="K206" s="142">
        <f t="shared" si="30"/>
        <v>0.21520606183390889</v>
      </c>
      <c r="L206" s="144">
        <f t="shared" si="35"/>
        <v>0.30670606183390897</v>
      </c>
      <c r="M206" s="143"/>
    </row>
    <row r="207" spans="1:13" x14ac:dyDescent="0.35">
      <c r="A207" s="143">
        <f t="shared" si="31"/>
        <v>100</v>
      </c>
      <c r="B207" s="141">
        <f t="shared" si="32"/>
        <v>0.18400000000000014</v>
      </c>
      <c r="C207" s="145">
        <f t="shared" si="38"/>
        <v>0.5</v>
      </c>
      <c r="D207">
        <f t="shared" si="38"/>
        <v>2</v>
      </c>
      <c r="F207">
        <f t="shared" si="33"/>
        <v>4.4627683560437392E-2</v>
      </c>
      <c r="G207">
        <f t="shared" si="27"/>
        <v>0.12001212472822045</v>
      </c>
      <c r="H207" s="142">
        <f t="shared" si="28"/>
        <v>2.6936917941983354</v>
      </c>
      <c r="I207" s="143">
        <f t="shared" si="34"/>
        <v>269.36917941983353</v>
      </c>
      <c r="J207" s="142">
        <f t="shared" si="29"/>
        <v>9.2000000000000068E-2</v>
      </c>
      <c r="K207" s="142">
        <f t="shared" si="30"/>
        <v>0.21549534353586683</v>
      </c>
      <c r="L207" s="144">
        <f t="shared" si="35"/>
        <v>0.30749534353586688</v>
      </c>
      <c r="M207" s="143"/>
    </row>
    <row r="208" spans="1:13" x14ac:dyDescent="0.35">
      <c r="A208" s="143">
        <f t="shared" si="31"/>
        <v>100</v>
      </c>
      <c r="B208" s="141">
        <f t="shared" si="32"/>
        <v>0.18500000000000014</v>
      </c>
      <c r="C208" s="145">
        <f t="shared" si="38"/>
        <v>0.5</v>
      </c>
      <c r="D208">
        <f t="shared" si="38"/>
        <v>2</v>
      </c>
      <c r="F208">
        <f t="shared" si="33"/>
        <v>4.4502325118570087E-2</v>
      </c>
      <c r="G208">
        <f t="shared" si="27"/>
        <v>0.12001153339824736</v>
      </c>
      <c r="H208" s="142">
        <f t="shared" si="28"/>
        <v>2.6972649392485155</v>
      </c>
      <c r="I208" s="143">
        <f t="shared" si="34"/>
        <v>269.72649392485152</v>
      </c>
      <c r="J208" s="142">
        <f t="shared" si="29"/>
        <v>9.2500000000000068E-2</v>
      </c>
      <c r="K208" s="142">
        <f t="shared" si="30"/>
        <v>0.21578119513988125</v>
      </c>
      <c r="L208" s="144">
        <f t="shared" si="35"/>
        <v>0.30828119513988134</v>
      </c>
      <c r="M208" s="143"/>
    </row>
    <row r="209" spans="1:13" x14ac:dyDescent="0.35">
      <c r="A209" s="143">
        <f t="shared" si="31"/>
        <v>100</v>
      </c>
      <c r="B209" s="141">
        <f t="shared" si="32"/>
        <v>0.18600000000000014</v>
      </c>
      <c r="C209" s="145">
        <f t="shared" si="38"/>
        <v>0.5</v>
      </c>
      <c r="D209">
        <f t="shared" si="38"/>
        <v>2</v>
      </c>
      <c r="F209">
        <f t="shared" si="33"/>
        <v>4.437781735621521E-2</v>
      </c>
      <c r="G209">
        <f t="shared" si="27"/>
        <v>0.12001097090777736</v>
      </c>
      <c r="H209" s="142">
        <f t="shared" si="28"/>
        <v>2.7007954986433531</v>
      </c>
      <c r="I209" s="143">
        <f t="shared" si="34"/>
        <v>270.07954986433532</v>
      </c>
      <c r="J209" s="142">
        <f t="shared" si="29"/>
        <v>9.3000000000000069E-2</v>
      </c>
      <c r="K209" s="142">
        <f t="shared" si="30"/>
        <v>0.21606363989146826</v>
      </c>
      <c r="L209" s="144">
        <f t="shared" si="35"/>
        <v>0.30906363989146834</v>
      </c>
      <c r="M209" s="143"/>
    </row>
    <row r="210" spans="1:13" x14ac:dyDescent="0.35">
      <c r="A210" s="143">
        <f t="shared" si="31"/>
        <v>100</v>
      </c>
      <c r="B210" s="141">
        <f t="shared" si="32"/>
        <v>0.18700000000000014</v>
      </c>
      <c r="C210" s="145">
        <f t="shared" si="38"/>
        <v>0.5</v>
      </c>
      <c r="D210">
        <f t="shared" si="38"/>
        <v>2</v>
      </c>
      <c r="F210">
        <f t="shared" si="33"/>
        <v>4.4254150215500429E-2</v>
      </c>
      <c r="G210">
        <f t="shared" si="27"/>
        <v>0.12001043585029132</v>
      </c>
      <c r="H210" s="142">
        <f t="shared" si="28"/>
        <v>2.7042837601065401</v>
      </c>
      <c r="I210" s="143">
        <f t="shared" si="34"/>
        <v>270.42837601065401</v>
      </c>
      <c r="J210" s="142">
        <f t="shared" si="29"/>
        <v>9.3500000000000069E-2</v>
      </c>
      <c r="K210" s="142">
        <f t="shared" si="30"/>
        <v>0.21634270080852322</v>
      </c>
      <c r="L210" s="144">
        <f t="shared" si="35"/>
        <v>0.30984270080852327</v>
      </c>
      <c r="M210" s="143"/>
    </row>
    <row r="211" spans="1:13" x14ac:dyDescent="0.35">
      <c r="A211" s="143">
        <f t="shared" si="31"/>
        <v>100</v>
      </c>
      <c r="B211" s="141">
        <f t="shared" si="32"/>
        <v>0.18800000000000014</v>
      </c>
      <c r="C211" s="145">
        <f t="shared" si="38"/>
        <v>0.5</v>
      </c>
      <c r="D211">
        <f t="shared" si="38"/>
        <v>2</v>
      </c>
      <c r="F211">
        <f t="shared" si="33"/>
        <v>4.413131380943032E-2</v>
      </c>
      <c r="G211">
        <f t="shared" si="27"/>
        <v>0.1200099268878668</v>
      </c>
      <c r="H211" s="142">
        <f t="shared" si="28"/>
        <v>2.7077300085373595</v>
      </c>
      <c r="I211" s="143">
        <f t="shared" si="34"/>
        <v>270.77300085373594</v>
      </c>
      <c r="J211" s="142">
        <f t="shared" si="29"/>
        <v>9.400000000000007E-2</v>
      </c>
      <c r="K211" s="142">
        <f t="shared" si="30"/>
        <v>0.21661840068298877</v>
      </c>
      <c r="L211" s="144">
        <f t="shared" si="35"/>
        <v>0.31061840068298885</v>
      </c>
      <c r="M211" s="143"/>
    </row>
    <row r="212" spans="1:13" x14ac:dyDescent="0.35">
      <c r="A212" s="143">
        <f t="shared" si="31"/>
        <v>100</v>
      </c>
      <c r="B212" s="141">
        <f t="shared" si="32"/>
        <v>0.18900000000000014</v>
      </c>
      <c r="C212" s="145">
        <f t="shared" si="38"/>
        <v>0.5</v>
      </c>
      <c r="D212">
        <f t="shared" si="38"/>
        <v>2</v>
      </c>
      <c r="F212">
        <f t="shared" si="33"/>
        <v>4.4009298418102312E-2</v>
      </c>
      <c r="G212">
        <f t="shared" si="27"/>
        <v>0.12000944274783261</v>
      </c>
      <c r="H212" s="142">
        <f t="shared" si="28"/>
        <v>2.7111345260321844</v>
      </c>
      <c r="I212" s="143">
        <f t="shared" si="34"/>
        <v>271.11345260321843</v>
      </c>
      <c r="J212" s="142">
        <f t="shared" si="29"/>
        <v>9.450000000000007E-2</v>
      </c>
      <c r="K212" s="142">
        <f t="shared" si="30"/>
        <v>0.21689076208257477</v>
      </c>
      <c r="L212" s="144">
        <f t="shared" si="35"/>
        <v>0.31139076208257482</v>
      </c>
      <c r="M212" s="143"/>
    </row>
    <row r="213" spans="1:13" x14ac:dyDescent="0.35">
      <c r="A213" s="143">
        <f t="shared" si="31"/>
        <v>100</v>
      </c>
      <c r="B213" s="141">
        <f t="shared" si="32"/>
        <v>0.19000000000000014</v>
      </c>
      <c r="C213" s="145">
        <f t="shared" si="38"/>
        <v>0.5</v>
      </c>
      <c r="D213">
        <f t="shared" si="38"/>
        <v>2</v>
      </c>
      <c r="F213">
        <f t="shared" si="33"/>
        <v>4.388809448502589E-2</v>
      </c>
      <c r="G213">
        <f t="shared" si="27"/>
        <v>0.12000898221958652</v>
      </c>
      <c r="H213" s="142">
        <f t="shared" si="28"/>
        <v>2.7144975919065781</v>
      </c>
      <c r="I213" s="143">
        <f t="shared" si="34"/>
        <v>271.4497591906578</v>
      </c>
      <c r="J213" s="142">
        <f t="shared" si="29"/>
        <v>9.500000000000007E-2</v>
      </c>
      <c r="K213" s="142">
        <f t="shared" si="30"/>
        <v>0.21715980735252627</v>
      </c>
      <c r="L213" s="144">
        <f t="shared" si="35"/>
        <v>0.31215980735252635</v>
      </c>
      <c r="M213" s="143"/>
    </row>
    <row r="214" spans="1:13" x14ac:dyDescent="0.35">
      <c r="A214" s="143">
        <f t="shared" si="31"/>
        <v>100</v>
      </c>
      <c r="B214" s="141">
        <f t="shared" si="32"/>
        <v>0.19100000000000014</v>
      </c>
      <c r="C214" s="145">
        <f t="shared" si="38"/>
        <v>0.5</v>
      </c>
      <c r="D214">
        <f t="shared" si="38"/>
        <v>2</v>
      </c>
      <c r="F214">
        <f t="shared" si="33"/>
        <v>4.3767692613541576E-2</v>
      </c>
      <c r="G214">
        <f t="shared" si="27"/>
        <v>0.12000854415156802</v>
      </c>
      <c r="H214" s="142">
        <f t="shared" si="28"/>
        <v>2.717819482717835</v>
      </c>
      <c r="I214" s="143">
        <f t="shared" si="34"/>
        <v>271.78194827178351</v>
      </c>
      <c r="J214" s="142">
        <f t="shared" si="29"/>
        <v>9.5500000000000071E-2</v>
      </c>
      <c r="K214" s="142">
        <f t="shared" si="30"/>
        <v>0.2174255586174268</v>
      </c>
      <c r="L214" s="144">
        <f t="shared" si="35"/>
        <v>0.31292555861742688</v>
      </c>
      <c r="M214" s="143"/>
    </row>
    <row r="215" spans="1:13" x14ac:dyDescent="0.35">
      <c r="A215" s="143">
        <f t="shared" si="31"/>
        <v>100</v>
      </c>
      <c r="B215" s="141">
        <f t="shared" si="32"/>
        <v>0.19200000000000014</v>
      </c>
      <c r="C215" s="145">
        <f t="shared" si="38"/>
        <v>0.5</v>
      </c>
      <c r="D215">
        <f t="shared" si="38"/>
        <v>2</v>
      </c>
      <c r="F215">
        <f t="shared" si="33"/>
        <v>4.3648083563336534E-2</v>
      </c>
      <c r="G215">
        <f t="shared" si="27"/>
        <v>0.1200081274483789</v>
      </c>
      <c r="H215" s="142">
        <f t="shared" si="28"/>
        <v>2.7211004722881071</v>
      </c>
      <c r="I215" s="143">
        <f t="shared" si="34"/>
        <v>272.11004722881069</v>
      </c>
      <c r="J215" s="142">
        <f t="shared" si="29"/>
        <v>9.6000000000000071E-2</v>
      </c>
      <c r="K215" s="142">
        <f t="shared" si="30"/>
        <v>0.21768803778304857</v>
      </c>
      <c r="L215" s="144">
        <f t="shared" si="35"/>
        <v>0.31368803778304866</v>
      </c>
      <c r="M215" s="143"/>
    </row>
    <row r="216" spans="1:13" x14ac:dyDescent="0.35">
      <c r="A216" s="143">
        <f t="shared" si="31"/>
        <v>100</v>
      </c>
      <c r="B216" s="141">
        <f t="shared" si="32"/>
        <v>0.19300000000000014</v>
      </c>
      <c r="C216" s="145">
        <f t="shared" si="38"/>
        <v>0.5</v>
      </c>
      <c r="D216">
        <f t="shared" si="38"/>
        <v>2</v>
      </c>
      <c r="F216">
        <f t="shared" si="33"/>
        <v>4.3529258247053691E-2</v>
      </c>
      <c r="G216">
        <f t="shared" si="27"/>
        <v>0.12000773106804412</v>
      </c>
      <c r="H216" s="142">
        <f t="shared" si="28"/>
        <v>2.7243408317278335</v>
      </c>
      <c r="I216" s="143">
        <f t="shared" si="34"/>
        <v>272.43408317278335</v>
      </c>
      <c r="J216" s="142">
        <f t="shared" si="29"/>
        <v>9.6500000000000072E-2</v>
      </c>
      <c r="K216" s="142">
        <f t="shared" si="30"/>
        <v>0.21794726653822669</v>
      </c>
      <c r="L216" s="144">
        <f t="shared" si="35"/>
        <v>0.31444726653822674</v>
      </c>
      <c r="M216" s="143"/>
    </row>
    <row r="217" spans="1:13" x14ac:dyDescent="0.35">
      <c r="A217" s="143">
        <f t="shared" si="31"/>
        <v>100</v>
      </c>
      <c r="B217" s="141">
        <f t="shared" si="32"/>
        <v>0.19400000000000014</v>
      </c>
      <c r="C217" s="145">
        <f t="shared" ref="C217:D232" si="39">+C216</f>
        <v>0.5</v>
      </c>
      <c r="D217">
        <f t="shared" si="39"/>
        <v>2</v>
      </c>
      <c r="F217">
        <f t="shared" si="33"/>
        <v>4.3411207726991495E-2</v>
      </c>
      <c r="G217">
        <f t="shared" ref="G217:G280" si="40">0.12*((1-EXP(-50*B217))/(1-EXP(-50)))+0.24*(1-(1-EXP(-50*B217))/(1-EXP(-50)))</f>
        <v>0.12000735401940638</v>
      </c>
      <c r="H217" s="142">
        <f t="shared" ref="H217:H280" si="41">(C217*NORMSDIST(NORMSINV(B217)/SQRT(1-G217)+SQRT(G217/(1-G217))*NORMSINV(0.999))-C217*B217)*((1+(D217-2.5)*F217)/(1-1.5*F217))*12.5*1.06</f>
        <v>2.7275408294596262</v>
      </c>
      <c r="I217" s="143">
        <f t="shared" si="34"/>
        <v>272.75408294596264</v>
      </c>
      <c r="J217" s="142">
        <f t="shared" ref="J217:J280" si="42">+B217*C217</f>
        <v>9.7000000000000072E-2</v>
      </c>
      <c r="K217" s="142">
        <f t="shared" ref="K217:K280" si="43">+H217*8%</f>
        <v>0.21820326635677009</v>
      </c>
      <c r="L217" s="144">
        <f t="shared" si="35"/>
        <v>0.31520326635677015</v>
      </c>
      <c r="M217" s="143"/>
    </row>
    <row r="218" spans="1:13" x14ac:dyDescent="0.35">
      <c r="A218" s="143">
        <f t="shared" ref="A218:A281" si="44">+A217</f>
        <v>100</v>
      </c>
      <c r="B218" s="141">
        <f t="shared" ref="B218:B281" si="45">+B217+0.1%</f>
        <v>0.19500000000000015</v>
      </c>
      <c r="C218" s="145">
        <f t="shared" si="39"/>
        <v>0.5</v>
      </c>
      <c r="D218">
        <f t="shared" si="39"/>
        <v>2</v>
      </c>
      <c r="F218">
        <f t="shared" ref="F218:F281" si="46">+(0.11852-0.05478*LN(B218))^2</f>
        <v>4.3293923211891218E-2</v>
      </c>
      <c r="G218">
        <f t="shared" si="40"/>
        <v>0.12000699535964769</v>
      </c>
      <c r="H218" s="142">
        <f t="shared" si="41"/>
        <v>2.7307007312424765</v>
      </c>
      <c r="I218" s="143">
        <f t="shared" ref="I218:I281" si="47">+H218*A218</f>
        <v>273.07007312424764</v>
      </c>
      <c r="J218" s="142">
        <f t="shared" si="42"/>
        <v>9.7500000000000073E-2</v>
      </c>
      <c r="K218" s="142">
        <f t="shared" si="43"/>
        <v>0.21845605849939811</v>
      </c>
      <c r="L218" s="144">
        <f t="shared" ref="L218:L281" si="48">+SUM(J218:K218)</f>
        <v>0.31595605849939817</v>
      </c>
      <c r="M218" s="143"/>
    </row>
    <row r="219" spans="1:13" x14ac:dyDescent="0.35">
      <c r="A219" s="143">
        <f t="shared" si="44"/>
        <v>100</v>
      </c>
      <c r="B219" s="141">
        <f t="shared" si="45"/>
        <v>0.19600000000000015</v>
      </c>
      <c r="C219" s="145">
        <f t="shared" si="39"/>
        <v>0.5</v>
      </c>
      <c r="D219">
        <f t="shared" si="39"/>
        <v>2</v>
      </c>
      <c r="F219">
        <f t="shared" si="46"/>
        <v>4.3177396053809262E-2</v>
      </c>
      <c r="G219">
        <f t="shared" si="40"/>
        <v>0.12000665419193186</v>
      </c>
      <c r="H219" s="142">
        <f t="shared" si="41"/>
        <v>2.7338208001962228</v>
      </c>
      <c r="I219" s="143">
        <f t="shared" si="47"/>
        <v>273.38208001962226</v>
      </c>
      <c r="J219" s="142">
        <f t="shared" si="42"/>
        <v>9.8000000000000073E-2</v>
      </c>
      <c r="K219" s="142">
        <f t="shared" si="43"/>
        <v>0.21870566401569783</v>
      </c>
      <c r="L219" s="144">
        <f t="shared" si="48"/>
        <v>0.31670566401569789</v>
      </c>
      <c r="M219" s="143"/>
    </row>
    <row r="220" spans="1:13" x14ac:dyDescent="0.35">
      <c r="A220" s="143">
        <f t="shared" si="44"/>
        <v>100</v>
      </c>
      <c r="B220" s="141">
        <f t="shared" si="45"/>
        <v>0.19700000000000015</v>
      </c>
      <c r="C220" s="145">
        <f t="shared" si="39"/>
        <v>0.5</v>
      </c>
      <c r="D220">
        <f t="shared" si="39"/>
        <v>2</v>
      </c>
      <c r="F220">
        <f t="shared" si="46"/>
        <v>4.306161774507173E-2</v>
      </c>
      <c r="G220">
        <f t="shared" si="40"/>
        <v>0.12000632966316185</v>
      </c>
      <c r="H220" s="142">
        <f t="shared" si="41"/>
        <v>2.7369012968263107</v>
      </c>
      <c r="I220" s="143">
        <f t="shared" si="47"/>
        <v>273.6901296826311</v>
      </c>
      <c r="J220" s="142">
        <f t="shared" si="42"/>
        <v>9.8500000000000074E-2</v>
      </c>
      <c r="K220" s="142">
        <f t="shared" si="43"/>
        <v>0.21895210374610485</v>
      </c>
      <c r="L220" s="144">
        <f t="shared" si="48"/>
        <v>0.31745210374610494</v>
      </c>
      <c r="M220" s="143"/>
    </row>
    <row r="221" spans="1:13" x14ac:dyDescent="0.35">
      <c r="A221" s="143">
        <f t="shared" si="44"/>
        <v>100</v>
      </c>
      <c r="B221" s="141">
        <f t="shared" si="45"/>
        <v>0.19800000000000015</v>
      </c>
      <c r="C221" s="145">
        <f t="shared" si="39"/>
        <v>0.5</v>
      </c>
      <c r="D221">
        <f t="shared" si="39"/>
        <v>2</v>
      </c>
      <c r="F221">
        <f t="shared" si="46"/>
        <v>4.2946579915308626E-2</v>
      </c>
      <c r="G221">
        <f t="shared" si="40"/>
        <v>0.12000602096184673</v>
      </c>
      <c r="H221" s="142">
        <f t="shared" si="41"/>
        <v>2.7399424790487616</v>
      </c>
      <c r="I221" s="143">
        <f t="shared" si="47"/>
        <v>273.99424790487615</v>
      </c>
      <c r="J221" s="142">
        <f t="shared" si="42"/>
        <v>9.9000000000000074E-2</v>
      </c>
      <c r="K221" s="142">
        <f t="shared" si="43"/>
        <v>0.21919539832390095</v>
      </c>
      <c r="L221" s="144">
        <f t="shared" si="48"/>
        <v>0.31819539832390104</v>
      </c>
      <c r="M221" s="143"/>
    </row>
    <row r="222" spans="1:13" x14ac:dyDescent="0.35">
      <c r="A222" s="143">
        <f t="shared" si="44"/>
        <v>100</v>
      </c>
      <c r="B222" s="141">
        <f t="shared" si="45"/>
        <v>0.19900000000000015</v>
      </c>
      <c r="C222" s="145">
        <f t="shared" si="39"/>
        <v>0.5</v>
      </c>
      <c r="D222">
        <f t="shared" si="39"/>
        <v>2</v>
      </c>
      <c r="F222">
        <f t="shared" si="46"/>
        <v>4.2832274328565338E-2</v>
      </c>
      <c r="G222">
        <f t="shared" si="40"/>
        <v>0.12000572731607241</v>
      </c>
      <c r="H222" s="142">
        <f t="shared" si="41"/>
        <v>2.7429446022153181</v>
      </c>
      <c r="I222" s="143">
        <f t="shared" si="47"/>
        <v>274.29446022153184</v>
      </c>
      <c r="J222" s="142">
        <f t="shared" si="42"/>
        <v>9.9500000000000074E-2</v>
      </c>
      <c r="K222" s="142">
        <f t="shared" si="43"/>
        <v>0.21943556817722545</v>
      </c>
      <c r="L222" s="144">
        <f t="shared" si="48"/>
        <v>0.31893556817722551</v>
      </c>
      <c r="M222" s="143"/>
    </row>
    <row r="223" spans="1:13" x14ac:dyDescent="0.35">
      <c r="A223" s="143">
        <f t="shared" si="44"/>
        <v>100</v>
      </c>
      <c r="B223" s="141">
        <f t="shared" si="45"/>
        <v>0.20000000000000015</v>
      </c>
      <c r="C223" s="145">
        <f t="shared" si="39"/>
        <v>0.5</v>
      </c>
      <c r="D223">
        <f t="shared" si="39"/>
        <v>2</v>
      </c>
      <c r="F223">
        <f t="shared" si="46"/>
        <v>4.2718692880488851E-2</v>
      </c>
      <c r="G223">
        <f t="shared" si="40"/>
        <v>0.12000544799157149</v>
      </c>
      <c r="H223" s="142">
        <f t="shared" si="41"/>
        <v>2.7459079191387548</v>
      </c>
      <c r="I223" s="143">
        <f t="shared" si="47"/>
        <v>274.59079191387548</v>
      </c>
      <c r="J223" s="142">
        <f t="shared" si="42"/>
        <v>0.10000000000000007</v>
      </c>
      <c r="K223" s="142">
        <f t="shared" si="43"/>
        <v>0.21967263353110039</v>
      </c>
      <c r="L223" s="144">
        <f t="shared" si="48"/>
        <v>0.31967263353110048</v>
      </c>
      <c r="M223" s="143"/>
    </row>
    <row r="224" spans="1:13" x14ac:dyDescent="0.35">
      <c r="A224" s="143">
        <f t="shared" si="44"/>
        <v>100</v>
      </c>
      <c r="B224" s="141">
        <f t="shared" si="45"/>
        <v>0.20100000000000015</v>
      </c>
      <c r="C224" s="145">
        <f t="shared" si="39"/>
        <v>0.5</v>
      </c>
      <c r="D224">
        <f t="shared" si="39"/>
        <v>2</v>
      </c>
      <c r="F224">
        <f t="shared" si="46"/>
        <v>4.2605827595586628E-2</v>
      </c>
      <c r="G224">
        <f t="shared" si="40"/>
        <v>0.12000518228988724</v>
      </c>
      <c r="H224" s="142">
        <f t="shared" si="41"/>
        <v>2.7488326801183272</v>
      </c>
      <c r="I224" s="143">
        <f t="shared" si="47"/>
        <v>274.88326801183274</v>
      </c>
      <c r="J224" s="142">
        <f t="shared" si="42"/>
        <v>0.10050000000000008</v>
      </c>
      <c r="K224" s="142">
        <f t="shared" si="43"/>
        <v>0.21990661440946618</v>
      </c>
      <c r="L224" s="144">
        <f t="shared" si="48"/>
        <v>0.32040661440946627</v>
      </c>
      <c r="M224" s="143"/>
    </row>
    <row r="225" spans="1:13" x14ac:dyDescent="0.35">
      <c r="A225" s="143">
        <f t="shared" si="44"/>
        <v>100</v>
      </c>
      <c r="B225" s="141">
        <f t="shared" si="45"/>
        <v>0.20200000000000015</v>
      </c>
      <c r="C225" s="145">
        <f t="shared" si="39"/>
        <v>0.5</v>
      </c>
      <c r="D225">
        <f t="shared" si="39"/>
        <v>2</v>
      </c>
      <c r="F225">
        <f t="shared" si="46"/>
        <v>4.2493670624555668E-2</v>
      </c>
      <c r="G225">
        <f t="shared" si="40"/>
        <v>0.12000492954662702</v>
      </c>
      <c r="H225" s="142">
        <f t="shared" si="41"/>
        <v>2.7517191329652859</v>
      </c>
      <c r="I225" s="143">
        <f t="shared" si="47"/>
        <v>275.1719132965286</v>
      </c>
      <c r="J225" s="142">
        <f t="shared" si="42"/>
        <v>0.10100000000000008</v>
      </c>
      <c r="K225" s="142">
        <f t="shared" si="43"/>
        <v>0.22013753063722288</v>
      </c>
      <c r="L225" s="144">
        <f t="shared" si="48"/>
        <v>0.32113753063722295</v>
      </c>
      <c r="M225" s="143"/>
    </row>
    <row r="226" spans="1:13" x14ac:dyDescent="0.35">
      <c r="A226" s="143">
        <f t="shared" si="44"/>
        <v>100</v>
      </c>
      <c r="B226" s="141">
        <f t="shared" si="45"/>
        <v>0.20300000000000015</v>
      </c>
      <c r="C226" s="145">
        <f t="shared" si="39"/>
        <v>0.5</v>
      </c>
      <c r="D226">
        <f t="shared" si="39"/>
        <v>2</v>
      </c>
      <c r="F226">
        <f t="shared" si="46"/>
        <v>4.2382214241679865E-2</v>
      </c>
      <c r="G226">
        <f t="shared" si="40"/>
        <v>0.12000468912980108</v>
      </c>
      <c r="H226" s="142">
        <f t="shared" si="41"/>
        <v>2.7545675230284821</v>
      </c>
      <c r="I226" s="143">
        <f t="shared" si="47"/>
        <v>275.4567523028482</v>
      </c>
      <c r="J226" s="142">
        <f t="shared" si="42"/>
        <v>0.10150000000000008</v>
      </c>
      <c r="K226" s="142">
        <f t="shared" si="43"/>
        <v>0.22036540184227857</v>
      </c>
      <c r="L226" s="144">
        <f t="shared" si="48"/>
        <v>0.32186540184227863</v>
      </c>
      <c r="M226" s="143"/>
    </row>
    <row r="227" spans="1:13" x14ac:dyDescent="0.35">
      <c r="A227" s="143">
        <f t="shared" si="44"/>
        <v>100</v>
      </c>
      <c r="B227" s="141">
        <f t="shared" si="45"/>
        <v>0.20400000000000015</v>
      </c>
      <c r="C227" s="145">
        <f t="shared" si="39"/>
        <v>0.5</v>
      </c>
      <c r="D227">
        <f t="shared" si="39"/>
        <v>2</v>
      </c>
      <c r="F227">
        <f t="shared" si="46"/>
        <v>4.2271450842293286E-2</v>
      </c>
      <c r="G227">
        <f t="shared" si="40"/>
        <v>0.12000446043824209</v>
      </c>
      <c r="H227" s="142">
        <f t="shared" si="41"/>
        <v>2.75737809322003</v>
      </c>
      <c r="I227" s="143">
        <f t="shared" si="47"/>
        <v>275.73780932200299</v>
      </c>
      <c r="J227" s="142">
        <f t="shared" si="42"/>
        <v>0.10200000000000008</v>
      </c>
      <c r="K227" s="142">
        <f t="shared" si="43"/>
        <v>0.22059024745760242</v>
      </c>
      <c r="L227" s="144">
        <f t="shared" si="48"/>
        <v>0.32259024745760251</v>
      </c>
      <c r="M227" s="143"/>
    </row>
    <row r="228" spans="1:13" x14ac:dyDescent="0.35">
      <c r="A228" s="143">
        <f t="shared" si="44"/>
        <v>100</v>
      </c>
      <c r="B228" s="141">
        <f t="shared" si="45"/>
        <v>0.20500000000000015</v>
      </c>
      <c r="C228" s="145">
        <f t="shared" si="39"/>
        <v>0.5</v>
      </c>
      <c r="D228">
        <f t="shared" si="39"/>
        <v>2</v>
      </c>
      <c r="F228">
        <f t="shared" si="46"/>
        <v>4.2161372940307834E-2</v>
      </c>
      <c r="G228">
        <f t="shared" si="40"/>
        <v>0.12000424290010203</v>
      </c>
      <c r="H228" s="142">
        <f t="shared" si="41"/>
        <v>2.7601510840409587</v>
      </c>
      <c r="I228" s="143">
        <f t="shared" si="47"/>
        <v>276.01510840409588</v>
      </c>
      <c r="J228" s="142">
        <f t="shared" si="42"/>
        <v>0.10250000000000008</v>
      </c>
      <c r="K228" s="142">
        <f t="shared" si="43"/>
        <v>0.22081208672327671</v>
      </c>
      <c r="L228" s="144">
        <f t="shared" si="48"/>
        <v>0.32331208672327677</v>
      </c>
      <c r="M228" s="143"/>
    </row>
    <row r="229" spans="1:13" x14ac:dyDescent="0.35">
      <c r="A229" s="143">
        <f t="shared" si="44"/>
        <v>100</v>
      </c>
      <c r="B229" s="141">
        <f t="shared" si="45"/>
        <v>0.20600000000000016</v>
      </c>
      <c r="C229" s="145">
        <f t="shared" si="39"/>
        <v>0.5</v>
      </c>
      <c r="D229">
        <f t="shared" si="39"/>
        <v>2</v>
      </c>
      <c r="F229">
        <f t="shared" si="46"/>
        <v>4.2051973165802829E-2</v>
      </c>
      <c r="G229">
        <f t="shared" si="40"/>
        <v>0.12000403597142228</v>
      </c>
      <c r="H229" s="142">
        <f t="shared" si="41"/>
        <v>2.7628867336069023</v>
      </c>
      <c r="I229" s="143">
        <f t="shared" si="47"/>
        <v>276.28867336069021</v>
      </c>
      <c r="J229" s="142">
        <f t="shared" si="42"/>
        <v>0.10300000000000008</v>
      </c>
      <c r="K229" s="142">
        <f t="shared" si="43"/>
        <v>0.2210309386885522</v>
      </c>
      <c r="L229" s="144">
        <f t="shared" si="48"/>
        <v>0.32403093868855226</v>
      </c>
      <c r="M229" s="143"/>
    </row>
    <row r="230" spans="1:13" x14ac:dyDescent="0.35">
      <c r="A230" s="143">
        <f t="shared" si="44"/>
        <v>100</v>
      </c>
      <c r="B230" s="141">
        <f t="shared" si="45"/>
        <v>0.20700000000000016</v>
      </c>
      <c r="C230" s="145">
        <f t="shared" si="39"/>
        <v>0.5</v>
      </c>
      <c r="D230">
        <f t="shared" si="39"/>
        <v>2</v>
      </c>
      <c r="F230">
        <f t="shared" si="46"/>
        <v>4.1943244262675108E-2</v>
      </c>
      <c r="G230">
        <f t="shared" si="40"/>
        <v>0.12000383913477333</v>
      </c>
      <c r="H230" s="142">
        <f t="shared" si="41"/>
        <v>2.7655852776737437</v>
      </c>
      <c r="I230" s="143">
        <f t="shared" si="47"/>
        <v>276.55852776737436</v>
      </c>
      <c r="J230" s="142">
        <f t="shared" si="42"/>
        <v>0.10350000000000008</v>
      </c>
      <c r="K230" s="142">
        <f t="shared" si="43"/>
        <v>0.22124682221389949</v>
      </c>
      <c r="L230" s="144">
        <f t="shared" si="48"/>
        <v>0.32474682221389956</v>
      </c>
      <c r="M230" s="143"/>
    </row>
    <row r="231" spans="1:13" x14ac:dyDescent="0.35">
      <c r="A231" s="143">
        <f t="shared" si="44"/>
        <v>100</v>
      </c>
      <c r="B231" s="141">
        <f t="shared" si="45"/>
        <v>0.20800000000000016</v>
      </c>
      <c r="C231" s="145">
        <f t="shared" si="39"/>
        <v>0.5</v>
      </c>
      <c r="D231">
        <f t="shared" si="39"/>
        <v>2</v>
      </c>
      <c r="F231">
        <f t="shared" si="46"/>
        <v>4.1835179086347624E-2</v>
      </c>
      <c r="G231">
        <f t="shared" si="40"/>
        <v>0.120003651897961</v>
      </c>
      <c r="H231" s="142">
        <f t="shared" si="41"/>
        <v>2.7682469496632311</v>
      </c>
      <c r="I231" s="143">
        <f t="shared" si="47"/>
        <v>276.82469496632314</v>
      </c>
      <c r="J231" s="142">
        <f t="shared" si="42"/>
        <v>0.10400000000000008</v>
      </c>
      <c r="K231" s="142">
        <f t="shared" si="43"/>
        <v>0.2214597559730585</v>
      </c>
      <c r="L231" s="144">
        <f t="shared" si="48"/>
        <v>0.3254597559730586</v>
      </c>
      <c r="M231" s="143"/>
    </row>
    <row r="232" spans="1:13" x14ac:dyDescent="0.35">
      <c r="A232" s="143">
        <f t="shared" si="44"/>
        <v>100</v>
      </c>
      <c r="B232" s="141">
        <f t="shared" si="45"/>
        <v>0.20900000000000016</v>
      </c>
      <c r="C232" s="145">
        <f t="shared" si="39"/>
        <v>0.5</v>
      </c>
      <c r="D232">
        <f t="shared" si="39"/>
        <v>2</v>
      </c>
      <c r="F232">
        <f t="shared" si="46"/>
        <v>4.1727770601534743E-2</v>
      </c>
      <c r="G232">
        <f t="shared" si="40"/>
        <v>0.12000347379279579</v>
      </c>
      <c r="H232" s="142">
        <f t="shared" si="41"/>
        <v>2.7708719806885429</v>
      </c>
      <c r="I232" s="143">
        <f t="shared" si="47"/>
        <v>277.08719806885426</v>
      </c>
      <c r="J232" s="142">
        <f t="shared" si="42"/>
        <v>0.10450000000000008</v>
      </c>
      <c r="K232" s="142">
        <f t="shared" si="43"/>
        <v>0.22166975845508344</v>
      </c>
      <c r="L232" s="144">
        <f t="shared" si="48"/>
        <v>0.3261697584550835</v>
      </c>
      <c r="M232" s="143"/>
    </row>
    <row r="233" spans="1:13" x14ac:dyDescent="0.35">
      <c r="A233" s="143">
        <f t="shared" si="44"/>
        <v>100</v>
      </c>
      <c r="B233" s="141">
        <f t="shared" si="45"/>
        <v>0.21000000000000016</v>
      </c>
      <c r="C233" s="145">
        <f t="shared" ref="C233:D248" si="49">+C232</f>
        <v>0.5</v>
      </c>
      <c r="D233">
        <f t="shared" si="49"/>
        <v>2</v>
      </c>
      <c r="F233">
        <f t="shared" si="46"/>
        <v>4.1621011880062966E-2</v>
      </c>
      <c r="G233">
        <f t="shared" si="40"/>
        <v>0.12000330437392195</v>
      </c>
      <c r="H233" s="142">
        <f t="shared" si="41"/>
        <v>2.7734605995797765</v>
      </c>
      <c r="I233" s="143">
        <f t="shared" si="47"/>
        <v>277.34605995797767</v>
      </c>
      <c r="J233" s="142">
        <f t="shared" si="42"/>
        <v>0.10500000000000008</v>
      </c>
      <c r="K233" s="142">
        <f t="shared" si="43"/>
        <v>0.22187684796638213</v>
      </c>
      <c r="L233" s="144">
        <f t="shared" si="48"/>
        <v>0.32687684796638222</v>
      </c>
      <c r="M233" s="143"/>
    </row>
    <row r="234" spans="1:13" x14ac:dyDescent="0.35">
      <c r="A234" s="143">
        <f t="shared" si="44"/>
        <v>100</v>
      </c>
      <c r="B234" s="141">
        <f t="shared" si="45"/>
        <v>0.21100000000000016</v>
      </c>
      <c r="C234" s="145">
        <f t="shared" si="49"/>
        <v>0.5</v>
      </c>
      <c r="D234">
        <f t="shared" si="49"/>
        <v>2</v>
      </c>
      <c r="F234">
        <f t="shared" si="46"/>
        <v>4.1514896098744772E-2</v>
      </c>
      <c r="G234">
        <f t="shared" si="40"/>
        <v>0.12000314321770413</v>
      </c>
      <c r="H234" s="142">
        <f t="shared" si="41"/>
        <v>2.7760130329093293</v>
      </c>
      <c r="I234" s="143">
        <f t="shared" si="47"/>
        <v>277.60130329093295</v>
      </c>
      <c r="J234" s="142">
        <f t="shared" si="42"/>
        <v>0.10550000000000008</v>
      </c>
      <c r="K234" s="142">
        <f t="shared" si="43"/>
        <v>0.22208104263274636</v>
      </c>
      <c r="L234" s="144">
        <f t="shared" si="48"/>
        <v>0.32758104263274646</v>
      </c>
      <c r="M234" s="143"/>
    </row>
    <row r="235" spans="1:13" x14ac:dyDescent="0.35">
      <c r="A235" s="143">
        <f t="shared" si="44"/>
        <v>100</v>
      </c>
      <c r="B235" s="141">
        <f t="shared" si="45"/>
        <v>0.21200000000000016</v>
      </c>
      <c r="C235" s="145">
        <f t="shared" si="49"/>
        <v>0.5</v>
      </c>
      <c r="D235">
        <f t="shared" si="49"/>
        <v>2</v>
      </c>
      <c r="F235">
        <f t="shared" si="46"/>
        <v>4.1409416537304851E-2</v>
      </c>
      <c r="G235">
        <f t="shared" si="40"/>
        <v>0.12000298992116777</v>
      </c>
      <c r="H235" s="142">
        <f t="shared" si="41"/>
        <v>2.7785295050172198</v>
      </c>
      <c r="I235" s="143">
        <f t="shared" si="47"/>
        <v>277.85295050172198</v>
      </c>
      <c r="J235" s="142">
        <f t="shared" si="42"/>
        <v>0.10600000000000008</v>
      </c>
      <c r="K235" s="142">
        <f t="shared" si="43"/>
        <v>0.22228236040137758</v>
      </c>
      <c r="L235" s="144">
        <f t="shared" si="48"/>
        <v>0.32828236040137765</v>
      </c>
      <c r="M235" s="143"/>
    </row>
    <row r="236" spans="1:13" x14ac:dyDescent="0.35">
      <c r="A236" s="143">
        <f t="shared" si="44"/>
        <v>100</v>
      </c>
      <c r="B236" s="141">
        <f t="shared" si="45"/>
        <v>0.21300000000000016</v>
      </c>
      <c r="C236" s="145">
        <f t="shared" si="49"/>
        <v>0.5</v>
      </c>
      <c r="D236">
        <f t="shared" si="49"/>
        <v>2</v>
      </c>
      <c r="F236">
        <f t="shared" si="46"/>
        <v>4.1304566576356491E-2</v>
      </c>
      <c r="G236">
        <f t="shared" si="40"/>
        <v>0.12000284410099173</v>
      </c>
      <c r="H236" s="142">
        <f t="shared" si="41"/>
        <v>2.7810102380362451</v>
      </c>
      <c r="I236" s="143">
        <f t="shared" si="47"/>
        <v>278.10102380362451</v>
      </c>
      <c r="J236" s="142">
        <f t="shared" si="42"/>
        <v>0.10650000000000008</v>
      </c>
      <c r="K236" s="142">
        <f t="shared" si="43"/>
        <v>0.22248081904289962</v>
      </c>
      <c r="L236" s="144">
        <f t="shared" si="48"/>
        <v>0.32898081904289972</v>
      </c>
      <c r="M236" s="143"/>
    </row>
    <row r="237" spans="1:13" x14ac:dyDescent="0.35">
      <c r="A237" s="143">
        <f t="shared" si="44"/>
        <v>100</v>
      </c>
      <c r="B237" s="141">
        <f t="shared" si="45"/>
        <v>0.21400000000000016</v>
      </c>
      <c r="C237" s="145">
        <f t="shared" si="49"/>
        <v>0.5</v>
      </c>
      <c r="D237">
        <f t="shared" si="49"/>
        <v>2</v>
      </c>
      <c r="F237">
        <f t="shared" si="46"/>
        <v>4.1200339695427052E-2</v>
      </c>
      <c r="G237">
        <f t="shared" si="40"/>
        <v>0.12000270539254958</v>
      </c>
      <c r="H237" s="142">
        <f t="shared" si="41"/>
        <v>2.7834554519170518</v>
      </c>
      <c r="I237" s="143">
        <f t="shared" si="47"/>
        <v>278.34554519170518</v>
      </c>
      <c r="J237" s="142">
        <f t="shared" si="42"/>
        <v>0.10700000000000008</v>
      </c>
      <c r="K237" s="142">
        <f t="shared" si="43"/>
        <v>0.22267643615336416</v>
      </c>
      <c r="L237" s="144">
        <f t="shared" si="48"/>
        <v>0.32967643615336423</v>
      </c>
      <c r="M237" s="143"/>
    </row>
    <row r="238" spans="1:13" x14ac:dyDescent="0.35">
      <c r="A238" s="143">
        <f t="shared" si="44"/>
        <v>100</v>
      </c>
      <c r="B238" s="141">
        <f t="shared" si="45"/>
        <v>0.21500000000000016</v>
      </c>
      <c r="C238" s="145">
        <f t="shared" si="49"/>
        <v>0.5</v>
      </c>
      <c r="D238">
        <f t="shared" si="49"/>
        <v>2</v>
      </c>
      <c r="F238">
        <f t="shared" si="46"/>
        <v>4.1096729471031157E-2</v>
      </c>
      <c r="G238">
        <f t="shared" si="40"/>
        <v>0.12000257344899798</v>
      </c>
      <c r="H238" s="142">
        <f t="shared" si="41"/>
        <v>2.7858653644530436</v>
      </c>
      <c r="I238" s="143">
        <f t="shared" si="47"/>
        <v>278.58653644530438</v>
      </c>
      <c r="J238" s="142">
        <f t="shared" si="42"/>
        <v>0.10750000000000008</v>
      </c>
      <c r="K238" s="142">
        <f t="shared" si="43"/>
        <v>0.22286922915624349</v>
      </c>
      <c r="L238" s="144">
        <f t="shared" si="48"/>
        <v>0.33036922915624356</v>
      </c>
      <c r="M238" s="143"/>
    </row>
    <row r="239" spans="1:13" x14ac:dyDescent="0.35">
      <c r="A239" s="143">
        <f t="shared" si="44"/>
        <v>100</v>
      </c>
      <c r="B239" s="141">
        <f t="shared" si="45"/>
        <v>0.21600000000000016</v>
      </c>
      <c r="C239" s="145">
        <f t="shared" si="49"/>
        <v>0.5</v>
      </c>
      <c r="D239">
        <f t="shared" si="49"/>
        <v>2</v>
      </c>
      <c r="F239">
        <f t="shared" si="46"/>
        <v>4.0993729574789951E-2</v>
      </c>
      <c r="G239">
        <f t="shared" si="40"/>
        <v>0.12000244794040933</v>
      </c>
      <c r="H239" s="142">
        <f t="shared" si="41"/>
        <v>2.788240191305142</v>
      </c>
      <c r="I239" s="143">
        <f t="shared" si="47"/>
        <v>278.82401913051422</v>
      </c>
      <c r="J239" s="142">
        <f t="shared" si="42"/>
        <v>0.10800000000000008</v>
      </c>
      <c r="K239" s="142">
        <f t="shared" si="43"/>
        <v>0.22305921530441136</v>
      </c>
      <c r="L239" s="144">
        <f t="shared" si="48"/>
        <v>0.33105921530441146</v>
      </c>
      <c r="M239" s="143"/>
    </row>
    <row r="240" spans="1:13" x14ac:dyDescent="0.35">
      <c r="A240" s="143">
        <f t="shared" si="44"/>
        <v>100</v>
      </c>
      <c r="B240" s="141">
        <f t="shared" si="45"/>
        <v>0.21700000000000016</v>
      </c>
      <c r="C240" s="145">
        <f t="shared" si="49"/>
        <v>0.5</v>
      </c>
      <c r="D240">
        <f t="shared" si="49"/>
        <v>2</v>
      </c>
      <c r="F240">
        <f t="shared" si="46"/>
        <v>4.0891333771595324E-2</v>
      </c>
      <c r="G240">
        <f t="shared" si="40"/>
        <v>0.12000232855294679</v>
      </c>
      <c r="H240" s="142">
        <f t="shared" si="41"/>
        <v>2.7905801460263859</v>
      </c>
      <c r="I240" s="143">
        <f t="shared" si="47"/>
        <v>279.05801460263859</v>
      </c>
      <c r="J240" s="142">
        <f t="shared" si="42"/>
        <v>0.10850000000000008</v>
      </c>
      <c r="K240" s="142">
        <f t="shared" si="43"/>
        <v>0.22324641168211087</v>
      </c>
      <c r="L240" s="144">
        <f t="shared" si="48"/>
        <v>0.33174641168211094</v>
      </c>
      <c r="M240" s="143"/>
    </row>
    <row r="241" spans="1:13" x14ac:dyDescent="0.35">
      <c r="A241" s="143">
        <f t="shared" si="44"/>
        <v>100</v>
      </c>
      <c r="B241" s="141">
        <f t="shared" si="45"/>
        <v>0.21800000000000017</v>
      </c>
      <c r="C241" s="145">
        <f t="shared" si="49"/>
        <v>0.5</v>
      </c>
      <c r="D241">
        <f t="shared" si="49"/>
        <v>2</v>
      </c>
      <c r="F241">
        <f t="shared" si="46"/>
        <v>4.0789535917817865E-2</v>
      </c>
      <c r="G241">
        <f t="shared" si="40"/>
        <v>0.1200022149880795</v>
      </c>
      <c r="H241" s="142">
        <f t="shared" si="41"/>
        <v>2.7928854400863687</v>
      </c>
      <c r="I241" s="143">
        <f t="shared" si="47"/>
        <v>279.28854400863685</v>
      </c>
      <c r="J241" s="142">
        <f t="shared" si="42"/>
        <v>0.10900000000000008</v>
      </c>
      <c r="K241" s="142">
        <f t="shared" si="43"/>
        <v>0.22343083520690951</v>
      </c>
      <c r="L241" s="144">
        <f t="shared" si="48"/>
        <v>0.33243083520690958</v>
      </c>
      <c r="M241" s="143"/>
    </row>
    <row r="242" spans="1:13" x14ac:dyDescent="0.35">
      <c r="A242" s="143">
        <f t="shared" si="44"/>
        <v>100</v>
      </c>
      <c r="B242" s="141">
        <f t="shared" si="45"/>
        <v>0.21900000000000017</v>
      </c>
      <c r="C242" s="145">
        <f t="shared" si="49"/>
        <v>0.5</v>
      </c>
      <c r="D242">
        <f t="shared" si="49"/>
        <v>2</v>
      </c>
      <c r="F242">
        <f t="shared" si="46"/>
        <v>4.0688329959557061E-2</v>
      </c>
      <c r="G242">
        <f t="shared" si="40"/>
        <v>0.12000210696183612</v>
      </c>
      <c r="H242" s="142">
        <f t="shared" si="41"/>
        <v>2.7951562828954954</v>
      </c>
      <c r="I242" s="143">
        <f t="shared" si="47"/>
        <v>279.51562828954957</v>
      </c>
      <c r="J242" s="142">
        <f t="shared" si="42"/>
        <v>0.10950000000000008</v>
      </c>
      <c r="K242" s="142">
        <f t="shared" si="43"/>
        <v>0.22361250263163965</v>
      </c>
      <c r="L242" s="144">
        <f t="shared" si="48"/>
        <v>0.33311250263163972</v>
      </c>
      <c r="M242" s="143"/>
    </row>
    <row r="243" spans="1:13" x14ac:dyDescent="0.35">
      <c r="A243" s="143">
        <f t="shared" si="44"/>
        <v>100</v>
      </c>
      <c r="B243" s="141">
        <f t="shared" si="45"/>
        <v>0.22000000000000017</v>
      </c>
      <c r="C243" s="145">
        <f t="shared" si="49"/>
        <v>0.5</v>
      </c>
      <c r="D243">
        <f t="shared" si="49"/>
        <v>2</v>
      </c>
      <c r="F243">
        <f t="shared" si="46"/>
        <v>4.0587709930932934E-2</v>
      </c>
      <c r="G243">
        <f t="shared" si="40"/>
        <v>0.12000200420409482</v>
      </c>
      <c r="H243" s="142">
        <f t="shared" si="41"/>
        <v>2.7973928818290501</v>
      </c>
      <c r="I243" s="143">
        <f t="shared" si="47"/>
        <v>279.739288182905</v>
      </c>
      <c r="J243" s="142">
        <f t="shared" si="42"/>
        <v>0.11000000000000008</v>
      </c>
      <c r="K243" s="142">
        <f t="shared" si="43"/>
        <v>0.223791430546324</v>
      </c>
      <c r="L243" s="144">
        <f t="shared" si="48"/>
        <v>0.3337914305463241</v>
      </c>
      <c r="M243" s="143"/>
    </row>
    <row r="244" spans="1:13" x14ac:dyDescent="0.35">
      <c r="A244" s="143">
        <f t="shared" si="44"/>
        <v>100</v>
      </c>
      <c r="B244" s="141">
        <f t="shared" si="45"/>
        <v>0.22100000000000017</v>
      </c>
      <c r="C244" s="145">
        <f t="shared" si="49"/>
        <v>0.5</v>
      </c>
      <c r="D244">
        <f t="shared" si="49"/>
        <v>2</v>
      </c>
      <c r="F244">
        <f t="shared" si="46"/>
        <v>4.0487669952417517E-2</v>
      </c>
      <c r="G244">
        <f t="shared" si="40"/>
        <v>0.12000190645790769</v>
      </c>
      <c r="H244" s="142">
        <f t="shared" si="41"/>
        <v>2.7995954422510785</v>
      </c>
      <c r="I244" s="143">
        <f t="shared" si="47"/>
        <v>279.95954422510783</v>
      </c>
      <c r="J244" s="142">
        <f t="shared" si="42"/>
        <v>0.11050000000000008</v>
      </c>
      <c r="K244" s="142">
        <f t="shared" si="43"/>
        <v>0.22396763538008629</v>
      </c>
      <c r="L244" s="144">
        <f t="shared" si="48"/>
        <v>0.33446763538008639</v>
      </c>
      <c r="M244" s="143"/>
    </row>
    <row r="245" spans="1:13" x14ac:dyDescent="0.35">
      <c r="A245" s="143">
        <f t="shared" si="44"/>
        <v>100</v>
      </c>
      <c r="B245" s="141">
        <f t="shared" si="45"/>
        <v>0.22200000000000017</v>
      </c>
      <c r="C245" s="145">
        <f t="shared" si="49"/>
        <v>0.5</v>
      </c>
      <c r="D245">
        <f t="shared" si="49"/>
        <v>2</v>
      </c>
      <c r="F245">
        <f t="shared" si="46"/>
        <v>4.0388204229205464E-2</v>
      </c>
      <c r="G245">
        <f t="shared" si="40"/>
        <v>0.12000181347885838</v>
      </c>
      <c r="H245" s="142">
        <f t="shared" si="41"/>
        <v>2.8017641675380607</v>
      </c>
      <c r="I245" s="143">
        <f t="shared" si="47"/>
        <v>280.17641675380605</v>
      </c>
      <c r="J245" s="142">
        <f t="shared" si="42"/>
        <v>0.11100000000000008</v>
      </c>
      <c r="K245" s="142">
        <f t="shared" si="43"/>
        <v>0.22414113340304487</v>
      </c>
      <c r="L245" s="144">
        <f t="shared" si="48"/>
        <v>0.33514113340304497</v>
      </c>
      <c r="M245" s="143"/>
    </row>
    <row r="246" spans="1:13" x14ac:dyDescent="0.35">
      <c r="A246" s="143">
        <f t="shared" si="44"/>
        <v>100</v>
      </c>
      <c r="B246" s="141">
        <f t="shared" si="45"/>
        <v>0.22300000000000017</v>
      </c>
      <c r="C246" s="145">
        <f t="shared" si="49"/>
        <v>0.5</v>
      </c>
      <c r="D246">
        <f t="shared" si="49"/>
        <v>2</v>
      </c>
      <c r="F246">
        <f t="shared" si="46"/>
        <v>4.0289307049622435E-2</v>
      </c>
      <c r="G246">
        <f t="shared" si="40"/>
        <v>0.12000172503445081</v>
      </c>
      <c r="H246" s="142">
        <f t="shared" si="41"/>
        <v>2.8038992591023972</v>
      </c>
      <c r="I246" s="143">
        <f t="shared" si="47"/>
        <v>280.3899259102397</v>
      </c>
      <c r="J246" s="142">
        <f t="shared" si="42"/>
        <v>0.11150000000000009</v>
      </c>
      <c r="K246" s="142">
        <f t="shared" si="43"/>
        <v>0.22431194072819177</v>
      </c>
      <c r="L246" s="144">
        <f t="shared" si="48"/>
        <v>0.33581194072819187</v>
      </c>
      <c r="M246" s="143"/>
    </row>
    <row r="247" spans="1:13" x14ac:dyDescent="0.35">
      <c r="A247" s="143">
        <f t="shared" si="44"/>
        <v>100</v>
      </c>
      <c r="B247" s="141">
        <f t="shared" si="45"/>
        <v>0.22400000000000017</v>
      </c>
      <c r="C247" s="145">
        <f t="shared" si="49"/>
        <v>0.5</v>
      </c>
      <c r="D247">
        <f t="shared" si="49"/>
        <v>2</v>
      </c>
      <c r="F247">
        <f t="shared" si="46"/>
        <v>4.0190972783570346E-2</v>
      </c>
      <c r="G247">
        <f t="shared" si="40"/>
        <v>0.12000164090352787</v>
      </c>
      <c r="H247" s="142">
        <f t="shared" si="41"/>
        <v>2.8060009164156696</v>
      </c>
      <c r="I247" s="143">
        <f t="shared" si="47"/>
        <v>280.60009164156696</v>
      </c>
      <c r="J247" s="142">
        <f t="shared" si="42"/>
        <v>0.11200000000000009</v>
      </c>
      <c r="K247" s="142">
        <f t="shared" si="43"/>
        <v>0.22448007331325356</v>
      </c>
      <c r="L247" s="144">
        <f t="shared" si="48"/>
        <v>0.33648007331325364</v>
      </c>
      <c r="M247" s="143"/>
    </row>
    <row r="248" spans="1:13" x14ac:dyDescent="0.35">
      <c r="A248" s="143">
        <f t="shared" si="44"/>
        <v>100</v>
      </c>
      <c r="B248" s="141">
        <f t="shared" si="45"/>
        <v>0.22500000000000017</v>
      </c>
      <c r="C248" s="145">
        <f t="shared" si="49"/>
        <v>0.5</v>
      </c>
      <c r="D248">
        <f t="shared" si="49"/>
        <v>2</v>
      </c>
      <c r="F248">
        <f t="shared" si="46"/>
        <v>4.0093195881008431E-2</v>
      </c>
      <c r="G248">
        <f t="shared" si="40"/>
        <v>0.12000156087571848</v>
      </c>
      <c r="H248" s="142">
        <f t="shared" si="41"/>
        <v>2.8080693370316943</v>
      </c>
      <c r="I248" s="143">
        <f t="shared" si="47"/>
        <v>280.80693370316942</v>
      </c>
      <c r="J248" s="142">
        <f t="shared" si="42"/>
        <v>0.11250000000000009</v>
      </c>
      <c r="K248" s="142">
        <f t="shared" si="43"/>
        <v>0.22464554696253555</v>
      </c>
      <c r="L248" s="144">
        <f t="shared" si="48"/>
        <v>0.33714554696253562</v>
      </c>
      <c r="M248" s="143"/>
    </row>
    <row r="249" spans="1:13" x14ac:dyDescent="0.35">
      <c r="A249" s="143">
        <f t="shared" si="44"/>
        <v>100</v>
      </c>
      <c r="B249" s="141">
        <f t="shared" si="45"/>
        <v>0.22600000000000017</v>
      </c>
      <c r="C249" s="145">
        <f t="shared" ref="C249:D264" si="50">+C248</f>
        <v>0.5</v>
      </c>
      <c r="D249">
        <f t="shared" si="50"/>
        <v>2</v>
      </c>
      <c r="F249">
        <f t="shared" si="46"/>
        <v>3.9995970870469133E-2</v>
      </c>
      <c r="G249">
        <f t="shared" si="40"/>
        <v>0.12000148475091142</v>
      </c>
      <c r="H249" s="142">
        <f t="shared" si="41"/>
        <v>2.8101047166093656</v>
      </c>
      <c r="I249" s="143">
        <f t="shared" si="47"/>
        <v>281.01047166093656</v>
      </c>
      <c r="J249" s="142">
        <f t="shared" si="42"/>
        <v>0.11300000000000009</v>
      </c>
      <c r="K249" s="142">
        <f t="shared" si="43"/>
        <v>0.22480837732874925</v>
      </c>
      <c r="L249" s="144">
        <f t="shared" si="48"/>
        <v>0.33780837732874935</v>
      </c>
      <c r="M249" s="143"/>
    </row>
    <row r="250" spans="1:13" x14ac:dyDescent="0.35">
      <c r="A250" s="143">
        <f t="shared" si="44"/>
        <v>100</v>
      </c>
      <c r="B250" s="141">
        <f t="shared" si="45"/>
        <v>0.22700000000000017</v>
      </c>
      <c r="C250" s="145">
        <f t="shared" si="50"/>
        <v>0.5</v>
      </c>
      <c r="D250">
        <f t="shared" si="50"/>
        <v>2</v>
      </c>
      <c r="F250">
        <f t="shared" si="46"/>
        <v>3.9899292357607884E-2</v>
      </c>
      <c r="G250">
        <f t="shared" si="40"/>
        <v>0.12000141233875498</v>
      </c>
      <c r="H250" s="142">
        <f t="shared" si="41"/>
        <v>2.812107248935257</v>
      </c>
      <c r="I250" s="143">
        <f t="shared" si="47"/>
        <v>281.21072489352571</v>
      </c>
      <c r="J250" s="142">
        <f t="shared" si="42"/>
        <v>0.11350000000000009</v>
      </c>
      <c r="K250" s="142">
        <f t="shared" si="43"/>
        <v>0.22496857991482055</v>
      </c>
      <c r="L250" s="144">
        <f t="shared" si="48"/>
        <v>0.33846857991482066</v>
      </c>
      <c r="M250" s="143"/>
    </row>
    <row r="251" spans="1:13" x14ac:dyDescent="0.35">
      <c r="A251" s="143">
        <f t="shared" si="44"/>
        <v>100</v>
      </c>
      <c r="B251" s="141">
        <f t="shared" si="45"/>
        <v>0.22800000000000017</v>
      </c>
      <c r="C251" s="145">
        <f t="shared" si="50"/>
        <v>0.5</v>
      </c>
      <c r="D251">
        <f t="shared" si="50"/>
        <v>2</v>
      </c>
      <c r="F251">
        <f t="shared" si="46"/>
        <v>3.9803155023785897E-2</v>
      </c>
      <c r="G251">
        <f t="shared" si="40"/>
        <v>0.12000134345818111</v>
      </c>
      <c r="H251" s="142">
        <f t="shared" si="41"/>
        <v>2.8140771259460071</v>
      </c>
      <c r="I251" s="143">
        <f t="shared" si="47"/>
        <v>281.4077125946007</v>
      </c>
      <c r="J251" s="142">
        <f t="shared" si="42"/>
        <v>0.11400000000000009</v>
      </c>
      <c r="K251" s="142">
        <f t="shared" si="43"/>
        <v>0.22512617007568059</v>
      </c>
      <c r="L251" s="144">
        <f t="shared" si="48"/>
        <v>0.33912617007568069</v>
      </c>
      <c r="M251" s="143"/>
    </row>
    <row r="252" spans="1:13" x14ac:dyDescent="0.35">
      <c r="A252" s="143">
        <f t="shared" si="44"/>
        <v>100</v>
      </c>
      <c r="B252" s="141">
        <f t="shared" si="45"/>
        <v>0.22900000000000018</v>
      </c>
      <c r="C252" s="145">
        <f t="shared" si="50"/>
        <v>0.5</v>
      </c>
      <c r="D252">
        <f t="shared" si="50"/>
        <v>2</v>
      </c>
      <c r="F252">
        <f t="shared" si="46"/>
        <v>3.9707553624684977E-2</v>
      </c>
      <c r="G252">
        <f t="shared" si="40"/>
        <v>0.12000127793695246</v>
      </c>
      <c r="H252" s="142">
        <f t="shared" si="41"/>
        <v>2.8160145377505037</v>
      </c>
      <c r="I252" s="143">
        <f t="shared" si="47"/>
        <v>281.60145377505035</v>
      </c>
      <c r="J252" s="142">
        <f t="shared" si="42"/>
        <v>0.11450000000000009</v>
      </c>
      <c r="K252" s="142">
        <f t="shared" si="43"/>
        <v>0.22528116302004031</v>
      </c>
      <c r="L252" s="144">
        <f t="shared" si="48"/>
        <v>0.33978116302004041</v>
      </c>
      <c r="M252" s="143"/>
    </row>
    <row r="253" spans="1:13" x14ac:dyDescent="0.35">
      <c r="A253" s="143">
        <f t="shared" si="44"/>
        <v>100</v>
      </c>
      <c r="B253" s="141">
        <f t="shared" si="45"/>
        <v>0.23000000000000018</v>
      </c>
      <c r="C253" s="145">
        <f t="shared" si="50"/>
        <v>0.5</v>
      </c>
      <c r="D253">
        <f t="shared" si="50"/>
        <v>2</v>
      </c>
      <c r="F253">
        <f t="shared" si="46"/>
        <v>3.9612482988953583E-2</v>
      </c>
      <c r="G253">
        <f t="shared" si="40"/>
        <v>0.12000121561123182</v>
      </c>
      <c r="H253" s="142">
        <f t="shared" si="41"/>
        <v>2.8179196726517839</v>
      </c>
      <c r="I253" s="143">
        <f t="shared" si="47"/>
        <v>281.79196726517841</v>
      </c>
      <c r="J253" s="142">
        <f t="shared" si="42"/>
        <v>0.11500000000000009</v>
      </c>
      <c r="K253" s="142">
        <f t="shared" si="43"/>
        <v>0.22543357381214271</v>
      </c>
      <c r="L253" s="144">
        <f t="shared" si="48"/>
        <v>0.34043357381214279</v>
      </c>
      <c r="M253" s="143"/>
    </row>
    <row r="254" spans="1:13" x14ac:dyDescent="0.35">
      <c r="A254" s="143">
        <f t="shared" si="44"/>
        <v>100</v>
      </c>
      <c r="B254" s="141">
        <f t="shared" si="45"/>
        <v>0.23100000000000018</v>
      </c>
      <c r="C254" s="145">
        <f t="shared" si="50"/>
        <v>0.5</v>
      </c>
      <c r="D254">
        <f t="shared" si="50"/>
        <v>2</v>
      </c>
      <c r="F254">
        <f t="shared" si="46"/>
        <v>3.9517938016883275E-2</v>
      </c>
      <c r="G254">
        <f t="shared" si="40"/>
        <v>0.12000115632517248</v>
      </c>
      <c r="H254" s="142">
        <f t="shared" si="41"/>
        <v>2.8197927171687502</v>
      </c>
      <c r="I254" s="143">
        <f t="shared" si="47"/>
        <v>281.97927171687502</v>
      </c>
      <c r="J254" s="142">
        <f t="shared" si="42"/>
        <v>0.11550000000000009</v>
      </c>
      <c r="K254" s="142">
        <f t="shared" si="43"/>
        <v>0.22558341737350002</v>
      </c>
      <c r="L254" s="144">
        <f t="shared" si="48"/>
        <v>0.34108341737350012</v>
      </c>
      <c r="M254" s="143"/>
    </row>
    <row r="255" spans="1:13" x14ac:dyDescent="0.35">
      <c r="A255" s="143">
        <f t="shared" si="44"/>
        <v>100</v>
      </c>
      <c r="B255" s="141">
        <f t="shared" si="45"/>
        <v>0.23200000000000018</v>
      </c>
      <c r="C255" s="145">
        <f t="shared" si="50"/>
        <v>0.5</v>
      </c>
      <c r="D255">
        <f t="shared" si="50"/>
        <v>2</v>
      </c>
      <c r="F255">
        <f t="shared" si="46"/>
        <v>3.9423913679114762E-2</v>
      </c>
      <c r="G255">
        <f t="shared" si="40"/>
        <v>0.12000109993052835</v>
      </c>
      <c r="H255" s="142">
        <f t="shared" si="41"/>
        <v>2.8216338560576224</v>
      </c>
      <c r="I255" s="143">
        <f t="shared" si="47"/>
        <v>282.16338560576224</v>
      </c>
      <c r="J255" s="142">
        <f t="shared" si="42"/>
        <v>0.11600000000000009</v>
      </c>
      <c r="K255" s="142">
        <f t="shared" si="43"/>
        <v>0.2257307084846098</v>
      </c>
      <c r="L255" s="144">
        <f t="shared" si="48"/>
        <v>0.3417307084846099</v>
      </c>
      <c r="M255" s="143"/>
    </row>
    <row r="256" spans="1:13" x14ac:dyDescent="0.35">
      <c r="A256" s="143">
        <f t="shared" si="44"/>
        <v>100</v>
      </c>
      <c r="B256" s="141">
        <f t="shared" si="45"/>
        <v>0.23300000000000018</v>
      </c>
      <c r="C256" s="145">
        <f t="shared" si="50"/>
        <v>0.5</v>
      </c>
      <c r="D256">
        <f t="shared" si="50"/>
        <v>2</v>
      </c>
      <c r="F256">
        <f t="shared" si="46"/>
        <v>3.9330405015372681E-2</v>
      </c>
      <c r="G256">
        <f t="shared" si="40"/>
        <v>0.12000104628628348</v>
      </c>
      <c r="H256" s="142">
        <f t="shared" si="41"/>
        <v>2.8234432723331779</v>
      </c>
      <c r="I256" s="143">
        <f t="shared" si="47"/>
        <v>282.34432723331781</v>
      </c>
      <c r="J256" s="142">
        <f t="shared" si="42"/>
        <v>0.11650000000000009</v>
      </c>
      <c r="K256" s="142">
        <f t="shared" si="43"/>
        <v>0.22587546178665424</v>
      </c>
      <c r="L256" s="144">
        <f t="shared" si="48"/>
        <v>0.34237546178665434</v>
      </c>
      <c r="M256" s="143"/>
    </row>
    <row r="257" spans="1:13" x14ac:dyDescent="0.35">
      <c r="A257" s="143">
        <f t="shared" si="44"/>
        <v>100</v>
      </c>
      <c r="B257" s="141">
        <f t="shared" si="45"/>
        <v>0.23400000000000018</v>
      </c>
      <c r="C257" s="145">
        <f t="shared" si="50"/>
        <v>0.5</v>
      </c>
      <c r="D257">
        <f t="shared" si="50"/>
        <v>2</v>
      </c>
      <c r="F257">
        <f t="shared" si="46"/>
        <v>3.9237407133228416E-2</v>
      </c>
      <c r="G257">
        <f t="shared" si="40"/>
        <v>0.1200009952582993</v>
      </c>
      <c r="H257" s="142">
        <f t="shared" si="41"/>
        <v>2.8252211472897222</v>
      </c>
      <c r="I257" s="143">
        <f t="shared" si="47"/>
        <v>282.52211472897221</v>
      </c>
      <c r="J257" s="142">
        <f t="shared" si="42"/>
        <v>0.11700000000000009</v>
      </c>
      <c r="K257" s="142">
        <f t="shared" si="43"/>
        <v>0.22601769178317777</v>
      </c>
      <c r="L257" s="144">
        <f t="shared" si="48"/>
        <v>0.34301769178317787</v>
      </c>
      <c r="M257" s="143"/>
    </row>
    <row r="258" spans="1:13" x14ac:dyDescent="0.35">
      <c r="A258" s="143">
        <f t="shared" si="44"/>
        <v>100</v>
      </c>
      <c r="B258" s="141">
        <f t="shared" si="45"/>
        <v>0.23500000000000018</v>
      </c>
      <c r="C258" s="145">
        <f t="shared" si="50"/>
        <v>0.5</v>
      </c>
      <c r="D258">
        <f t="shared" si="50"/>
        <v>2</v>
      </c>
      <c r="F258">
        <f t="shared" si="46"/>
        <v>3.9144915206890299E-2</v>
      </c>
      <c r="G258">
        <f t="shared" si="40"/>
        <v>0.12000094671897926</v>
      </c>
      <c r="H258" s="142">
        <f t="shared" si="41"/>
        <v>2.8269676605218645</v>
      </c>
      <c r="I258" s="143">
        <f t="shared" si="47"/>
        <v>282.69676605218643</v>
      </c>
      <c r="J258" s="142">
        <f t="shared" si="42"/>
        <v>0.11750000000000009</v>
      </c>
      <c r="K258" s="142">
        <f t="shared" si="43"/>
        <v>0.22615741284174917</v>
      </c>
      <c r="L258" s="144">
        <f t="shared" si="48"/>
        <v>0.34365741284174928</v>
      </c>
      <c r="M258" s="143"/>
    </row>
    <row r="259" spans="1:13" x14ac:dyDescent="0.35">
      <c r="A259" s="143">
        <f t="shared" si="44"/>
        <v>100</v>
      </c>
      <c r="B259" s="141">
        <f t="shared" si="45"/>
        <v>0.23600000000000018</v>
      </c>
      <c r="C259" s="145">
        <f t="shared" si="50"/>
        <v>0.5</v>
      </c>
      <c r="D259">
        <f t="shared" si="50"/>
        <v>2</v>
      </c>
      <c r="F259">
        <f t="shared" si="46"/>
        <v>3.9052924476020261E-2</v>
      </c>
      <c r="G259">
        <f t="shared" si="40"/>
        <v>0.1200009005469498</v>
      </c>
      <c r="H259" s="142">
        <f t="shared" si="41"/>
        <v>2.8286829899450106</v>
      </c>
      <c r="I259" s="143">
        <f t="shared" si="47"/>
        <v>282.86829899450106</v>
      </c>
      <c r="J259" s="142">
        <f t="shared" si="42"/>
        <v>0.11800000000000009</v>
      </c>
      <c r="K259" s="142">
        <f t="shared" si="43"/>
        <v>0.22629463919560086</v>
      </c>
      <c r="L259" s="144">
        <f t="shared" si="48"/>
        <v>0.34429463919560094</v>
      </c>
      <c r="M259" s="143"/>
    </row>
    <row r="260" spans="1:13" x14ac:dyDescent="0.35">
      <c r="A260" s="143">
        <f t="shared" si="44"/>
        <v>100</v>
      </c>
      <c r="B260" s="141">
        <f t="shared" si="45"/>
        <v>0.23700000000000018</v>
      </c>
      <c r="C260" s="145">
        <f t="shared" si="50"/>
        <v>0.5</v>
      </c>
      <c r="D260">
        <f t="shared" si="50"/>
        <v>2</v>
      </c>
      <c r="F260">
        <f t="shared" si="46"/>
        <v>3.8961430244576441E-2</v>
      </c>
      <c r="G260">
        <f t="shared" si="40"/>
        <v>0.1200008566267568</v>
      </c>
      <c r="H260" s="142">
        <f t="shared" si="41"/>
        <v>2.8303673118156527</v>
      </c>
      <c r="I260" s="143">
        <f t="shared" si="47"/>
        <v>283.03673118156524</v>
      </c>
      <c r="J260" s="142">
        <f t="shared" si="42"/>
        <v>0.11850000000000009</v>
      </c>
      <c r="K260" s="142">
        <f t="shared" si="43"/>
        <v>0.22642938494525222</v>
      </c>
      <c r="L260" s="144">
        <f t="shared" si="48"/>
        <v>0.34492938494525233</v>
      </c>
      <c r="M260" s="143"/>
    </row>
    <row r="261" spans="1:13" x14ac:dyDescent="0.35">
      <c r="A261" s="143">
        <f t="shared" si="44"/>
        <v>100</v>
      </c>
      <c r="B261" s="141">
        <f t="shared" si="45"/>
        <v>0.23800000000000018</v>
      </c>
      <c r="C261" s="145">
        <f t="shared" si="50"/>
        <v>0.5</v>
      </c>
      <c r="D261">
        <f t="shared" si="50"/>
        <v>2</v>
      </c>
      <c r="F261">
        <f t="shared" si="46"/>
        <v>3.8870427879681042E-2</v>
      </c>
      <c r="G261">
        <f t="shared" si="40"/>
        <v>0.12000081484857687</v>
      </c>
      <c r="H261" s="142">
        <f t="shared" si="41"/>
        <v>2.8320208007513958</v>
      </c>
      <c r="I261" s="143">
        <f t="shared" si="47"/>
        <v>283.20208007513958</v>
      </c>
      <c r="J261" s="142">
        <f t="shared" si="42"/>
        <v>0.11900000000000009</v>
      </c>
      <c r="K261" s="142">
        <f t="shared" si="43"/>
        <v>0.22656166406011166</v>
      </c>
      <c r="L261" s="144">
        <f t="shared" si="48"/>
        <v>0.34556166406011174</v>
      </c>
      <c r="M261" s="143"/>
    </row>
    <row r="262" spans="1:13" x14ac:dyDescent="0.35">
      <c r="A262" s="143">
        <f t="shared" si="44"/>
        <v>100</v>
      </c>
      <c r="B262" s="141">
        <f t="shared" si="45"/>
        <v>0.23900000000000018</v>
      </c>
      <c r="C262" s="145">
        <f t="shared" si="50"/>
        <v>0.5</v>
      </c>
      <c r="D262">
        <f t="shared" si="50"/>
        <v>2</v>
      </c>
      <c r="F262">
        <f t="shared" si="46"/>
        <v>3.8779912810512608E-2</v>
      </c>
      <c r="G262">
        <f t="shared" si="40"/>
        <v>0.12000077510794284</v>
      </c>
      <c r="H262" s="142">
        <f t="shared" si="41"/>
        <v>2.8336436297507666</v>
      </c>
      <c r="I262" s="143">
        <f t="shared" si="47"/>
        <v>283.36436297507663</v>
      </c>
      <c r="J262" s="142">
        <f t="shared" si="42"/>
        <v>0.11950000000000009</v>
      </c>
      <c r="K262" s="142">
        <f t="shared" si="43"/>
        <v>0.22669149038006134</v>
      </c>
      <c r="L262" s="144">
        <f t="shared" si="48"/>
        <v>0.34619149038006142</v>
      </c>
      <c r="M262" s="143"/>
    </row>
    <row r="263" spans="1:13" x14ac:dyDescent="0.35">
      <c r="A263" s="143">
        <f t="shared" si="44"/>
        <v>100</v>
      </c>
      <c r="B263" s="141">
        <f t="shared" si="45"/>
        <v>0.24000000000000019</v>
      </c>
      <c r="C263" s="145">
        <f t="shared" si="50"/>
        <v>0.5</v>
      </c>
      <c r="D263">
        <f t="shared" si="50"/>
        <v>2</v>
      </c>
      <c r="F263">
        <f t="shared" si="46"/>
        <v>3.8689880527222428E-2</v>
      </c>
      <c r="G263">
        <f t="shared" si="40"/>
        <v>0.1200007373054824</v>
      </c>
      <c r="H263" s="142">
        <f t="shared" si="41"/>
        <v>2.8352359702127634</v>
      </c>
      <c r="I263" s="143">
        <f t="shared" si="47"/>
        <v>283.52359702127632</v>
      </c>
      <c r="J263" s="142">
        <f t="shared" si="42"/>
        <v>0.12000000000000009</v>
      </c>
      <c r="K263" s="142">
        <f t="shared" si="43"/>
        <v>0.22681887761702108</v>
      </c>
      <c r="L263" s="144">
        <f t="shared" si="48"/>
        <v>0.34681887761702118</v>
      </c>
      <c r="M263" s="143"/>
    </row>
    <row r="264" spans="1:13" x14ac:dyDescent="0.35">
      <c r="A264" s="143">
        <f t="shared" si="44"/>
        <v>100</v>
      </c>
      <c r="B264" s="141">
        <f t="shared" si="45"/>
        <v>0.24100000000000019</v>
      </c>
      <c r="C264" s="145">
        <f t="shared" si="50"/>
        <v>0.5</v>
      </c>
      <c r="D264">
        <f t="shared" si="50"/>
        <v>2</v>
      </c>
      <c r="F264">
        <f t="shared" si="46"/>
        <v>3.860032657987407E-2</v>
      </c>
      <c r="G264">
        <f t="shared" si="40"/>
        <v>0.12000070134666969</v>
      </c>
      <c r="H264" s="142">
        <f t="shared" si="41"/>
        <v>2.8367979919561757</v>
      </c>
      <c r="I264" s="143">
        <f t="shared" si="47"/>
        <v>283.67979919561759</v>
      </c>
      <c r="J264" s="142">
        <f t="shared" si="42"/>
        <v>0.12050000000000009</v>
      </c>
      <c r="K264" s="142">
        <f t="shared" si="43"/>
        <v>0.22694383935649406</v>
      </c>
      <c r="L264" s="144">
        <f t="shared" si="48"/>
        <v>0.34744383935649414</v>
      </c>
      <c r="M264" s="143"/>
    </row>
    <row r="265" spans="1:13" x14ac:dyDescent="0.35">
      <c r="A265" s="143">
        <f t="shared" si="44"/>
        <v>100</v>
      </c>
      <c r="B265" s="141">
        <f t="shared" si="45"/>
        <v>0.24200000000000019</v>
      </c>
      <c r="C265" s="145">
        <f t="shared" ref="C265:D280" si="51">+C264</f>
        <v>0.5</v>
      </c>
      <c r="D265">
        <f t="shared" si="51"/>
        <v>2</v>
      </c>
      <c r="F265">
        <f t="shared" si="46"/>
        <v>3.851124657740574E-2</v>
      </c>
      <c r="G265">
        <f t="shared" si="40"/>
        <v>0.120000667141589</v>
      </c>
      <c r="H265" s="142">
        <f t="shared" si="41"/>
        <v>2.83832986323868</v>
      </c>
      <c r="I265" s="143">
        <f t="shared" si="47"/>
        <v>283.832986323868</v>
      </c>
      <c r="J265" s="142">
        <f t="shared" si="42"/>
        <v>0.12100000000000009</v>
      </c>
      <c r="K265" s="142">
        <f t="shared" si="43"/>
        <v>0.2270663890590944</v>
      </c>
      <c r="L265" s="144">
        <f t="shared" si="48"/>
        <v>0.34806638905909448</v>
      </c>
      <c r="M265" s="143"/>
    </row>
    <row r="266" spans="1:13" x14ac:dyDescent="0.35">
      <c r="A266" s="143">
        <f t="shared" si="44"/>
        <v>100</v>
      </c>
      <c r="B266" s="141">
        <f t="shared" si="45"/>
        <v>0.24300000000000019</v>
      </c>
      <c r="C266" s="145">
        <f t="shared" si="51"/>
        <v>0.5</v>
      </c>
      <c r="D266">
        <f t="shared" si="51"/>
        <v>2</v>
      </c>
      <c r="F266">
        <f t="shared" si="46"/>
        <v>3.8422636186614803E-2</v>
      </c>
      <c r="G266">
        <f t="shared" si="40"/>
        <v>0.12000063460470976</v>
      </c>
      <c r="H266" s="142">
        <f t="shared" si="41"/>
        <v>2.8398317507756752</v>
      </c>
      <c r="I266" s="143">
        <f t="shared" si="47"/>
        <v>283.98317507756752</v>
      </c>
      <c r="J266" s="142">
        <f t="shared" si="42"/>
        <v>0.12150000000000009</v>
      </c>
      <c r="K266" s="142">
        <f t="shared" si="43"/>
        <v>0.22718654006205402</v>
      </c>
      <c r="L266" s="144">
        <f t="shared" si="48"/>
        <v>0.34868654006205413</v>
      </c>
      <c r="M266" s="143"/>
    </row>
    <row r="267" spans="1:13" x14ac:dyDescent="0.35">
      <c r="A267" s="143">
        <f t="shared" si="44"/>
        <v>100</v>
      </c>
      <c r="B267" s="141">
        <f t="shared" si="45"/>
        <v>0.24400000000000019</v>
      </c>
      <c r="C267" s="145">
        <f t="shared" si="51"/>
        <v>0.5</v>
      </c>
      <c r="D267">
        <f t="shared" si="51"/>
        <v>2</v>
      </c>
      <c r="F267">
        <f t="shared" si="46"/>
        <v>3.8334491131163738E-2</v>
      </c>
      <c r="G267">
        <f t="shared" si="40"/>
        <v>0.12000060365467284</v>
      </c>
      <c r="H267" s="142">
        <f t="shared" si="41"/>
        <v>2.8413038197588985</v>
      </c>
      <c r="I267" s="143">
        <f t="shared" si="47"/>
        <v>284.13038197588986</v>
      </c>
      <c r="J267" s="142">
        <f t="shared" si="42"/>
        <v>0.12200000000000009</v>
      </c>
      <c r="K267" s="142">
        <f t="shared" si="43"/>
        <v>0.22730430558071188</v>
      </c>
      <c r="L267" s="144">
        <f t="shared" si="48"/>
        <v>0.34930430558071196</v>
      </c>
      <c r="M267" s="143"/>
    </row>
    <row r="268" spans="1:13" x14ac:dyDescent="0.35">
      <c r="A268" s="143">
        <f t="shared" si="44"/>
        <v>100</v>
      </c>
      <c r="B268" s="141">
        <f t="shared" si="45"/>
        <v>0.24500000000000019</v>
      </c>
      <c r="C268" s="145">
        <f t="shared" si="51"/>
        <v>0.5</v>
      </c>
      <c r="D268">
        <f t="shared" si="51"/>
        <v>2</v>
      </c>
      <c r="F268">
        <f t="shared" si="46"/>
        <v>3.8246807190607336E-2</v>
      </c>
      <c r="G268">
        <f t="shared" si="40"/>
        <v>0.12000057421408704</v>
      </c>
      <c r="H268" s="142">
        <f t="shared" si="41"/>
        <v>2.8427462338748062</v>
      </c>
      <c r="I268" s="143">
        <f t="shared" si="47"/>
        <v>284.27462338748063</v>
      </c>
      <c r="J268" s="142">
        <f t="shared" si="42"/>
        <v>0.12250000000000009</v>
      </c>
      <c r="K268" s="142">
        <f t="shared" si="43"/>
        <v>0.22741969870998449</v>
      </c>
      <c r="L268" s="144">
        <f t="shared" si="48"/>
        <v>0.34991969870998457</v>
      </c>
      <c r="M268" s="143"/>
    </row>
    <row r="269" spans="1:13" x14ac:dyDescent="0.35">
      <c r="A269" s="143">
        <f t="shared" si="44"/>
        <v>100</v>
      </c>
      <c r="B269" s="141">
        <f t="shared" si="45"/>
        <v>0.24600000000000019</v>
      </c>
      <c r="C269" s="145">
        <f t="shared" si="51"/>
        <v>0.5</v>
      </c>
      <c r="D269">
        <f t="shared" si="51"/>
        <v>2</v>
      </c>
      <c r="F269">
        <f t="shared" si="46"/>
        <v>3.8159580199440206E-2</v>
      </c>
      <c r="G269">
        <f t="shared" si="40"/>
        <v>0.12000054620933556</v>
      </c>
      <c r="H269" s="142">
        <f t="shared" si="41"/>
        <v>2.8441591553227181</v>
      </c>
      <c r="I269" s="143">
        <f t="shared" si="47"/>
        <v>284.41591553227181</v>
      </c>
      <c r="J269" s="142">
        <f t="shared" si="42"/>
        <v>0.1230000000000001</v>
      </c>
      <c r="K269" s="142">
        <f t="shared" si="43"/>
        <v>0.22753273242581745</v>
      </c>
      <c r="L269" s="144">
        <f t="shared" si="48"/>
        <v>0.35053273242581756</v>
      </c>
      <c r="M269" s="143"/>
    </row>
    <row r="270" spans="1:13" x14ac:dyDescent="0.35">
      <c r="A270" s="143">
        <f t="shared" si="44"/>
        <v>100</v>
      </c>
      <c r="B270" s="141">
        <f t="shared" si="45"/>
        <v>0.24700000000000019</v>
      </c>
      <c r="C270" s="145">
        <f t="shared" si="51"/>
        <v>0.5</v>
      </c>
      <c r="D270">
        <f t="shared" si="51"/>
        <v>2</v>
      </c>
      <c r="F270">
        <f t="shared" si="46"/>
        <v>3.8072806046164448E-2</v>
      </c>
      <c r="G270">
        <f t="shared" si="40"/>
        <v>0.12000051957039194</v>
      </c>
      <c r="H270" s="142">
        <f t="shared" si="41"/>
        <v>2.8455427448327208</v>
      </c>
      <c r="I270" s="143">
        <f t="shared" si="47"/>
        <v>284.55427448327208</v>
      </c>
      <c r="J270" s="142">
        <f t="shared" si="42"/>
        <v>0.1235000000000001</v>
      </c>
      <c r="K270" s="142">
        <f t="shared" si="43"/>
        <v>0.22764341958661768</v>
      </c>
      <c r="L270" s="144">
        <f t="shared" si="48"/>
        <v>0.35114341958661777</v>
      </c>
      <c r="M270" s="143"/>
    </row>
    <row r="271" spans="1:13" x14ac:dyDescent="0.35">
      <c r="A271" s="143">
        <f t="shared" si="44"/>
        <v>100</v>
      </c>
      <c r="B271" s="141">
        <f t="shared" si="45"/>
        <v>0.24800000000000019</v>
      </c>
      <c r="C271" s="145">
        <f t="shared" si="51"/>
        <v>0.5</v>
      </c>
      <c r="D271">
        <f t="shared" si="51"/>
        <v>2</v>
      </c>
      <c r="F271">
        <f t="shared" si="46"/>
        <v>3.7986480672376685E-2</v>
      </c>
      <c r="G271">
        <f t="shared" si="40"/>
        <v>0.12000049423064489</v>
      </c>
      <c r="H271" s="142">
        <f t="shared" si="41"/>
        <v>2.8468971616833665</v>
      </c>
      <c r="I271" s="143">
        <f t="shared" si="47"/>
        <v>284.68971616833664</v>
      </c>
      <c r="J271" s="142">
        <f t="shared" si="42"/>
        <v>0.1240000000000001</v>
      </c>
      <c r="K271" s="142">
        <f t="shared" si="43"/>
        <v>0.22775177293466933</v>
      </c>
      <c r="L271" s="144">
        <f t="shared" si="48"/>
        <v>0.35175177293466942</v>
      </c>
      <c r="M271" s="143"/>
    </row>
    <row r="272" spans="1:13" x14ac:dyDescent="0.35">
      <c r="A272" s="143">
        <f t="shared" si="44"/>
        <v>100</v>
      </c>
      <c r="B272" s="141">
        <f t="shared" si="45"/>
        <v>0.24900000000000019</v>
      </c>
      <c r="C272" s="145">
        <f t="shared" si="51"/>
        <v>0.5</v>
      </c>
      <c r="D272">
        <f t="shared" si="51"/>
        <v>2</v>
      </c>
      <c r="F272">
        <f t="shared" si="46"/>
        <v>3.7900600071874187E-2</v>
      </c>
      <c r="G272">
        <f t="shared" si="40"/>
        <v>0.12000047012673191</v>
      </c>
      <c r="H272" s="142">
        <f t="shared" si="41"/>
        <v>2.8482225637191068</v>
      </c>
      <c r="I272" s="143">
        <f t="shared" si="47"/>
        <v>284.82225637191067</v>
      </c>
      <c r="J272" s="142">
        <f t="shared" si="42"/>
        <v>0.1245000000000001</v>
      </c>
      <c r="K272" s="142">
        <f t="shared" si="43"/>
        <v>0.22785780509752854</v>
      </c>
      <c r="L272" s="144">
        <f t="shared" si="48"/>
        <v>0.35235780509752862</v>
      </c>
      <c r="M272" s="143"/>
    </row>
    <row r="273" spans="1:13" x14ac:dyDescent="0.35">
      <c r="A273" s="143">
        <f t="shared" si="44"/>
        <v>100</v>
      </c>
      <c r="B273" s="141">
        <f t="shared" si="45"/>
        <v>0.25000000000000017</v>
      </c>
      <c r="C273" s="145">
        <f t="shared" si="51"/>
        <v>0.5</v>
      </c>
      <c r="D273">
        <f t="shared" si="51"/>
        <v>2</v>
      </c>
      <c r="F273">
        <f t="shared" si="46"/>
        <v>3.7815160289779499E-2</v>
      </c>
      <c r="G273">
        <f t="shared" si="40"/>
        <v>0.12000044719838064</v>
      </c>
      <c r="H273" s="142">
        <f t="shared" si="41"/>
        <v>2.8495191073675392</v>
      </c>
      <c r="I273" s="143">
        <f t="shared" si="47"/>
        <v>284.95191073675392</v>
      </c>
      <c r="J273" s="142">
        <f t="shared" si="42"/>
        <v>0.12500000000000008</v>
      </c>
      <c r="K273" s="142">
        <f t="shared" si="43"/>
        <v>0.22796152858940313</v>
      </c>
      <c r="L273" s="144">
        <f t="shared" si="48"/>
        <v>0.35296152858940322</v>
      </c>
      <c r="M273" s="143"/>
    </row>
    <row r="274" spans="1:13" x14ac:dyDescent="0.35">
      <c r="A274" s="143">
        <f t="shared" si="44"/>
        <v>100</v>
      </c>
      <c r="B274" s="141">
        <f t="shared" si="45"/>
        <v>0.25100000000000017</v>
      </c>
      <c r="C274" s="145">
        <f t="shared" si="51"/>
        <v>0.5</v>
      </c>
      <c r="D274">
        <f t="shared" si="51"/>
        <v>2</v>
      </c>
      <c r="F274">
        <f t="shared" si="46"/>
        <v>3.7730157421683244E-2</v>
      </c>
      <c r="G274">
        <f t="shared" si="40"/>
        <v>0.12000042538825825</v>
      </c>
      <c r="H274" s="142">
        <f t="shared" si="41"/>
        <v>2.8507869476563941</v>
      </c>
      <c r="I274" s="143">
        <f t="shared" si="47"/>
        <v>285.0786947656394</v>
      </c>
      <c r="J274" s="142">
        <f t="shared" si="42"/>
        <v>0.12550000000000008</v>
      </c>
      <c r="K274" s="142">
        <f t="shared" si="43"/>
        <v>0.22806295581251154</v>
      </c>
      <c r="L274" s="144">
        <f t="shared" si="48"/>
        <v>0.35356295581251163</v>
      </c>
      <c r="M274" s="143"/>
    </row>
    <row r="275" spans="1:13" x14ac:dyDescent="0.35">
      <c r="A275" s="143">
        <f t="shared" si="44"/>
        <v>100</v>
      </c>
      <c r="B275" s="141">
        <f t="shared" si="45"/>
        <v>0.25200000000000017</v>
      </c>
      <c r="C275" s="145">
        <f t="shared" si="51"/>
        <v>0.5</v>
      </c>
      <c r="D275">
        <f t="shared" si="51"/>
        <v>2</v>
      </c>
      <c r="F275">
        <f t="shared" si="46"/>
        <v>3.7645587612804329E-2</v>
      </c>
      <c r="G275">
        <f t="shared" si="40"/>
        <v>0.1200004046418281</v>
      </c>
      <c r="H275" s="142">
        <f t="shared" si="41"/>
        <v>2.8520262382303203</v>
      </c>
      <c r="I275" s="143">
        <f t="shared" si="47"/>
        <v>285.20262382303201</v>
      </c>
      <c r="J275" s="142">
        <f t="shared" si="42"/>
        <v>0.12600000000000008</v>
      </c>
      <c r="K275" s="142">
        <f t="shared" si="43"/>
        <v>0.22816209905842563</v>
      </c>
      <c r="L275" s="144">
        <f t="shared" si="48"/>
        <v>0.35416209905842572</v>
      </c>
      <c r="M275" s="143"/>
    </row>
    <row r="276" spans="1:13" x14ac:dyDescent="0.35">
      <c r="A276" s="143">
        <f t="shared" si="44"/>
        <v>100</v>
      </c>
      <c r="B276" s="141">
        <f t="shared" si="45"/>
        <v>0.25300000000000017</v>
      </c>
      <c r="C276" s="145">
        <f t="shared" si="51"/>
        <v>0.5</v>
      </c>
      <c r="D276">
        <f t="shared" si="51"/>
        <v>2</v>
      </c>
      <c r="F276">
        <f t="shared" si="46"/>
        <v>3.7561447057167727E-2</v>
      </c>
      <c r="G276">
        <f t="shared" si="40"/>
        <v>0.12000038490721328</v>
      </c>
      <c r="H276" s="142">
        <f t="shared" si="41"/>
        <v>2.8532371313674387</v>
      </c>
      <c r="I276" s="143">
        <f t="shared" si="47"/>
        <v>285.32371313674389</v>
      </c>
      <c r="J276" s="142">
        <f t="shared" si="42"/>
        <v>0.12650000000000008</v>
      </c>
      <c r="K276" s="142">
        <f t="shared" si="43"/>
        <v>0.22825897050939511</v>
      </c>
      <c r="L276" s="144">
        <f t="shared" si="48"/>
        <v>0.3547589705093952</v>
      </c>
      <c r="M276" s="143"/>
    </row>
    <row r="277" spans="1:13" x14ac:dyDescent="0.35">
      <c r="A277" s="143">
        <f t="shared" si="44"/>
        <v>100</v>
      </c>
      <c r="B277" s="141">
        <f t="shared" si="45"/>
        <v>0.25400000000000017</v>
      </c>
      <c r="C277" s="145">
        <f t="shared" si="51"/>
        <v>0.5</v>
      </c>
      <c r="D277">
        <f t="shared" si="51"/>
        <v>2</v>
      </c>
      <c r="F277">
        <f t="shared" si="46"/>
        <v>3.7477731996798699E-2</v>
      </c>
      <c r="G277">
        <f t="shared" si="40"/>
        <v>0.12000036613506695</v>
      </c>
      <c r="H277" s="142">
        <f t="shared" si="41"/>
        <v>2.8544197779956804</v>
      </c>
      <c r="I277" s="143">
        <f t="shared" si="47"/>
        <v>285.44197779956801</v>
      </c>
      <c r="J277" s="142">
        <f t="shared" si="42"/>
        <v>0.12700000000000009</v>
      </c>
      <c r="K277" s="142">
        <f t="shared" si="43"/>
        <v>0.22835358223965443</v>
      </c>
      <c r="L277" s="144">
        <f t="shared" si="48"/>
        <v>0.35535358223965452</v>
      </c>
      <c r="M277" s="143"/>
    </row>
    <row r="278" spans="1:13" x14ac:dyDescent="0.35">
      <c r="A278" s="143">
        <f t="shared" si="44"/>
        <v>100</v>
      </c>
      <c r="B278" s="141">
        <f t="shared" si="45"/>
        <v>0.25500000000000017</v>
      </c>
      <c r="C278" s="145">
        <f t="shared" si="51"/>
        <v>0.5</v>
      </c>
      <c r="D278">
        <f t="shared" si="51"/>
        <v>2</v>
      </c>
      <c r="F278">
        <f t="shared" si="46"/>
        <v>3.73944387209336E-2</v>
      </c>
      <c r="G278">
        <f t="shared" si="40"/>
        <v>0.12000034827844903</v>
      </c>
      <c r="H278" s="142">
        <f t="shared" si="41"/>
        <v>2.855574327708903</v>
      </c>
      <c r="I278" s="143">
        <f t="shared" si="47"/>
        <v>285.55743277089027</v>
      </c>
      <c r="J278" s="142">
        <f t="shared" si="42"/>
        <v>0.12750000000000009</v>
      </c>
      <c r="K278" s="142">
        <f t="shared" si="43"/>
        <v>0.22844594621671224</v>
      </c>
      <c r="L278" s="144">
        <f t="shared" si="48"/>
        <v>0.35594594621671233</v>
      </c>
      <c r="M278" s="143"/>
    </row>
    <row r="279" spans="1:13" x14ac:dyDescent="0.35">
      <c r="A279" s="143">
        <f t="shared" si="44"/>
        <v>100</v>
      </c>
      <c r="B279" s="141">
        <f t="shared" si="45"/>
        <v>0.25600000000000017</v>
      </c>
      <c r="C279" s="145">
        <f t="shared" si="51"/>
        <v>0.5</v>
      </c>
      <c r="D279">
        <f t="shared" si="51"/>
        <v>2</v>
      </c>
      <c r="F279">
        <f t="shared" si="46"/>
        <v>3.7311563565246675E-2</v>
      </c>
      <c r="G279">
        <f t="shared" si="40"/>
        <v>0.12000033129270864</v>
      </c>
      <c r="H279" s="142">
        <f t="shared" si="41"/>
        <v>2.8567009287828036</v>
      </c>
      <c r="I279" s="143">
        <f t="shared" si="47"/>
        <v>285.67009287828034</v>
      </c>
      <c r="J279" s="142">
        <f t="shared" si="42"/>
        <v>0.12800000000000009</v>
      </c>
      <c r="K279" s="142">
        <f t="shared" si="43"/>
        <v>0.22853607430262429</v>
      </c>
      <c r="L279" s="144">
        <f t="shared" si="48"/>
        <v>0.35653607430262435</v>
      </c>
      <c r="M279" s="143"/>
    </row>
    <row r="280" spans="1:13" x14ac:dyDescent="0.35">
      <c r="A280" s="143">
        <f t="shared" si="44"/>
        <v>100</v>
      </c>
      <c r="B280" s="141">
        <f t="shared" si="45"/>
        <v>0.25700000000000017</v>
      </c>
      <c r="C280" s="145">
        <f t="shared" si="51"/>
        <v>0.5</v>
      </c>
      <c r="D280">
        <f t="shared" si="51"/>
        <v>2</v>
      </c>
      <c r="F280">
        <f t="shared" si="46"/>
        <v>3.7229102911092306E-2</v>
      </c>
      <c r="G280">
        <f t="shared" si="40"/>
        <v>0.12000031513537257</v>
      </c>
      <c r="H280" s="142">
        <f t="shared" si="41"/>
        <v>2.8577997281905967</v>
      </c>
      <c r="I280" s="143">
        <f t="shared" si="47"/>
        <v>285.77997281905965</v>
      </c>
      <c r="J280" s="142">
        <f t="shared" si="42"/>
        <v>0.12850000000000009</v>
      </c>
      <c r="K280" s="142">
        <f t="shared" si="43"/>
        <v>0.22862397825524775</v>
      </c>
      <c r="L280" s="144">
        <f t="shared" si="48"/>
        <v>0.35712397825524783</v>
      </c>
      <c r="M280" s="143"/>
    </row>
    <row r="281" spans="1:13" x14ac:dyDescent="0.35">
      <c r="A281" s="143">
        <f t="shared" si="44"/>
        <v>100</v>
      </c>
      <c r="B281" s="141">
        <f t="shared" si="45"/>
        <v>0.25800000000000017</v>
      </c>
      <c r="C281" s="145">
        <f t="shared" ref="C281:D296" si="52">+C280</f>
        <v>0.5</v>
      </c>
      <c r="D281">
        <f t="shared" si="52"/>
        <v>2</v>
      </c>
      <c r="F281">
        <f t="shared" si="46"/>
        <v>3.7147053184762698E-2</v>
      </c>
      <c r="G281">
        <f t="shared" ref="G281:G344" si="53">0.12*((1-EXP(-50*B281))/(1-EXP(-50)))+0.24*(1-(1-EXP(-50*B281))/(1-EXP(-50)))</f>
        <v>0.12000029976603908</v>
      </c>
      <c r="H281" s="142">
        <f t="shared" ref="H281:H344" si="54">(C281*NORMSDIST(NORMSINV(B281)/SQRT(1-G281)+SQRT(G281/(1-G281))*NORMSINV(0.999))-C281*B281)*((1+(D281-2.5)*F281)/(1-1.5*F281))*12.5*1.06</f>
        <v>2.8588708716185063</v>
      </c>
      <c r="I281" s="143">
        <f t="shared" si="47"/>
        <v>285.88708716185062</v>
      </c>
      <c r="J281" s="142">
        <f t="shared" ref="J281:J344" si="55">+B281*C281</f>
        <v>0.12900000000000009</v>
      </c>
      <c r="K281" s="142">
        <f t="shared" ref="K281:K344" si="56">+H281*8%</f>
        <v>0.22870966972948051</v>
      </c>
      <c r="L281" s="144">
        <f t="shared" si="48"/>
        <v>0.35770966972948059</v>
      </c>
      <c r="M281" s="143"/>
    </row>
    <row r="282" spans="1:13" x14ac:dyDescent="0.35">
      <c r="A282" s="143">
        <f t="shared" ref="A282:A345" si="57">+A281</f>
        <v>100</v>
      </c>
      <c r="B282" s="141">
        <f t="shared" ref="B282:B345" si="58">+B281+0.1%</f>
        <v>0.25900000000000017</v>
      </c>
      <c r="C282" s="145">
        <f t="shared" si="52"/>
        <v>0.5</v>
      </c>
      <c r="D282">
        <f t="shared" si="52"/>
        <v>2</v>
      </c>
      <c r="F282">
        <f t="shared" ref="F282:F345" si="59">+(0.11852-0.05478*LN(B282))^2</f>
        <v>3.7065410856760267E-2</v>
      </c>
      <c r="G282">
        <f t="shared" si="53"/>
        <v>0.12000028514627685</v>
      </c>
      <c r="H282" s="142">
        <f t="shared" si="54"/>
        <v>2.8599145034810252</v>
      </c>
      <c r="I282" s="143">
        <f t="shared" ref="I282:I345" si="60">+H282*A282</f>
        <v>285.99145034810249</v>
      </c>
      <c r="J282" s="142">
        <f t="shared" si="55"/>
        <v>0.12950000000000009</v>
      </c>
      <c r="K282" s="142">
        <f t="shared" si="56"/>
        <v>0.22879316027848201</v>
      </c>
      <c r="L282" s="144">
        <f t="shared" ref="L282:L345" si="61">+SUM(J282:K282)</f>
        <v>0.35829316027848213</v>
      </c>
      <c r="M282" s="143"/>
    </row>
    <row r="283" spans="1:13" x14ac:dyDescent="0.35">
      <c r="A283" s="143">
        <f t="shared" si="57"/>
        <v>100</v>
      </c>
      <c r="B283" s="141">
        <f t="shared" si="58"/>
        <v>0.26000000000000018</v>
      </c>
      <c r="C283" s="145">
        <f t="shared" si="52"/>
        <v>0.5</v>
      </c>
      <c r="D283">
        <f t="shared" si="52"/>
        <v>2</v>
      </c>
      <c r="F283">
        <f t="shared" si="59"/>
        <v>3.6984172441084623E-2</v>
      </c>
      <c r="G283">
        <f t="shared" si="53"/>
        <v>0.12000027123952883</v>
      </c>
      <c r="H283" s="142">
        <f t="shared" si="54"/>
        <v>2.8609307669359896</v>
      </c>
      <c r="I283" s="143">
        <f t="shared" si="60"/>
        <v>286.09307669359896</v>
      </c>
      <c r="J283" s="142">
        <f t="shared" si="55"/>
        <v>0.13000000000000009</v>
      </c>
      <c r="K283" s="142">
        <f t="shared" si="56"/>
        <v>0.22887446135487918</v>
      </c>
      <c r="L283" s="144">
        <f t="shared" si="61"/>
        <v>0.35887446135487927</v>
      </c>
      <c r="M283" s="143"/>
    </row>
    <row r="284" spans="1:13" x14ac:dyDescent="0.35">
      <c r="A284" s="143">
        <f t="shared" si="57"/>
        <v>100</v>
      </c>
      <c r="B284" s="141">
        <f t="shared" si="58"/>
        <v>0.26100000000000018</v>
      </c>
      <c r="C284" s="145">
        <f t="shared" si="52"/>
        <v>0.5</v>
      </c>
      <c r="D284">
        <f t="shared" si="52"/>
        <v>2</v>
      </c>
      <c r="F284">
        <f t="shared" si="59"/>
        <v>3.6903334494533681E-2</v>
      </c>
      <c r="G284">
        <f t="shared" si="53"/>
        <v>0.12000025801102092</v>
      </c>
      <c r="H284" s="142">
        <f t="shared" si="54"/>
        <v>2.8619198038994322</v>
      </c>
      <c r="I284" s="143">
        <f t="shared" si="60"/>
        <v>286.19198038994324</v>
      </c>
      <c r="J284" s="142">
        <f t="shared" si="55"/>
        <v>0.13050000000000009</v>
      </c>
      <c r="K284" s="142">
        <f t="shared" si="56"/>
        <v>0.22895358431195459</v>
      </c>
      <c r="L284" s="144">
        <f t="shared" si="61"/>
        <v>0.35945358431195468</v>
      </c>
      <c r="M284" s="143"/>
    </row>
    <row r="285" spans="1:13" x14ac:dyDescent="0.35">
      <c r="A285" s="143">
        <f t="shared" si="57"/>
        <v>100</v>
      </c>
      <c r="B285" s="141">
        <f t="shared" si="58"/>
        <v>0.26200000000000018</v>
      </c>
      <c r="C285" s="145">
        <f t="shared" si="52"/>
        <v>0.5</v>
      </c>
      <c r="D285">
        <f t="shared" si="52"/>
        <v>2</v>
      </c>
      <c r="F285">
        <f t="shared" si="59"/>
        <v>3.6822893616018662E-2</v>
      </c>
      <c r="G285">
        <f t="shared" si="53"/>
        <v>0.12000024542767493</v>
      </c>
      <c r="H285" s="142">
        <f t="shared" si="54"/>
        <v>2.8628817550602461</v>
      </c>
      <c r="I285" s="143">
        <f t="shared" si="60"/>
        <v>286.28817550602463</v>
      </c>
      <c r="J285" s="142">
        <f t="shared" si="55"/>
        <v>0.13100000000000009</v>
      </c>
      <c r="K285" s="142">
        <f t="shared" si="56"/>
        <v>0.22903054040481968</v>
      </c>
      <c r="L285" s="144">
        <f t="shared" si="61"/>
        <v>0.36003054040481974</v>
      </c>
      <c r="M285" s="143"/>
    </row>
    <row r="286" spans="1:13" x14ac:dyDescent="0.35">
      <c r="A286" s="143">
        <f t="shared" si="57"/>
        <v>100</v>
      </c>
      <c r="B286" s="141">
        <f t="shared" si="58"/>
        <v>0.26300000000000018</v>
      </c>
      <c r="C286" s="145">
        <f t="shared" si="52"/>
        <v>0.5</v>
      </c>
      <c r="D286">
        <f t="shared" si="52"/>
        <v>2</v>
      </c>
      <c r="F286">
        <f t="shared" si="59"/>
        <v>3.6742846445892575E-2</v>
      </c>
      <c r="G286">
        <f t="shared" si="53"/>
        <v>0.12000023345802599</v>
      </c>
      <c r="H286" s="142">
        <f t="shared" si="54"/>
        <v>2.8638167598946356</v>
      </c>
      <c r="I286" s="143">
        <f t="shared" si="60"/>
        <v>286.38167598946353</v>
      </c>
      <c r="J286" s="142">
        <f t="shared" si="55"/>
        <v>0.13150000000000009</v>
      </c>
      <c r="K286" s="142">
        <f t="shared" si="56"/>
        <v>0.22910534079157086</v>
      </c>
      <c r="L286" s="144">
        <f t="shared" si="61"/>
        <v>0.36060534079157092</v>
      </c>
      <c r="M286" s="143"/>
    </row>
    <row r="287" spans="1:13" x14ac:dyDescent="0.35">
      <c r="A287" s="143">
        <f t="shared" si="57"/>
        <v>100</v>
      </c>
      <c r="B287" s="141">
        <f t="shared" si="58"/>
        <v>0.26400000000000018</v>
      </c>
      <c r="C287" s="145">
        <f t="shared" si="52"/>
        <v>0.5</v>
      </c>
      <c r="D287">
        <f t="shared" si="52"/>
        <v>2</v>
      </c>
      <c r="F287">
        <f t="shared" si="59"/>
        <v>3.6663189665291807E-2</v>
      </c>
      <c r="G287">
        <f t="shared" si="53"/>
        <v>0.12000022207214371</v>
      </c>
      <c r="H287" s="142">
        <f t="shared" si="54"/>
        <v>2.8647249566803761</v>
      </c>
      <c r="I287" s="143">
        <f t="shared" si="60"/>
        <v>286.4724956680376</v>
      </c>
      <c r="J287" s="142">
        <f t="shared" si="55"/>
        <v>0.13200000000000009</v>
      </c>
      <c r="K287" s="142">
        <f t="shared" si="56"/>
        <v>0.22917799653443008</v>
      </c>
      <c r="L287" s="144">
        <f t="shared" si="61"/>
        <v>0.36117799653443017</v>
      </c>
      <c r="M287" s="143"/>
    </row>
    <row r="288" spans="1:13" x14ac:dyDescent="0.35">
      <c r="A288" s="143">
        <f t="shared" si="57"/>
        <v>100</v>
      </c>
      <c r="B288" s="141">
        <f t="shared" si="58"/>
        <v>0.26500000000000018</v>
      </c>
      <c r="C288" s="145">
        <f t="shared" si="52"/>
        <v>0.5</v>
      </c>
      <c r="D288">
        <f t="shared" si="52"/>
        <v>2</v>
      </c>
      <c r="F288">
        <f t="shared" si="59"/>
        <v>3.6583919995490814E-2</v>
      </c>
      <c r="G288">
        <f t="shared" si="53"/>
        <v>0.12000021124155746</v>
      </c>
      <c r="H288" s="142">
        <f t="shared" si="54"/>
        <v>2.8656064825108949</v>
      </c>
      <c r="I288" s="143">
        <f t="shared" si="60"/>
        <v>286.5606482510895</v>
      </c>
      <c r="J288" s="142">
        <f t="shared" si="55"/>
        <v>0.13250000000000009</v>
      </c>
      <c r="K288" s="142">
        <f t="shared" si="56"/>
        <v>0.22924851860087159</v>
      </c>
      <c r="L288" s="144">
        <f t="shared" si="61"/>
        <v>0.36174851860087165</v>
      </c>
      <c r="M288" s="143"/>
    </row>
    <row r="289" spans="1:13" x14ac:dyDescent="0.35">
      <c r="A289" s="143">
        <f t="shared" si="57"/>
        <v>100</v>
      </c>
      <c r="B289" s="141">
        <f t="shared" si="58"/>
        <v>0.26600000000000018</v>
      </c>
      <c r="C289" s="145">
        <f t="shared" si="52"/>
        <v>0.5</v>
      </c>
      <c r="D289">
        <f t="shared" si="52"/>
        <v>2</v>
      </c>
      <c r="F289">
        <f t="shared" si="59"/>
        <v>3.6505034197269137E-2</v>
      </c>
      <c r="G289">
        <f t="shared" si="53"/>
        <v>0.12000020093918513</v>
      </c>
      <c r="H289" s="142">
        <f t="shared" si="54"/>
        <v>2.8664614733091209</v>
      </c>
      <c r="I289" s="143">
        <f t="shared" si="60"/>
        <v>286.64614733091207</v>
      </c>
      <c r="J289" s="142">
        <f t="shared" si="55"/>
        <v>0.13300000000000009</v>
      </c>
      <c r="K289" s="142">
        <f t="shared" si="56"/>
        <v>0.22931691786472969</v>
      </c>
      <c r="L289" s="144">
        <f t="shared" si="61"/>
        <v>0.36231691786472975</v>
      </c>
      <c r="M289" s="143"/>
    </row>
    <row r="290" spans="1:13" x14ac:dyDescent="0.35">
      <c r="A290" s="143">
        <f t="shared" si="57"/>
        <v>100</v>
      </c>
      <c r="B290" s="141">
        <f t="shared" si="58"/>
        <v>0.26700000000000018</v>
      </c>
      <c r="C290" s="145">
        <f t="shared" si="52"/>
        <v>0.5</v>
      </c>
      <c r="D290">
        <f t="shared" si="52"/>
        <v>2</v>
      </c>
      <c r="F290">
        <f t="shared" si="59"/>
        <v>3.6426529070290939E-2</v>
      </c>
      <c r="G290">
        <f t="shared" si="53"/>
        <v>0.12000019113926542</v>
      </c>
      <c r="H290" s="142">
        <f t="shared" si="54"/>
        <v>2.8672900638411902</v>
      </c>
      <c r="I290" s="143">
        <f t="shared" si="60"/>
        <v>286.72900638411903</v>
      </c>
      <c r="J290" s="142">
        <f t="shared" si="55"/>
        <v>0.13350000000000009</v>
      </c>
      <c r="K290" s="142">
        <f t="shared" si="56"/>
        <v>0.22938320510729523</v>
      </c>
      <c r="L290" s="144">
        <f t="shared" si="61"/>
        <v>0.36288320510729533</v>
      </c>
      <c r="M290" s="143"/>
    </row>
    <row r="291" spans="1:13" x14ac:dyDescent="0.35">
      <c r="A291" s="143">
        <f t="shared" si="57"/>
        <v>100</v>
      </c>
      <c r="B291" s="141">
        <f t="shared" si="58"/>
        <v>0.26800000000000018</v>
      </c>
      <c r="C291" s="145">
        <f t="shared" si="52"/>
        <v>0.5</v>
      </c>
      <c r="D291">
        <f t="shared" si="52"/>
        <v>2</v>
      </c>
      <c r="F291">
        <f t="shared" si="59"/>
        <v>3.6348401452496376E-2</v>
      </c>
      <c r="G291">
        <f t="shared" si="53"/>
        <v>0.12000018181729347</v>
      </c>
      <c r="H291" s="142">
        <f t="shared" si="54"/>
        <v>2.8680923877299245</v>
      </c>
      <c r="I291" s="143">
        <f t="shared" si="60"/>
        <v>286.80923877299244</v>
      </c>
      <c r="J291" s="142">
        <f t="shared" si="55"/>
        <v>0.13400000000000009</v>
      </c>
      <c r="K291" s="142">
        <f t="shared" si="56"/>
        <v>0.22944739101839395</v>
      </c>
      <c r="L291" s="144">
        <f t="shared" si="61"/>
        <v>0.36344739101839407</v>
      </c>
      <c r="M291" s="143"/>
    </row>
    <row r="292" spans="1:13" x14ac:dyDescent="0.35">
      <c r="A292" s="143">
        <f t="shared" si="57"/>
        <v>100</v>
      </c>
      <c r="B292" s="141">
        <f t="shared" si="58"/>
        <v>0.26900000000000018</v>
      </c>
      <c r="C292" s="145">
        <f t="shared" si="52"/>
        <v>0.5</v>
      </c>
      <c r="D292">
        <f t="shared" si="52"/>
        <v>2</v>
      </c>
      <c r="F292">
        <f t="shared" si="59"/>
        <v>3.6270648219504847E-2</v>
      </c>
      <c r="G292">
        <f t="shared" si="53"/>
        <v>0.12000017294995942</v>
      </c>
      <c r="H292" s="142">
        <f t="shared" si="54"/>
        <v>2.8688685774681448</v>
      </c>
      <c r="I292" s="143">
        <f t="shared" si="60"/>
        <v>286.88685774681448</v>
      </c>
      <c r="J292" s="142">
        <f t="shared" si="55"/>
        <v>0.13450000000000009</v>
      </c>
      <c r="K292" s="142">
        <f t="shared" si="56"/>
        <v>0.2295094861974516</v>
      </c>
      <c r="L292" s="144">
        <f t="shared" si="61"/>
        <v>0.36400948619745166</v>
      </c>
      <c r="M292" s="143"/>
    </row>
    <row r="293" spans="1:13" x14ac:dyDescent="0.35">
      <c r="A293" s="143">
        <f t="shared" si="57"/>
        <v>100</v>
      </c>
      <c r="B293" s="141">
        <f t="shared" si="58"/>
        <v>0.27000000000000018</v>
      </c>
      <c r="C293" s="145">
        <f t="shared" si="52"/>
        <v>0.5</v>
      </c>
      <c r="D293">
        <f t="shared" si="52"/>
        <v>2</v>
      </c>
      <c r="F293">
        <f t="shared" si="59"/>
        <v>3.6193266284029635E-2</v>
      </c>
      <c r="G293">
        <f t="shared" si="53"/>
        <v>0.12000016451509035</v>
      </c>
      <c r="H293" s="142">
        <f t="shared" si="54"/>
        <v>2.8696187644318027</v>
      </c>
      <c r="I293" s="143">
        <f t="shared" si="60"/>
        <v>286.9618764431803</v>
      </c>
      <c r="J293" s="142">
        <f t="shared" si="55"/>
        <v>0.13500000000000009</v>
      </c>
      <c r="K293" s="142">
        <f t="shared" si="56"/>
        <v>0.22956950115454422</v>
      </c>
      <c r="L293" s="144">
        <f t="shared" si="61"/>
        <v>0.36456950115454434</v>
      </c>
      <c r="M293" s="143"/>
    </row>
    <row r="294" spans="1:13" x14ac:dyDescent="0.35">
      <c r="A294" s="143">
        <f t="shared" si="57"/>
        <v>100</v>
      </c>
      <c r="B294" s="141">
        <f t="shared" si="58"/>
        <v>0.27100000000000019</v>
      </c>
      <c r="C294" s="145">
        <f t="shared" si="52"/>
        <v>0.5</v>
      </c>
      <c r="D294">
        <f t="shared" si="52"/>
        <v>2</v>
      </c>
      <c r="F294">
        <f t="shared" si="59"/>
        <v>3.6116252595303718E-2</v>
      </c>
      <c r="G294">
        <f t="shared" si="53"/>
        <v>0.12000015649159473</v>
      </c>
      <c r="H294" s="142">
        <f t="shared" si="54"/>
        <v>2.8703430788929158</v>
      </c>
      <c r="I294" s="143">
        <f t="shared" si="60"/>
        <v>287.0343078892916</v>
      </c>
      <c r="J294" s="142">
        <f t="shared" si="55"/>
        <v>0.13550000000000009</v>
      </c>
      <c r="K294" s="142">
        <f t="shared" si="56"/>
        <v>0.22962744631143328</v>
      </c>
      <c r="L294" s="144">
        <f t="shared" si="61"/>
        <v>0.36512744631143335</v>
      </c>
      <c r="M294" s="143"/>
    </row>
    <row r="295" spans="1:13" x14ac:dyDescent="0.35">
      <c r="A295" s="143">
        <f t="shared" si="57"/>
        <v>100</v>
      </c>
      <c r="B295" s="141">
        <f t="shared" si="58"/>
        <v>0.27200000000000019</v>
      </c>
      <c r="C295" s="145">
        <f t="shared" si="52"/>
        <v>0.5</v>
      </c>
      <c r="D295">
        <f t="shared" si="52"/>
        <v>2</v>
      </c>
      <c r="F295">
        <f t="shared" si="59"/>
        <v>3.6039604138516632E-2</v>
      </c>
      <c r="G295">
        <f t="shared" si="53"/>
        <v>0.12000014885940959</v>
      </c>
      <c r="H295" s="142">
        <f t="shared" si="54"/>
        <v>2.8710416500323448</v>
      </c>
      <c r="I295" s="143">
        <f t="shared" si="60"/>
        <v>287.10416500323447</v>
      </c>
      <c r="J295" s="142">
        <f t="shared" si="55"/>
        <v>0.13600000000000009</v>
      </c>
      <c r="K295" s="142">
        <f t="shared" si="56"/>
        <v>0.22968333200258759</v>
      </c>
      <c r="L295" s="144">
        <f t="shared" si="61"/>
        <v>0.36568333200258768</v>
      </c>
      <c r="M295" s="143"/>
    </row>
    <row r="296" spans="1:13" x14ac:dyDescent="0.35">
      <c r="A296" s="143">
        <f t="shared" si="57"/>
        <v>100</v>
      </c>
      <c r="B296" s="141">
        <f t="shared" si="58"/>
        <v>0.27300000000000019</v>
      </c>
      <c r="C296" s="145">
        <f t="shared" si="52"/>
        <v>0.5</v>
      </c>
      <c r="D296">
        <f t="shared" si="52"/>
        <v>2</v>
      </c>
      <c r="F296">
        <f t="shared" si="59"/>
        <v>3.5963317934261961E-2</v>
      </c>
      <c r="G296">
        <f t="shared" si="53"/>
        <v>0.12000014159945052</v>
      </c>
      <c r="H296" s="142">
        <f t="shared" si="54"/>
        <v>2.8717146059523766</v>
      </c>
      <c r="I296" s="143">
        <f t="shared" si="60"/>
        <v>287.17146059523765</v>
      </c>
      <c r="J296" s="142">
        <f t="shared" si="55"/>
        <v>0.13650000000000009</v>
      </c>
      <c r="K296" s="142">
        <f t="shared" si="56"/>
        <v>0.22973716847619013</v>
      </c>
      <c r="L296" s="144">
        <f t="shared" si="61"/>
        <v>0.36623716847619026</v>
      </c>
      <c r="M296" s="143"/>
    </row>
    <row r="297" spans="1:13" x14ac:dyDescent="0.35">
      <c r="A297" s="143">
        <f t="shared" si="57"/>
        <v>100</v>
      </c>
      <c r="B297" s="141">
        <f t="shared" si="58"/>
        <v>0.27400000000000019</v>
      </c>
      <c r="C297" s="145">
        <f t="shared" ref="C297:D312" si="62">+C296</f>
        <v>0.5</v>
      </c>
      <c r="D297">
        <f t="shared" si="62"/>
        <v>2</v>
      </c>
      <c r="F297">
        <f t="shared" si="59"/>
        <v>3.5887391037995299E-2</v>
      </c>
      <c r="G297">
        <f t="shared" si="53"/>
        <v>0.12000013469356383</v>
      </c>
      <c r="H297" s="142">
        <f t="shared" si="54"/>
        <v>2.8723620736891409</v>
      </c>
      <c r="I297" s="143">
        <f t="shared" si="60"/>
        <v>287.23620736891411</v>
      </c>
      <c r="J297" s="142">
        <f t="shared" si="55"/>
        <v>0.13700000000000009</v>
      </c>
      <c r="K297" s="142">
        <f t="shared" si="56"/>
        <v>0.22978896589513129</v>
      </c>
      <c r="L297" s="144">
        <f t="shared" si="61"/>
        <v>0.36678896589513138</v>
      </c>
      <c r="M297" s="143"/>
    </row>
    <row r="298" spans="1:13" x14ac:dyDescent="0.35">
      <c r="A298" s="143">
        <f t="shared" si="57"/>
        <v>100</v>
      </c>
      <c r="B298" s="141">
        <f t="shared" si="58"/>
        <v>0.27500000000000019</v>
      </c>
      <c r="C298" s="145">
        <f t="shared" si="62"/>
        <v>0.5</v>
      </c>
      <c r="D298">
        <f t="shared" si="62"/>
        <v>2</v>
      </c>
      <c r="F298">
        <f t="shared" si="59"/>
        <v>3.5811820539502451E-2</v>
      </c>
      <c r="G298">
        <f t="shared" si="53"/>
        <v>0.1200001281244812</v>
      </c>
      <c r="H298" s="142">
        <f t="shared" si="54"/>
        <v>2.8729841792248654</v>
      </c>
      <c r="I298" s="143">
        <f t="shared" si="60"/>
        <v>287.29841792248652</v>
      </c>
      <c r="J298" s="142">
        <f t="shared" si="55"/>
        <v>0.13750000000000009</v>
      </c>
      <c r="K298" s="142">
        <f t="shared" si="56"/>
        <v>0.22983873433798924</v>
      </c>
      <c r="L298" s="144">
        <f t="shared" si="61"/>
        <v>0.36733873433798936</v>
      </c>
      <c r="M298" s="143"/>
    </row>
    <row r="299" spans="1:13" x14ac:dyDescent="0.35">
      <c r="A299" s="143">
        <f t="shared" si="57"/>
        <v>100</v>
      </c>
      <c r="B299" s="141">
        <f t="shared" si="58"/>
        <v>0.27600000000000019</v>
      </c>
      <c r="C299" s="145">
        <f t="shared" si="62"/>
        <v>0.5</v>
      </c>
      <c r="D299">
        <f t="shared" si="62"/>
        <v>2</v>
      </c>
      <c r="F299">
        <f t="shared" si="59"/>
        <v>3.573660356237765E-2</v>
      </c>
      <c r="G299">
        <f t="shared" si="53"/>
        <v>0.12000012187577652</v>
      </c>
      <c r="H299" s="142">
        <f t="shared" si="54"/>
        <v>2.8735810474999388</v>
      </c>
      <c r="I299" s="143">
        <f t="shared" si="60"/>
        <v>287.35810474999386</v>
      </c>
      <c r="J299" s="142">
        <f t="shared" si="55"/>
        <v>0.13800000000000009</v>
      </c>
      <c r="K299" s="142">
        <f t="shared" si="56"/>
        <v>0.2298864837999951</v>
      </c>
      <c r="L299" s="144">
        <f t="shared" si="61"/>
        <v>0.36788648379999522</v>
      </c>
      <c r="M299" s="143"/>
    </row>
    <row r="300" spans="1:13" x14ac:dyDescent="0.35">
      <c r="A300" s="143">
        <f t="shared" si="57"/>
        <v>100</v>
      </c>
      <c r="B300" s="141">
        <f t="shared" si="58"/>
        <v>0.27700000000000019</v>
      </c>
      <c r="C300" s="145">
        <f t="shared" si="62"/>
        <v>0.5</v>
      </c>
      <c r="D300">
        <f t="shared" si="62"/>
        <v>2</v>
      </c>
      <c r="F300">
        <f t="shared" si="59"/>
        <v>3.5661737263511503E-2</v>
      </c>
      <c r="G300">
        <f t="shared" si="53"/>
        <v>0.12000011593182475</v>
      </c>
      <c r="H300" s="142">
        <f t="shared" si="54"/>
        <v>2.8741528024248271</v>
      </c>
      <c r="I300" s="143">
        <f t="shared" si="60"/>
        <v>287.41528024248271</v>
      </c>
      <c r="J300" s="142">
        <f t="shared" si="55"/>
        <v>0.1385000000000001</v>
      </c>
      <c r="K300" s="142">
        <f t="shared" si="56"/>
        <v>0.22993222419398618</v>
      </c>
      <c r="L300" s="144">
        <f t="shared" si="61"/>
        <v>0.36843222419398625</v>
      </c>
      <c r="M300" s="143"/>
    </row>
    <row r="301" spans="1:13" x14ac:dyDescent="0.35">
      <c r="A301" s="143">
        <f t="shared" si="57"/>
        <v>100</v>
      </c>
      <c r="B301" s="141">
        <f t="shared" si="58"/>
        <v>0.27800000000000019</v>
      </c>
      <c r="C301" s="145">
        <f t="shared" si="62"/>
        <v>0.5</v>
      </c>
      <c r="D301">
        <f t="shared" si="62"/>
        <v>2</v>
      </c>
      <c r="F301">
        <f t="shared" si="59"/>
        <v>3.5587218832588481E-2</v>
      </c>
      <c r="G301">
        <f t="shared" si="53"/>
        <v>0.12000011027776294</v>
      </c>
      <c r="H301" s="142">
        <f t="shared" si="54"/>
        <v>2.8746995668918225</v>
      </c>
      <c r="I301" s="143">
        <f t="shared" si="60"/>
        <v>287.46995668918225</v>
      </c>
      <c r="J301" s="142">
        <f t="shared" si="55"/>
        <v>0.1390000000000001</v>
      </c>
      <c r="K301" s="142">
        <f t="shared" si="56"/>
        <v>0.22997596535134579</v>
      </c>
      <c r="L301" s="144">
        <f t="shared" si="61"/>
        <v>0.36897596535134591</v>
      </c>
      <c r="M301" s="143"/>
    </row>
    <row r="302" spans="1:13" x14ac:dyDescent="0.35">
      <c r="A302" s="143">
        <f t="shared" si="57"/>
        <v>100</v>
      </c>
      <c r="B302" s="141">
        <f t="shared" si="58"/>
        <v>0.27900000000000019</v>
      </c>
      <c r="C302" s="145">
        <f t="shared" si="62"/>
        <v>0.5</v>
      </c>
      <c r="D302">
        <f t="shared" si="62"/>
        <v>2</v>
      </c>
      <c r="F302">
        <f t="shared" si="59"/>
        <v>3.5513045491593856E-2</v>
      </c>
      <c r="G302">
        <f t="shared" si="53"/>
        <v>0.12000010489945299</v>
      </c>
      <c r="H302" s="142">
        <f t="shared" si="54"/>
        <v>2.8752214627866204</v>
      </c>
      <c r="I302" s="143">
        <f t="shared" si="60"/>
        <v>287.52214627866204</v>
      </c>
      <c r="J302" s="142">
        <f t="shared" si="55"/>
        <v>0.1395000000000001</v>
      </c>
      <c r="K302" s="142">
        <f t="shared" si="56"/>
        <v>0.23001771702292964</v>
      </c>
      <c r="L302" s="144">
        <f t="shared" si="61"/>
        <v>0.36951771702292974</v>
      </c>
      <c r="M302" s="143"/>
    </row>
    <row r="303" spans="1:13" x14ac:dyDescent="0.35">
      <c r="A303" s="143">
        <f t="shared" si="57"/>
        <v>100</v>
      </c>
      <c r="B303" s="141">
        <f t="shared" si="58"/>
        <v>0.28000000000000019</v>
      </c>
      <c r="C303" s="145">
        <f t="shared" si="62"/>
        <v>0.5</v>
      </c>
      <c r="D303">
        <f t="shared" si="62"/>
        <v>2</v>
      </c>
      <c r="F303">
        <f t="shared" si="59"/>
        <v>3.5439214494329664E-2</v>
      </c>
      <c r="G303">
        <f t="shared" si="53"/>
        <v>0.12000009978344628</v>
      </c>
      <c r="H303" s="142">
        <f t="shared" si="54"/>
        <v>2.8757186109997432</v>
      </c>
      <c r="I303" s="143">
        <f t="shared" si="60"/>
        <v>287.57186109997434</v>
      </c>
      <c r="J303" s="142">
        <f t="shared" si="55"/>
        <v>0.1400000000000001</v>
      </c>
      <c r="K303" s="142">
        <f t="shared" si="56"/>
        <v>0.23005748887997945</v>
      </c>
      <c r="L303" s="144">
        <f t="shared" si="61"/>
        <v>0.37005748887997958</v>
      </c>
      <c r="M303" s="143"/>
    </row>
    <row r="304" spans="1:13" x14ac:dyDescent="0.35">
      <c r="A304" s="143">
        <f t="shared" si="57"/>
        <v>100</v>
      </c>
      <c r="B304" s="141">
        <f t="shared" si="58"/>
        <v>0.28100000000000019</v>
      </c>
      <c r="C304" s="145">
        <f t="shared" si="62"/>
        <v>0.5</v>
      </c>
      <c r="D304">
        <f t="shared" si="62"/>
        <v>2</v>
      </c>
      <c r="F304">
        <f t="shared" si="59"/>
        <v>3.5365723125939642E-2</v>
      </c>
      <c r="G304">
        <f t="shared" si="53"/>
        <v>0.1200000949169502</v>
      </c>
      <c r="H304" s="142">
        <f t="shared" si="54"/>
        <v>2.8761911314378095</v>
      </c>
      <c r="I304" s="143">
        <f t="shared" si="60"/>
        <v>287.61911314378096</v>
      </c>
      <c r="J304" s="142">
        <f t="shared" si="55"/>
        <v>0.1405000000000001</v>
      </c>
      <c r="K304" s="142">
        <f t="shared" si="56"/>
        <v>0.23009529051502475</v>
      </c>
      <c r="L304" s="144">
        <f t="shared" si="61"/>
        <v>0.37059529051502482</v>
      </c>
      <c r="M304" s="143"/>
    </row>
    <row r="305" spans="1:13" x14ac:dyDescent="0.35">
      <c r="A305" s="143">
        <f t="shared" si="57"/>
        <v>100</v>
      </c>
      <c r="B305" s="141">
        <f t="shared" si="58"/>
        <v>0.28200000000000019</v>
      </c>
      <c r="C305" s="145">
        <f t="shared" si="62"/>
        <v>0.5</v>
      </c>
      <c r="D305">
        <f t="shared" si="62"/>
        <v>2</v>
      </c>
      <c r="F305">
        <f t="shared" si="59"/>
        <v>3.5292568702442913E-2</v>
      </c>
      <c r="G305">
        <f t="shared" si="53"/>
        <v>0.1200000902877959</v>
      </c>
      <c r="H305" s="142">
        <f t="shared" si="54"/>
        <v>2.8766391430346419</v>
      </c>
      <c r="I305" s="143">
        <f t="shared" si="60"/>
        <v>287.6639143034642</v>
      </c>
      <c r="J305" s="142">
        <f t="shared" si="55"/>
        <v>0.1410000000000001</v>
      </c>
      <c r="K305" s="142">
        <f t="shared" si="56"/>
        <v>0.23013113144277136</v>
      </c>
      <c r="L305" s="144">
        <f t="shared" si="61"/>
        <v>0.37113113144277143</v>
      </c>
      <c r="M305" s="143"/>
    </row>
    <row r="306" spans="1:13" x14ac:dyDescent="0.35">
      <c r="A306" s="143">
        <f t="shared" si="57"/>
        <v>100</v>
      </c>
      <c r="B306" s="141">
        <f t="shared" si="58"/>
        <v>0.2830000000000002</v>
      </c>
      <c r="C306" s="145">
        <f t="shared" si="62"/>
        <v>0.5</v>
      </c>
      <c r="D306">
        <f t="shared" si="62"/>
        <v>2</v>
      </c>
      <c r="F306">
        <f t="shared" si="59"/>
        <v>3.5219748570276252E-2</v>
      </c>
      <c r="G306">
        <f t="shared" si="53"/>
        <v>0.12000008588440815</v>
      </c>
      <c r="H306" s="142">
        <f t="shared" si="54"/>
        <v>2.8770627637622246</v>
      </c>
      <c r="I306" s="143">
        <f t="shared" si="60"/>
        <v>287.70627637622243</v>
      </c>
      <c r="J306" s="142">
        <f t="shared" si="55"/>
        <v>0.1415000000000001</v>
      </c>
      <c r="K306" s="142">
        <f t="shared" si="56"/>
        <v>0.23016502110097797</v>
      </c>
      <c r="L306" s="144">
        <f t="shared" si="61"/>
        <v>0.3716650211009781</v>
      </c>
      <c r="M306" s="143"/>
    </row>
    <row r="307" spans="1:13" x14ac:dyDescent="0.35">
      <c r="A307" s="143">
        <f t="shared" si="57"/>
        <v>100</v>
      </c>
      <c r="B307" s="141">
        <f t="shared" si="58"/>
        <v>0.2840000000000002</v>
      </c>
      <c r="C307" s="145">
        <f t="shared" si="62"/>
        <v>0.5</v>
      </c>
      <c r="D307">
        <f t="shared" si="62"/>
        <v>2</v>
      </c>
      <c r="F307">
        <f t="shared" si="59"/>
        <v>3.5147260105844631E-2</v>
      </c>
      <c r="G307">
        <f t="shared" si="53"/>
        <v>0.12000008169577613</v>
      </c>
      <c r="H307" s="142">
        <f t="shared" si="54"/>
        <v>2.8774621106415097</v>
      </c>
      <c r="I307" s="143">
        <f t="shared" si="60"/>
        <v>287.746211064151</v>
      </c>
      <c r="J307" s="142">
        <f t="shared" si="55"/>
        <v>0.1420000000000001</v>
      </c>
      <c r="K307" s="142">
        <f t="shared" si="56"/>
        <v>0.23019696885132079</v>
      </c>
      <c r="L307" s="144">
        <f t="shared" si="61"/>
        <v>0.37219696885132092</v>
      </c>
      <c r="M307" s="143"/>
    </row>
    <row r="308" spans="1:13" x14ac:dyDescent="0.35">
      <c r="A308" s="143">
        <f t="shared" si="57"/>
        <v>100</v>
      </c>
      <c r="B308" s="141">
        <f t="shared" si="58"/>
        <v>0.2850000000000002</v>
      </c>
      <c r="C308" s="145">
        <f t="shared" si="62"/>
        <v>0.5</v>
      </c>
      <c r="D308">
        <f t="shared" si="62"/>
        <v>2</v>
      </c>
      <c r="F308">
        <f t="shared" si="59"/>
        <v>3.5075100715080021E-2</v>
      </c>
      <c r="G308">
        <f t="shared" si="53"/>
        <v>0.1200000777114261</v>
      </c>
      <c r="H308" s="142">
        <f t="shared" si="54"/>
        <v>2.8778372997530712</v>
      </c>
      <c r="I308" s="143">
        <f t="shared" si="60"/>
        <v>287.7837299753071</v>
      </c>
      <c r="J308" s="142">
        <f t="shared" si="55"/>
        <v>0.1425000000000001</v>
      </c>
      <c r="K308" s="142">
        <f t="shared" si="56"/>
        <v>0.23022698398024571</v>
      </c>
      <c r="L308" s="144">
        <f t="shared" si="61"/>
        <v>0.37272698398024584</v>
      </c>
      <c r="M308" s="143"/>
    </row>
    <row r="309" spans="1:13" x14ac:dyDescent="0.35">
      <c r="A309" s="143">
        <f t="shared" si="57"/>
        <v>100</v>
      </c>
      <c r="B309" s="141">
        <f t="shared" si="58"/>
        <v>0.2860000000000002</v>
      </c>
      <c r="C309" s="145">
        <f t="shared" si="62"/>
        <v>0.5</v>
      </c>
      <c r="D309">
        <f t="shared" si="62"/>
        <v>2</v>
      </c>
      <c r="F309">
        <f t="shared" si="59"/>
        <v>3.5003267833008174E-2</v>
      </c>
      <c r="G309">
        <f t="shared" si="53"/>
        <v>0.12000007392139513</v>
      </c>
      <c r="H309" s="142">
        <f t="shared" si="54"/>
        <v>2.8781884462476266</v>
      </c>
      <c r="I309" s="143">
        <f t="shared" si="60"/>
        <v>287.81884462476268</v>
      </c>
      <c r="J309" s="142">
        <f t="shared" si="55"/>
        <v>0.1430000000000001</v>
      </c>
      <c r="K309" s="142">
        <f t="shared" si="56"/>
        <v>0.23025507569981013</v>
      </c>
      <c r="L309" s="144">
        <f t="shared" si="61"/>
        <v>0.3732550756998102</v>
      </c>
      <c r="M309" s="143"/>
    </row>
    <row r="310" spans="1:13" x14ac:dyDescent="0.35">
      <c r="A310" s="143">
        <f t="shared" si="57"/>
        <v>100</v>
      </c>
      <c r="B310" s="141">
        <f t="shared" si="58"/>
        <v>0.2870000000000002</v>
      </c>
      <c r="C310" s="145">
        <f t="shared" si="62"/>
        <v>0.5</v>
      </c>
      <c r="D310">
        <f t="shared" si="62"/>
        <v>2</v>
      </c>
      <c r="F310">
        <f t="shared" si="59"/>
        <v>3.4931758923323251E-2</v>
      </c>
      <c r="G310">
        <f t="shared" si="53"/>
        <v>0.12000007031620614</v>
      </c>
      <c r="H310" s="142">
        <f t="shared" si="54"/>
        <v>2.8785156643563869</v>
      </c>
      <c r="I310" s="143">
        <f t="shared" si="60"/>
        <v>287.85156643563869</v>
      </c>
      <c r="J310" s="142">
        <f t="shared" si="55"/>
        <v>0.1435000000000001</v>
      </c>
      <c r="K310" s="142">
        <f t="shared" si="56"/>
        <v>0.23028125314851097</v>
      </c>
      <c r="L310" s="144">
        <f t="shared" si="61"/>
        <v>0.37378125314851107</v>
      </c>
      <c r="M310" s="143"/>
    </row>
    <row r="311" spans="1:13" x14ac:dyDescent="0.35">
      <c r="A311" s="143">
        <f t="shared" si="57"/>
        <v>100</v>
      </c>
      <c r="B311" s="141">
        <f t="shared" si="58"/>
        <v>0.2880000000000002</v>
      </c>
      <c r="C311" s="145">
        <f t="shared" si="62"/>
        <v>0.5</v>
      </c>
      <c r="D311">
        <f t="shared" si="62"/>
        <v>2</v>
      </c>
      <c r="F311">
        <f t="shared" si="59"/>
        <v>3.4860571477970073E-2</v>
      </c>
      <c r="G311">
        <f t="shared" si="53"/>
        <v>0.12000006688684431</v>
      </c>
      <c r="H311" s="142">
        <f t="shared" si="54"/>
        <v>2.8788190674012926</v>
      </c>
      <c r="I311" s="143">
        <f t="shared" si="60"/>
        <v>287.88190674012924</v>
      </c>
      <c r="J311" s="142">
        <f t="shared" si="55"/>
        <v>0.1440000000000001</v>
      </c>
      <c r="K311" s="142">
        <f t="shared" si="56"/>
        <v>0.23030552539210342</v>
      </c>
      <c r="L311" s="144">
        <f t="shared" si="61"/>
        <v>0.37430552539210349</v>
      </c>
      <c r="M311" s="143"/>
    </row>
    <row r="312" spans="1:13" x14ac:dyDescent="0.35">
      <c r="A312" s="143">
        <f t="shared" si="57"/>
        <v>100</v>
      </c>
      <c r="B312" s="141">
        <f t="shared" si="58"/>
        <v>0.2890000000000002</v>
      </c>
      <c r="C312" s="145">
        <f t="shared" si="62"/>
        <v>0.5</v>
      </c>
      <c r="D312">
        <f t="shared" si="62"/>
        <v>2</v>
      </c>
      <c r="F312">
        <f t="shared" si="59"/>
        <v>3.4789703016733918E-2</v>
      </c>
      <c r="G312">
        <f t="shared" si="53"/>
        <v>0.12000006362473442</v>
      </c>
      <c r="H312" s="142">
        <f t="shared" si="54"/>
        <v>2.8790987678050981</v>
      </c>
      <c r="I312" s="143">
        <f t="shared" si="60"/>
        <v>287.90987678050982</v>
      </c>
      <c r="J312" s="142">
        <f t="shared" si="55"/>
        <v>0.1445000000000001</v>
      </c>
      <c r="K312" s="142">
        <f t="shared" si="56"/>
        <v>0.23032790142440784</v>
      </c>
      <c r="L312" s="144">
        <f t="shared" si="61"/>
        <v>0.37482790142440792</v>
      </c>
      <c r="M312" s="143"/>
    </row>
    <row r="313" spans="1:13" x14ac:dyDescent="0.35">
      <c r="A313" s="143">
        <f t="shared" si="57"/>
        <v>100</v>
      </c>
      <c r="B313" s="141">
        <f t="shared" si="58"/>
        <v>0.2900000000000002</v>
      </c>
      <c r="C313" s="145">
        <f t="shared" ref="C313:D328" si="63">+C312</f>
        <v>0.5</v>
      </c>
      <c r="D313">
        <f t="shared" si="63"/>
        <v>2</v>
      </c>
      <c r="F313">
        <f t="shared" si="59"/>
        <v>3.4719151086837659E-2</v>
      </c>
      <c r="G313">
        <f t="shared" si="53"/>
        <v>0.12000006052171951</v>
      </c>
      <c r="H313" s="142">
        <f t="shared" si="54"/>
        <v>2.8793548771013064</v>
      </c>
      <c r="I313" s="143">
        <f t="shared" si="60"/>
        <v>287.93548771013064</v>
      </c>
      <c r="J313" s="142">
        <f t="shared" si="55"/>
        <v>0.1450000000000001</v>
      </c>
      <c r="K313" s="142">
        <f t="shared" si="56"/>
        <v>0.23034839016810452</v>
      </c>
      <c r="L313" s="144">
        <f t="shared" si="61"/>
        <v>0.37534839016810462</v>
      </c>
      <c r="M313" s="143"/>
    </row>
    <row r="314" spans="1:13" x14ac:dyDescent="0.35">
      <c r="A314" s="143">
        <f t="shared" si="57"/>
        <v>100</v>
      </c>
      <c r="B314" s="141">
        <f t="shared" si="58"/>
        <v>0.2910000000000002</v>
      </c>
      <c r="C314" s="145">
        <f t="shared" si="63"/>
        <v>0.5</v>
      </c>
      <c r="D314">
        <f t="shared" si="63"/>
        <v>2</v>
      </c>
      <c r="F314">
        <f t="shared" si="59"/>
        <v>3.464891326254603E-2</v>
      </c>
      <c r="G314">
        <f t="shared" si="53"/>
        <v>0.12000005757004041</v>
      </c>
      <c r="H314" s="142">
        <f t="shared" si="54"/>
        <v>2.8795875059439835</v>
      </c>
      <c r="I314" s="143">
        <f t="shared" si="60"/>
        <v>287.95875059439834</v>
      </c>
      <c r="J314" s="142">
        <f t="shared" si="55"/>
        <v>0.1455000000000001</v>
      </c>
      <c r="K314" s="142">
        <f t="shared" si="56"/>
        <v>0.2303670004755187</v>
      </c>
      <c r="L314" s="144">
        <f t="shared" si="61"/>
        <v>0.3758670004755188</v>
      </c>
      <c r="M314" s="143"/>
    </row>
    <row r="315" spans="1:13" x14ac:dyDescent="0.35">
      <c r="A315" s="143">
        <f t="shared" si="57"/>
        <v>100</v>
      </c>
      <c r="B315" s="141">
        <f t="shared" si="58"/>
        <v>0.2920000000000002</v>
      </c>
      <c r="C315" s="145">
        <f t="shared" si="63"/>
        <v>0.5</v>
      </c>
      <c r="D315">
        <f t="shared" si="63"/>
        <v>2</v>
      </c>
      <c r="F315">
        <f t="shared" si="59"/>
        <v>3.4578987144776988E-2</v>
      </c>
      <c r="G315">
        <f t="shared" si="53"/>
        <v>0.12000005476231641</v>
      </c>
      <c r="H315" s="142">
        <f t="shared" si="54"/>
        <v>2.8797967641174429</v>
      </c>
      <c r="I315" s="143">
        <f t="shared" si="60"/>
        <v>287.97967641174426</v>
      </c>
      <c r="J315" s="142">
        <f t="shared" si="55"/>
        <v>0.1460000000000001</v>
      </c>
      <c r="K315" s="142">
        <f t="shared" si="56"/>
        <v>0.23038374112939544</v>
      </c>
      <c r="L315" s="144">
        <f t="shared" si="61"/>
        <v>0.37638374112939554</v>
      </c>
      <c r="M315" s="143"/>
    </row>
    <row r="316" spans="1:13" x14ac:dyDescent="0.35">
      <c r="A316" s="143">
        <f t="shared" si="57"/>
        <v>100</v>
      </c>
      <c r="B316" s="141">
        <f t="shared" si="58"/>
        <v>0.2930000000000002</v>
      </c>
      <c r="C316" s="145">
        <f t="shared" si="63"/>
        <v>0.5</v>
      </c>
      <c r="D316">
        <f t="shared" si="63"/>
        <v>2</v>
      </c>
      <c r="F316">
        <f t="shared" si="59"/>
        <v>3.4509370360719945E-2</v>
      </c>
      <c r="G316">
        <f t="shared" si="53"/>
        <v>0.12000005209152673</v>
      </c>
      <c r="H316" s="142">
        <f t="shared" si="54"/>
        <v>2.8799827605457757</v>
      </c>
      <c r="I316" s="143">
        <f t="shared" si="60"/>
        <v>287.99827605457756</v>
      </c>
      <c r="J316" s="142">
        <f t="shared" si="55"/>
        <v>0.1465000000000001</v>
      </c>
      <c r="K316" s="142">
        <f t="shared" si="56"/>
        <v>0.23039862084366206</v>
      </c>
      <c r="L316" s="144">
        <f t="shared" si="61"/>
        <v>0.37689862084366216</v>
      </c>
      <c r="M316" s="143"/>
    </row>
    <row r="317" spans="1:13" x14ac:dyDescent="0.35">
      <c r="A317" s="143">
        <f t="shared" si="57"/>
        <v>100</v>
      </c>
      <c r="B317" s="141">
        <f t="shared" si="58"/>
        <v>0.29400000000000021</v>
      </c>
      <c r="C317" s="145">
        <f t="shared" si="63"/>
        <v>0.5</v>
      </c>
      <c r="D317">
        <f t="shared" si="63"/>
        <v>2</v>
      </c>
      <c r="F317">
        <f t="shared" si="59"/>
        <v>3.4440060563460717E-2</v>
      </c>
      <c r="G317">
        <f t="shared" si="53"/>
        <v>0.12000004955099298</v>
      </c>
      <c r="H317" s="142">
        <f t="shared" si="54"/>
        <v>2.8801456033022639</v>
      </c>
      <c r="I317" s="143">
        <f t="shared" si="60"/>
        <v>288.0145603302264</v>
      </c>
      <c r="J317" s="142">
        <f t="shared" si="55"/>
        <v>0.1470000000000001</v>
      </c>
      <c r="K317" s="142">
        <f t="shared" si="56"/>
        <v>0.23041164826418112</v>
      </c>
      <c r="L317" s="144">
        <f t="shared" si="61"/>
        <v>0.37741164826418122</v>
      </c>
      <c r="M317" s="143"/>
    </row>
    <row r="318" spans="1:13" x14ac:dyDescent="0.35">
      <c r="A318" s="143">
        <f t="shared" si="57"/>
        <v>100</v>
      </c>
      <c r="B318" s="141">
        <f t="shared" si="58"/>
        <v>0.29500000000000021</v>
      </c>
      <c r="C318" s="145">
        <f t="shared" si="63"/>
        <v>0.5</v>
      </c>
      <c r="D318">
        <f t="shared" si="63"/>
        <v>2</v>
      </c>
      <c r="F318">
        <f t="shared" si="59"/>
        <v>3.4371055431613069E-2</v>
      </c>
      <c r="G318">
        <f t="shared" si="53"/>
        <v>0.12000004713436253</v>
      </c>
      <c r="H318" s="142">
        <f t="shared" si="54"/>
        <v>2.8802853996186761</v>
      </c>
      <c r="I318" s="143">
        <f t="shared" si="60"/>
        <v>288.02853996186764</v>
      </c>
      <c r="J318" s="142">
        <f t="shared" si="55"/>
        <v>0.1475000000000001</v>
      </c>
      <c r="K318" s="142">
        <f t="shared" si="56"/>
        <v>0.23042283196949409</v>
      </c>
      <c r="L318" s="144">
        <f t="shared" si="61"/>
        <v>0.37792283196949417</v>
      </c>
      <c r="M318" s="143"/>
    </row>
    <row r="319" spans="1:13" x14ac:dyDescent="0.35">
      <c r="A319" s="143">
        <f t="shared" si="57"/>
        <v>100</v>
      </c>
      <c r="B319" s="141">
        <f t="shared" si="58"/>
        <v>0.29600000000000021</v>
      </c>
      <c r="C319" s="145">
        <f t="shared" si="63"/>
        <v>0.5</v>
      </c>
      <c r="D319">
        <f t="shared" si="63"/>
        <v>2</v>
      </c>
      <c r="F319">
        <f t="shared" si="59"/>
        <v>3.4302352668956745E-2</v>
      </c>
      <c r="G319">
        <f t="shared" si="53"/>
        <v>0.12000004483559255</v>
      </c>
      <c r="H319" s="142">
        <f t="shared" si="54"/>
        <v>2.8804022558944125</v>
      </c>
      <c r="I319" s="143">
        <f t="shared" si="60"/>
        <v>288.04022558944126</v>
      </c>
      <c r="J319" s="142">
        <f t="shared" si="55"/>
        <v>0.1480000000000001</v>
      </c>
      <c r="K319" s="142">
        <f t="shared" si="56"/>
        <v>0.23043218047155301</v>
      </c>
      <c r="L319" s="144">
        <f t="shared" si="61"/>
        <v>0.37843218047155314</v>
      </c>
      <c r="M319" s="143"/>
    </row>
    <row r="320" spans="1:13" x14ac:dyDescent="0.35">
      <c r="A320" s="143">
        <f t="shared" si="57"/>
        <v>100</v>
      </c>
      <c r="B320" s="141">
        <f t="shared" si="58"/>
        <v>0.29700000000000021</v>
      </c>
      <c r="C320" s="145">
        <f t="shared" si="63"/>
        <v>0.5</v>
      </c>
      <c r="D320">
        <f t="shared" si="63"/>
        <v>2</v>
      </c>
      <c r="F320">
        <f t="shared" si="59"/>
        <v>3.4233950004081852E-2</v>
      </c>
      <c r="G320">
        <f t="shared" si="53"/>
        <v>0.12000004264893491</v>
      </c>
      <c r="H320" s="142">
        <f t="shared" si="54"/>
        <v>2.8804962777055487</v>
      </c>
      <c r="I320" s="143">
        <f t="shared" si="60"/>
        <v>288.04962777055488</v>
      </c>
      <c r="J320" s="142">
        <f t="shared" si="55"/>
        <v>0.1485000000000001</v>
      </c>
      <c r="K320" s="142">
        <f t="shared" si="56"/>
        <v>0.23043970221644391</v>
      </c>
      <c r="L320" s="144">
        <f t="shared" si="61"/>
        <v>0.37893970221644402</v>
      </c>
      <c r="M320" s="143"/>
    </row>
    <row r="321" spans="1:13" x14ac:dyDescent="0.35">
      <c r="A321" s="143">
        <f t="shared" si="57"/>
        <v>100</v>
      </c>
      <c r="B321" s="141">
        <f t="shared" si="58"/>
        <v>0.29800000000000021</v>
      </c>
      <c r="C321" s="145">
        <f t="shared" si="63"/>
        <v>0.5</v>
      </c>
      <c r="D321">
        <f t="shared" si="63"/>
        <v>2</v>
      </c>
      <c r="F321">
        <f t="shared" si="59"/>
        <v>3.4165845190039304E-2</v>
      </c>
      <c r="G321">
        <f t="shared" si="53"/>
        <v>0.1200000405689218</v>
      </c>
      <c r="H321" s="142">
        <f t="shared" si="54"/>
        <v>2.880567569813739</v>
      </c>
      <c r="I321" s="143">
        <f t="shared" si="60"/>
        <v>288.05675698137389</v>
      </c>
      <c r="J321" s="142">
        <f t="shared" si="55"/>
        <v>0.1490000000000001</v>
      </c>
      <c r="K321" s="142">
        <f t="shared" si="56"/>
        <v>0.23044540558509913</v>
      </c>
      <c r="L321" s="144">
        <f t="shared" si="61"/>
        <v>0.3794454055850992</v>
      </c>
      <c r="M321" s="143"/>
    </row>
    <row r="322" spans="1:13" x14ac:dyDescent="0.35">
      <c r="A322" s="143">
        <f t="shared" si="57"/>
        <v>100</v>
      </c>
      <c r="B322" s="141">
        <f t="shared" si="58"/>
        <v>0.29900000000000021</v>
      </c>
      <c r="C322" s="145">
        <f t="shared" si="63"/>
        <v>0.5</v>
      </c>
      <c r="D322">
        <f t="shared" si="63"/>
        <v>2</v>
      </c>
      <c r="F322">
        <f t="shared" si="59"/>
        <v>3.4098036003997516E-2</v>
      </c>
      <c r="G322">
        <f t="shared" si="53"/>
        <v>0.12000003859035215</v>
      </c>
      <c r="H322" s="142">
        <f t="shared" si="54"/>
        <v>2.8806162361750123</v>
      </c>
      <c r="I322" s="143">
        <f t="shared" si="60"/>
        <v>288.06162361750125</v>
      </c>
      <c r="J322" s="142">
        <f t="shared" si="55"/>
        <v>0.14950000000000011</v>
      </c>
      <c r="K322" s="142">
        <f t="shared" si="56"/>
        <v>0.23044929889400098</v>
      </c>
      <c r="L322" s="144">
        <f t="shared" si="61"/>
        <v>0.37994929889400109</v>
      </c>
      <c r="M322" s="143"/>
    </row>
    <row r="323" spans="1:13" x14ac:dyDescent="0.35">
      <c r="A323" s="143">
        <f t="shared" si="57"/>
        <v>100</v>
      </c>
      <c r="B323" s="141">
        <f t="shared" si="58"/>
        <v>0.30000000000000021</v>
      </c>
      <c r="C323" s="145">
        <f t="shared" si="63"/>
        <v>0.5</v>
      </c>
      <c r="D323">
        <f t="shared" si="63"/>
        <v>2</v>
      </c>
      <c r="F323">
        <f t="shared" si="59"/>
        <v>3.4030520246904922E-2</v>
      </c>
      <c r="G323">
        <f t="shared" si="53"/>
        <v>0.12000003670827845</v>
      </c>
      <c r="H323" s="142">
        <f t="shared" si="54"/>
        <v>2.8806423799484424</v>
      </c>
      <c r="I323" s="143">
        <f t="shared" si="60"/>
        <v>288.06423799484423</v>
      </c>
      <c r="J323" s="142">
        <f t="shared" si="55"/>
        <v>0.15000000000000011</v>
      </c>
      <c r="K323" s="142">
        <f t="shared" si="56"/>
        <v>0.23045139039587539</v>
      </c>
      <c r="L323" s="144">
        <f t="shared" si="61"/>
        <v>0.3804513903958755</v>
      </c>
      <c r="M323" s="143"/>
    </row>
    <row r="324" spans="1:13" x14ac:dyDescent="0.35">
      <c r="A324" s="143">
        <f t="shared" si="57"/>
        <v>100</v>
      </c>
      <c r="B324" s="141">
        <f t="shared" si="58"/>
        <v>0.30100000000000021</v>
      </c>
      <c r="C324" s="145">
        <f t="shared" si="63"/>
        <v>0.5</v>
      </c>
      <c r="D324">
        <f t="shared" si="63"/>
        <v>2</v>
      </c>
      <c r="F324">
        <f t="shared" si="59"/>
        <v>3.3963295743158331E-2</v>
      </c>
      <c r="G324">
        <f t="shared" si="53"/>
        <v>0.12000003491799457</v>
      </c>
      <c r="H324" s="142">
        <f t="shared" si="54"/>
        <v>2.8806461035046969</v>
      </c>
      <c r="I324" s="143">
        <f t="shared" si="60"/>
        <v>288.06461035046971</v>
      </c>
      <c r="J324" s="142">
        <f t="shared" si="55"/>
        <v>0.15050000000000011</v>
      </c>
      <c r="K324" s="142">
        <f t="shared" si="56"/>
        <v>0.23045168828037577</v>
      </c>
      <c r="L324" s="144">
        <f t="shared" si="61"/>
        <v>0.38095168828037584</v>
      </c>
      <c r="M324" s="143"/>
    </row>
    <row r="325" spans="1:13" x14ac:dyDescent="0.35">
      <c r="A325" s="143">
        <f t="shared" si="57"/>
        <v>100</v>
      </c>
      <c r="B325" s="141">
        <f t="shared" si="58"/>
        <v>0.30200000000000021</v>
      </c>
      <c r="C325" s="145">
        <f t="shared" si="63"/>
        <v>0.5</v>
      </c>
      <c r="D325">
        <f t="shared" si="63"/>
        <v>2</v>
      </c>
      <c r="F325">
        <f t="shared" si="59"/>
        <v>3.3896360340276988E-2</v>
      </c>
      <c r="G325">
        <f t="shared" si="53"/>
        <v>0.12000003321502391</v>
      </c>
      <c r="H325" s="142">
        <f t="shared" si="54"/>
        <v>2.8806275084344874</v>
      </c>
      <c r="I325" s="143">
        <f t="shared" si="60"/>
        <v>288.06275084344873</v>
      </c>
      <c r="J325" s="142">
        <f t="shared" si="55"/>
        <v>0.15100000000000011</v>
      </c>
      <c r="K325" s="142">
        <f t="shared" si="56"/>
        <v>0.23045020067475899</v>
      </c>
      <c r="L325" s="144">
        <f t="shared" si="61"/>
        <v>0.3814502006747591</v>
      </c>
      <c r="M325" s="143"/>
    </row>
    <row r="326" spans="1:13" x14ac:dyDescent="0.35">
      <c r="A326" s="143">
        <f t="shared" si="57"/>
        <v>100</v>
      </c>
      <c r="B326" s="141">
        <f t="shared" si="58"/>
        <v>0.30300000000000021</v>
      </c>
      <c r="C326" s="145">
        <f t="shared" si="63"/>
        <v>0.5</v>
      </c>
      <c r="D326">
        <f t="shared" si="63"/>
        <v>2</v>
      </c>
      <c r="F326">
        <f t="shared" si="59"/>
        <v>3.3829711908582222E-2</v>
      </c>
      <c r="G326">
        <f t="shared" si="53"/>
        <v>0.12000003159510808</v>
      </c>
      <c r="H326" s="142">
        <f t="shared" si="54"/>
        <v>2.8805866955568864</v>
      </c>
      <c r="I326" s="143">
        <f t="shared" si="60"/>
        <v>288.05866955568865</v>
      </c>
      <c r="J326" s="142">
        <f t="shared" si="55"/>
        <v>0.15150000000000011</v>
      </c>
      <c r="K326" s="142">
        <f t="shared" si="56"/>
        <v>0.2304469356445509</v>
      </c>
      <c r="L326" s="144">
        <f t="shared" si="61"/>
        <v>0.38194693564455101</v>
      </c>
      <c r="M326" s="143"/>
    </row>
    <row r="327" spans="1:13" x14ac:dyDescent="0.35">
      <c r="A327" s="143">
        <f t="shared" si="57"/>
        <v>100</v>
      </c>
      <c r="B327" s="141">
        <f t="shared" si="58"/>
        <v>0.30400000000000021</v>
      </c>
      <c r="C327" s="145">
        <f t="shared" si="63"/>
        <v>0.5</v>
      </c>
      <c r="D327">
        <f t="shared" si="63"/>
        <v>2</v>
      </c>
      <c r="F327">
        <f t="shared" si="59"/>
        <v>3.3763348340882585E-2</v>
      </c>
      <c r="G327">
        <f t="shared" si="53"/>
        <v>0.12000003005419646</v>
      </c>
      <c r="H327" s="142">
        <f t="shared" si="54"/>
        <v>2.880523764927541</v>
      </c>
      <c r="I327" s="143">
        <f t="shared" si="60"/>
        <v>288.05237649275409</v>
      </c>
      <c r="J327" s="142">
        <f t="shared" si="55"/>
        <v>0.15200000000000011</v>
      </c>
      <c r="K327" s="142">
        <f t="shared" si="56"/>
        <v>0.2304419011942033</v>
      </c>
      <c r="L327" s="144">
        <f t="shared" si="61"/>
        <v>0.3824419011942034</v>
      </c>
      <c r="M327" s="143"/>
    </row>
    <row r="328" spans="1:13" x14ac:dyDescent="0.35">
      <c r="A328" s="143">
        <f t="shared" si="57"/>
        <v>100</v>
      </c>
      <c r="B328" s="141">
        <f t="shared" si="58"/>
        <v>0.30500000000000022</v>
      </c>
      <c r="C328" s="145">
        <f t="shared" si="63"/>
        <v>0.5</v>
      </c>
      <c r="D328">
        <f t="shared" si="63"/>
        <v>2</v>
      </c>
      <c r="F328">
        <f t="shared" si="59"/>
        <v>3.3697267552164296E-2</v>
      </c>
      <c r="G328">
        <f t="shared" si="53"/>
        <v>0.120000028588436</v>
      </c>
      <c r="H328" s="142">
        <f t="shared" si="54"/>
        <v>2.8804388158467815</v>
      </c>
      <c r="I328" s="143">
        <f t="shared" si="60"/>
        <v>288.04388158467816</v>
      </c>
      <c r="J328" s="142">
        <f t="shared" si="55"/>
        <v>0.15250000000000011</v>
      </c>
      <c r="K328" s="142">
        <f t="shared" si="56"/>
        <v>0.23043510526774252</v>
      </c>
      <c r="L328" s="144">
        <f t="shared" si="61"/>
        <v>0.38293510526774266</v>
      </c>
      <c r="M328" s="143"/>
    </row>
    <row r="329" spans="1:13" x14ac:dyDescent="0.35">
      <c r="A329" s="143">
        <f t="shared" si="57"/>
        <v>100</v>
      </c>
      <c r="B329" s="141">
        <f t="shared" si="58"/>
        <v>0.30600000000000022</v>
      </c>
      <c r="C329" s="145">
        <f t="shared" ref="C329:D344" si="64">+C328</f>
        <v>0.5</v>
      </c>
      <c r="D329">
        <f t="shared" si="64"/>
        <v>2</v>
      </c>
      <c r="F329">
        <f t="shared" si="59"/>
        <v>3.3631467479287018E-2</v>
      </c>
      <c r="G329">
        <f t="shared" si="53"/>
        <v>0.12000002719416153</v>
      </c>
      <c r="H329" s="142">
        <f t="shared" si="54"/>
        <v>2.8803319468676114</v>
      </c>
      <c r="I329" s="143">
        <f t="shared" si="60"/>
        <v>288.03319468676114</v>
      </c>
      <c r="J329" s="142">
        <f t="shared" si="55"/>
        <v>0.15300000000000011</v>
      </c>
      <c r="K329" s="142">
        <f t="shared" si="56"/>
        <v>0.23042655574940893</v>
      </c>
      <c r="L329" s="144">
        <f t="shared" si="61"/>
        <v>0.38342655574940904</v>
      </c>
      <c r="M329" s="143"/>
    </row>
    <row r="330" spans="1:13" x14ac:dyDescent="0.35">
      <c r="A330" s="143">
        <f t="shared" si="57"/>
        <v>100</v>
      </c>
      <c r="B330" s="141">
        <f t="shared" si="58"/>
        <v>0.30700000000000022</v>
      </c>
      <c r="C330" s="145">
        <f t="shared" si="64"/>
        <v>0.5</v>
      </c>
      <c r="D330">
        <f t="shared" si="64"/>
        <v>2</v>
      </c>
      <c r="F330">
        <f t="shared" si="59"/>
        <v>3.356594608068466E-2</v>
      </c>
      <c r="G330">
        <f t="shared" si="53"/>
        <v>0.12000002586788661</v>
      </c>
      <c r="H330" s="142">
        <f t="shared" si="54"/>
        <v>2.880203255803599</v>
      </c>
      <c r="I330" s="143">
        <f t="shared" si="60"/>
        <v>288.02032558035989</v>
      </c>
      <c r="J330" s="142">
        <f t="shared" si="55"/>
        <v>0.15350000000000011</v>
      </c>
      <c r="K330" s="142">
        <f t="shared" si="56"/>
        <v>0.23041626046428793</v>
      </c>
      <c r="L330" s="144">
        <f t="shared" si="61"/>
        <v>0.38391626046428806</v>
      </c>
      <c r="M330" s="143"/>
    </row>
    <row r="331" spans="1:13" x14ac:dyDescent="0.35">
      <c r="A331" s="143">
        <f t="shared" si="57"/>
        <v>100</v>
      </c>
      <c r="B331" s="141">
        <f t="shared" si="58"/>
        <v>0.30800000000000022</v>
      </c>
      <c r="C331" s="145">
        <f t="shared" si="64"/>
        <v>0.5</v>
      </c>
      <c r="D331">
        <f t="shared" si="64"/>
        <v>2</v>
      </c>
      <c r="F331">
        <f t="shared" si="59"/>
        <v>3.3500701336071331E-2</v>
      </c>
      <c r="G331">
        <f t="shared" si="53"/>
        <v>0.12000002460629491</v>
      </c>
      <c r="H331" s="142">
        <f t="shared" si="54"/>
        <v>2.8800528397366612</v>
      </c>
      <c r="I331" s="143">
        <f t="shared" si="60"/>
        <v>288.00528397366611</v>
      </c>
      <c r="J331" s="142">
        <f t="shared" si="55"/>
        <v>0.15400000000000011</v>
      </c>
      <c r="K331" s="142">
        <f t="shared" si="56"/>
        <v>0.23040422717893289</v>
      </c>
      <c r="L331" s="144">
        <f t="shared" si="61"/>
        <v>0.38440422717893297</v>
      </c>
      <c r="M331" s="143"/>
    </row>
    <row r="332" spans="1:13" x14ac:dyDescent="0.35">
      <c r="A332" s="143">
        <f t="shared" si="57"/>
        <v>100</v>
      </c>
      <c r="B332" s="141">
        <f t="shared" si="58"/>
        <v>0.30900000000000022</v>
      </c>
      <c r="C332" s="145">
        <f t="shared" si="64"/>
        <v>0.5</v>
      </c>
      <c r="D332">
        <f t="shared" si="64"/>
        <v>2</v>
      </c>
      <c r="F332">
        <f t="shared" si="59"/>
        <v>3.3435731246152199E-2</v>
      </c>
      <c r="G332">
        <f t="shared" si="53"/>
        <v>0.12000002340623173</v>
      </c>
      <c r="H332" s="142">
        <f t="shared" si="54"/>
        <v>2.8798807950247349</v>
      </c>
      <c r="I332" s="143">
        <f t="shared" si="60"/>
        <v>287.98807950247351</v>
      </c>
      <c r="J332" s="142">
        <f t="shared" si="55"/>
        <v>0.15450000000000011</v>
      </c>
      <c r="K332" s="142">
        <f t="shared" si="56"/>
        <v>0.23039046360197879</v>
      </c>
      <c r="L332" s="144">
        <f t="shared" si="61"/>
        <v>0.38489046360197887</v>
      </c>
      <c r="M332" s="143"/>
    </row>
    <row r="333" spans="1:13" x14ac:dyDescent="0.35">
      <c r="A333" s="143">
        <f t="shared" si="57"/>
        <v>100</v>
      </c>
      <c r="B333" s="141">
        <f t="shared" si="58"/>
        <v>0.31000000000000022</v>
      </c>
      <c r="C333" s="145">
        <f t="shared" si="64"/>
        <v>0.5</v>
      </c>
      <c r="D333">
        <f t="shared" si="64"/>
        <v>2</v>
      </c>
      <c r="F333">
        <f t="shared" si="59"/>
        <v>3.3371033832339185E-2</v>
      </c>
      <c r="G333">
        <f t="shared" si="53"/>
        <v>0.12000002226469635</v>
      </c>
      <c r="H333" s="142">
        <f t="shared" si="54"/>
        <v>2.8796872173093662</v>
      </c>
      <c r="I333" s="143">
        <f t="shared" si="60"/>
        <v>287.96872173093664</v>
      </c>
      <c r="J333" s="142">
        <f t="shared" si="55"/>
        <v>0.15500000000000011</v>
      </c>
      <c r="K333" s="142">
        <f t="shared" si="56"/>
        <v>0.2303749773847493</v>
      </c>
      <c r="L333" s="144">
        <f t="shared" si="61"/>
        <v>0.38537497738474941</v>
      </c>
      <c r="M333" s="143"/>
    </row>
    <row r="334" spans="1:13" x14ac:dyDescent="0.35">
      <c r="A334" s="143">
        <f t="shared" si="57"/>
        <v>100</v>
      </c>
      <c r="B334" s="141">
        <f t="shared" si="58"/>
        <v>0.31100000000000022</v>
      </c>
      <c r="C334" s="145">
        <f t="shared" si="64"/>
        <v>0.5</v>
      </c>
      <c r="D334">
        <f t="shared" si="64"/>
        <v>2</v>
      </c>
      <c r="F334">
        <f t="shared" si="59"/>
        <v>3.3306607136471357E-2</v>
      </c>
      <c r="G334">
        <f t="shared" si="53"/>
        <v>0.12000002117883429</v>
      </c>
      <c r="H334" s="142">
        <f t="shared" si="54"/>
        <v>2.8794722015231771</v>
      </c>
      <c r="I334" s="143">
        <f t="shared" si="60"/>
        <v>287.9472201523177</v>
      </c>
      <c r="J334" s="142">
        <f t="shared" si="55"/>
        <v>0.15550000000000011</v>
      </c>
      <c r="K334" s="142">
        <f t="shared" si="56"/>
        <v>0.23035777612185418</v>
      </c>
      <c r="L334" s="144">
        <f t="shared" si="61"/>
        <v>0.38585777612185429</v>
      </c>
      <c r="M334" s="143"/>
    </row>
    <row r="335" spans="1:13" x14ac:dyDescent="0.35">
      <c r="A335" s="143">
        <f t="shared" si="57"/>
        <v>100</v>
      </c>
      <c r="B335" s="141">
        <f t="shared" si="58"/>
        <v>0.31200000000000022</v>
      </c>
      <c r="C335" s="145">
        <f t="shared" si="64"/>
        <v>0.5</v>
      </c>
      <c r="D335">
        <f t="shared" si="64"/>
        <v>2</v>
      </c>
      <c r="F335">
        <f t="shared" si="59"/>
        <v>3.32424492205401E-2</v>
      </c>
      <c r="G335">
        <f t="shared" si="53"/>
        <v>0.12000002014593035</v>
      </c>
      <c r="H335" s="142">
        <f t="shared" si="54"/>
        <v>2.8792358418972506</v>
      </c>
      <c r="I335" s="143">
        <f t="shared" si="60"/>
        <v>287.92358418972503</v>
      </c>
      <c r="J335" s="142">
        <f t="shared" si="55"/>
        <v>0.15600000000000011</v>
      </c>
      <c r="K335" s="142">
        <f t="shared" si="56"/>
        <v>0.23033886735178005</v>
      </c>
      <c r="L335" s="144">
        <f t="shared" si="61"/>
        <v>0.38633886735178014</v>
      </c>
      <c r="M335" s="143"/>
    </row>
    <row r="336" spans="1:13" x14ac:dyDescent="0.35">
      <c r="A336" s="143">
        <f t="shared" si="57"/>
        <v>100</v>
      </c>
      <c r="B336" s="141">
        <f t="shared" si="58"/>
        <v>0.31300000000000022</v>
      </c>
      <c r="C336" s="145">
        <f t="shared" si="64"/>
        <v>0.5</v>
      </c>
      <c r="D336">
        <f t="shared" si="64"/>
        <v>2</v>
      </c>
      <c r="F336">
        <f t="shared" si="59"/>
        <v>3.3178558166418723E-2</v>
      </c>
      <c r="G336">
        <f t="shared" si="53"/>
        <v>0.12000001916340175</v>
      </c>
      <c r="H336" s="142">
        <f t="shared" si="54"/>
        <v>2.8789782319684067</v>
      </c>
      <c r="I336" s="143">
        <f t="shared" si="60"/>
        <v>287.89782319684065</v>
      </c>
      <c r="J336" s="142">
        <f t="shared" si="55"/>
        <v>0.15650000000000011</v>
      </c>
      <c r="K336" s="142">
        <f t="shared" si="56"/>
        <v>0.23031825855747254</v>
      </c>
      <c r="L336" s="144">
        <f t="shared" si="61"/>
        <v>0.38681825855747265</v>
      </c>
      <c r="M336" s="143"/>
    </row>
    <row r="337" spans="1:13" x14ac:dyDescent="0.35">
      <c r="A337" s="143">
        <f t="shared" si="57"/>
        <v>100</v>
      </c>
      <c r="B337" s="141">
        <f t="shared" si="58"/>
        <v>0.31400000000000022</v>
      </c>
      <c r="C337" s="145">
        <f t="shared" si="64"/>
        <v>0.5</v>
      </c>
      <c r="D337">
        <f t="shared" si="64"/>
        <v>2</v>
      </c>
      <c r="F337">
        <f t="shared" si="59"/>
        <v>3.3114932075596522E-2</v>
      </c>
      <c r="G337">
        <f t="shared" si="53"/>
        <v>0.1200000182287916</v>
      </c>
      <c r="H337" s="142">
        <f t="shared" si="54"/>
        <v>2.878699464586385</v>
      </c>
      <c r="I337" s="143">
        <f t="shared" si="60"/>
        <v>287.86994645863848</v>
      </c>
      <c r="J337" s="142">
        <f t="shared" si="55"/>
        <v>0.15700000000000011</v>
      </c>
      <c r="K337" s="142">
        <f t="shared" si="56"/>
        <v>0.23029595716691081</v>
      </c>
      <c r="L337" s="144">
        <f t="shared" si="61"/>
        <v>0.3872959571669109</v>
      </c>
      <c r="M337" s="143"/>
    </row>
    <row r="338" spans="1:13" x14ac:dyDescent="0.35">
      <c r="A338" s="143">
        <f t="shared" si="57"/>
        <v>100</v>
      </c>
      <c r="B338" s="141">
        <f t="shared" si="58"/>
        <v>0.31500000000000022</v>
      </c>
      <c r="C338" s="145">
        <f t="shared" si="64"/>
        <v>0.5</v>
      </c>
      <c r="D338">
        <f t="shared" si="64"/>
        <v>2</v>
      </c>
      <c r="F338">
        <f t="shared" si="59"/>
        <v>3.3051569068917423E-2</v>
      </c>
      <c r="G338">
        <f t="shared" si="53"/>
        <v>0.12000001733976295</v>
      </c>
      <c r="H338" s="142">
        <f t="shared" si="54"/>
        <v>2.8783996319209457</v>
      </c>
      <c r="I338" s="143">
        <f t="shared" si="60"/>
        <v>287.83996319209456</v>
      </c>
      <c r="J338" s="142">
        <f t="shared" si="55"/>
        <v>0.15750000000000011</v>
      </c>
      <c r="K338" s="142">
        <f t="shared" si="56"/>
        <v>0.23027197055367565</v>
      </c>
      <c r="L338" s="144">
        <f t="shared" si="61"/>
        <v>0.38777197055367574</v>
      </c>
      <c r="M338" s="143"/>
    </row>
    <row r="339" spans="1:13" x14ac:dyDescent="0.35">
      <c r="A339" s="143">
        <f t="shared" si="57"/>
        <v>100</v>
      </c>
      <c r="B339" s="141">
        <f t="shared" si="58"/>
        <v>0.31600000000000023</v>
      </c>
      <c r="C339" s="145">
        <f t="shared" si="64"/>
        <v>0.5</v>
      </c>
      <c r="D339">
        <f t="shared" si="64"/>
        <v>2</v>
      </c>
      <c r="F339">
        <f t="shared" si="59"/>
        <v>3.2988467286322688E-2</v>
      </c>
      <c r="G339">
        <f t="shared" si="53"/>
        <v>0.12000001649409273</v>
      </c>
      <c r="H339" s="142">
        <f t="shared" si="54"/>
        <v>2.8780788254688532</v>
      </c>
      <c r="I339" s="143">
        <f t="shared" si="60"/>
        <v>287.80788254688531</v>
      </c>
      <c r="J339" s="142">
        <f t="shared" si="55"/>
        <v>0.15800000000000011</v>
      </c>
      <c r="K339" s="142">
        <f t="shared" si="56"/>
        <v>0.23024630603750826</v>
      </c>
      <c r="L339" s="144">
        <f t="shared" si="61"/>
        <v>0.38824630603750837</v>
      </c>
      <c r="M339" s="143"/>
    </row>
    <row r="340" spans="1:13" x14ac:dyDescent="0.35">
      <c r="A340" s="143">
        <f t="shared" si="57"/>
        <v>100</v>
      </c>
      <c r="B340" s="141">
        <f t="shared" si="58"/>
        <v>0.31700000000000023</v>
      </c>
      <c r="C340" s="145">
        <f t="shared" si="64"/>
        <v>0.5</v>
      </c>
      <c r="D340">
        <f t="shared" si="64"/>
        <v>2</v>
      </c>
      <c r="F340">
        <f t="shared" si="59"/>
        <v>3.2925624886597914E-2</v>
      </c>
      <c r="G340">
        <f t="shared" si="53"/>
        <v>0.12000001568966633</v>
      </c>
      <c r="H340" s="142">
        <f t="shared" si="54"/>
        <v>2.8777371360607851</v>
      </c>
      <c r="I340" s="143">
        <f t="shared" si="60"/>
        <v>287.7737136060785</v>
      </c>
      <c r="J340" s="142">
        <f t="shared" si="55"/>
        <v>0.15850000000000011</v>
      </c>
      <c r="K340" s="142">
        <f t="shared" si="56"/>
        <v>0.23021897088486282</v>
      </c>
      <c r="L340" s="144">
        <f t="shared" si="61"/>
        <v>0.38871897088486296</v>
      </c>
      <c r="M340" s="143"/>
    </row>
    <row r="341" spans="1:13" x14ac:dyDescent="0.35">
      <c r="A341" s="143">
        <f t="shared" si="57"/>
        <v>100</v>
      </c>
      <c r="B341" s="141">
        <f t="shared" si="58"/>
        <v>0.31800000000000023</v>
      </c>
      <c r="C341" s="145">
        <f t="shared" si="64"/>
        <v>0.5</v>
      </c>
      <c r="D341">
        <f t="shared" si="64"/>
        <v>2</v>
      </c>
      <c r="F341">
        <f t="shared" si="59"/>
        <v>3.2863040047124217E-2</v>
      </c>
      <c r="G341">
        <f t="shared" si="53"/>
        <v>0.12000001492447228</v>
      </c>
      <c r="H341" s="142">
        <f t="shared" si="54"/>
        <v>2.8773746538681544</v>
      </c>
      <c r="I341" s="143">
        <f t="shared" si="60"/>
        <v>287.73746538681542</v>
      </c>
      <c r="J341" s="142">
        <f t="shared" si="55"/>
        <v>0.15900000000000011</v>
      </c>
      <c r="K341" s="142">
        <f t="shared" si="56"/>
        <v>0.23018997230945235</v>
      </c>
      <c r="L341" s="144">
        <f t="shared" si="61"/>
        <v>0.38918997230945246</v>
      </c>
      <c r="M341" s="143"/>
    </row>
    <row r="342" spans="1:13" x14ac:dyDescent="0.35">
      <c r="A342" s="143">
        <f t="shared" si="57"/>
        <v>100</v>
      </c>
      <c r="B342" s="141">
        <f t="shared" si="58"/>
        <v>0.31900000000000023</v>
      </c>
      <c r="C342" s="145">
        <f t="shared" si="64"/>
        <v>0.5</v>
      </c>
      <c r="D342">
        <f t="shared" si="64"/>
        <v>2</v>
      </c>
      <c r="F342">
        <f t="shared" si="59"/>
        <v>3.2800710963633427E-2</v>
      </c>
      <c r="G342">
        <f t="shared" si="53"/>
        <v>0.12000001419659717</v>
      </c>
      <c r="H342" s="142">
        <f t="shared" si="54"/>
        <v>2.8769914684098263</v>
      </c>
      <c r="I342" s="143">
        <f t="shared" si="60"/>
        <v>287.69914684098262</v>
      </c>
      <c r="J342" s="142">
        <f t="shared" si="55"/>
        <v>0.15950000000000011</v>
      </c>
      <c r="K342" s="142">
        <f t="shared" si="56"/>
        <v>0.23015931747278612</v>
      </c>
      <c r="L342" s="144">
        <f t="shared" si="61"/>
        <v>0.38965931747278626</v>
      </c>
      <c r="M342" s="143"/>
    </row>
    <row r="343" spans="1:13" x14ac:dyDescent="0.35">
      <c r="A343" s="143">
        <f t="shared" si="57"/>
        <v>100</v>
      </c>
      <c r="B343" s="141">
        <f t="shared" si="58"/>
        <v>0.32000000000000023</v>
      </c>
      <c r="C343" s="145">
        <f t="shared" si="64"/>
        <v>0.5</v>
      </c>
      <c r="D343">
        <f t="shared" si="64"/>
        <v>2</v>
      </c>
      <c r="F343">
        <f t="shared" si="59"/>
        <v>3.2738635849967231E-2</v>
      </c>
      <c r="G343">
        <f t="shared" si="53"/>
        <v>0.12000001350422097</v>
      </c>
      <c r="H343" s="142">
        <f t="shared" si="54"/>
        <v>2.8765876685587641</v>
      </c>
      <c r="I343" s="143">
        <f t="shared" si="60"/>
        <v>287.65876685587642</v>
      </c>
      <c r="J343" s="142">
        <f t="shared" si="55"/>
        <v>0.16000000000000011</v>
      </c>
      <c r="K343" s="142">
        <f t="shared" si="56"/>
        <v>0.23012701348470113</v>
      </c>
      <c r="L343" s="144">
        <f t="shared" si="61"/>
        <v>0.39012701348470125</v>
      </c>
      <c r="M343" s="143"/>
    </row>
    <row r="344" spans="1:13" x14ac:dyDescent="0.35">
      <c r="A344" s="143">
        <f t="shared" si="57"/>
        <v>100</v>
      </c>
      <c r="B344" s="141">
        <f t="shared" si="58"/>
        <v>0.32100000000000023</v>
      </c>
      <c r="C344" s="145">
        <f t="shared" si="64"/>
        <v>0.5</v>
      </c>
      <c r="D344">
        <f t="shared" si="64"/>
        <v>2</v>
      </c>
      <c r="F344">
        <f t="shared" si="59"/>
        <v>3.2676812937840215E-2</v>
      </c>
      <c r="G344">
        <f t="shared" si="53"/>
        <v>0.12000001284561232</v>
      </c>
      <c r="H344" s="142">
        <f t="shared" si="54"/>
        <v>2.876163342548574</v>
      </c>
      <c r="I344" s="143">
        <f t="shared" si="60"/>
        <v>287.61633425485741</v>
      </c>
      <c r="J344" s="142">
        <f t="shared" si="55"/>
        <v>0.16050000000000011</v>
      </c>
      <c r="K344" s="142">
        <f t="shared" si="56"/>
        <v>0.23009306740388591</v>
      </c>
      <c r="L344" s="144">
        <f t="shared" si="61"/>
        <v>0.390593067403886</v>
      </c>
      <c r="M344" s="143"/>
    </row>
    <row r="345" spans="1:13" x14ac:dyDescent="0.35">
      <c r="A345" s="143">
        <f t="shared" si="57"/>
        <v>100</v>
      </c>
      <c r="B345" s="141">
        <f t="shared" si="58"/>
        <v>0.32200000000000023</v>
      </c>
      <c r="C345" s="145">
        <f t="shared" ref="C345:D360" si="65">+C344</f>
        <v>0.5</v>
      </c>
      <c r="D345">
        <f t="shared" si="65"/>
        <v>2</v>
      </c>
      <c r="F345">
        <f t="shared" si="59"/>
        <v>3.2615240476606806E-2</v>
      </c>
      <c r="G345">
        <f t="shared" ref="G345:G408" si="66">0.12*((1-EXP(-50*B345))/(1-EXP(-50)))+0.24*(1-(1-EXP(-50*B345))/(1-EXP(-50)))</f>
        <v>0.12000001221912443</v>
      </c>
      <c r="H345" s="142">
        <f t="shared" ref="H345:H408" si="67">(C345*NORMSDIST(NORMSINV(B345)/SQRT(1-G345)+SQRT(G345/(1-G345))*NORMSINV(0.999))-C345*B345)*((1+(D345-2.5)*F345)/(1-1.5*F345))*12.5*1.06</f>
        <v>2.8757185779799808</v>
      </c>
      <c r="I345" s="143">
        <f t="shared" si="60"/>
        <v>287.57185779799806</v>
      </c>
      <c r="J345" s="142">
        <f t="shared" ref="J345:J408" si="68">+B345*C345</f>
        <v>0.16100000000000012</v>
      </c>
      <c r="K345" s="142">
        <f t="shared" ref="K345:K408" si="69">+H345*8%</f>
        <v>0.23005748623839847</v>
      </c>
      <c r="L345" s="144">
        <f t="shared" si="61"/>
        <v>0.39105748623839859</v>
      </c>
      <c r="M345" s="143"/>
    </row>
    <row r="346" spans="1:13" x14ac:dyDescent="0.35">
      <c r="A346" s="143">
        <f t="shared" ref="A346:A409" si="70">+A345</f>
        <v>100</v>
      </c>
      <c r="B346" s="141">
        <f t="shared" ref="B346:B409" si="71">+B345+0.1%</f>
        <v>0.32300000000000023</v>
      </c>
      <c r="C346" s="145">
        <f t="shared" si="65"/>
        <v>0.5</v>
      </c>
      <c r="D346">
        <f t="shared" si="65"/>
        <v>2</v>
      </c>
      <c r="F346">
        <f t="shared" ref="F346:F409" si="72">+(0.11852-0.05478*LN(B346))^2</f>
        <v>3.2553916733031839E-2</v>
      </c>
      <c r="G346">
        <f t="shared" si="66"/>
        <v>0.1200000116231907</v>
      </c>
      <c r="H346" s="142">
        <f t="shared" si="67"/>
        <v>2.8752534618272061</v>
      </c>
      <c r="I346" s="143">
        <f t="shared" ref="I346:I409" si="73">+H346*A346</f>
        <v>287.52534618272063</v>
      </c>
      <c r="J346" s="142">
        <f t="shared" si="68"/>
        <v>0.16150000000000012</v>
      </c>
      <c r="K346" s="142">
        <f t="shared" si="69"/>
        <v>0.23002027694617649</v>
      </c>
      <c r="L346" s="144">
        <f t="shared" ref="L346:L409" si="74">+SUM(J346:K346)</f>
        <v>0.39152027694617664</v>
      </c>
      <c r="M346" s="143"/>
    </row>
    <row r="347" spans="1:13" x14ac:dyDescent="0.35">
      <c r="A347" s="143">
        <f t="shared" si="70"/>
        <v>100</v>
      </c>
      <c r="B347" s="141">
        <f t="shared" si="71"/>
        <v>0.32400000000000023</v>
      </c>
      <c r="C347" s="145">
        <f t="shared" si="65"/>
        <v>0.5</v>
      </c>
      <c r="D347">
        <f t="shared" si="65"/>
        <v>2</v>
      </c>
      <c r="F347">
        <f t="shared" si="72"/>
        <v>3.2492839991064906E-2</v>
      </c>
      <c r="G347">
        <f t="shared" si="66"/>
        <v>0.12000001105632099</v>
      </c>
      <c r="H347" s="142">
        <f t="shared" si="67"/>
        <v>2.8747680804442708</v>
      </c>
      <c r="I347" s="143">
        <f t="shared" si="73"/>
        <v>287.47680804442706</v>
      </c>
      <c r="J347" s="142">
        <f t="shared" si="68"/>
        <v>0.16200000000000012</v>
      </c>
      <c r="K347" s="142">
        <f t="shared" si="69"/>
        <v>0.22998144643554166</v>
      </c>
      <c r="L347" s="144">
        <f t="shared" si="74"/>
        <v>0.39198144643554178</v>
      </c>
      <c r="M347" s="143"/>
    </row>
    <row r="348" spans="1:13" x14ac:dyDescent="0.35">
      <c r="A348" s="143">
        <f t="shared" si="70"/>
        <v>100</v>
      </c>
      <c r="B348" s="141">
        <f t="shared" si="71"/>
        <v>0.32500000000000023</v>
      </c>
      <c r="C348" s="145">
        <f t="shared" si="65"/>
        <v>0.5</v>
      </c>
      <c r="D348">
        <f t="shared" si="65"/>
        <v>2</v>
      </c>
      <c r="F348">
        <f t="shared" si="72"/>
        <v>3.2432008551618222E-2</v>
      </c>
      <c r="G348">
        <f t="shared" si="66"/>
        <v>0.12000001051709785</v>
      </c>
      <c r="H348" s="142">
        <f t="shared" si="67"/>
        <v>2.8742625195712197</v>
      </c>
      <c r="I348" s="143">
        <f t="shared" si="73"/>
        <v>287.42625195712196</v>
      </c>
      <c r="J348" s="142">
        <f t="shared" si="68"/>
        <v>0.16250000000000012</v>
      </c>
      <c r="K348" s="142">
        <f t="shared" si="69"/>
        <v>0.22994100156569758</v>
      </c>
      <c r="L348" s="144">
        <f t="shared" si="74"/>
        <v>0.39244100156569772</v>
      </c>
      <c r="M348" s="143"/>
    </row>
    <row r="349" spans="1:13" x14ac:dyDescent="0.35">
      <c r="A349" s="143">
        <f t="shared" si="70"/>
        <v>100</v>
      </c>
      <c r="B349" s="141">
        <f t="shared" si="71"/>
        <v>0.32600000000000023</v>
      </c>
      <c r="C349" s="145">
        <f t="shared" si="65"/>
        <v>0.5</v>
      </c>
      <c r="D349">
        <f t="shared" si="65"/>
        <v>2</v>
      </c>
      <c r="F349">
        <f t="shared" si="72"/>
        <v>3.2371420732348104E-2</v>
      </c>
      <c r="G349">
        <f t="shared" si="66"/>
        <v>0.12000001000417293</v>
      </c>
      <c r="H349" s="142">
        <f t="shared" si="67"/>
        <v>2.8737368643402545</v>
      </c>
      <c r="I349" s="143">
        <f t="shared" si="73"/>
        <v>287.37368643402544</v>
      </c>
      <c r="J349" s="142">
        <f t="shared" si="68"/>
        <v>0.16300000000000012</v>
      </c>
      <c r="K349" s="142">
        <f t="shared" si="69"/>
        <v>0.22989894914722037</v>
      </c>
      <c r="L349" s="144">
        <f t="shared" si="74"/>
        <v>0.39289894914722046</v>
      </c>
      <c r="M349" s="143"/>
    </row>
    <row r="350" spans="1:13" x14ac:dyDescent="0.35">
      <c r="A350" s="143">
        <f t="shared" si="70"/>
        <v>100</v>
      </c>
      <c r="B350" s="141">
        <f t="shared" si="71"/>
        <v>0.32700000000000023</v>
      </c>
      <c r="C350" s="145">
        <f t="shared" si="65"/>
        <v>0.5</v>
      </c>
      <c r="D350">
        <f t="shared" si="65"/>
        <v>2</v>
      </c>
      <c r="F350">
        <f t="shared" si="72"/>
        <v>3.2311074867439886E-2</v>
      </c>
      <c r="G350">
        <f t="shared" si="66"/>
        <v>0.12000000951626368</v>
      </c>
      <c r="H350" s="142">
        <f t="shared" si="67"/>
        <v>2.8731911992818051</v>
      </c>
      <c r="I350" s="143">
        <f t="shared" si="73"/>
        <v>287.3191199281805</v>
      </c>
      <c r="J350" s="142">
        <f t="shared" si="68"/>
        <v>0.16350000000000012</v>
      </c>
      <c r="K350" s="142">
        <f t="shared" si="69"/>
        <v>0.22985529594254442</v>
      </c>
      <c r="L350" s="144">
        <f t="shared" si="74"/>
        <v>0.39335529594254454</v>
      </c>
      <c r="M350" s="143"/>
    </row>
    <row r="351" spans="1:13" x14ac:dyDescent="0.35">
      <c r="A351" s="143">
        <f t="shared" si="70"/>
        <v>100</v>
      </c>
      <c r="B351" s="141">
        <f t="shared" si="71"/>
        <v>0.32800000000000024</v>
      </c>
      <c r="C351" s="145">
        <f t="shared" si="65"/>
        <v>0.5</v>
      </c>
      <c r="D351">
        <f t="shared" si="65"/>
        <v>2</v>
      </c>
      <c r="F351">
        <f t="shared" si="72"/>
        <v>3.2250969307396231E-2</v>
      </c>
      <c r="G351">
        <f t="shared" si="66"/>
        <v>0.12000000905215001</v>
      </c>
      <c r="H351" s="142">
        <f t="shared" si="67"/>
        <v>2.8726256083305026</v>
      </c>
      <c r="I351" s="143">
        <f t="shared" si="73"/>
        <v>287.26256083305026</v>
      </c>
      <c r="J351" s="142">
        <f t="shared" si="68"/>
        <v>0.16400000000000012</v>
      </c>
      <c r="K351" s="142">
        <f t="shared" si="69"/>
        <v>0.22981004866644023</v>
      </c>
      <c r="L351" s="144">
        <f t="shared" si="74"/>
        <v>0.39381004866644032</v>
      </c>
      <c r="M351" s="143"/>
    </row>
    <row r="352" spans="1:13" x14ac:dyDescent="0.35">
      <c r="A352" s="143">
        <f t="shared" si="70"/>
        <v>100</v>
      </c>
      <c r="B352" s="141">
        <f t="shared" si="71"/>
        <v>0.32900000000000024</v>
      </c>
      <c r="C352" s="145">
        <f t="shared" si="65"/>
        <v>0.5</v>
      </c>
      <c r="D352">
        <f t="shared" si="65"/>
        <v>2</v>
      </c>
      <c r="F352">
        <f t="shared" si="72"/>
        <v>3.2191102418828797E-2</v>
      </c>
      <c r="G352">
        <f t="shared" si="66"/>
        <v>0.12000000861067145</v>
      </c>
      <c r="H352" s="142">
        <f t="shared" si="67"/>
        <v>2.8720401748311004</v>
      </c>
      <c r="I352" s="143">
        <f t="shared" si="73"/>
        <v>287.20401748311002</v>
      </c>
      <c r="J352" s="142">
        <f t="shared" si="68"/>
        <v>0.16450000000000012</v>
      </c>
      <c r="K352" s="142">
        <f t="shared" si="69"/>
        <v>0.22976321398648802</v>
      </c>
      <c r="L352" s="144">
        <f t="shared" si="74"/>
        <v>0.39426321398648811</v>
      </c>
      <c r="M352" s="143"/>
    </row>
    <row r="353" spans="1:13" x14ac:dyDescent="0.35">
      <c r="A353" s="143">
        <f t="shared" si="70"/>
        <v>100</v>
      </c>
      <c r="B353" s="141">
        <f t="shared" si="71"/>
        <v>0.33000000000000024</v>
      </c>
      <c r="C353" s="145">
        <f t="shared" si="65"/>
        <v>0.5</v>
      </c>
      <c r="D353">
        <f t="shared" si="65"/>
        <v>2</v>
      </c>
      <c r="F353">
        <f t="shared" si="72"/>
        <v>3.2131472584253175E-2</v>
      </c>
      <c r="G353">
        <f t="shared" si="66"/>
        <v>0.12000000819072404</v>
      </c>
      <c r="H353" s="142">
        <f t="shared" si="67"/>
        <v>2.8714349815442963</v>
      </c>
      <c r="I353" s="143">
        <f t="shared" si="73"/>
        <v>287.14349815442961</v>
      </c>
      <c r="J353" s="142">
        <f t="shared" si="68"/>
        <v>0.16500000000000012</v>
      </c>
      <c r="K353" s="142">
        <f t="shared" si="69"/>
        <v>0.22971479852354371</v>
      </c>
      <c r="L353" s="144">
        <f t="shared" si="74"/>
        <v>0.39471479852354385</v>
      </c>
      <c r="M353" s="143"/>
    </row>
    <row r="354" spans="1:13" x14ac:dyDescent="0.35">
      <c r="A354" s="143">
        <f t="shared" si="70"/>
        <v>100</v>
      </c>
      <c r="B354" s="141">
        <f t="shared" si="71"/>
        <v>0.33100000000000024</v>
      </c>
      <c r="C354" s="145">
        <f t="shared" si="65"/>
        <v>0.5</v>
      </c>
      <c r="D354">
        <f t="shared" si="65"/>
        <v>2</v>
      </c>
      <c r="F354">
        <f t="shared" si="72"/>
        <v>3.2072078201887066E-2</v>
      </c>
      <c r="G354">
        <f t="shared" si="66"/>
        <v>0.12000000779125772</v>
      </c>
      <c r="H354" s="142">
        <f t="shared" si="67"/>
        <v>2.870810110652497</v>
      </c>
      <c r="I354" s="143">
        <f t="shared" si="73"/>
        <v>287.0810110652497</v>
      </c>
      <c r="J354" s="142">
        <f t="shared" si="68"/>
        <v>0.16550000000000012</v>
      </c>
      <c r="K354" s="142">
        <f t="shared" si="69"/>
        <v>0.22966480885219975</v>
      </c>
      <c r="L354" s="144">
        <f t="shared" si="74"/>
        <v>0.39516480885219984</v>
      </c>
      <c r="M354" s="143"/>
    </row>
    <row r="355" spans="1:13" x14ac:dyDescent="0.35">
      <c r="A355" s="143">
        <f t="shared" si="70"/>
        <v>100</v>
      </c>
      <c r="B355" s="141">
        <f t="shared" si="71"/>
        <v>0.33200000000000024</v>
      </c>
      <c r="C355" s="145">
        <f t="shared" si="65"/>
        <v>0.5</v>
      </c>
      <c r="D355">
        <f t="shared" si="65"/>
        <v>2</v>
      </c>
      <c r="F355">
        <f t="shared" si="72"/>
        <v>3.2012917685451579E-2</v>
      </c>
      <c r="G355">
        <f t="shared" si="66"/>
        <v>0.1200000074112736</v>
      </c>
      <c r="H355" s="142">
        <f t="shared" si="67"/>
        <v>2.8701656437655054</v>
      </c>
      <c r="I355" s="143">
        <f t="shared" si="73"/>
        <v>287.01656437655055</v>
      </c>
      <c r="J355" s="142">
        <f t="shared" si="68"/>
        <v>0.16600000000000012</v>
      </c>
      <c r="K355" s="142">
        <f t="shared" si="69"/>
        <v>0.22961325150124043</v>
      </c>
      <c r="L355" s="144">
        <f t="shared" si="74"/>
        <v>0.39561325150124055</v>
      </c>
      <c r="M355" s="143"/>
    </row>
    <row r="356" spans="1:13" x14ac:dyDescent="0.35">
      <c r="A356" s="143">
        <f t="shared" si="70"/>
        <v>100</v>
      </c>
      <c r="B356" s="141">
        <f t="shared" si="71"/>
        <v>0.33300000000000024</v>
      </c>
      <c r="C356" s="145">
        <f t="shared" si="65"/>
        <v>0.5</v>
      </c>
      <c r="D356">
        <f t="shared" si="65"/>
        <v>2</v>
      </c>
      <c r="F356">
        <f t="shared" si="72"/>
        <v>3.1953989463975638E-2</v>
      </c>
      <c r="G356">
        <f t="shared" si="66"/>
        <v>0.12000000704982151</v>
      </c>
      <c r="H356" s="142">
        <f t="shared" si="67"/>
        <v>2.8695016619261273</v>
      </c>
      <c r="I356" s="143">
        <f t="shared" si="73"/>
        <v>286.95016619261276</v>
      </c>
      <c r="J356" s="142">
        <f t="shared" si="68"/>
        <v>0.16650000000000012</v>
      </c>
      <c r="K356" s="142">
        <f t="shared" si="69"/>
        <v>0.2295601329540902</v>
      </c>
      <c r="L356" s="144">
        <f t="shared" si="74"/>
        <v>0.39606013295409032</v>
      </c>
      <c r="M356" s="143"/>
    </row>
    <row r="357" spans="1:13" x14ac:dyDescent="0.35">
      <c r="A357" s="143">
        <f t="shared" si="70"/>
        <v>100</v>
      </c>
      <c r="B357" s="141">
        <f t="shared" si="71"/>
        <v>0.33400000000000024</v>
      </c>
      <c r="C357" s="145">
        <f t="shared" si="65"/>
        <v>0.5</v>
      </c>
      <c r="D357">
        <f t="shared" si="65"/>
        <v>2</v>
      </c>
      <c r="F357">
        <f t="shared" si="72"/>
        <v>3.1895291981603471E-2</v>
      </c>
      <c r="G357">
        <f t="shared" si="66"/>
        <v>0.12000000670599767</v>
      </c>
      <c r="H357" s="142">
        <f t="shared" si="67"/>
        <v>2.8688182456157256</v>
      </c>
      <c r="I357" s="143">
        <f t="shared" si="73"/>
        <v>286.88182456157256</v>
      </c>
      <c r="J357" s="142">
        <f t="shared" si="68"/>
        <v>0.16700000000000012</v>
      </c>
      <c r="K357" s="142">
        <f t="shared" si="69"/>
        <v>0.22950545964925806</v>
      </c>
      <c r="L357" s="144">
        <f t="shared" si="74"/>
        <v>0.39650545964925821</v>
      </c>
      <c r="M357" s="143"/>
    </row>
    <row r="358" spans="1:13" x14ac:dyDescent="0.35">
      <c r="A358" s="143">
        <f t="shared" si="70"/>
        <v>100</v>
      </c>
      <c r="B358" s="141">
        <f t="shared" si="71"/>
        <v>0.33500000000000024</v>
      </c>
      <c r="C358" s="145">
        <f t="shared" si="65"/>
        <v>0.5</v>
      </c>
      <c r="D358">
        <f t="shared" si="65"/>
        <v>2</v>
      </c>
      <c r="F358">
        <f t="shared" si="72"/>
        <v>3.1836823697405023E-2</v>
      </c>
      <c r="G358">
        <f t="shared" si="66"/>
        <v>0.1200000063789423</v>
      </c>
      <c r="H358" s="142">
        <f t="shared" si="67"/>
        <v>2.868115474759684</v>
      </c>
      <c r="I358" s="143">
        <f t="shared" si="73"/>
        <v>286.81154747596838</v>
      </c>
      <c r="J358" s="142">
        <f t="shared" si="68"/>
        <v>0.16750000000000012</v>
      </c>
      <c r="K358" s="142">
        <f t="shared" si="69"/>
        <v>0.22944923798077471</v>
      </c>
      <c r="L358" s="144">
        <f t="shared" si="74"/>
        <v>0.39694923798077486</v>
      </c>
      <c r="M358" s="143"/>
    </row>
    <row r="359" spans="1:13" x14ac:dyDescent="0.35">
      <c r="A359" s="143">
        <f t="shared" si="70"/>
        <v>100</v>
      </c>
      <c r="B359" s="141">
        <f t="shared" si="71"/>
        <v>0.33600000000000024</v>
      </c>
      <c r="C359" s="145">
        <f t="shared" si="65"/>
        <v>0.5</v>
      </c>
      <c r="D359">
        <f t="shared" si="65"/>
        <v>2</v>
      </c>
      <c r="F359">
        <f t="shared" si="72"/>
        <v>3.177858308518932E-2</v>
      </c>
      <c r="G359">
        <f t="shared" si="66"/>
        <v>0.12000000606783762</v>
      </c>
      <c r="H359" s="142">
        <f t="shared" si="67"/>
        <v>2.8673934287328193</v>
      </c>
      <c r="I359" s="143">
        <f t="shared" si="73"/>
        <v>286.73934287328194</v>
      </c>
      <c r="J359" s="142">
        <f t="shared" si="68"/>
        <v>0.16800000000000012</v>
      </c>
      <c r="K359" s="142">
        <f t="shared" si="69"/>
        <v>0.22939147429862555</v>
      </c>
      <c r="L359" s="144">
        <f t="shared" si="74"/>
        <v>0.39739147429862565</v>
      </c>
      <c r="M359" s="143"/>
    </row>
    <row r="360" spans="1:13" x14ac:dyDescent="0.35">
      <c r="A360" s="143">
        <f t="shared" si="70"/>
        <v>100</v>
      </c>
      <c r="B360" s="141">
        <f t="shared" si="71"/>
        <v>0.33700000000000024</v>
      </c>
      <c r="C360" s="145">
        <f t="shared" si="65"/>
        <v>0.5</v>
      </c>
      <c r="D360">
        <f t="shared" si="65"/>
        <v>2</v>
      </c>
      <c r="F360">
        <f t="shared" si="72"/>
        <v>3.1720568633320755E-2</v>
      </c>
      <c r="G360">
        <f t="shared" si="66"/>
        <v>0.12000000577190569</v>
      </c>
      <c r="H360" s="142">
        <f t="shared" si="67"/>
        <v>2.8666521863647163</v>
      </c>
      <c r="I360" s="143">
        <f t="shared" si="73"/>
        <v>286.66521863647165</v>
      </c>
      <c r="J360" s="142">
        <f t="shared" si="68"/>
        <v>0.16850000000000012</v>
      </c>
      <c r="K360" s="142">
        <f t="shared" si="69"/>
        <v>0.22933217490917732</v>
      </c>
      <c r="L360" s="144">
        <f t="shared" si="74"/>
        <v>0.39783217490917744</v>
      </c>
      <c r="M360" s="143"/>
    </row>
    <row r="361" spans="1:13" x14ac:dyDescent="0.35">
      <c r="A361" s="143">
        <f t="shared" si="70"/>
        <v>100</v>
      </c>
      <c r="B361" s="141">
        <f t="shared" si="71"/>
        <v>0.33800000000000024</v>
      </c>
      <c r="C361" s="145">
        <f t="shared" ref="C361:D376" si="75">+C360</f>
        <v>0.5</v>
      </c>
      <c r="D361">
        <f t="shared" si="75"/>
        <v>2</v>
      </c>
      <c r="F361">
        <f t="shared" si="72"/>
        <v>3.1662778844538123E-2</v>
      </c>
      <c r="G361">
        <f t="shared" si="66"/>
        <v>0.12000000549040653</v>
      </c>
      <c r="H361" s="142">
        <f t="shared" si="67"/>
        <v>2.8658918259449964</v>
      </c>
      <c r="I361" s="143">
        <f t="shared" si="73"/>
        <v>286.58918259449962</v>
      </c>
      <c r="J361" s="142">
        <f t="shared" si="68"/>
        <v>0.16900000000000012</v>
      </c>
      <c r="K361" s="142">
        <f t="shared" si="69"/>
        <v>0.22927134607559971</v>
      </c>
      <c r="L361" s="144">
        <f t="shared" si="74"/>
        <v>0.39827134607559983</v>
      </c>
      <c r="M361" s="143"/>
    </row>
    <row r="362" spans="1:13" x14ac:dyDescent="0.35">
      <c r="A362" s="143">
        <f t="shared" si="70"/>
        <v>100</v>
      </c>
      <c r="B362" s="141">
        <f t="shared" si="71"/>
        <v>0.33900000000000025</v>
      </c>
      <c r="C362" s="145">
        <f t="shared" si="75"/>
        <v>0.5</v>
      </c>
      <c r="D362">
        <f t="shared" si="75"/>
        <v>2</v>
      </c>
      <c r="F362">
        <f t="shared" si="72"/>
        <v>3.1605212235776448E-2</v>
      </c>
      <c r="G362">
        <f t="shared" si="66"/>
        <v>0.12000000522263624</v>
      </c>
      <c r="H362" s="142">
        <f t="shared" si="67"/>
        <v>2.8651124252285269</v>
      </c>
      <c r="I362" s="143">
        <f t="shared" si="73"/>
        <v>286.51124252285268</v>
      </c>
      <c r="J362" s="142">
        <f t="shared" si="68"/>
        <v>0.16950000000000012</v>
      </c>
      <c r="K362" s="142">
        <f t="shared" si="69"/>
        <v>0.22920899401828215</v>
      </c>
      <c r="L362" s="144">
        <f t="shared" si="74"/>
        <v>0.3987089940182823</v>
      </c>
      <c r="M362" s="143"/>
    </row>
    <row r="363" spans="1:13" x14ac:dyDescent="0.35">
      <c r="A363" s="143">
        <f t="shared" si="70"/>
        <v>100</v>
      </c>
      <c r="B363" s="141">
        <f t="shared" si="71"/>
        <v>0.34000000000000025</v>
      </c>
      <c r="C363" s="145">
        <f t="shared" si="75"/>
        <v>0.5</v>
      </c>
      <c r="D363">
        <f t="shared" si="75"/>
        <v>2</v>
      </c>
      <c r="F363">
        <f t="shared" si="72"/>
        <v>3.1547867337991607E-2</v>
      </c>
      <c r="G363">
        <f t="shared" si="66"/>
        <v>0.12000000496792526</v>
      </c>
      <c r="H363" s="142">
        <f t="shared" si="67"/>
        <v>2.86431406144056</v>
      </c>
      <c r="I363" s="143">
        <f t="shared" si="73"/>
        <v>286.43140614405598</v>
      </c>
      <c r="J363" s="142">
        <f t="shared" si="68"/>
        <v>0.17000000000000012</v>
      </c>
      <c r="K363" s="142">
        <f t="shared" si="69"/>
        <v>0.2291451249152448</v>
      </c>
      <c r="L363" s="144">
        <f t="shared" si="74"/>
        <v>0.3991451249152449</v>
      </c>
      <c r="M363" s="143"/>
    </row>
    <row r="364" spans="1:13" x14ac:dyDescent="0.35">
      <c r="A364" s="143">
        <f t="shared" si="70"/>
        <v>100</v>
      </c>
      <c r="B364" s="141">
        <f t="shared" si="71"/>
        <v>0.34100000000000025</v>
      </c>
      <c r="C364" s="145">
        <f t="shared" si="75"/>
        <v>0.5</v>
      </c>
      <c r="D364">
        <f t="shared" si="75"/>
        <v>2</v>
      </c>
      <c r="F364">
        <f t="shared" si="72"/>
        <v>3.1490742695987492E-2</v>
      </c>
      <c r="G364">
        <f t="shared" si="66"/>
        <v>0.12000000472563667</v>
      </c>
      <c r="H364" s="142">
        <f t="shared" si="67"/>
        <v>2.8634968112818111</v>
      </c>
      <c r="I364" s="143">
        <f t="shared" si="73"/>
        <v>286.34968112818109</v>
      </c>
      <c r="J364" s="142">
        <f t="shared" si="68"/>
        <v>0.17050000000000012</v>
      </c>
      <c r="K364" s="142">
        <f t="shared" si="69"/>
        <v>0.2290797449025449</v>
      </c>
      <c r="L364" s="144">
        <f t="shared" si="74"/>
        <v>0.399579744902545</v>
      </c>
      <c r="M364" s="143"/>
    </row>
    <row r="365" spans="1:13" x14ac:dyDescent="0.35">
      <c r="A365" s="143">
        <f t="shared" si="70"/>
        <v>100</v>
      </c>
      <c r="B365" s="141">
        <f t="shared" si="71"/>
        <v>0.34200000000000025</v>
      </c>
      <c r="C365" s="145">
        <f t="shared" si="75"/>
        <v>0.5</v>
      </c>
      <c r="D365">
        <f t="shared" si="75"/>
        <v>2</v>
      </c>
      <c r="F365">
        <f t="shared" si="72"/>
        <v>3.1433836868245947E-2</v>
      </c>
      <c r="G365">
        <f t="shared" si="66"/>
        <v>0.12000000449516465</v>
      </c>
      <c r="H365" s="142">
        <f t="shared" si="67"/>
        <v>2.8626607509334683</v>
      </c>
      <c r="I365" s="143">
        <f t="shared" si="73"/>
        <v>286.26607509334684</v>
      </c>
      <c r="J365" s="142">
        <f t="shared" si="68"/>
        <v>0.17100000000000012</v>
      </c>
      <c r="K365" s="142">
        <f t="shared" si="69"/>
        <v>0.22901286007467747</v>
      </c>
      <c r="L365" s="144">
        <f t="shared" si="74"/>
        <v>0.40001286007467762</v>
      </c>
      <c r="M365" s="143"/>
    </row>
    <row r="366" spans="1:13" x14ac:dyDescent="0.35">
      <c r="A366" s="143">
        <f t="shared" si="70"/>
        <v>100</v>
      </c>
      <c r="B366" s="141">
        <f t="shared" si="71"/>
        <v>0.34300000000000025</v>
      </c>
      <c r="C366" s="145">
        <f t="shared" si="75"/>
        <v>0.5</v>
      </c>
      <c r="D366">
        <f t="shared" si="75"/>
        <v>2</v>
      </c>
      <c r="F366">
        <f t="shared" si="72"/>
        <v>3.1377148426759108E-2</v>
      </c>
      <c r="G366">
        <f t="shared" si="66"/>
        <v>0.12000000427593289</v>
      </c>
      <c r="H366" s="142">
        <f t="shared" si="67"/>
        <v>2.8618059560621485</v>
      </c>
      <c r="I366" s="143">
        <f t="shared" si="73"/>
        <v>286.18059560621487</v>
      </c>
      <c r="J366" s="142">
        <f t="shared" si="68"/>
        <v>0.17150000000000012</v>
      </c>
      <c r="K366" s="142">
        <f t="shared" si="69"/>
        <v>0.22894447648497188</v>
      </c>
      <c r="L366" s="144">
        <f t="shared" si="74"/>
        <v>0.400444476484972</v>
      </c>
      <c r="M366" s="143"/>
    </row>
    <row r="367" spans="1:13" x14ac:dyDescent="0.35">
      <c r="A367" s="143">
        <f t="shared" si="70"/>
        <v>100</v>
      </c>
      <c r="B367" s="141">
        <f t="shared" si="71"/>
        <v>0.34400000000000025</v>
      </c>
      <c r="C367" s="145">
        <f t="shared" si="75"/>
        <v>0.5</v>
      </c>
      <c r="D367">
        <f t="shared" si="75"/>
        <v>2</v>
      </c>
      <c r="F367">
        <f t="shared" si="72"/>
        <v>3.1320675956864483E-2</v>
      </c>
      <c r="G367">
        <f t="shared" si="66"/>
        <v>0.12000000406739318</v>
      </c>
      <c r="H367" s="142">
        <f t="shared" si="67"/>
        <v>2.860932501824792</v>
      </c>
      <c r="I367" s="143">
        <f t="shared" si="73"/>
        <v>286.09325018247921</v>
      </c>
      <c r="J367" s="142">
        <f t="shared" si="68"/>
        <v>0.17200000000000013</v>
      </c>
      <c r="K367" s="142">
        <f t="shared" si="69"/>
        <v>0.22887460014598338</v>
      </c>
      <c r="L367" s="144">
        <f t="shared" si="74"/>
        <v>0.40087460014598353</v>
      </c>
      <c r="M367" s="143"/>
    </row>
    <row r="368" spans="1:13" x14ac:dyDescent="0.35">
      <c r="A368" s="143">
        <f t="shared" si="70"/>
        <v>100</v>
      </c>
      <c r="B368" s="141">
        <f t="shared" si="71"/>
        <v>0.34500000000000025</v>
      </c>
      <c r="C368" s="145">
        <f t="shared" si="75"/>
        <v>0.5</v>
      </c>
      <c r="D368">
        <f t="shared" si="75"/>
        <v>2</v>
      </c>
      <c r="F368">
        <f t="shared" si="72"/>
        <v>3.1264418057082285E-2</v>
      </c>
      <c r="G368">
        <f t="shared" si="66"/>
        <v>0.12000000386902408</v>
      </c>
      <c r="H368" s="142">
        <f t="shared" si="67"/>
        <v>2.8600404628734868</v>
      </c>
      <c r="I368" s="143">
        <f t="shared" si="73"/>
        <v>286.00404628734867</v>
      </c>
      <c r="J368" s="142">
        <f t="shared" si="68"/>
        <v>0.17250000000000013</v>
      </c>
      <c r="K368" s="142">
        <f t="shared" si="69"/>
        <v>0.22880323702987895</v>
      </c>
      <c r="L368" s="144">
        <f t="shared" si="74"/>
        <v>0.40130323702987908</v>
      </c>
      <c r="M368" s="143"/>
    </row>
    <row r="369" spans="1:13" x14ac:dyDescent="0.35">
      <c r="A369" s="143">
        <f t="shared" si="70"/>
        <v>100</v>
      </c>
      <c r="B369" s="141">
        <f t="shared" si="71"/>
        <v>0.34600000000000025</v>
      </c>
      <c r="C369" s="145">
        <f t="shared" si="75"/>
        <v>0.5</v>
      </c>
      <c r="D369">
        <f t="shared" si="75"/>
        <v>2</v>
      </c>
      <c r="F369">
        <f t="shared" si="72"/>
        <v>3.1208373338955427E-2</v>
      </c>
      <c r="G369">
        <f t="shared" si="66"/>
        <v>0.12000000368032955</v>
      </c>
      <c r="H369" s="142">
        <f t="shared" si="67"/>
        <v>2.8591299133602464</v>
      </c>
      <c r="I369" s="143">
        <f t="shared" si="73"/>
        <v>285.91299133602462</v>
      </c>
      <c r="J369" s="142">
        <f t="shared" si="68"/>
        <v>0.17300000000000013</v>
      </c>
      <c r="K369" s="142">
        <f t="shared" si="69"/>
        <v>0.2287303930688197</v>
      </c>
      <c r="L369" s="144">
        <f t="shared" si="74"/>
        <v>0.40173039306881986</v>
      </c>
      <c r="M369" s="143"/>
    </row>
    <row r="370" spans="1:13" x14ac:dyDescent="0.35">
      <c r="A370" s="143">
        <f t="shared" si="70"/>
        <v>100</v>
      </c>
      <c r="B370" s="141">
        <f t="shared" si="71"/>
        <v>0.34700000000000025</v>
      </c>
      <c r="C370" s="145">
        <f t="shared" si="75"/>
        <v>0.5</v>
      </c>
      <c r="D370">
        <f t="shared" si="75"/>
        <v>2</v>
      </c>
      <c r="F370">
        <f t="shared" si="72"/>
        <v>3.1152540426891723E-2</v>
      </c>
      <c r="G370">
        <f t="shared" si="66"/>
        <v>0.12000000350083775</v>
      </c>
      <c r="H370" s="142">
        <f t="shared" si="67"/>
        <v>2.8582009269417203</v>
      </c>
      <c r="I370" s="143">
        <f t="shared" si="73"/>
        <v>285.82009269417205</v>
      </c>
      <c r="J370" s="142">
        <f t="shared" si="68"/>
        <v>0.17350000000000013</v>
      </c>
      <c r="K370" s="142">
        <f t="shared" si="69"/>
        <v>0.22865607415533762</v>
      </c>
      <c r="L370" s="144">
        <f t="shared" si="74"/>
        <v>0.40215607415533772</v>
      </c>
      <c r="M370" s="143"/>
    </row>
    <row r="371" spans="1:13" x14ac:dyDescent="0.35">
      <c r="A371" s="143">
        <f t="shared" si="70"/>
        <v>100</v>
      </c>
      <c r="B371" s="141">
        <f t="shared" si="71"/>
        <v>0.34800000000000025</v>
      </c>
      <c r="C371" s="145">
        <f t="shared" si="75"/>
        <v>0.5</v>
      </c>
      <c r="D371">
        <f t="shared" si="75"/>
        <v>2</v>
      </c>
      <c r="F371">
        <f t="shared" si="72"/>
        <v>3.1096917958008594E-2</v>
      </c>
      <c r="G371">
        <f t="shared" si="66"/>
        <v>0.12000000333009989</v>
      </c>
      <c r="H371" s="142">
        <f t="shared" si="67"/>
        <v>2.8572535767838532</v>
      </c>
      <c r="I371" s="143">
        <f t="shared" si="73"/>
        <v>285.72535767838531</v>
      </c>
      <c r="J371" s="142">
        <f t="shared" si="68"/>
        <v>0.17400000000000013</v>
      </c>
      <c r="K371" s="142">
        <f t="shared" si="69"/>
        <v>0.22858028614270826</v>
      </c>
      <c r="L371" s="144">
        <f t="shared" si="74"/>
        <v>0.40258028614270835</v>
      </c>
      <c r="M371" s="143"/>
    </row>
    <row r="372" spans="1:13" x14ac:dyDescent="0.35">
      <c r="A372" s="143">
        <f t="shared" si="70"/>
        <v>100</v>
      </c>
      <c r="B372" s="141">
        <f t="shared" si="71"/>
        <v>0.34900000000000025</v>
      </c>
      <c r="C372" s="145">
        <f t="shared" si="75"/>
        <v>0.5</v>
      </c>
      <c r="D372">
        <f t="shared" si="75"/>
        <v>2</v>
      </c>
      <c r="F372">
        <f t="shared" si="72"/>
        <v>3.1041504581979976E-2</v>
      </c>
      <c r="G372">
        <f t="shared" si="66"/>
        <v>0.12000000316768901</v>
      </c>
      <c r="H372" s="142">
        <f t="shared" si="67"/>
        <v>2.8562879355664839</v>
      </c>
      <c r="I372" s="143">
        <f t="shared" si="73"/>
        <v>285.62879355664836</v>
      </c>
      <c r="J372" s="142">
        <f t="shared" si="68"/>
        <v>0.17450000000000013</v>
      </c>
      <c r="K372" s="142">
        <f t="shared" si="69"/>
        <v>0.22850303484531873</v>
      </c>
      <c r="L372" s="144">
        <f t="shared" si="74"/>
        <v>0.40300303484531885</v>
      </c>
      <c r="M372" s="143"/>
    </row>
    <row r="373" spans="1:13" x14ac:dyDescent="0.35">
      <c r="A373" s="143">
        <f t="shared" si="70"/>
        <v>100</v>
      </c>
      <c r="B373" s="141">
        <f t="shared" si="71"/>
        <v>0.35000000000000026</v>
      </c>
      <c r="C373" s="145">
        <f t="shared" si="75"/>
        <v>0.5</v>
      </c>
      <c r="D373">
        <f t="shared" si="75"/>
        <v>2</v>
      </c>
      <c r="F373">
        <f t="shared" si="72"/>
        <v>3.0986298960885575E-2</v>
      </c>
      <c r="G373">
        <f t="shared" si="66"/>
        <v>0.12000000301319898</v>
      </c>
      <c r="H373" s="142">
        <f t="shared" si="67"/>
        <v>2.8553040754878913</v>
      </c>
      <c r="I373" s="143">
        <f t="shared" si="73"/>
        <v>285.53040754878913</v>
      </c>
      <c r="J373" s="142">
        <f t="shared" si="68"/>
        <v>0.17500000000000013</v>
      </c>
      <c r="K373" s="142">
        <f t="shared" si="69"/>
        <v>0.22842432603903132</v>
      </c>
      <c r="L373" s="144">
        <f t="shared" si="74"/>
        <v>0.40342432603903144</v>
      </c>
      <c r="M373" s="143"/>
    </row>
    <row r="374" spans="1:13" x14ac:dyDescent="0.35">
      <c r="A374" s="143">
        <f t="shared" si="70"/>
        <v>100</v>
      </c>
      <c r="B374" s="141">
        <f t="shared" si="71"/>
        <v>0.35100000000000026</v>
      </c>
      <c r="C374" s="145">
        <f t="shared" si="75"/>
        <v>0.5</v>
      </c>
      <c r="D374">
        <f t="shared" si="75"/>
        <v>2</v>
      </c>
      <c r="F374">
        <f t="shared" si="72"/>
        <v>3.0931299769062316E-2</v>
      </c>
      <c r="G374">
        <f t="shared" si="66"/>
        <v>0.12000000286624353</v>
      </c>
      <c r="H374" s="142">
        <f t="shared" si="67"/>
        <v>2.8543020682692819</v>
      </c>
      <c r="I374" s="143">
        <f t="shared" si="73"/>
        <v>285.43020682692821</v>
      </c>
      <c r="J374" s="142">
        <f t="shared" si="68"/>
        <v>0.17550000000000013</v>
      </c>
      <c r="K374" s="142">
        <f t="shared" si="69"/>
        <v>0.22834416546154257</v>
      </c>
      <c r="L374" s="144">
        <f t="shared" si="74"/>
        <v>0.40384416546154267</v>
      </c>
      <c r="M374" s="143"/>
    </row>
    <row r="375" spans="1:13" x14ac:dyDescent="0.35">
      <c r="A375" s="143">
        <f t="shared" si="70"/>
        <v>100</v>
      </c>
      <c r="B375" s="141">
        <f t="shared" si="71"/>
        <v>0.35200000000000026</v>
      </c>
      <c r="C375" s="145">
        <f t="shared" si="75"/>
        <v>0.5</v>
      </c>
      <c r="D375">
        <f t="shared" si="75"/>
        <v>2</v>
      </c>
      <c r="F375">
        <f t="shared" si="72"/>
        <v>3.0876505692957964E-2</v>
      </c>
      <c r="G375">
        <f t="shared" si="66"/>
        <v>0.12000000272645518</v>
      </c>
      <c r="H375" s="142">
        <f t="shared" si="67"/>
        <v>2.853281985159223</v>
      </c>
      <c r="I375" s="143">
        <f t="shared" si="73"/>
        <v>285.32819851592228</v>
      </c>
      <c r="J375" s="142">
        <f t="shared" si="68"/>
        <v>0.17600000000000013</v>
      </c>
      <c r="K375" s="142">
        <f t="shared" si="69"/>
        <v>0.22826255881273785</v>
      </c>
      <c r="L375" s="144">
        <f t="shared" si="74"/>
        <v>0.40426255881273798</v>
      </c>
      <c r="M375" s="143"/>
    </row>
    <row r="376" spans="1:13" x14ac:dyDescent="0.35">
      <c r="A376" s="143">
        <f t="shared" si="70"/>
        <v>100</v>
      </c>
      <c r="B376" s="141">
        <f t="shared" si="71"/>
        <v>0.35300000000000026</v>
      </c>
      <c r="C376" s="145">
        <f t="shared" si="75"/>
        <v>0.5</v>
      </c>
      <c r="D376">
        <f t="shared" si="75"/>
        <v>2</v>
      </c>
      <c r="F376">
        <f t="shared" si="72"/>
        <v>3.0821915430986977E-2</v>
      </c>
      <c r="G376">
        <f t="shared" si="66"/>
        <v>0.1200000025934844</v>
      </c>
      <c r="H376" s="142">
        <f t="shared" si="67"/>
        <v>2.8522438969380328</v>
      </c>
      <c r="I376" s="143">
        <f t="shared" si="73"/>
        <v>285.22438969380329</v>
      </c>
      <c r="J376" s="142">
        <f t="shared" si="68"/>
        <v>0.17650000000000013</v>
      </c>
      <c r="K376" s="142">
        <f t="shared" si="69"/>
        <v>0.22817951175504264</v>
      </c>
      <c r="L376" s="144">
        <f t="shared" si="74"/>
        <v>0.4046795117550428</v>
      </c>
      <c r="M376" s="143"/>
    </row>
    <row r="377" spans="1:13" x14ac:dyDescent="0.35">
      <c r="A377" s="143">
        <f t="shared" si="70"/>
        <v>100</v>
      </c>
      <c r="B377" s="141">
        <f t="shared" si="71"/>
        <v>0.35400000000000026</v>
      </c>
      <c r="C377" s="145">
        <f t="shared" ref="C377:D392" si="76">+C376</f>
        <v>0.5</v>
      </c>
      <c r="D377">
        <f t="shared" si="76"/>
        <v>2</v>
      </c>
      <c r="F377">
        <f t="shared" si="72"/>
        <v>3.0767527693388384E-2</v>
      </c>
      <c r="G377">
        <f t="shared" si="66"/>
        <v>0.12000000246699867</v>
      </c>
      <c r="H377" s="142">
        <f t="shared" si="67"/>
        <v>2.8511878739220986</v>
      </c>
      <c r="I377" s="143">
        <f t="shared" si="73"/>
        <v>285.11878739220987</v>
      </c>
      <c r="J377" s="142">
        <f t="shared" si="68"/>
        <v>0.17700000000000013</v>
      </c>
      <c r="K377" s="142">
        <f t="shared" si="69"/>
        <v>0.2280950299137679</v>
      </c>
      <c r="L377" s="144">
        <f t="shared" si="74"/>
        <v>0.405095029913768</v>
      </c>
      <c r="M377" s="143"/>
    </row>
    <row r="378" spans="1:13" x14ac:dyDescent="0.35">
      <c r="A378" s="143">
        <f t="shared" si="70"/>
        <v>100</v>
      </c>
      <c r="B378" s="141">
        <f t="shared" si="71"/>
        <v>0.35500000000000026</v>
      </c>
      <c r="C378" s="145">
        <f t="shared" si="76"/>
        <v>0.5</v>
      </c>
      <c r="D378">
        <f t="shared" si="76"/>
        <v>2</v>
      </c>
      <c r="F378">
        <f t="shared" si="72"/>
        <v>3.071334120208578E-2</v>
      </c>
      <c r="G378">
        <f t="shared" si="66"/>
        <v>0.12000000234668173</v>
      </c>
      <c r="H378" s="142">
        <f t="shared" si="67"/>
        <v>2.850113985968163</v>
      </c>
      <c r="I378" s="143">
        <f t="shared" si="73"/>
        <v>285.01139859681632</v>
      </c>
      <c r="J378" s="142">
        <f t="shared" si="68"/>
        <v>0.17750000000000013</v>
      </c>
      <c r="K378" s="142">
        <f t="shared" si="69"/>
        <v>0.22800911887745304</v>
      </c>
      <c r="L378" s="144">
        <f t="shared" si="74"/>
        <v>0.40550911887745317</v>
      </c>
      <c r="M378" s="143"/>
    </row>
    <row r="379" spans="1:13" x14ac:dyDescent="0.35">
      <c r="A379" s="143">
        <f t="shared" si="70"/>
        <v>100</v>
      </c>
      <c r="B379" s="141">
        <f t="shared" si="71"/>
        <v>0.35600000000000026</v>
      </c>
      <c r="C379" s="145">
        <f t="shared" si="76"/>
        <v>0.5</v>
      </c>
      <c r="D379">
        <f t="shared" si="76"/>
        <v>2</v>
      </c>
      <c r="F379">
        <f t="shared" si="72"/>
        <v>3.065935469054943E-2</v>
      </c>
      <c r="G379">
        <f t="shared" si="66"/>
        <v>0.12000000223223271</v>
      </c>
      <c r="H379" s="142">
        <f t="shared" si="67"/>
        <v>2.8490223024775472</v>
      </c>
      <c r="I379" s="143">
        <f t="shared" si="73"/>
        <v>284.90223024775474</v>
      </c>
      <c r="J379" s="142">
        <f t="shared" si="68"/>
        <v>0.17800000000000013</v>
      </c>
      <c r="K379" s="142">
        <f t="shared" si="69"/>
        <v>0.22792178419820378</v>
      </c>
      <c r="L379" s="144">
        <f t="shared" si="74"/>
        <v>0.40592178419820391</v>
      </c>
      <c r="M379" s="143"/>
    </row>
    <row r="380" spans="1:13" x14ac:dyDescent="0.35">
      <c r="A380" s="143">
        <f t="shared" si="70"/>
        <v>100</v>
      </c>
      <c r="B380" s="141">
        <f t="shared" si="71"/>
        <v>0.35700000000000026</v>
      </c>
      <c r="C380" s="145">
        <f t="shared" si="76"/>
        <v>0.5</v>
      </c>
      <c r="D380">
        <f t="shared" si="76"/>
        <v>2</v>
      </c>
      <c r="F380">
        <f t="shared" si="72"/>
        <v>3.0605566903660196E-2</v>
      </c>
      <c r="G380">
        <f t="shared" si="66"/>
        <v>0.12000000212336544</v>
      </c>
      <c r="H380" s="142">
        <f t="shared" si="67"/>
        <v>2.8479128924003252</v>
      </c>
      <c r="I380" s="143">
        <f t="shared" si="73"/>
        <v>284.79128924003254</v>
      </c>
      <c r="J380" s="142">
        <f t="shared" si="68"/>
        <v>0.17850000000000013</v>
      </c>
      <c r="K380" s="142">
        <f t="shared" si="69"/>
        <v>0.22783303139202601</v>
      </c>
      <c r="L380" s="144">
        <f t="shared" si="74"/>
        <v>0.40633303139202614</v>
      </c>
      <c r="M380" s="143"/>
    </row>
    <row r="381" spans="1:13" x14ac:dyDescent="0.35">
      <c r="A381" s="143">
        <f t="shared" si="70"/>
        <v>100</v>
      </c>
      <c r="B381" s="141">
        <f t="shared" si="71"/>
        <v>0.35800000000000026</v>
      </c>
      <c r="C381" s="145">
        <f t="shared" si="76"/>
        <v>0.5</v>
      </c>
      <c r="D381">
        <f t="shared" si="76"/>
        <v>2</v>
      </c>
      <c r="F381">
        <f t="shared" si="72"/>
        <v>3.0551976597575716E-2</v>
      </c>
      <c r="G381">
        <f t="shared" si="66"/>
        <v>0.12000000201980768</v>
      </c>
      <c r="H381" s="142">
        <f t="shared" si="67"/>
        <v>2.8467858242394573</v>
      </c>
      <c r="I381" s="143">
        <f t="shared" si="73"/>
        <v>284.67858242394573</v>
      </c>
      <c r="J381" s="142">
        <f t="shared" si="68"/>
        <v>0.17900000000000013</v>
      </c>
      <c r="K381" s="142">
        <f t="shared" si="69"/>
        <v>0.22774286593915657</v>
      </c>
      <c r="L381" s="144">
        <f t="shared" si="74"/>
        <v>0.40674286593915671</v>
      </c>
      <c r="M381" s="143"/>
    </row>
    <row r="382" spans="1:13" x14ac:dyDescent="0.35">
      <c r="A382" s="143">
        <f t="shared" si="70"/>
        <v>100</v>
      </c>
      <c r="B382" s="141">
        <f t="shared" si="71"/>
        <v>0.35900000000000026</v>
      </c>
      <c r="C382" s="145">
        <f t="shared" si="76"/>
        <v>0.5</v>
      </c>
      <c r="D382">
        <f t="shared" si="76"/>
        <v>2</v>
      </c>
      <c r="F382">
        <f t="shared" si="72"/>
        <v>3.0498582539598192E-2</v>
      </c>
      <c r="G382">
        <f t="shared" si="66"/>
        <v>0.1200000019213005</v>
      </c>
      <c r="H382" s="142">
        <f t="shared" si="67"/>
        <v>2.8456411660548571</v>
      </c>
      <c r="I382" s="143">
        <f t="shared" si="73"/>
        <v>284.56411660548571</v>
      </c>
      <c r="J382" s="142">
        <f t="shared" si="68"/>
        <v>0.17950000000000013</v>
      </c>
      <c r="K382" s="142">
        <f t="shared" si="69"/>
        <v>0.22765129328438857</v>
      </c>
      <c r="L382" s="144">
        <f t="shared" si="74"/>
        <v>0.4071512932843887</v>
      </c>
      <c r="M382" s="143"/>
    </row>
    <row r="383" spans="1:13" x14ac:dyDescent="0.35">
      <c r="A383" s="143">
        <f t="shared" si="70"/>
        <v>100</v>
      </c>
      <c r="B383" s="141">
        <f t="shared" si="71"/>
        <v>0.36000000000000026</v>
      </c>
      <c r="C383" s="145">
        <f t="shared" si="76"/>
        <v>0.5</v>
      </c>
      <c r="D383">
        <f t="shared" si="76"/>
        <v>2</v>
      </c>
      <c r="F383">
        <f t="shared" si="72"/>
        <v>3.0445383508044405E-2</v>
      </c>
      <c r="G383">
        <f t="shared" si="66"/>
        <v>0.12000000182759755</v>
      </c>
      <c r="H383" s="142">
        <f t="shared" si="67"/>
        <v>2.8444789854674299</v>
      </c>
      <c r="I383" s="143">
        <f t="shared" si="73"/>
        <v>284.44789854674298</v>
      </c>
      <c r="J383" s="142">
        <f t="shared" si="68"/>
        <v>0.18000000000000013</v>
      </c>
      <c r="K383" s="142">
        <f t="shared" si="69"/>
        <v>0.22755831883739441</v>
      </c>
      <c r="L383" s="144">
        <f t="shared" si="74"/>
        <v>0.40755831883739457</v>
      </c>
      <c r="M383" s="143"/>
    </row>
    <row r="384" spans="1:13" x14ac:dyDescent="0.35">
      <c r="A384" s="143">
        <f t="shared" si="70"/>
        <v>100</v>
      </c>
      <c r="B384" s="141">
        <f t="shared" si="71"/>
        <v>0.36100000000000027</v>
      </c>
      <c r="C384" s="145">
        <f t="shared" si="76"/>
        <v>0.5</v>
      </c>
      <c r="D384">
        <f t="shared" si="76"/>
        <v>2</v>
      </c>
      <c r="F384">
        <f t="shared" si="72"/>
        <v>3.039237829211738E-2</v>
      </c>
      <c r="G384">
        <f t="shared" si="66"/>
        <v>0.12000000173846459</v>
      </c>
      <c r="H384" s="142">
        <f t="shared" si="67"/>
        <v>2.8432993496630519</v>
      </c>
      <c r="I384" s="143">
        <f t="shared" si="73"/>
        <v>284.32993496630519</v>
      </c>
      <c r="J384" s="142">
        <f t="shared" si="68"/>
        <v>0.18050000000000013</v>
      </c>
      <c r="K384" s="142">
        <f t="shared" si="69"/>
        <v>0.22746394797304414</v>
      </c>
      <c r="L384" s="144">
        <f t="shared" si="74"/>
        <v>0.40796394797304425</v>
      </c>
      <c r="M384" s="143"/>
    </row>
    <row r="385" spans="1:13" x14ac:dyDescent="0.35">
      <c r="A385" s="143">
        <f t="shared" si="70"/>
        <v>100</v>
      </c>
      <c r="B385" s="141">
        <f t="shared" si="71"/>
        <v>0.36200000000000027</v>
      </c>
      <c r="C385" s="145">
        <f t="shared" si="76"/>
        <v>0.5</v>
      </c>
      <c r="D385">
        <f t="shared" si="76"/>
        <v>2</v>
      </c>
      <c r="F385">
        <f t="shared" si="72"/>
        <v>3.0339565691779941E-2</v>
      </c>
      <c r="G385">
        <f t="shared" si="66"/>
        <v>0.12000000165367865</v>
      </c>
      <c r="H385" s="142">
        <f t="shared" si="67"/>
        <v>2.8421023253965032</v>
      </c>
      <c r="I385" s="143">
        <f t="shared" si="73"/>
        <v>284.21023253965029</v>
      </c>
      <c r="J385" s="142">
        <f t="shared" si="68"/>
        <v>0.18100000000000013</v>
      </c>
      <c r="K385" s="142">
        <f t="shared" si="69"/>
        <v>0.22736818603172027</v>
      </c>
      <c r="L385" s="144">
        <f t="shared" si="74"/>
        <v>0.40836818603172043</v>
      </c>
      <c r="M385" s="143"/>
    </row>
    <row r="386" spans="1:13" x14ac:dyDescent="0.35">
      <c r="A386" s="143">
        <f t="shared" si="70"/>
        <v>100</v>
      </c>
      <c r="B386" s="141">
        <f t="shared" si="71"/>
        <v>0.36300000000000027</v>
      </c>
      <c r="C386" s="145">
        <f t="shared" si="76"/>
        <v>0.5</v>
      </c>
      <c r="D386">
        <f t="shared" si="76"/>
        <v>2</v>
      </c>
      <c r="F386">
        <f t="shared" si="72"/>
        <v>3.0286944517630171E-2</v>
      </c>
      <c r="G386">
        <f t="shared" si="66"/>
        <v>0.12000000157302779</v>
      </c>
      <c r="H386" s="142">
        <f t="shared" si="67"/>
        <v>2.8408879789953603</v>
      </c>
      <c r="I386" s="143">
        <f t="shared" si="73"/>
        <v>284.08879789953602</v>
      </c>
      <c r="J386" s="142">
        <f t="shared" si="68"/>
        <v>0.18150000000000013</v>
      </c>
      <c r="K386" s="142">
        <f t="shared" si="69"/>
        <v>0.22727103831962883</v>
      </c>
      <c r="L386" s="144">
        <f t="shared" si="74"/>
        <v>0.40877103831962897</v>
      </c>
      <c r="M386" s="143"/>
    </row>
    <row r="387" spans="1:13" x14ac:dyDescent="0.35">
      <c r="A387" s="143">
        <f t="shared" si="70"/>
        <v>100</v>
      </c>
      <c r="B387" s="141">
        <f t="shared" si="71"/>
        <v>0.36400000000000027</v>
      </c>
      <c r="C387" s="145">
        <f t="shared" si="76"/>
        <v>0.5</v>
      </c>
      <c r="D387">
        <f t="shared" si="76"/>
        <v>2</v>
      </c>
      <c r="F387">
        <f t="shared" si="72"/>
        <v>3.0234513590778524E-2</v>
      </c>
      <c r="G387">
        <f t="shared" si="66"/>
        <v>0.12000000149631032</v>
      </c>
      <c r="H387" s="142">
        <f t="shared" si="67"/>
        <v>2.8396563763638349</v>
      </c>
      <c r="I387" s="143">
        <f t="shared" si="73"/>
        <v>283.96563763638352</v>
      </c>
      <c r="J387" s="142">
        <f t="shared" si="68"/>
        <v>0.18200000000000013</v>
      </c>
      <c r="K387" s="142">
        <f t="shared" si="69"/>
        <v>0.2271725101091068</v>
      </c>
      <c r="L387" s="144">
        <f t="shared" si="74"/>
        <v>0.40917251010910693</v>
      </c>
      <c r="M387" s="143"/>
    </row>
    <row r="388" spans="1:13" x14ac:dyDescent="0.35">
      <c r="A388" s="143">
        <f t="shared" si="70"/>
        <v>100</v>
      </c>
      <c r="B388" s="141">
        <f t="shared" si="71"/>
        <v>0.36500000000000027</v>
      </c>
      <c r="C388" s="145">
        <f t="shared" si="76"/>
        <v>0.5</v>
      </c>
      <c r="D388">
        <f t="shared" si="76"/>
        <v>2</v>
      </c>
      <c r="F388">
        <f t="shared" si="72"/>
        <v>3.0182271742726766E-2</v>
      </c>
      <c r="G388">
        <f t="shared" si="66"/>
        <v>0.12000000142333442</v>
      </c>
      <c r="H388" s="142">
        <f t="shared" si="67"/>
        <v>2.8384075829865791</v>
      </c>
      <c r="I388" s="143">
        <f t="shared" si="73"/>
        <v>283.84075829865793</v>
      </c>
      <c r="J388" s="142">
        <f t="shared" si="68"/>
        <v>0.18250000000000013</v>
      </c>
      <c r="K388" s="142">
        <f t="shared" si="69"/>
        <v>0.22707260663892634</v>
      </c>
      <c r="L388" s="144">
        <f t="shared" si="74"/>
        <v>0.40957260663892647</v>
      </c>
      <c r="M388" s="143"/>
    </row>
    <row r="389" spans="1:13" x14ac:dyDescent="0.35">
      <c r="A389" s="143">
        <f t="shared" si="70"/>
        <v>100</v>
      </c>
      <c r="B389" s="141">
        <f t="shared" si="71"/>
        <v>0.36600000000000027</v>
      </c>
      <c r="C389" s="145">
        <f t="shared" si="76"/>
        <v>0.5</v>
      </c>
      <c r="D389">
        <f t="shared" si="76"/>
        <v>2</v>
      </c>
      <c r="F389">
        <f t="shared" si="72"/>
        <v>3.0130217815248595E-2</v>
      </c>
      <c r="G389">
        <f t="shared" si="66"/>
        <v>0.12000000135391757</v>
      </c>
      <c r="H389" s="142">
        <f t="shared" si="67"/>
        <v>2.8371416639324321</v>
      </c>
      <c r="I389" s="143">
        <f t="shared" si="73"/>
        <v>283.7141663932432</v>
      </c>
      <c r="J389" s="142">
        <f t="shared" si="68"/>
        <v>0.18300000000000013</v>
      </c>
      <c r="K389" s="142">
        <f t="shared" si="69"/>
        <v>0.22697133311459458</v>
      </c>
      <c r="L389" s="144">
        <f t="shared" si="74"/>
        <v>0.40997133311459472</v>
      </c>
      <c r="M389" s="143"/>
    </row>
    <row r="390" spans="1:13" x14ac:dyDescent="0.35">
      <c r="A390" s="143">
        <f t="shared" si="70"/>
        <v>100</v>
      </c>
      <c r="B390" s="141">
        <f t="shared" si="71"/>
        <v>0.36700000000000027</v>
      </c>
      <c r="C390" s="145">
        <f t="shared" si="76"/>
        <v>0.5</v>
      </c>
      <c r="D390">
        <f t="shared" si="76"/>
        <v>2</v>
      </c>
      <c r="F390">
        <f t="shared" si="72"/>
        <v>3.0078350660271987E-2</v>
      </c>
      <c r="G390">
        <f t="shared" si="66"/>
        <v>0.12000000128788622</v>
      </c>
      <c r="H390" s="142">
        <f t="shared" si="67"/>
        <v>2.8358586838581381</v>
      </c>
      <c r="I390" s="143">
        <f t="shared" si="73"/>
        <v>283.5858683858138</v>
      </c>
      <c r="J390" s="142">
        <f t="shared" si="68"/>
        <v>0.18350000000000014</v>
      </c>
      <c r="K390" s="142">
        <f t="shared" si="69"/>
        <v>0.22686869470865106</v>
      </c>
      <c r="L390" s="144">
        <f t="shared" si="74"/>
        <v>0.41036869470865123</v>
      </c>
      <c r="M390" s="143"/>
    </row>
    <row r="391" spans="1:13" x14ac:dyDescent="0.35">
      <c r="A391" s="143">
        <f t="shared" si="70"/>
        <v>100</v>
      </c>
      <c r="B391" s="141">
        <f t="shared" si="71"/>
        <v>0.36800000000000027</v>
      </c>
      <c r="C391" s="145">
        <f t="shared" si="76"/>
        <v>0.5</v>
      </c>
      <c r="D391">
        <f t="shared" si="76"/>
        <v>2</v>
      </c>
      <c r="F391">
        <f t="shared" si="72"/>
        <v>3.0026669139763162E-2</v>
      </c>
      <c r="G391">
        <f t="shared" si="66"/>
        <v>0.12000000122507529</v>
      </c>
      <c r="H391" s="142">
        <f t="shared" si="67"/>
        <v>2.8345587070120071</v>
      </c>
      <c r="I391" s="143">
        <f t="shared" si="73"/>
        <v>283.45587070120069</v>
      </c>
      <c r="J391" s="142">
        <f t="shared" si="68"/>
        <v>0.18400000000000014</v>
      </c>
      <c r="K391" s="142">
        <f t="shared" si="69"/>
        <v>0.22676469656096057</v>
      </c>
      <c r="L391" s="144">
        <f t="shared" si="74"/>
        <v>0.41076469656096071</v>
      </c>
      <c r="M391" s="143"/>
    </row>
    <row r="392" spans="1:13" x14ac:dyDescent="0.35">
      <c r="A392" s="143">
        <f t="shared" si="70"/>
        <v>100</v>
      </c>
      <c r="B392" s="141">
        <f t="shared" si="71"/>
        <v>0.36900000000000027</v>
      </c>
      <c r="C392" s="145">
        <f t="shared" si="76"/>
        <v>0.5</v>
      </c>
      <c r="D392">
        <f t="shared" si="76"/>
        <v>2</v>
      </c>
      <c r="F392">
        <f t="shared" si="72"/>
        <v>2.9975172125612199E-2</v>
      </c>
      <c r="G392">
        <f t="shared" si="66"/>
        <v>0.12000000116532765</v>
      </c>
      <c r="H392" s="142">
        <f t="shared" si="67"/>
        <v>2.8332417972375485</v>
      </c>
      <c r="I392" s="143">
        <f t="shared" si="73"/>
        <v>283.32417972375487</v>
      </c>
      <c r="J392" s="142">
        <f t="shared" si="68"/>
        <v>0.18450000000000014</v>
      </c>
      <c r="K392" s="142">
        <f t="shared" si="69"/>
        <v>0.22665934377900387</v>
      </c>
      <c r="L392" s="144">
        <f t="shared" si="74"/>
        <v>0.41115934377900398</v>
      </c>
      <c r="M392" s="143"/>
    </row>
    <row r="393" spans="1:13" x14ac:dyDescent="0.35">
      <c r="A393" s="143">
        <f t="shared" si="70"/>
        <v>100</v>
      </c>
      <c r="B393" s="141">
        <f t="shared" si="71"/>
        <v>0.37000000000000027</v>
      </c>
      <c r="C393" s="145">
        <f t="shared" ref="C393:D408" si="77">+C392</f>
        <v>0.5</v>
      </c>
      <c r="D393">
        <f t="shared" si="77"/>
        <v>2</v>
      </c>
      <c r="F393">
        <f t="shared" si="72"/>
        <v>2.9923858499520301E-2</v>
      </c>
      <c r="G393">
        <f t="shared" si="66"/>
        <v>0.12000000110849396</v>
      </c>
      <c r="H393" s="142">
        <f t="shared" si="67"/>
        <v>2.8319080179770442</v>
      </c>
      <c r="I393" s="143">
        <f t="shared" si="73"/>
        <v>283.19080179770441</v>
      </c>
      <c r="J393" s="142">
        <f t="shared" si="68"/>
        <v>0.18500000000000014</v>
      </c>
      <c r="K393" s="142">
        <f t="shared" si="69"/>
        <v>0.22655264143816353</v>
      </c>
      <c r="L393" s="144">
        <f t="shared" si="74"/>
        <v>0.41155264143816367</v>
      </c>
      <c r="M393" s="143"/>
    </row>
    <row r="394" spans="1:13" x14ac:dyDescent="0.35">
      <c r="A394" s="143">
        <f t="shared" si="70"/>
        <v>100</v>
      </c>
      <c r="B394" s="141">
        <f t="shared" si="71"/>
        <v>0.37100000000000027</v>
      </c>
      <c r="C394" s="145">
        <f t="shared" si="77"/>
        <v>0.5</v>
      </c>
      <c r="D394">
        <f t="shared" si="77"/>
        <v>2</v>
      </c>
      <c r="F394">
        <f t="shared" si="72"/>
        <v>2.9872727152888533E-2</v>
      </c>
      <c r="G394">
        <f t="shared" si="66"/>
        <v>0.12000000105443208</v>
      </c>
      <c r="H394" s="142">
        <f t="shared" si="67"/>
        <v>2.8305574322751013</v>
      </c>
      <c r="I394" s="143">
        <f t="shared" si="73"/>
        <v>283.05574322751011</v>
      </c>
      <c r="J394" s="142">
        <f t="shared" si="68"/>
        <v>0.18550000000000014</v>
      </c>
      <c r="K394" s="142">
        <f t="shared" si="69"/>
        <v>0.22644459458200811</v>
      </c>
      <c r="L394" s="144">
        <f t="shared" si="74"/>
        <v>0.41194459458200827</v>
      </c>
      <c r="M394" s="143"/>
    </row>
    <row r="395" spans="1:13" x14ac:dyDescent="0.35">
      <c r="A395" s="143">
        <f t="shared" si="70"/>
        <v>100</v>
      </c>
      <c r="B395" s="141">
        <f t="shared" si="71"/>
        <v>0.37200000000000027</v>
      </c>
      <c r="C395" s="145">
        <f t="shared" si="77"/>
        <v>0.5</v>
      </c>
      <c r="D395">
        <f t="shared" si="77"/>
        <v>2</v>
      </c>
      <c r="F395">
        <f t="shared" si="72"/>
        <v>2.9821776986708268E-2</v>
      </c>
      <c r="G395">
        <f t="shared" si="66"/>
        <v>0.1200000010030068</v>
      </c>
      <c r="H395" s="142">
        <f t="shared" si="67"/>
        <v>2.8291901027821464</v>
      </c>
      <c r="I395" s="143">
        <f t="shared" si="73"/>
        <v>282.91901027821467</v>
      </c>
      <c r="J395" s="142">
        <f t="shared" si="68"/>
        <v>0.18600000000000014</v>
      </c>
      <c r="K395" s="142">
        <f t="shared" si="69"/>
        <v>0.22633520822257172</v>
      </c>
      <c r="L395" s="144">
        <f t="shared" si="74"/>
        <v>0.41233520822257186</v>
      </c>
      <c r="M395" s="143"/>
    </row>
    <row r="396" spans="1:13" x14ac:dyDescent="0.35">
      <c r="A396" s="143">
        <f t="shared" si="70"/>
        <v>100</v>
      </c>
      <c r="B396" s="141">
        <f t="shared" si="71"/>
        <v>0.37300000000000028</v>
      </c>
      <c r="C396" s="145">
        <f t="shared" si="77"/>
        <v>0.5</v>
      </c>
      <c r="D396">
        <f t="shared" si="77"/>
        <v>2</v>
      </c>
      <c r="F396">
        <f t="shared" si="72"/>
        <v>2.9771006911453006E-2</v>
      </c>
      <c r="G396">
        <f t="shared" si="66"/>
        <v>0.12000000095408958</v>
      </c>
      <c r="H396" s="142">
        <f t="shared" si="67"/>
        <v>2.8278060917578935</v>
      </c>
      <c r="I396" s="143">
        <f t="shared" si="73"/>
        <v>282.78060917578938</v>
      </c>
      <c r="J396" s="142">
        <f t="shared" si="68"/>
        <v>0.18650000000000014</v>
      </c>
      <c r="K396" s="142">
        <f t="shared" si="69"/>
        <v>0.2262244873406315</v>
      </c>
      <c r="L396" s="144">
        <f t="shared" si="74"/>
        <v>0.41272448734063161</v>
      </c>
      <c r="M396" s="143"/>
    </row>
    <row r="397" spans="1:13" x14ac:dyDescent="0.35">
      <c r="A397" s="143">
        <f t="shared" si="70"/>
        <v>100</v>
      </c>
      <c r="B397" s="141">
        <f t="shared" si="71"/>
        <v>0.37400000000000028</v>
      </c>
      <c r="C397" s="145">
        <f t="shared" si="77"/>
        <v>0.5</v>
      </c>
      <c r="D397">
        <f t="shared" si="77"/>
        <v>2</v>
      </c>
      <c r="F397">
        <f t="shared" si="72"/>
        <v>2.9720415846971774E-2</v>
      </c>
      <c r="G397">
        <f t="shared" si="66"/>
        <v>0.12000000090755809</v>
      </c>
      <c r="H397" s="142">
        <f t="shared" si="67"/>
        <v>2.8264054610747587</v>
      </c>
      <c r="I397" s="143">
        <f t="shared" si="73"/>
        <v>282.64054610747587</v>
      </c>
      <c r="J397" s="142">
        <f t="shared" si="68"/>
        <v>0.18700000000000014</v>
      </c>
      <c r="K397" s="142">
        <f t="shared" si="69"/>
        <v>0.22611243688598071</v>
      </c>
      <c r="L397" s="144">
        <f t="shared" si="74"/>
        <v>0.41311243688598087</v>
      </c>
      <c r="M397" s="143"/>
    </row>
    <row r="398" spans="1:13" x14ac:dyDescent="0.35">
      <c r="A398" s="143">
        <f t="shared" si="70"/>
        <v>100</v>
      </c>
      <c r="B398" s="141">
        <f t="shared" si="71"/>
        <v>0.37500000000000028</v>
      </c>
      <c r="C398" s="145">
        <f t="shared" si="77"/>
        <v>0.5</v>
      </c>
      <c r="D398">
        <f t="shared" si="77"/>
        <v>2</v>
      </c>
      <c r="F398">
        <f t="shared" si="72"/>
        <v>2.9670002722384022E-2</v>
      </c>
      <c r="G398">
        <f t="shared" si="66"/>
        <v>0.12000000086329597</v>
      </c>
      <c r="H398" s="142">
        <f t="shared" si="67"/>
        <v>2.8249882722212489</v>
      </c>
      <c r="I398" s="143">
        <f t="shared" si="73"/>
        <v>282.49882722212487</v>
      </c>
      <c r="J398" s="142">
        <f t="shared" si="68"/>
        <v>0.18750000000000014</v>
      </c>
      <c r="K398" s="142">
        <f t="shared" si="69"/>
        <v>0.22599906177769991</v>
      </c>
      <c r="L398" s="144">
        <f t="shared" si="74"/>
        <v>0.41349906177770002</v>
      </c>
      <c r="M398" s="143"/>
    </row>
    <row r="399" spans="1:13" x14ac:dyDescent="0.35">
      <c r="A399" s="143">
        <f t="shared" si="70"/>
        <v>100</v>
      </c>
      <c r="B399" s="141">
        <f t="shared" si="71"/>
        <v>0.37600000000000028</v>
      </c>
      <c r="C399" s="145">
        <f t="shared" si="77"/>
        <v>0.5</v>
      </c>
      <c r="D399">
        <f t="shared" si="77"/>
        <v>2</v>
      </c>
      <c r="F399">
        <f t="shared" si="72"/>
        <v>2.9619766475975896E-2</v>
      </c>
      <c r="G399">
        <f t="shared" si="66"/>
        <v>0.12000000082119253</v>
      </c>
      <c r="H399" s="142">
        <f t="shared" si="67"/>
        <v>2.8235545863053058</v>
      </c>
      <c r="I399" s="143">
        <f t="shared" si="73"/>
        <v>282.35545863053056</v>
      </c>
      <c r="J399" s="142">
        <f t="shared" si="68"/>
        <v>0.18800000000000014</v>
      </c>
      <c r="K399" s="142">
        <f t="shared" si="69"/>
        <v>0.22588436690442446</v>
      </c>
      <c r="L399" s="144">
        <f t="shared" si="74"/>
        <v>0.41388436690442459</v>
      </c>
      <c r="M399" s="143"/>
    </row>
    <row r="400" spans="1:13" x14ac:dyDescent="0.35">
      <c r="A400" s="143">
        <f t="shared" si="70"/>
        <v>100</v>
      </c>
      <c r="B400" s="141">
        <f t="shared" si="71"/>
        <v>0.37700000000000028</v>
      </c>
      <c r="C400" s="145">
        <f t="shared" si="77"/>
        <v>0.5</v>
      </c>
      <c r="D400">
        <f t="shared" si="77"/>
        <v>2</v>
      </c>
      <c r="F400">
        <f t="shared" si="72"/>
        <v>2.9569706055098038E-2</v>
      </c>
      <c r="G400">
        <f t="shared" si="66"/>
        <v>0.12000000078114249</v>
      </c>
      <c r="H400" s="142">
        <f t="shared" si="67"/>
        <v>2.8221044640576105</v>
      </c>
      <c r="I400" s="143">
        <f t="shared" si="73"/>
        <v>282.21044640576105</v>
      </c>
      <c r="J400" s="142">
        <f t="shared" si="68"/>
        <v>0.18850000000000014</v>
      </c>
      <c r="K400" s="142">
        <f t="shared" si="69"/>
        <v>0.22576835712460885</v>
      </c>
      <c r="L400" s="144">
        <f t="shared" si="74"/>
        <v>0.41426835712460897</v>
      </c>
      <c r="M400" s="143"/>
    </row>
    <row r="401" spans="1:13" x14ac:dyDescent="0.35">
      <c r="A401" s="143">
        <f t="shared" si="70"/>
        <v>100</v>
      </c>
      <c r="B401" s="141">
        <f t="shared" si="71"/>
        <v>0.37800000000000028</v>
      </c>
      <c r="C401" s="145">
        <f t="shared" si="77"/>
        <v>0.5</v>
      </c>
      <c r="D401">
        <f t="shared" si="77"/>
        <v>2</v>
      </c>
      <c r="F401">
        <f t="shared" si="72"/>
        <v>2.9519820416064709E-2</v>
      </c>
      <c r="G401">
        <f t="shared" si="66"/>
        <v>0.1200000007430457</v>
      </c>
      <c r="H401" s="142">
        <f t="shared" si="67"/>
        <v>2.8206379658348566</v>
      </c>
      <c r="I401" s="143">
        <f t="shared" si="73"/>
        <v>282.06379658348567</v>
      </c>
      <c r="J401" s="142">
        <f t="shared" si="68"/>
        <v>0.18900000000000014</v>
      </c>
      <c r="K401" s="142">
        <f t="shared" si="69"/>
        <v>0.22565103726678853</v>
      </c>
      <c r="L401" s="144">
        <f t="shared" si="74"/>
        <v>0.41465103726678865</v>
      </c>
      <c r="M401" s="143"/>
    </row>
    <row r="402" spans="1:13" x14ac:dyDescent="0.35">
      <c r="A402" s="143">
        <f t="shared" si="70"/>
        <v>100</v>
      </c>
      <c r="B402" s="141">
        <f t="shared" si="71"/>
        <v>0.37900000000000028</v>
      </c>
      <c r="C402" s="145">
        <f t="shared" si="77"/>
        <v>0.5</v>
      </c>
      <c r="D402">
        <f t="shared" si="77"/>
        <v>2</v>
      </c>
      <c r="F402">
        <f t="shared" si="72"/>
        <v>2.9470108524054323E-2</v>
      </c>
      <c r="G402">
        <f t="shared" si="66"/>
        <v>0.12000000070680696</v>
      </c>
      <c r="H402" s="142">
        <f t="shared" si="67"/>
        <v>2.8191551516229771</v>
      </c>
      <c r="I402" s="143">
        <f t="shared" si="73"/>
        <v>281.91551516229771</v>
      </c>
      <c r="J402" s="142">
        <f t="shared" si="68"/>
        <v>0.18950000000000014</v>
      </c>
      <c r="K402" s="142">
        <f t="shared" si="69"/>
        <v>0.22553241212983818</v>
      </c>
      <c r="L402" s="144">
        <f t="shared" si="74"/>
        <v>0.41503241212983832</v>
      </c>
      <c r="M402" s="143"/>
    </row>
    <row r="403" spans="1:13" x14ac:dyDescent="0.35">
      <c r="A403" s="143">
        <f t="shared" si="70"/>
        <v>100</v>
      </c>
      <c r="B403" s="141">
        <f t="shared" si="71"/>
        <v>0.38000000000000028</v>
      </c>
      <c r="C403" s="145">
        <f t="shared" si="77"/>
        <v>0.5</v>
      </c>
      <c r="D403">
        <f t="shared" si="77"/>
        <v>2</v>
      </c>
      <c r="F403">
        <f t="shared" si="72"/>
        <v>2.942056935301136E-2</v>
      </c>
      <c r="G403">
        <f t="shared" si="66"/>
        <v>0.12000000067233557</v>
      </c>
      <c r="H403" s="142">
        <f t="shared" si="67"/>
        <v>2.8176560810403455</v>
      </c>
      <c r="I403" s="143">
        <f t="shared" si="73"/>
        <v>281.76560810403453</v>
      </c>
      <c r="J403" s="142">
        <f t="shared" si="68"/>
        <v>0.19000000000000014</v>
      </c>
      <c r="K403" s="142">
        <f t="shared" si="69"/>
        <v>0.22541248648322765</v>
      </c>
      <c r="L403" s="144">
        <f t="shared" si="74"/>
        <v>0.41541248648322782</v>
      </c>
      <c r="M403" s="143"/>
    </row>
    <row r="404" spans="1:13" x14ac:dyDescent="0.35">
      <c r="A404" s="143">
        <f t="shared" si="70"/>
        <v>100</v>
      </c>
      <c r="B404" s="141">
        <f t="shared" si="71"/>
        <v>0.38100000000000028</v>
      </c>
      <c r="C404" s="145">
        <f t="shared" si="77"/>
        <v>0.5</v>
      </c>
      <c r="D404">
        <f t="shared" si="77"/>
        <v>2</v>
      </c>
      <c r="F404">
        <f t="shared" si="72"/>
        <v>2.9371201885549578E-2</v>
      </c>
      <c r="G404">
        <f t="shared" si="66"/>
        <v>0.12000000063954537</v>
      </c>
      <c r="H404" s="142">
        <f t="shared" si="67"/>
        <v>2.8161408133409358</v>
      </c>
      <c r="I404" s="143">
        <f t="shared" si="73"/>
        <v>281.61408133409356</v>
      </c>
      <c r="J404" s="142">
        <f t="shared" si="68"/>
        <v>0.19050000000000014</v>
      </c>
      <c r="K404" s="142">
        <f t="shared" si="69"/>
        <v>0.22529126506727487</v>
      </c>
      <c r="L404" s="144">
        <f t="shared" si="74"/>
        <v>0.41579126506727504</v>
      </c>
      <c r="M404" s="143"/>
    </row>
    <row r="405" spans="1:13" x14ac:dyDescent="0.35">
      <c r="A405" s="143">
        <f t="shared" si="70"/>
        <v>100</v>
      </c>
      <c r="B405" s="141">
        <f t="shared" si="71"/>
        <v>0.38200000000000028</v>
      </c>
      <c r="C405" s="145">
        <f t="shared" si="77"/>
        <v>0.5</v>
      </c>
      <c r="D405">
        <f t="shared" si="77"/>
        <v>2</v>
      </c>
      <c r="F405">
        <f t="shared" si="72"/>
        <v>2.9322005112856618E-2</v>
      </c>
      <c r="G405">
        <f t="shared" si="66"/>
        <v>0.12000000060835438</v>
      </c>
      <c r="H405" s="142">
        <f t="shared" si="67"/>
        <v>2.8146094074174468</v>
      </c>
      <c r="I405" s="143">
        <f t="shared" si="73"/>
        <v>281.46094074174471</v>
      </c>
      <c r="J405" s="142">
        <f t="shared" si="68"/>
        <v>0.19100000000000014</v>
      </c>
      <c r="K405" s="142">
        <f t="shared" si="69"/>
        <v>0.22516875259339575</v>
      </c>
      <c r="L405" s="144">
        <f t="shared" si="74"/>
        <v>0.41616875259339592</v>
      </c>
      <c r="M405" s="143"/>
    </row>
    <row r="406" spans="1:13" x14ac:dyDescent="0.35">
      <c r="A406" s="143">
        <f t="shared" si="70"/>
        <v>100</v>
      </c>
      <c r="B406" s="141">
        <f t="shared" si="71"/>
        <v>0.38300000000000028</v>
      </c>
      <c r="C406" s="145">
        <f t="shared" si="77"/>
        <v>0.5</v>
      </c>
      <c r="D406">
        <f t="shared" si="77"/>
        <v>2</v>
      </c>
      <c r="F406">
        <f t="shared" si="72"/>
        <v>2.9272978034599759E-2</v>
      </c>
      <c r="G406">
        <f t="shared" si="66"/>
        <v>0.12000000057868458</v>
      </c>
      <c r="H406" s="142">
        <f t="shared" si="67"/>
        <v>2.8130619218043886</v>
      </c>
      <c r="I406" s="143">
        <f t="shared" si="73"/>
        <v>281.30619218043887</v>
      </c>
      <c r="J406" s="142">
        <f t="shared" si="68"/>
        <v>0.19150000000000014</v>
      </c>
      <c r="K406" s="142">
        <f t="shared" si="69"/>
        <v>0.2250449537443511</v>
      </c>
      <c r="L406" s="144">
        <f t="shared" si="74"/>
        <v>0.41654495374435124</v>
      </c>
      <c r="M406" s="143"/>
    </row>
    <row r="407" spans="1:13" x14ac:dyDescent="0.35">
      <c r="A407" s="143">
        <f t="shared" si="70"/>
        <v>100</v>
      </c>
      <c r="B407" s="141">
        <f t="shared" si="71"/>
        <v>0.38400000000000029</v>
      </c>
      <c r="C407" s="145">
        <f t="shared" si="77"/>
        <v>0.5</v>
      </c>
      <c r="D407">
        <f t="shared" si="77"/>
        <v>2</v>
      </c>
      <c r="F407">
        <f t="shared" si="72"/>
        <v>2.9224119658833154E-2</v>
      </c>
      <c r="G407">
        <f t="shared" si="66"/>
        <v>0.1200000005504618</v>
      </c>
      <c r="H407" s="142">
        <f t="shared" si="67"/>
        <v>2.8114984146811448</v>
      </c>
      <c r="I407" s="143">
        <f t="shared" si="73"/>
        <v>281.14984146811446</v>
      </c>
      <c r="J407" s="142">
        <f t="shared" si="68"/>
        <v>0.19200000000000014</v>
      </c>
      <c r="K407" s="142">
        <f t="shared" si="69"/>
        <v>0.22491987317449158</v>
      </c>
      <c r="L407" s="144">
        <f t="shared" si="74"/>
        <v>0.41691987317449175</v>
      </c>
      <c r="M407" s="143"/>
    </row>
    <row r="408" spans="1:13" x14ac:dyDescent="0.35">
      <c r="A408" s="143">
        <f t="shared" si="70"/>
        <v>100</v>
      </c>
      <c r="B408" s="141">
        <f t="shared" si="71"/>
        <v>0.38500000000000029</v>
      </c>
      <c r="C408" s="145">
        <f t="shared" si="77"/>
        <v>0.5</v>
      </c>
      <c r="D408">
        <f t="shared" si="77"/>
        <v>2</v>
      </c>
      <c r="F408">
        <f t="shared" si="72"/>
        <v>2.917542900190611E-2</v>
      </c>
      <c r="G408">
        <f t="shared" si="66"/>
        <v>0.12000000052361547</v>
      </c>
      <c r="H408" s="142">
        <f t="shared" si="67"/>
        <v>2.8099189438749899</v>
      </c>
      <c r="I408" s="143">
        <f t="shared" si="73"/>
        <v>280.99189438749897</v>
      </c>
      <c r="J408" s="142">
        <f t="shared" si="68"/>
        <v>0.19250000000000014</v>
      </c>
      <c r="K408" s="142">
        <f t="shared" si="69"/>
        <v>0.22479351550999918</v>
      </c>
      <c r="L408" s="144">
        <f t="shared" si="74"/>
        <v>0.41729351550999932</v>
      </c>
      <c r="M408" s="143"/>
    </row>
    <row r="409" spans="1:13" x14ac:dyDescent="0.35">
      <c r="A409" s="143">
        <f t="shared" si="70"/>
        <v>100</v>
      </c>
      <c r="B409" s="141">
        <f t="shared" si="71"/>
        <v>0.38600000000000029</v>
      </c>
      <c r="C409" s="145">
        <f t="shared" ref="C409:D424" si="78">+C408</f>
        <v>0.5</v>
      </c>
      <c r="D409">
        <f t="shared" si="78"/>
        <v>2</v>
      </c>
      <c r="F409">
        <f t="shared" si="72"/>
        <v>2.9126905088372731E-2</v>
      </c>
      <c r="G409">
        <f t="shared" ref="G409:G472" si="79">0.12*((1-EXP(-50*B409))/(1-EXP(-50)))+0.24*(1-(1-EXP(-50*B409))/(1-EXP(-50)))</f>
        <v>0.12000000049807845</v>
      </c>
      <c r="H409" s="142">
        <f t="shared" ref="H409:H472" si="80">(C409*NORMSDIST(NORMSINV(B409)/SQRT(1-G409)+SQRT(G409/(1-G409))*NORMSINV(0.999))-C409*B409)*((1+(D409-2.5)*F409)/(1-1.5*F409))*12.5*1.06</f>
        <v>2.808323566864078</v>
      </c>
      <c r="I409" s="143">
        <f t="shared" si="73"/>
        <v>280.83235668640782</v>
      </c>
      <c r="J409" s="142">
        <f t="shared" ref="J409:J472" si="81">+B409*C409</f>
        <v>0.19300000000000014</v>
      </c>
      <c r="K409" s="142">
        <f t="shared" ref="K409:K472" si="82">+H409*8%</f>
        <v>0.22466588534912624</v>
      </c>
      <c r="L409" s="144">
        <f t="shared" si="74"/>
        <v>0.41766588534912641</v>
      </c>
      <c r="M409" s="143"/>
    </row>
    <row r="410" spans="1:13" x14ac:dyDescent="0.35">
      <c r="A410" s="143">
        <f t="shared" ref="A410:A473" si="83">+A409</f>
        <v>100</v>
      </c>
      <c r="B410" s="141">
        <f t="shared" ref="B410:B473" si="84">+B409+0.1%</f>
        <v>0.38700000000000029</v>
      </c>
      <c r="C410" s="145">
        <f t="shared" si="78"/>
        <v>0.5</v>
      </c>
      <c r="D410">
        <f t="shared" si="78"/>
        <v>2</v>
      </c>
      <c r="F410">
        <f t="shared" ref="F410:F473" si="85">+(0.11852-0.05478*LN(B410))^2</f>
        <v>2.9078546950902763E-2</v>
      </c>
      <c r="G410">
        <f t="shared" si="79"/>
        <v>0.12000000047378688</v>
      </c>
      <c r="H410" s="142">
        <f t="shared" si="80"/>
        <v>2.8067123407803996</v>
      </c>
      <c r="I410" s="143">
        <f t="shared" ref="I410:I473" si="86">+H410*A410</f>
        <v>280.67123407803996</v>
      </c>
      <c r="J410" s="142">
        <f t="shared" si="81"/>
        <v>0.19350000000000014</v>
      </c>
      <c r="K410" s="142">
        <f t="shared" si="82"/>
        <v>0.22453698726243196</v>
      </c>
      <c r="L410" s="144">
        <f t="shared" ref="L410:L473" si="87">+SUM(J410:K410)</f>
        <v>0.4180369872624321</v>
      </c>
      <c r="M410" s="143"/>
    </row>
    <row r="411" spans="1:13" x14ac:dyDescent="0.35">
      <c r="A411" s="143">
        <f t="shared" si="83"/>
        <v>100</v>
      </c>
      <c r="B411" s="141">
        <f t="shared" si="84"/>
        <v>0.38800000000000029</v>
      </c>
      <c r="C411" s="145">
        <f t="shared" si="78"/>
        <v>0.5</v>
      </c>
      <c r="D411">
        <f t="shared" si="78"/>
        <v>2</v>
      </c>
      <c r="F411">
        <f t="shared" si="85"/>
        <v>2.9030353630193569E-2</v>
      </c>
      <c r="G411">
        <f t="shared" si="79"/>
        <v>0.12000000045068002</v>
      </c>
      <c r="H411" s="142">
        <f t="shared" si="80"/>
        <v>2.8050853224127019</v>
      </c>
      <c r="I411" s="143">
        <f t="shared" si="86"/>
        <v>280.50853224127019</v>
      </c>
      <c r="J411" s="142">
        <f t="shared" si="81"/>
        <v>0.19400000000000014</v>
      </c>
      <c r="K411" s="142">
        <f t="shared" si="82"/>
        <v>0.22440682579301616</v>
      </c>
      <c r="L411" s="144">
        <f t="shared" si="87"/>
        <v>0.4184068257930163</v>
      </c>
      <c r="M411" s="143"/>
    </row>
    <row r="412" spans="1:13" x14ac:dyDescent="0.35">
      <c r="A412" s="143">
        <f t="shared" si="83"/>
        <v>100</v>
      </c>
      <c r="B412" s="141">
        <f t="shared" si="84"/>
        <v>0.38900000000000029</v>
      </c>
      <c r="C412" s="145">
        <f t="shared" si="78"/>
        <v>0.5</v>
      </c>
      <c r="D412">
        <f t="shared" si="78"/>
        <v>2</v>
      </c>
      <c r="F412">
        <f t="shared" si="85"/>
        <v>2.8982324174883375E-2</v>
      </c>
      <c r="G412">
        <f t="shared" si="79"/>
        <v>0.12000000042870008</v>
      </c>
      <c r="H412" s="142">
        <f t="shared" si="80"/>
        <v>2.8034425682093804</v>
      </c>
      <c r="I412" s="143">
        <f t="shared" si="86"/>
        <v>280.34425682093803</v>
      </c>
      <c r="J412" s="142">
        <f t="shared" si="81"/>
        <v>0.19450000000000014</v>
      </c>
      <c r="K412" s="142">
        <f t="shared" si="82"/>
        <v>0.22427540545675043</v>
      </c>
      <c r="L412" s="144">
        <f t="shared" si="87"/>
        <v>0.41877540545675057</v>
      </c>
      <c r="M412" s="143"/>
    </row>
    <row r="413" spans="1:13" x14ac:dyDescent="0.35">
      <c r="A413" s="143">
        <f t="shared" si="83"/>
        <v>100</v>
      </c>
      <c r="B413" s="141">
        <f t="shared" si="84"/>
        <v>0.39000000000000029</v>
      </c>
      <c r="C413" s="145">
        <f t="shared" si="78"/>
        <v>0.5</v>
      </c>
      <c r="D413">
        <f t="shared" si="78"/>
        <v>2</v>
      </c>
      <c r="F413">
        <f t="shared" si="85"/>
        <v>2.8934457641465544E-2</v>
      </c>
      <c r="G413">
        <f t="shared" si="79"/>
        <v>0.12000000040779213</v>
      </c>
      <c r="H413" s="142">
        <f t="shared" si="80"/>
        <v>2.8017841342813408</v>
      </c>
      <c r="I413" s="143">
        <f t="shared" si="86"/>
        <v>280.17841342813409</v>
      </c>
      <c r="J413" s="142">
        <f t="shared" si="81"/>
        <v>0.19500000000000015</v>
      </c>
      <c r="K413" s="142">
        <f t="shared" si="82"/>
        <v>0.22414273074250726</v>
      </c>
      <c r="L413" s="144">
        <f t="shared" si="87"/>
        <v>0.41914273074250741</v>
      </c>
      <c r="M413" s="143"/>
    </row>
    <row r="414" spans="1:13" x14ac:dyDescent="0.35">
      <c r="A414" s="143">
        <f t="shared" si="83"/>
        <v>100</v>
      </c>
      <c r="B414" s="141">
        <f t="shared" si="84"/>
        <v>0.39100000000000029</v>
      </c>
      <c r="C414" s="145">
        <f t="shared" si="78"/>
        <v>0.5</v>
      </c>
      <c r="D414">
        <f t="shared" si="78"/>
        <v>2</v>
      </c>
      <c r="F414">
        <f t="shared" si="85"/>
        <v>2.888675309420417E-2</v>
      </c>
      <c r="G414">
        <f t="shared" si="79"/>
        <v>0.12000000038790389</v>
      </c>
      <c r="H414" s="142">
        <f t="shared" si="80"/>
        <v>2.8001100764048217</v>
      </c>
      <c r="I414" s="143">
        <f t="shared" si="86"/>
        <v>280.01100764048215</v>
      </c>
      <c r="J414" s="142">
        <f t="shared" si="81"/>
        <v>0.19550000000000015</v>
      </c>
      <c r="K414" s="142">
        <f t="shared" si="82"/>
        <v>0.22400880611238574</v>
      </c>
      <c r="L414" s="144">
        <f t="shared" si="87"/>
        <v>0.41950880611238589</v>
      </c>
      <c r="M414" s="143"/>
    </row>
    <row r="415" spans="1:13" x14ac:dyDescent="0.35">
      <c r="A415" s="143">
        <f t="shared" si="83"/>
        <v>100</v>
      </c>
      <c r="B415" s="141">
        <f t="shared" si="84"/>
        <v>0.39200000000000029</v>
      </c>
      <c r="C415" s="145">
        <f t="shared" si="78"/>
        <v>0.5</v>
      </c>
      <c r="D415">
        <f t="shared" si="78"/>
        <v>2</v>
      </c>
      <c r="F415">
        <f t="shared" si="85"/>
        <v>2.883920960505058E-2</v>
      </c>
      <c r="G415">
        <f t="shared" si="79"/>
        <v>0.12000000036898559</v>
      </c>
      <c r="H415" s="142">
        <f t="shared" si="80"/>
        <v>2.7984204500241905</v>
      </c>
      <c r="I415" s="143">
        <f t="shared" si="86"/>
        <v>279.84204500241907</v>
      </c>
      <c r="J415" s="142">
        <f t="shared" si="81"/>
        <v>0.19600000000000015</v>
      </c>
      <c r="K415" s="142">
        <f t="shared" si="82"/>
        <v>0.22387363600193524</v>
      </c>
      <c r="L415" s="144">
        <f t="shared" si="87"/>
        <v>0.41987363600193539</v>
      </c>
      <c r="M415" s="143"/>
    </row>
    <row r="416" spans="1:13" x14ac:dyDescent="0.35">
      <c r="A416" s="143">
        <f t="shared" si="83"/>
        <v>100</v>
      </c>
      <c r="B416" s="141">
        <f t="shared" si="84"/>
        <v>0.39300000000000029</v>
      </c>
      <c r="C416" s="145">
        <f t="shared" si="78"/>
        <v>0.5</v>
      </c>
      <c r="D416">
        <f t="shared" si="78"/>
        <v>2</v>
      </c>
      <c r="F416">
        <f t="shared" si="85"/>
        <v>2.8791826253561116E-2</v>
      </c>
      <c r="G416">
        <f t="shared" si="79"/>
        <v>0.12000000035098994</v>
      </c>
      <c r="H416" s="142">
        <f t="shared" si="80"/>
        <v>2.7967153102547182</v>
      </c>
      <c r="I416" s="143">
        <f t="shared" si="86"/>
        <v>279.67153102547184</v>
      </c>
      <c r="J416" s="142">
        <f t="shared" si="81"/>
        <v>0.19650000000000015</v>
      </c>
      <c r="K416" s="142">
        <f t="shared" si="82"/>
        <v>0.22373722482037747</v>
      </c>
      <c r="L416" s="144">
        <f t="shared" si="87"/>
        <v>0.42023722482037762</v>
      </c>
      <c r="M416" s="143"/>
    </row>
    <row r="417" spans="1:13" x14ac:dyDescent="0.35">
      <c r="A417" s="143">
        <f t="shared" si="83"/>
        <v>100</v>
      </c>
      <c r="B417" s="141">
        <f t="shared" si="84"/>
        <v>0.39400000000000029</v>
      </c>
      <c r="C417" s="145">
        <f t="shared" si="78"/>
        <v>0.5</v>
      </c>
      <c r="D417">
        <f t="shared" si="78"/>
        <v>2</v>
      </c>
      <c r="F417">
        <f t="shared" si="85"/>
        <v>2.8744602126815906E-2</v>
      </c>
      <c r="G417">
        <f t="shared" si="79"/>
        <v>0.12000000033387197</v>
      </c>
      <c r="H417" s="142">
        <f t="shared" si="80"/>
        <v>2.7949947118853018</v>
      </c>
      <c r="I417" s="143">
        <f t="shared" si="86"/>
        <v>279.49947118853015</v>
      </c>
      <c r="J417" s="142">
        <f t="shared" si="81"/>
        <v>0.19700000000000015</v>
      </c>
      <c r="K417" s="142">
        <f t="shared" si="82"/>
        <v>0.22359957695082414</v>
      </c>
      <c r="L417" s="144">
        <f t="shared" si="87"/>
        <v>0.42059957695082428</v>
      </c>
      <c r="M417" s="143"/>
    </row>
    <row r="418" spans="1:13" x14ac:dyDescent="0.35">
      <c r="A418" s="143">
        <f t="shared" si="83"/>
        <v>100</v>
      </c>
      <c r="B418" s="141">
        <f t="shared" si="84"/>
        <v>0.3950000000000003</v>
      </c>
      <c r="C418" s="145">
        <f t="shared" si="78"/>
        <v>0.5</v>
      </c>
      <c r="D418">
        <f t="shared" si="78"/>
        <v>2</v>
      </c>
      <c r="F418">
        <f t="shared" si="85"/>
        <v>2.8697536319338735E-2</v>
      </c>
      <c r="G418">
        <f t="shared" si="79"/>
        <v>0.12000000031758884</v>
      </c>
      <c r="H418" s="142">
        <f t="shared" si="80"/>
        <v>2.7932587093811816</v>
      </c>
      <c r="I418" s="143">
        <f t="shared" si="86"/>
        <v>279.32587093811816</v>
      </c>
      <c r="J418" s="142">
        <f t="shared" si="81"/>
        <v>0.19750000000000015</v>
      </c>
      <c r="K418" s="142">
        <f t="shared" si="82"/>
        <v>0.22346069675049454</v>
      </c>
      <c r="L418" s="144">
        <f t="shared" si="87"/>
        <v>0.42096069675049469</v>
      </c>
      <c r="M418" s="143"/>
    </row>
    <row r="419" spans="1:13" x14ac:dyDescent="0.35">
      <c r="A419" s="143">
        <f t="shared" si="83"/>
        <v>100</v>
      </c>
      <c r="B419" s="141">
        <f t="shared" si="84"/>
        <v>0.3960000000000003</v>
      </c>
      <c r="C419" s="145">
        <f t="shared" si="78"/>
        <v>0.5</v>
      </c>
      <c r="D419">
        <f t="shared" si="78"/>
        <v>2</v>
      </c>
      <c r="F419">
        <f t="shared" si="85"/>
        <v>2.8650627933017973E-2</v>
      </c>
      <c r="G419">
        <f t="shared" si="79"/>
        <v>0.12000000030209985</v>
      </c>
      <c r="H419" s="142">
        <f t="shared" si="80"/>
        <v>2.7915073568866164</v>
      </c>
      <c r="I419" s="143">
        <f t="shared" si="86"/>
        <v>279.15073568866165</v>
      </c>
      <c r="J419" s="142">
        <f t="shared" si="81"/>
        <v>0.19800000000000015</v>
      </c>
      <c r="K419" s="142">
        <f t="shared" si="82"/>
        <v>0.22332058855092932</v>
      </c>
      <c r="L419" s="144">
        <f t="shared" si="87"/>
        <v>0.42132058855092946</v>
      </c>
      <c r="M419" s="143"/>
    </row>
    <row r="420" spans="1:13" x14ac:dyDescent="0.35">
      <c r="A420" s="143">
        <f t="shared" si="83"/>
        <v>100</v>
      </c>
      <c r="B420" s="141">
        <f t="shared" si="84"/>
        <v>0.3970000000000003</v>
      </c>
      <c r="C420" s="145">
        <f t="shared" si="78"/>
        <v>0.5</v>
      </c>
      <c r="D420">
        <f t="shared" si="78"/>
        <v>2</v>
      </c>
      <c r="F420">
        <f t="shared" si="85"/>
        <v>2.8603876077028519E-2</v>
      </c>
      <c r="G420">
        <f t="shared" si="79"/>
        <v>0.12000000028736625</v>
      </c>
      <c r="H420" s="142">
        <f t="shared" si="80"/>
        <v>2.7897407082275252</v>
      </c>
      <c r="I420" s="143">
        <f t="shared" si="86"/>
        <v>278.97407082275254</v>
      </c>
      <c r="J420" s="142">
        <f t="shared" si="81"/>
        <v>0.19850000000000015</v>
      </c>
      <c r="K420" s="142">
        <f t="shared" si="82"/>
        <v>0.22317925665820201</v>
      </c>
      <c r="L420" s="144">
        <f t="shared" si="87"/>
        <v>0.42167925665820216</v>
      </c>
      <c r="M420" s="143"/>
    </row>
    <row r="421" spans="1:13" x14ac:dyDescent="0.35">
      <c r="A421" s="143">
        <f t="shared" si="83"/>
        <v>100</v>
      </c>
      <c r="B421" s="141">
        <f t="shared" si="84"/>
        <v>0.3980000000000003</v>
      </c>
      <c r="C421" s="145">
        <f t="shared" si="78"/>
        <v>0.5</v>
      </c>
      <c r="D421">
        <f t="shared" si="78"/>
        <v>2</v>
      </c>
      <c r="F421">
        <f t="shared" si="85"/>
        <v>2.8557279867754769E-2</v>
      </c>
      <c r="G421">
        <f t="shared" si="79"/>
        <v>0.12000000027335125</v>
      </c>
      <c r="H421" s="142">
        <f t="shared" si="80"/>
        <v>2.7879588169141156</v>
      </c>
      <c r="I421" s="143">
        <f t="shared" si="86"/>
        <v>278.79588169141158</v>
      </c>
      <c r="J421" s="142">
        <f t="shared" si="81"/>
        <v>0.19900000000000015</v>
      </c>
      <c r="K421" s="142">
        <f t="shared" si="82"/>
        <v>0.22303670535312925</v>
      </c>
      <c r="L421" s="144">
        <f t="shared" si="87"/>
        <v>0.42203670535312943</v>
      </c>
      <c r="M421" s="143"/>
    </row>
    <row r="422" spans="1:13" x14ac:dyDescent="0.35">
      <c r="A422" s="143">
        <f t="shared" si="83"/>
        <v>100</v>
      </c>
      <c r="B422" s="141">
        <f t="shared" si="84"/>
        <v>0.3990000000000003</v>
      </c>
      <c r="C422" s="145">
        <f t="shared" si="78"/>
        <v>0.5</v>
      </c>
      <c r="D422">
        <f t="shared" si="78"/>
        <v>2</v>
      </c>
      <c r="F422">
        <f t="shared" si="85"/>
        <v>2.8510838428714613E-2</v>
      </c>
      <c r="G422">
        <f t="shared" si="79"/>
        <v>0.12000000026001975</v>
      </c>
      <c r="H422" s="142">
        <f t="shared" si="80"/>
        <v>2.7861617361434701</v>
      </c>
      <c r="I422" s="143">
        <f t="shared" si="86"/>
        <v>278.61617361434702</v>
      </c>
      <c r="J422" s="142">
        <f t="shared" si="81"/>
        <v>0.19950000000000015</v>
      </c>
      <c r="K422" s="142">
        <f t="shared" si="82"/>
        <v>0.2228929388914776</v>
      </c>
      <c r="L422" s="144">
        <f t="shared" si="87"/>
        <v>0.42239293889147778</v>
      </c>
      <c r="M422" s="143"/>
    </row>
    <row r="423" spans="1:13" x14ac:dyDescent="0.35">
      <c r="A423" s="143">
        <f t="shared" si="83"/>
        <v>100</v>
      </c>
      <c r="B423" s="141">
        <f t="shared" si="84"/>
        <v>0.4000000000000003</v>
      </c>
      <c r="C423" s="145">
        <f t="shared" si="78"/>
        <v>0.5</v>
      </c>
      <c r="D423">
        <f t="shared" si="78"/>
        <v>2</v>
      </c>
      <c r="F423">
        <f t="shared" si="85"/>
        <v>2.8464550890484382E-2</v>
      </c>
      <c r="G423">
        <f t="shared" si="79"/>
        <v>0.12000000024733842</v>
      </c>
      <c r="H423" s="142">
        <f t="shared" si="80"/>
        <v>2.7843495188021081</v>
      </c>
      <c r="I423" s="143">
        <f t="shared" si="86"/>
        <v>278.4349518802108</v>
      </c>
      <c r="J423" s="142">
        <f t="shared" si="81"/>
        <v>0.20000000000000015</v>
      </c>
      <c r="K423" s="142">
        <f t="shared" si="82"/>
        <v>0.22274796150416865</v>
      </c>
      <c r="L423" s="144">
        <f t="shared" si="87"/>
        <v>0.42274796150416882</v>
      </c>
      <c r="M423" s="143"/>
    </row>
    <row r="424" spans="1:13" x14ac:dyDescent="0.35">
      <c r="A424" s="143">
        <f t="shared" si="83"/>
        <v>100</v>
      </c>
      <c r="B424" s="141">
        <f t="shared" si="84"/>
        <v>0.4010000000000003</v>
      </c>
      <c r="C424" s="145">
        <f t="shared" si="78"/>
        <v>0.5</v>
      </c>
      <c r="D424">
        <f t="shared" si="78"/>
        <v>2</v>
      </c>
      <c r="F424">
        <f t="shared" si="85"/>
        <v>2.8418416390624784E-2</v>
      </c>
      <c r="G424">
        <f t="shared" si="79"/>
        <v>0.12000000023527559</v>
      </c>
      <c r="H424" s="142">
        <f t="shared" si="80"/>
        <v>2.7825222174685309</v>
      </c>
      <c r="I424" s="143">
        <f t="shared" si="86"/>
        <v>278.25222174685308</v>
      </c>
      <c r="J424" s="142">
        <f t="shared" si="81"/>
        <v>0.20050000000000015</v>
      </c>
      <c r="K424" s="142">
        <f t="shared" si="82"/>
        <v>0.22260177739748246</v>
      </c>
      <c r="L424" s="144">
        <f t="shared" si="87"/>
        <v>0.42310177739748261</v>
      </c>
      <c r="M424" s="143"/>
    </row>
    <row r="425" spans="1:13" x14ac:dyDescent="0.35">
      <c r="A425" s="143">
        <f t="shared" si="83"/>
        <v>100</v>
      </c>
      <c r="B425" s="141">
        <f t="shared" si="84"/>
        <v>0.4020000000000003</v>
      </c>
      <c r="C425" s="145">
        <f t="shared" ref="C425:D440" si="88">+C424</f>
        <v>0.5</v>
      </c>
      <c r="D425">
        <f t="shared" si="88"/>
        <v>2</v>
      </c>
      <c r="F425">
        <f t="shared" si="85"/>
        <v>2.8372434073607816E-2</v>
      </c>
      <c r="G425">
        <f t="shared" si="79"/>
        <v>0.12000000022380106</v>
      </c>
      <c r="H425" s="142">
        <f t="shared" si="80"/>
        <v>2.7806798844157212</v>
      </c>
      <c r="I425" s="143">
        <f t="shared" si="86"/>
        <v>278.06798844157214</v>
      </c>
      <c r="J425" s="142">
        <f t="shared" si="81"/>
        <v>0.20100000000000015</v>
      </c>
      <c r="K425" s="142">
        <f t="shared" si="82"/>
        <v>0.22245439075325771</v>
      </c>
      <c r="L425" s="144">
        <f t="shared" si="87"/>
        <v>0.42345439075325786</v>
      </c>
      <c r="M425" s="143"/>
    </row>
    <row r="426" spans="1:13" x14ac:dyDescent="0.35">
      <c r="A426" s="143">
        <f t="shared" si="83"/>
        <v>100</v>
      </c>
      <c r="B426" s="141">
        <f t="shared" si="84"/>
        <v>0.4030000000000003</v>
      </c>
      <c r="C426" s="145">
        <f t="shared" si="88"/>
        <v>0.5</v>
      </c>
      <c r="D426">
        <f t="shared" si="88"/>
        <v>2</v>
      </c>
      <c r="F426">
        <f t="shared" si="85"/>
        <v>2.8326603090744605E-2</v>
      </c>
      <c r="G426">
        <f t="shared" si="79"/>
        <v>0.12000000021288615</v>
      </c>
      <c r="H426" s="142">
        <f t="shared" si="80"/>
        <v>2.7788225716136292</v>
      </c>
      <c r="I426" s="143">
        <f t="shared" si="86"/>
        <v>277.88225716136293</v>
      </c>
      <c r="J426" s="142">
        <f t="shared" si="81"/>
        <v>0.20150000000000015</v>
      </c>
      <c r="K426" s="142">
        <f t="shared" si="82"/>
        <v>0.22230580572909034</v>
      </c>
      <c r="L426" s="144">
        <f t="shared" si="87"/>
        <v>0.42380580572909049</v>
      </c>
      <c r="M426" s="143"/>
    </row>
    <row r="427" spans="1:13" x14ac:dyDescent="0.35">
      <c r="A427" s="143">
        <f t="shared" si="83"/>
        <v>100</v>
      </c>
      <c r="B427" s="141">
        <f t="shared" si="84"/>
        <v>0.4040000000000003</v>
      </c>
      <c r="C427" s="145">
        <f t="shared" si="88"/>
        <v>0.5</v>
      </c>
      <c r="D427">
        <f t="shared" si="88"/>
        <v>2</v>
      </c>
      <c r="F427">
        <f t="shared" si="85"/>
        <v>2.8280922600114153E-2</v>
      </c>
      <c r="G427">
        <f t="shared" si="79"/>
        <v>0.12000000020250359</v>
      </c>
      <c r="H427" s="142">
        <f t="shared" si="80"/>
        <v>2.7769503307316308</v>
      </c>
      <c r="I427" s="143">
        <f t="shared" si="86"/>
        <v>277.69503307316307</v>
      </c>
      <c r="J427" s="142">
        <f t="shared" si="81"/>
        <v>0.20200000000000015</v>
      </c>
      <c r="K427" s="142">
        <f t="shared" si="82"/>
        <v>0.22215602645853047</v>
      </c>
      <c r="L427" s="144">
        <f t="shared" si="87"/>
        <v>0.42415602645853062</v>
      </c>
      <c r="M427" s="143"/>
    </row>
    <row r="428" spans="1:13" x14ac:dyDescent="0.35">
      <c r="A428" s="143">
        <f t="shared" si="83"/>
        <v>100</v>
      </c>
      <c r="B428" s="141">
        <f t="shared" si="84"/>
        <v>0.4050000000000003</v>
      </c>
      <c r="C428" s="145">
        <f t="shared" si="88"/>
        <v>0.5</v>
      </c>
      <c r="D428">
        <f t="shared" si="88"/>
        <v>2</v>
      </c>
      <c r="F428">
        <f t="shared" si="85"/>
        <v>2.8235391766493031E-2</v>
      </c>
      <c r="G428">
        <f t="shared" si="79"/>
        <v>0.12000000019262735</v>
      </c>
      <c r="H428" s="142">
        <f t="shared" si="80"/>
        <v>2.7750632131409567</v>
      </c>
      <c r="I428" s="143">
        <f t="shared" si="86"/>
        <v>277.50632131409566</v>
      </c>
      <c r="J428" s="142">
        <f t="shared" si="81"/>
        <v>0.20250000000000015</v>
      </c>
      <c r="K428" s="142">
        <f t="shared" si="82"/>
        <v>0.22200505705127654</v>
      </c>
      <c r="L428" s="144">
        <f t="shared" si="87"/>
        <v>0.42450505705127672</v>
      </c>
      <c r="M428" s="143"/>
    </row>
    <row r="429" spans="1:13" x14ac:dyDescent="0.35">
      <c r="A429" s="143">
        <f t="shared" si="83"/>
        <v>100</v>
      </c>
      <c r="B429" s="141">
        <f t="shared" si="84"/>
        <v>0.40600000000000031</v>
      </c>
      <c r="C429" s="145">
        <f t="shared" si="88"/>
        <v>0.5</v>
      </c>
      <c r="D429">
        <f t="shared" si="88"/>
        <v>2</v>
      </c>
      <c r="F429">
        <f t="shared" si="85"/>
        <v>2.8190009761285956E-2</v>
      </c>
      <c r="G429">
        <f t="shared" si="79"/>
        <v>0.12000000018323281</v>
      </c>
      <c r="H429" s="142">
        <f t="shared" si="80"/>
        <v>2.7731612699170949</v>
      </c>
      <c r="I429" s="143">
        <f t="shared" si="86"/>
        <v>277.3161269917095</v>
      </c>
      <c r="J429" s="142">
        <f t="shared" si="81"/>
        <v>0.20300000000000015</v>
      </c>
      <c r="K429" s="142">
        <f t="shared" si="82"/>
        <v>0.2218529015933676</v>
      </c>
      <c r="L429" s="144">
        <f t="shared" si="87"/>
        <v>0.42485290159336775</v>
      </c>
      <c r="M429" s="143"/>
    </row>
    <row r="430" spans="1:13" x14ac:dyDescent="0.35">
      <c r="A430" s="143">
        <f t="shared" si="83"/>
        <v>100</v>
      </c>
      <c r="B430" s="141">
        <f t="shared" si="84"/>
        <v>0.40700000000000031</v>
      </c>
      <c r="C430" s="145">
        <f t="shared" si="88"/>
        <v>0.5</v>
      </c>
      <c r="D430">
        <f t="shared" si="88"/>
        <v>2</v>
      </c>
      <c r="F430">
        <f t="shared" si="85"/>
        <v>2.8144775762457282E-2</v>
      </c>
      <c r="G430">
        <f t="shared" si="79"/>
        <v>0.12000000017429645</v>
      </c>
      <c r="H430" s="142">
        <f t="shared" si="80"/>
        <v>2.7712445518421727</v>
      </c>
      <c r="I430" s="143">
        <f t="shared" si="86"/>
        <v>277.12445518421725</v>
      </c>
      <c r="J430" s="142">
        <f t="shared" si="81"/>
        <v>0.20350000000000015</v>
      </c>
      <c r="K430" s="142">
        <f t="shared" si="82"/>
        <v>0.22169956414737382</v>
      </c>
      <c r="L430" s="144">
        <f t="shared" si="87"/>
        <v>0.42519956414737398</v>
      </c>
      <c r="M430" s="143"/>
    </row>
    <row r="431" spans="1:13" x14ac:dyDescent="0.35">
      <c r="A431" s="143">
        <f t="shared" si="83"/>
        <v>100</v>
      </c>
      <c r="B431" s="141">
        <f t="shared" si="84"/>
        <v>0.40800000000000031</v>
      </c>
      <c r="C431" s="145">
        <f t="shared" si="88"/>
        <v>0.5</v>
      </c>
      <c r="D431">
        <f t="shared" si="88"/>
        <v>2</v>
      </c>
      <c r="F431">
        <f t="shared" si="85"/>
        <v>2.8099688954463315E-2</v>
      </c>
      <c r="G431">
        <f t="shared" si="79"/>
        <v>0.12000000016579591</v>
      </c>
      <c r="H431" s="142">
        <f t="shared" si="80"/>
        <v>2.7693131094073098</v>
      </c>
      <c r="I431" s="143">
        <f t="shared" si="86"/>
        <v>276.93131094073095</v>
      </c>
      <c r="J431" s="142">
        <f t="shared" si="81"/>
        <v>0.20400000000000015</v>
      </c>
      <c r="K431" s="142">
        <f t="shared" si="82"/>
        <v>0.22154504875258479</v>
      </c>
      <c r="L431" s="144">
        <f t="shared" si="87"/>
        <v>0.42554504875258492</v>
      </c>
      <c r="M431" s="143"/>
    </row>
    <row r="432" spans="1:13" x14ac:dyDescent="0.35">
      <c r="A432" s="143">
        <f t="shared" si="83"/>
        <v>100</v>
      </c>
      <c r="B432" s="141">
        <f t="shared" si="84"/>
        <v>0.40900000000000031</v>
      </c>
      <c r="C432" s="145">
        <f t="shared" si="88"/>
        <v>0.5</v>
      </c>
      <c r="D432">
        <f t="shared" si="88"/>
        <v>2</v>
      </c>
      <c r="F432">
        <f t="shared" si="85"/>
        <v>2.8054748528185524E-2</v>
      </c>
      <c r="G432">
        <f t="shared" si="79"/>
        <v>0.12000000015770994</v>
      </c>
      <c r="H432" s="142">
        <f t="shared" si="80"/>
        <v>2.7673669928149462</v>
      </c>
      <c r="I432" s="143">
        <f t="shared" si="86"/>
        <v>276.73669928149462</v>
      </c>
      <c r="J432" s="142">
        <f t="shared" si="81"/>
        <v>0.20450000000000015</v>
      </c>
      <c r="K432" s="142">
        <f t="shared" si="82"/>
        <v>0.22138935942519569</v>
      </c>
      <c r="L432" s="144">
        <f t="shared" si="87"/>
        <v>0.42588935942519585</v>
      </c>
      <c r="M432" s="143"/>
    </row>
    <row r="433" spans="1:13" x14ac:dyDescent="0.35">
      <c r="A433" s="143">
        <f t="shared" si="83"/>
        <v>100</v>
      </c>
      <c r="B433" s="141">
        <f t="shared" si="84"/>
        <v>0.41000000000000031</v>
      </c>
      <c r="C433" s="145">
        <f t="shared" si="88"/>
        <v>0.5</v>
      </c>
      <c r="D433">
        <f t="shared" si="88"/>
        <v>2</v>
      </c>
      <c r="F433">
        <f t="shared" si="85"/>
        <v>2.8009953680864598E-2</v>
      </c>
      <c r="G433">
        <f t="shared" si="79"/>
        <v>0.12000000015001834</v>
      </c>
      <c r="H433" s="142">
        <f t="shared" si="80"/>
        <v>2.7654062519811506</v>
      </c>
      <c r="I433" s="143">
        <f t="shared" si="86"/>
        <v>276.54062519811504</v>
      </c>
      <c r="J433" s="142">
        <f t="shared" si="81"/>
        <v>0.20500000000000015</v>
      </c>
      <c r="K433" s="142">
        <f t="shared" si="82"/>
        <v>0.22123250015849205</v>
      </c>
      <c r="L433" s="144">
        <f t="shared" si="87"/>
        <v>0.42623250015849223</v>
      </c>
      <c r="M433" s="143"/>
    </row>
    <row r="434" spans="1:13" x14ac:dyDescent="0.35">
      <c r="A434" s="143">
        <f t="shared" si="83"/>
        <v>100</v>
      </c>
      <c r="B434" s="141">
        <f t="shared" si="84"/>
        <v>0.41100000000000031</v>
      </c>
      <c r="C434" s="145">
        <f t="shared" si="88"/>
        <v>0.5</v>
      </c>
      <c r="D434">
        <f t="shared" si="88"/>
        <v>2</v>
      </c>
      <c r="F434">
        <f t="shared" si="85"/>
        <v>2.7965303616035331E-2</v>
      </c>
      <c r="G434">
        <f t="shared" si="79"/>
        <v>0.12000000014270186</v>
      </c>
      <c r="H434" s="142">
        <f t="shared" si="80"/>
        <v>2.7634309365378988</v>
      </c>
      <c r="I434" s="143">
        <f t="shared" si="86"/>
        <v>276.34309365378988</v>
      </c>
      <c r="J434" s="142">
        <f t="shared" si="81"/>
        <v>0.20550000000000015</v>
      </c>
      <c r="K434" s="142">
        <f t="shared" si="82"/>
        <v>0.22107447492303192</v>
      </c>
      <c r="L434" s="144">
        <f t="shared" si="87"/>
        <v>0.42657447492303208</v>
      </c>
      <c r="M434" s="143"/>
    </row>
    <row r="435" spans="1:13" x14ac:dyDescent="0.35">
      <c r="A435" s="143">
        <f t="shared" si="83"/>
        <v>100</v>
      </c>
      <c r="B435" s="141">
        <f t="shared" si="84"/>
        <v>0.41200000000000031</v>
      </c>
      <c r="C435" s="145">
        <f t="shared" si="88"/>
        <v>0.5</v>
      </c>
      <c r="D435">
        <f t="shared" si="88"/>
        <v>2</v>
      </c>
      <c r="F435">
        <f t="shared" si="85"/>
        <v>2.7920797543462307E-2</v>
      </c>
      <c r="G435">
        <f t="shared" si="79"/>
        <v>0.1200000001357422</v>
      </c>
      <c r="H435" s="142">
        <f t="shared" si="80"/>
        <v>2.7614410958353304</v>
      </c>
      <c r="I435" s="143">
        <f t="shared" si="86"/>
        <v>276.14410958353301</v>
      </c>
      <c r="J435" s="142">
        <f t="shared" si="81"/>
        <v>0.20600000000000016</v>
      </c>
      <c r="K435" s="142">
        <f t="shared" si="82"/>
        <v>0.22091528766682644</v>
      </c>
      <c r="L435" s="144">
        <f t="shared" si="87"/>
        <v>0.42691528766682663</v>
      </c>
      <c r="M435" s="143"/>
    </row>
    <row r="436" spans="1:13" x14ac:dyDescent="0.35">
      <c r="A436" s="143">
        <f t="shared" si="83"/>
        <v>100</v>
      </c>
      <c r="B436" s="141">
        <f t="shared" si="84"/>
        <v>0.41300000000000031</v>
      </c>
      <c r="C436" s="145">
        <f t="shared" si="88"/>
        <v>0.5</v>
      </c>
      <c r="D436">
        <f t="shared" si="88"/>
        <v>2</v>
      </c>
      <c r="F436">
        <f t="shared" si="85"/>
        <v>2.7876434679076443E-2</v>
      </c>
      <c r="G436">
        <f t="shared" si="79"/>
        <v>0.12000000012912197</v>
      </c>
      <c r="H436" s="142">
        <f t="shared" si="80"/>
        <v>2.7594367789439871</v>
      </c>
      <c r="I436" s="143">
        <f t="shared" si="86"/>
        <v>275.94367789439872</v>
      </c>
      <c r="J436" s="142">
        <f t="shared" si="81"/>
        <v>0.20650000000000016</v>
      </c>
      <c r="K436" s="142">
        <f t="shared" si="82"/>
        <v>0.22075494231551898</v>
      </c>
      <c r="L436" s="144">
        <f t="shared" si="87"/>
        <v>0.42725494231551914</v>
      </c>
      <c r="M436" s="143"/>
    </row>
    <row r="437" spans="1:13" x14ac:dyDescent="0.35">
      <c r="A437" s="143">
        <f t="shared" si="83"/>
        <v>100</v>
      </c>
      <c r="B437" s="141">
        <f t="shared" si="84"/>
        <v>0.41400000000000031</v>
      </c>
      <c r="C437" s="145">
        <f t="shared" si="88"/>
        <v>0.5</v>
      </c>
      <c r="D437">
        <f t="shared" si="88"/>
        <v>2</v>
      </c>
      <c r="F437">
        <f t="shared" si="85"/>
        <v>2.7832214244912279E-2</v>
      </c>
      <c r="G437">
        <f t="shared" si="79"/>
        <v>0.12000000012282463</v>
      </c>
      <c r="H437" s="142">
        <f t="shared" si="80"/>
        <v>2.7574180346570163</v>
      </c>
      <c r="I437" s="143">
        <f t="shared" si="86"/>
        <v>275.74180346570165</v>
      </c>
      <c r="J437" s="142">
        <f t="shared" si="81"/>
        <v>0.20700000000000016</v>
      </c>
      <c r="K437" s="142">
        <f t="shared" si="82"/>
        <v>0.22059344277256132</v>
      </c>
      <c r="L437" s="144">
        <f t="shared" si="87"/>
        <v>0.42759344277256151</v>
      </c>
      <c r="M437" s="143"/>
    </row>
    <row r="438" spans="1:13" x14ac:dyDescent="0.35">
      <c r="A438" s="143">
        <f t="shared" si="83"/>
        <v>100</v>
      </c>
      <c r="B438" s="141">
        <f t="shared" si="84"/>
        <v>0.41500000000000031</v>
      </c>
      <c r="C438" s="145">
        <f t="shared" si="88"/>
        <v>0.5</v>
      </c>
      <c r="D438">
        <f t="shared" si="88"/>
        <v>2</v>
      </c>
      <c r="F438">
        <f t="shared" si="85"/>
        <v>2.7788135469046096E-2</v>
      </c>
      <c r="G438">
        <f t="shared" si="79"/>
        <v>0.12000000011683441</v>
      </c>
      <c r="H438" s="142">
        <f t="shared" si="80"/>
        <v>2.755384911492365</v>
      </c>
      <c r="I438" s="143">
        <f t="shared" si="86"/>
        <v>275.53849114923651</v>
      </c>
      <c r="J438" s="142">
        <f t="shared" si="81"/>
        <v>0.20750000000000016</v>
      </c>
      <c r="K438" s="142">
        <f t="shared" si="82"/>
        <v>0.22043079291938919</v>
      </c>
      <c r="L438" s="144">
        <f t="shared" si="87"/>
        <v>0.42793079291938935</v>
      </c>
      <c r="M438" s="143"/>
    </row>
    <row r="439" spans="1:13" x14ac:dyDescent="0.35">
      <c r="A439" s="143">
        <f t="shared" si="83"/>
        <v>100</v>
      </c>
      <c r="B439" s="141">
        <f t="shared" si="84"/>
        <v>0.41600000000000031</v>
      </c>
      <c r="C439" s="145">
        <f t="shared" si="88"/>
        <v>0.5</v>
      </c>
      <c r="D439">
        <f t="shared" si="88"/>
        <v>2</v>
      </c>
      <c r="F439">
        <f t="shared" si="85"/>
        <v>2.7744197585534761E-2</v>
      </c>
      <c r="G439">
        <f t="shared" si="79"/>
        <v>0.12000000011113633</v>
      </c>
      <c r="H439" s="142">
        <f t="shared" si="80"/>
        <v>2.7533374576949399</v>
      </c>
      <c r="I439" s="143">
        <f t="shared" si="86"/>
        <v>275.33374576949399</v>
      </c>
      <c r="J439" s="142">
        <f t="shared" si="81"/>
        <v>0.20800000000000016</v>
      </c>
      <c r="K439" s="142">
        <f t="shared" si="82"/>
        <v>0.22026699661559521</v>
      </c>
      <c r="L439" s="144">
        <f t="shared" si="87"/>
        <v>0.42826699661559536</v>
      </c>
      <c r="M439" s="143"/>
    </row>
    <row r="440" spans="1:13" x14ac:dyDescent="0.35">
      <c r="A440" s="143">
        <f t="shared" si="83"/>
        <v>100</v>
      </c>
      <c r="B440" s="141">
        <f t="shared" si="84"/>
        <v>0.41700000000000031</v>
      </c>
      <c r="C440" s="145">
        <f t="shared" si="88"/>
        <v>0.5</v>
      </c>
      <c r="D440">
        <f t="shared" si="88"/>
        <v>2</v>
      </c>
      <c r="F440">
        <f t="shared" si="85"/>
        <v>2.7700399834355398E-2</v>
      </c>
      <c r="G440">
        <f t="shared" si="79"/>
        <v>0.12000000010571614</v>
      </c>
      <c r="H440" s="142">
        <f t="shared" si="80"/>
        <v>2.7512757212387569</v>
      </c>
      <c r="I440" s="143">
        <f t="shared" si="86"/>
        <v>275.12757212387567</v>
      </c>
      <c r="J440" s="142">
        <f t="shared" si="81"/>
        <v>0.20850000000000016</v>
      </c>
      <c r="K440" s="142">
        <f t="shared" si="82"/>
        <v>0.22010205769910055</v>
      </c>
      <c r="L440" s="144">
        <f t="shared" si="87"/>
        <v>0.4286020576991007</v>
      </c>
      <c r="M440" s="143"/>
    </row>
    <row r="441" spans="1:13" x14ac:dyDescent="0.35">
      <c r="A441" s="143">
        <f t="shared" si="83"/>
        <v>100</v>
      </c>
      <c r="B441" s="141">
        <f t="shared" si="84"/>
        <v>0.41800000000000032</v>
      </c>
      <c r="C441" s="145">
        <f t="shared" ref="C441:D456" si="89">+C440</f>
        <v>0.5</v>
      </c>
      <c r="D441">
        <f t="shared" si="89"/>
        <v>2</v>
      </c>
      <c r="F441">
        <f t="shared" si="85"/>
        <v>2.7656741461345745E-2</v>
      </c>
      <c r="G441">
        <f t="shared" si="79"/>
        <v>0.12000000010056031</v>
      </c>
      <c r="H441" s="142">
        <f t="shared" si="80"/>
        <v>2.7491997498290539</v>
      </c>
      <c r="I441" s="143">
        <f t="shared" si="86"/>
        <v>274.91997498290539</v>
      </c>
      <c r="J441" s="142">
        <f t="shared" si="81"/>
        <v>0.20900000000000016</v>
      </c>
      <c r="K441" s="142">
        <f t="shared" si="82"/>
        <v>0.2199359799863243</v>
      </c>
      <c r="L441" s="144">
        <f t="shared" si="87"/>
        <v>0.42893597998632449</v>
      </c>
      <c r="M441" s="143"/>
    </row>
    <row r="442" spans="1:13" x14ac:dyDescent="0.35">
      <c r="A442" s="143">
        <f t="shared" si="83"/>
        <v>100</v>
      </c>
      <c r="B442" s="141">
        <f t="shared" si="84"/>
        <v>0.41900000000000032</v>
      </c>
      <c r="C442" s="145">
        <f t="shared" si="89"/>
        <v>0.5</v>
      </c>
      <c r="D442">
        <f t="shared" si="89"/>
        <v>2</v>
      </c>
      <c r="F442">
        <f t="shared" si="85"/>
        <v>2.761322171814528E-2</v>
      </c>
      <c r="G442">
        <f t="shared" si="79"/>
        <v>0.12000000009565591</v>
      </c>
      <c r="H442" s="142">
        <f t="shared" si="80"/>
        <v>2.7471095909043983</v>
      </c>
      <c r="I442" s="143">
        <f t="shared" si="86"/>
        <v>274.71095909043981</v>
      </c>
      <c r="J442" s="142">
        <f t="shared" si="81"/>
        <v>0.20950000000000016</v>
      </c>
      <c r="K442" s="142">
        <f t="shared" si="82"/>
        <v>0.21976876727235187</v>
      </c>
      <c r="L442" s="144">
        <f t="shared" si="87"/>
        <v>0.42926876727235203</v>
      </c>
      <c r="M442" s="143"/>
    </row>
    <row r="443" spans="1:13" x14ac:dyDescent="0.35">
      <c r="A443" s="143">
        <f t="shared" si="83"/>
        <v>100</v>
      </c>
      <c r="B443" s="141">
        <f t="shared" si="84"/>
        <v>0.42000000000000032</v>
      </c>
      <c r="C443" s="145">
        <f t="shared" si="89"/>
        <v>0.5</v>
      </c>
      <c r="D443">
        <f t="shared" si="89"/>
        <v>2</v>
      </c>
      <c r="F443">
        <f t="shared" si="85"/>
        <v>2.7569839862137079E-2</v>
      </c>
      <c r="G443">
        <f t="shared" si="79"/>
        <v>0.12000000009099072</v>
      </c>
      <c r="H443" s="142">
        <f t="shared" si="80"/>
        <v>2.7450052916387553</v>
      </c>
      <c r="I443" s="143">
        <f t="shared" si="86"/>
        <v>274.50052916387551</v>
      </c>
      <c r="J443" s="142">
        <f t="shared" si="81"/>
        <v>0.21000000000000016</v>
      </c>
      <c r="K443" s="142">
        <f t="shared" si="82"/>
        <v>0.21960042333110041</v>
      </c>
      <c r="L443" s="144">
        <f t="shared" si="87"/>
        <v>0.4296004233311006</v>
      </c>
      <c r="M443" s="143"/>
    </row>
    <row r="444" spans="1:13" x14ac:dyDescent="0.35">
      <c r="A444" s="143">
        <f t="shared" si="83"/>
        <v>100</v>
      </c>
      <c r="B444" s="141">
        <f t="shared" si="84"/>
        <v>0.42100000000000032</v>
      </c>
      <c r="C444" s="145">
        <f t="shared" si="89"/>
        <v>0.5</v>
      </c>
      <c r="D444">
        <f t="shared" si="89"/>
        <v>2</v>
      </c>
      <c r="F444">
        <f t="shared" si="85"/>
        <v>2.7526595156390405E-2</v>
      </c>
      <c r="G444">
        <f t="shared" si="79"/>
        <v>0.12000000008655305</v>
      </c>
      <c r="H444" s="142">
        <f t="shared" si="80"/>
        <v>2.742886898943552</v>
      </c>
      <c r="I444" s="143">
        <f t="shared" si="86"/>
        <v>274.28868989435517</v>
      </c>
      <c r="J444" s="142">
        <f t="shared" si="81"/>
        <v>0.21050000000000016</v>
      </c>
      <c r="K444" s="142">
        <f t="shared" si="82"/>
        <v>0.21943095191548417</v>
      </c>
      <c r="L444" s="144">
        <f t="shared" si="87"/>
        <v>0.42993095191548436</v>
      </c>
      <c r="M444" s="143"/>
    </row>
    <row r="445" spans="1:13" x14ac:dyDescent="0.35">
      <c r="A445" s="143">
        <f t="shared" si="83"/>
        <v>100</v>
      </c>
      <c r="B445" s="141">
        <f t="shared" si="84"/>
        <v>0.42200000000000032</v>
      </c>
      <c r="C445" s="145">
        <f t="shared" si="89"/>
        <v>0.5</v>
      </c>
      <c r="D445">
        <f t="shared" si="89"/>
        <v>2</v>
      </c>
      <c r="F445">
        <f t="shared" si="85"/>
        <v>2.748348686960396E-2</v>
      </c>
      <c r="G445">
        <f t="shared" si="79"/>
        <v>0.1200000000823318</v>
      </c>
      <c r="H445" s="142">
        <f t="shared" si="80"/>
        <v>2.740754459469708</v>
      </c>
      <c r="I445" s="143">
        <f t="shared" si="86"/>
        <v>274.07544594697077</v>
      </c>
      <c r="J445" s="142">
        <f t="shared" si="81"/>
        <v>0.21100000000000016</v>
      </c>
      <c r="K445" s="142">
        <f t="shared" si="82"/>
        <v>0.21926035675757663</v>
      </c>
      <c r="L445" s="144">
        <f t="shared" si="87"/>
        <v>0.43026035675757679</v>
      </c>
      <c r="M445" s="143"/>
    </row>
    <row r="446" spans="1:13" x14ac:dyDescent="0.35">
      <c r="A446" s="143">
        <f t="shared" si="83"/>
        <v>100</v>
      </c>
      <c r="B446" s="141">
        <f t="shared" si="84"/>
        <v>0.42300000000000032</v>
      </c>
      <c r="C446" s="145">
        <f t="shared" si="89"/>
        <v>0.5</v>
      </c>
      <c r="D446">
        <f t="shared" si="89"/>
        <v>2</v>
      </c>
      <c r="F446">
        <f t="shared" si="85"/>
        <v>2.7440514276049887E-2</v>
      </c>
      <c r="G446">
        <f t="shared" si="79"/>
        <v>0.12000000007831643</v>
      </c>
      <c r="H446" s="142">
        <f t="shared" si="80"/>
        <v>2.7386080196096563</v>
      </c>
      <c r="I446" s="143">
        <f t="shared" si="86"/>
        <v>273.8608019609656</v>
      </c>
      <c r="J446" s="142">
        <f t="shared" si="81"/>
        <v>0.21150000000000016</v>
      </c>
      <c r="K446" s="142">
        <f t="shared" si="82"/>
        <v>0.2190886415687725</v>
      </c>
      <c r="L446" s="144">
        <f t="shared" si="87"/>
        <v>0.43058864156877263</v>
      </c>
      <c r="M446" s="143"/>
    </row>
    <row r="447" spans="1:13" x14ac:dyDescent="0.35">
      <c r="A447" s="143">
        <f t="shared" si="83"/>
        <v>100</v>
      </c>
      <c r="B447" s="141">
        <f t="shared" si="84"/>
        <v>0.42400000000000032</v>
      </c>
      <c r="C447" s="145">
        <f t="shared" si="89"/>
        <v>0.5</v>
      </c>
      <c r="D447">
        <f t="shared" si="89"/>
        <v>2</v>
      </c>
      <c r="F447">
        <f t="shared" si="85"/>
        <v>2.7397676655518399E-2</v>
      </c>
      <c r="G447">
        <f t="shared" si="79"/>
        <v>0.12000000007449689</v>
      </c>
      <c r="H447" s="142">
        <f t="shared" si="80"/>
        <v>2.7364476254993271</v>
      </c>
      <c r="I447" s="143">
        <f t="shared" si="86"/>
        <v>273.64476254993269</v>
      </c>
      <c r="J447" s="142">
        <f t="shared" si="81"/>
        <v>0.21200000000000016</v>
      </c>
      <c r="K447" s="142">
        <f t="shared" si="82"/>
        <v>0.21891581003994617</v>
      </c>
      <c r="L447" s="144">
        <f t="shared" si="87"/>
        <v>0.43091581003994633</v>
      </c>
      <c r="M447" s="143"/>
    </row>
    <row r="448" spans="1:13" x14ac:dyDescent="0.35">
      <c r="A448" s="143">
        <f t="shared" si="83"/>
        <v>100</v>
      </c>
      <c r="B448" s="141">
        <f t="shared" si="84"/>
        <v>0.42500000000000032</v>
      </c>
      <c r="C448" s="145">
        <f t="shared" si="89"/>
        <v>0.5</v>
      </c>
      <c r="D448">
        <f t="shared" si="89"/>
        <v>2</v>
      </c>
      <c r="F448">
        <f t="shared" si="85"/>
        <v>2.7354973293263179E-2</v>
      </c>
      <c r="G448">
        <f t="shared" si="79"/>
        <v>0.12000000007086364</v>
      </c>
      <c r="H448" s="142">
        <f t="shared" si="80"/>
        <v>2.7342733230201337</v>
      </c>
      <c r="I448" s="143">
        <f t="shared" si="86"/>
        <v>273.42733230201338</v>
      </c>
      <c r="J448" s="142">
        <f t="shared" si="81"/>
        <v>0.21250000000000016</v>
      </c>
      <c r="K448" s="142">
        <f t="shared" si="82"/>
        <v>0.21874186584161071</v>
      </c>
      <c r="L448" s="144">
        <f t="shared" si="87"/>
        <v>0.43124186584161084</v>
      </c>
      <c r="M448" s="143"/>
    </row>
    <row r="449" spans="1:13" x14ac:dyDescent="0.35">
      <c r="A449" s="143">
        <f t="shared" si="83"/>
        <v>100</v>
      </c>
      <c r="B449" s="141">
        <f t="shared" si="84"/>
        <v>0.42600000000000032</v>
      </c>
      <c r="C449" s="145">
        <f t="shared" si="89"/>
        <v>0.5</v>
      </c>
      <c r="D449">
        <f t="shared" si="89"/>
        <v>2</v>
      </c>
      <c r="F449">
        <f t="shared" si="85"/>
        <v>2.7312403479947334E-2</v>
      </c>
      <c r="G449">
        <f t="shared" si="79"/>
        <v>0.12000000006740759</v>
      </c>
      <c r="H449" s="142">
        <f t="shared" si="80"/>
        <v>2.7320851578009195</v>
      </c>
      <c r="I449" s="143">
        <f t="shared" si="86"/>
        <v>273.20851578009194</v>
      </c>
      <c r="J449" s="142">
        <f t="shared" si="81"/>
        <v>0.21300000000000016</v>
      </c>
      <c r="K449" s="142">
        <f t="shared" si="82"/>
        <v>0.21856681262407357</v>
      </c>
      <c r="L449" s="144">
        <f t="shared" si="87"/>
        <v>0.4315668126240737</v>
      </c>
      <c r="M449" s="143"/>
    </row>
    <row r="450" spans="1:13" x14ac:dyDescent="0.35">
      <c r="A450" s="143">
        <f t="shared" si="83"/>
        <v>100</v>
      </c>
      <c r="B450" s="141">
        <f t="shared" si="84"/>
        <v>0.42700000000000032</v>
      </c>
      <c r="C450" s="145">
        <f t="shared" si="89"/>
        <v>0.5</v>
      </c>
      <c r="D450">
        <f t="shared" si="89"/>
        <v>2</v>
      </c>
      <c r="F450">
        <f t="shared" si="85"/>
        <v>2.7269966511590072E-2</v>
      </c>
      <c r="G450">
        <f t="shared" si="79"/>
        <v>0.12000000006412008</v>
      </c>
      <c r="H450" s="142">
        <f t="shared" si="80"/>
        <v>2.7298831752198938</v>
      </c>
      <c r="I450" s="143">
        <f t="shared" si="86"/>
        <v>272.98831752198936</v>
      </c>
      <c r="J450" s="142">
        <f t="shared" si="81"/>
        <v>0.21350000000000016</v>
      </c>
      <c r="K450" s="142">
        <f t="shared" si="82"/>
        <v>0.2183906540175915</v>
      </c>
      <c r="L450" s="144">
        <f t="shared" si="87"/>
        <v>0.43189065401759164</v>
      </c>
      <c r="M450" s="143"/>
    </row>
    <row r="451" spans="1:13" x14ac:dyDescent="0.35">
      <c r="A451" s="143">
        <f t="shared" si="83"/>
        <v>100</v>
      </c>
      <c r="B451" s="141">
        <f t="shared" si="84"/>
        <v>0.42800000000000032</v>
      </c>
      <c r="C451" s="145">
        <f t="shared" si="89"/>
        <v>0.5</v>
      </c>
      <c r="D451">
        <f t="shared" si="89"/>
        <v>2</v>
      </c>
      <c r="F451">
        <f t="shared" si="85"/>
        <v>2.7227661689514047E-2</v>
      </c>
      <c r="G451">
        <f t="shared" si="79"/>
        <v>0.1200000000609929</v>
      </c>
      <c r="H451" s="142">
        <f t="shared" si="80"/>
        <v>2.7276674204065481</v>
      </c>
      <c r="I451" s="143">
        <f t="shared" si="86"/>
        <v>272.76674204065483</v>
      </c>
      <c r="J451" s="142">
        <f t="shared" si="81"/>
        <v>0.21400000000000016</v>
      </c>
      <c r="K451" s="142">
        <f t="shared" si="82"/>
        <v>0.21821339363252384</v>
      </c>
      <c r="L451" s="144">
        <f t="shared" si="87"/>
        <v>0.43221339363252398</v>
      </c>
      <c r="M451" s="143"/>
    </row>
    <row r="452" spans="1:13" x14ac:dyDescent="0.35">
      <c r="A452" s="143">
        <f t="shared" si="83"/>
        <v>100</v>
      </c>
      <c r="B452" s="141">
        <f t="shared" si="84"/>
        <v>0.42900000000000033</v>
      </c>
      <c r="C452" s="145">
        <f t="shared" si="89"/>
        <v>0.5</v>
      </c>
      <c r="D452">
        <f t="shared" si="89"/>
        <v>2</v>
      </c>
      <c r="F452">
        <f t="shared" si="85"/>
        <v>2.7185488320293282E-2</v>
      </c>
      <c r="G452">
        <f t="shared" si="79"/>
        <v>0.12000000005801824</v>
      </c>
      <c r="H452" s="142">
        <f t="shared" si="80"/>
        <v>2.7254379382435521</v>
      </c>
      <c r="I452" s="143">
        <f t="shared" si="86"/>
        <v>272.54379382435519</v>
      </c>
      <c r="J452" s="142">
        <f t="shared" si="81"/>
        <v>0.21450000000000016</v>
      </c>
      <c r="K452" s="142">
        <f t="shared" si="82"/>
        <v>0.21803503505948418</v>
      </c>
      <c r="L452" s="144">
        <f t="shared" si="87"/>
        <v>0.43253503505948432</v>
      </c>
      <c r="M452" s="143"/>
    </row>
    <row r="453" spans="1:13" x14ac:dyDescent="0.35">
      <c r="A453" s="143">
        <f t="shared" si="83"/>
        <v>100</v>
      </c>
      <c r="B453" s="141">
        <f t="shared" si="84"/>
        <v>0.43000000000000033</v>
      </c>
      <c r="C453" s="145">
        <f t="shared" si="89"/>
        <v>0.5</v>
      </c>
      <c r="D453">
        <f t="shared" si="89"/>
        <v>2</v>
      </c>
      <c r="F453">
        <f t="shared" si="85"/>
        <v>2.7143445715701757E-2</v>
      </c>
      <c r="G453">
        <f t="shared" si="79"/>
        <v>0.12000000005518865</v>
      </c>
      <c r="H453" s="142">
        <f t="shared" si="80"/>
        <v>2.7231947733686264</v>
      </c>
      <c r="I453" s="143">
        <f t="shared" si="86"/>
        <v>272.31947733686263</v>
      </c>
      <c r="J453" s="142">
        <f t="shared" si="81"/>
        <v>0.21500000000000016</v>
      </c>
      <c r="K453" s="142">
        <f t="shared" si="82"/>
        <v>0.21785558186949011</v>
      </c>
      <c r="L453" s="144">
        <f t="shared" si="87"/>
        <v>0.43285558186949025</v>
      </c>
      <c r="M453" s="143"/>
    </row>
    <row r="454" spans="1:13" x14ac:dyDescent="0.35">
      <c r="A454" s="143">
        <f t="shared" si="83"/>
        <v>100</v>
      </c>
      <c r="B454" s="141">
        <f t="shared" si="84"/>
        <v>0.43100000000000033</v>
      </c>
      <c r="C454" s="145">
        <f t="shared" si="89"/>
        <v>0.5</v>
      </c>
      <c r="D454">
        <f t="shared" si="89"/>
        <v>2</v>
      </c>
      <c r="F454">
        <f t="shared" si="85"/>
        <v>2.7101533192662612E-2</v>
      </c>
      <c r="G454">
        <f t="shared" si="79"/>
        <v>0.12000000005249709</v>
      </c>
      <c r="H454" s="142">
        <f t="shared" si="80"/>
        <v>2.7209379701764109</v>
      </c>
      <c r="I454" s="143">
        <f t="shared" si="86"/>
        <v>272.09379701764107</v>
      </c>
      <c r="J454" s="142">
        <f t="shared" si="81"/>
        <v>0.21550000000000016</v>
      </c>
      <c r="K454" s="142">
        <f t="shared" si="82"/>
        <v>0.21767503761411289</v>
      </c>
      <c r="L454" s="144">
        <f t="shared" si="87"/>
        <v>0.43317503761411302</v>
      </c>
      <c r="M454" s="143"/>
    </row>
    <row r="455" spans="1:13" x14ac:dyDescent="0.35">
      <c r="A455" s="143">
        <f t="shared" si="83"/>
        <v>100</v>
      </c>
      <c r="B455" s="141">
        <f t="shared" si="84"/>
        <v>0.43200000000000033</v>
      </c>
      <c r="C455" s="145">
        <f t="shared" si="89"/>
        <v>0.5</v>
      </c>
      <c r="D455">
        <f t="shared" si="89"/>
        <v>2</v>
      </c>
      <c r="F455">
        <f t="shared" si="85"/>
        <v>2.7059750073197972E-2</v>
      </c>
      <c r="G455">
        <f t="shared" si="79"/>
        <v>0.12000000004993677</v>
      </c>
      <c r="H455" s="142">
        <f t="shared" si="80"/>
        <v>2.7186675728202903</v>
      </c>
      <c r="I455" s="143">
        <f t="shared" si="86"/>
        <v>271.86675728202903</v>
      </c>
      <c r="J455" s="142">
        <f t="shared" si="81"/>
        <v>0.21600000000000016</v>
      </c>
      <c r="K455" s="142">
        <f t="shared" si="82"/>
        <v>0.21749340582562324</v>
      </c>
      <c r="L455" s="144">
        <f t="shared" si="87"/>
        <v>0.4334934058256234</v>
      </c>
      <c r="M455" s="143"/>
    </row>
    <row r="456" spans="1:13" x14ac:dyDescent="0.35">
      <c r="A456" s="143">
        <f t="shared" si="83"/>
        <v>100</v>
      </c>
      <c r="B456" s="141">
        <f t="shared" si="84"/>
        <v>0.43300000000000033</v>
      </c>
      <c r="C456" s="145">
        <f t="shared" si="89"/>
        <v>0.5</v>
      </c>
      <c r="D456">
        <f t="shared" si="89"/>
        <v>2</v>
      </c>
      <c r="F456">
        <f t="shared" si="85"/>
        <v>2.7018095684379361E-2</v>
      </c>
      <c r="G456">
        <f t="shared" si="79"/>
        <v>0.12000000004750132</v>
      </c>
      <c r="H456" s="142">
        <f t="shared" si="80"/>
        <v>2.716383625214227</v>
      </c>
      <c r="I456" s="143">
        <f t="shared" si="86"/>
        <v>271.63836252142272</v>
      </c>
      <c r="J456" s="142">
        <f t="shared" si="81"/>
        <v>0.21650000000000016</v>
      </c>
      <c r="K456" s="142">
        <f t="shared" si="82"/>
        <v>0.21731069001713818</v>
      </c>
      <c r="L456" s="144">
        <f t="shared" si="87"/>
        <v>0.43381069001713835</v>
      </c>
      <c r="M456" s="143"/>
    </row>
    <row r="457" spans="1:13" x14ac:dyDescent="0.35">
      <c r="A457" s="143">
        <f t="shared" si="83"/>
        <v>100</v>
      </c>
      <c r="B457" s="141">
        <f t="shared" si="84"/>
        <v>0.43400000000000033</v>
      </c>
      <c r="C457" s="145">
        <f t="shared" ref="C457:D472" si="90">+C456</f>
        <v>0.5</v>
      </c>
      <c r="D457">
        <f t="shared" si="90"/>
        <v>2</v>
      </c>
      <c r="F457">
        <f t="shared" si="85"/>
        <v>2.6976569358278701E-2</v>
      </c>
      <c r="G457">
        <f t="shared" si="79"/>
        <v>0.12000000004518464</v>
      </c>
      <c r="H457" s="142">
        <f t="shared" si="80"/>
        <v>2.7140861710345598</v>
      </c>
      <c r="I457" s="143">
        <f t="shared" si="86"/>
        <v>271.40861710345598</v>
      </c>
      <c r="J457" s="142">
        <f t="shared" si="81"/>
        <v>0.21700000000000016</v>
      </c>
      <c r="K457" s="142">
        <f t="shared" si="82"/>
        <v>0.2171268936827648</v>
      </c>
      <c r="L457" s="144">
        <f t="shared" si="87"/>
        <v>0.43412689368276497</v>
      </c>
      <c r="M457" s="143"/>
    </row>
    <row r="458" spans="1:13" x14ac:dyDescent="0.35">
      <c r="A458" s="143">
        <f t="shared" si="83"/>
        <v>100</v>
      </c>
      <c r="B458" s="141">
        <f t="shared" si="84"/>
        <v>0.43500000000000033</v>
      </c>
      <c r="C458" s="145">
        <f t="shared" si="90"/>
        <v>0.5</v>
      </c>
      <c r="D458">
        <f t="shared" si="90"/>
        <v>2</v>
      </c>
      <c r="F458">
        <f t="shared" si="85"/>
        <v>2.6935170431919932E-2</v>
      </c>
      <c r="G458">
        <f t="shared" si="79"/>
        <v>0.12000000004298098</v>
      </c>
      <c r="H458" s="142">
        <f t="shared" si="80"/>
        <v>2.7117752537217914</v>
      </c>
      <c r="I458" s="143">
        <f t="shared" si="86"/>
        <v>271.17752537217916</v>
      </c>
      <c r="J458" s="142">
        <f t="shared" si="81"/>
        <v>0.21750000000000017</v>
      </c>
      <c r="K458" s="142">
        <f t="shared" si="82"/>
        <v>0.21694202029774332</v>
      </c>
      <c r="L458" s="144">
        <f t="shared" si="87"/>
        <v>0.43444202029774348</v>
      </c>
      <c r="M458" s="143"/>
    </row>
    <row r="459" spans="1:13" x14ac:dyDescent="0.35">
      <c r="A459" s="143">
        <f t="shared" si="83"/>
        <v>100</v>
      </c>
      <c r="B459" s="141">
        <f t="shared" si="84"/>
        <v>0.43600000000000033</v>
      </c>
      <c r="C459" s="145">
        <f t="shared" si="90"/>
        <v>0.5</v>
      </c>
      <c r="D459">
        <f t="shared" si="90"/>
        <v>2</v>
      </c>
      <c r="F459">
        <f t="shared" si="85"/>
        <v>2.6893898247231162E-2</v>
      </c>
      <c r="G459">
        <f t="shared" si="79"/>
        <v>0.12000000004088475</v>
      </c>
      <c r="H459" s="142">
        <f t="shared" si="80"/>
        <v>2.7094509164823517</v>
      </c>
      <c r="I459" s="143">
        <f t="shared" si="86"/>
        <v>270.94509164823518</v>
      </c>
      <c r="J459" s="142">
        <f t="shared" si="81"/>
        <v>0.21800000000000017</v>
      </c>
      <c r="K459" s="142">
        <f t="shared" si="82"/>
        <v>0.21675607331858815</v>
      </c>
      <c r="L459" s="144">
        <f t="shared" si="87"/>
        <v>0.43475607331858834</v>
      </c>
      <c r="M459" s="143"/>
    </row>
    <row r="460" spans="1:13" x14ac:dyDescent="0.35">
      <c r="A460" s="143">
        <f t="shared" si="83"/>
        <v>100</v>
      </c>
      <c r="B460" s="141">
        <f t="shared" si="84"/>
        <v>0.43700000000000033</v>
      </c>
      <c r="C460" s="145">
        <f t="shared" si="90"/>
        <v>0.5</v>
      </c>
      <c r="D460">
        <f t="shared" si="90"/>
        <v>2</v>
      </c>
      <c r="F460">
        <f t="shared" si="85"/>
        <v>2.685275215099743E-2</v>
      </c>
      <c r="G460">
        <f t="shared" si="79"/>
        <v>0.1200000000388908</v>
      </c>
      <c r="H460" s="142">
        <f t="shared" si="80"/>
        <v>2.7071132022903535</v>
      </c>
      <c r="I460" s="143">
        <f t="shared" si="86"/>
        <v>270.71132022903532</v>
      </c>
      <c r="J460" s="142">
        <f t="shared" si="81"/>
        <v>0.21850000000000017</v>
      </c>
      <c r="K460" s="142">
        <f t="shared" si="82"/>
        <v>0.21656905618322828</v>
      </c>
      <c r="L460" s="144">
        <f t="shared" si="87"/>
        <v>0.43506905618322844</v>
      </c>
      <c r="M460" s="143"/>
    </row>
    <row r="461" spans="1:13" x14ac:dyDescent="0.35">
      <c r="A461" s="143">
        <f t="shared" si="83"/>
        <v>100</v>
      </c>
      <c r="B461" s="141">
        <f t="shared" si="84"/>
        <v>0.43800000000000033</v>
      </c>
      <c r="C461" s="145">
        <f t="shared" si="90"/>
        <v>0.5</v>
      </c>
      <c r="D461">
        <f t="shared" si="90"/>
        <v>2</v>
      </c>
      <c r="F461">
        <f t="shared" si="85"/>
        <v>2.6811731494814001E-2</v>
      </c>
      <c r="G461">
        <f t="shared" si="79"/>
        <v>0.12000000003699407</v>
      </c>
      <c r="H461" s="142">
        <f t="shared" si="80"/>
        <v>2.7047621538893227</v>
      </c>
      <c r="I461" s="143">
        <f t="shared" si="86"/>
        <v>270.47621538893225</v>
      </c>
      <c r="J461" s="142">
        <f t="shared" si="81"/>
        <v>0.21900000000000017</v>
      </c>
      <c r="K461" s="142">
        <f t="shared" si="82"/>
        <v>0.21638097231114584</v>
      </c>
      <c r="L461" s="144">
        <f t="shared" si="87"/>
        <v>0.43538097231114603</v>
      </c>
      <c r="M461" s="143"/>
    </row>
    <row r="462" spans="1:13" x14ac:dyDescent="0.35">
      <c r="A462" s="143">
        <f t="shared" si="83"/>
        <v>100</v>
      </c>
      <c r="B462" s="141">
        <f t="shared" si="84"/>
        <v>0.43900000000000033</v>
      </c>
      <c r="C462" s="145">
        <f t="shared" si="90"/>
        <v>0.5</v>
      </c>
      <c r="D462">
        <f t="shared" si="90"/>
        <v>2</v>
      </c>
      <c r="F462">
        <f t="shared" si="85"/>
        <v>2.6770835635040235E-2</v>
      </c>
      <c r="G462">
        <f t="shared" si="79"/>
        <v>0.12000000003518985</v>
      </c>
      <c r="H462" s="142">
        <f t="shared" si="80"/>
        <v>2.7023978137939153</v>
      </c>
      <c r="I462" s="143">
        <f t="shared" si="86"/>
        <v>270.2397813793915</v>
      </c>
      <c r="J462" s="142">
        <f t="shared" si="81"/>
        <v>0.21950000000000017</v>
      </c>
      <c r="K462" s="142">
        <f t="shared" si="82"/>
        <v>0.21619182510351323</v>
      </c>
      <c r="L462" s="144">
        <f t="shared" si="87"/>
        <v>0.4356918251035134</v>
      </c>
      <c r="M462" s="143"/>
    </row>
    <row r="463" spans="1:13" x14ac:dyDescent="0.35">
      <c r="A463" s="143">
        <f t="shared" si="83"/>
        <v>100</v>
      </c>
      <c r="B463" s="141">
        <f t="shared" si="84"/>
        <v>0.44000000000000034</v>
      </c>
      <c r="C463" s="145">
        <f t="shared" si="90"/>
        <v>0.5</v>
      </c>
      <c r="D463">
        <f t="shared" si="90"/>
        <v>2</v>
      </c>
      <c r="F463">
        <f t="shared" si="85"/>
        <v>2.6730063932753987E-2</v>
      </c>
      <c r="G463">
        <f t="shared" si="79"/>
        <v>0.12000000003347361</v>
      </c>
      <c r="H463" s="142">
        <f t="shared" si="80"/>
        <v>2.7000202242916171</v>
      </c>
      <c r="I463" s="143">
        <f t="shared" si="86"/>
        <v>270.00202242916174</v>
      </c>
      <c r="J463" s="142">
        <f t="shared" si="81"/>
        <v>0.22000000000000017</v>
      </c>
      <c r="K463" s="142">
        <f t="shared" si="82"/>
        <v>0.21600161794332937</v>
      </c>
      <c r="L463" s="144">
        <f t="shared" si="87"/>
        <v>0.43600161794332953</v>
      </c>
      <c r="M463" s="143"/>
    </row>
    <row r="464" spans="1:13" x14ac:dyDescent="0.35">
      <c r="A464" s="143">
        <f t="shared" si="83"/>
        <v>100</v>
      </c>
      <c r="B464" s="141">
        <f t="shared" si="84"/>
        <v>0.44100000000000034</v>
      </c>
      <c r="C464" s="145">
        <f t="shared" si="90"/>
        <v>0.5</v>
      </c>
      <c r="D464">
        <f t="shared" si="90"/>
        <v>2</v>
      </c>
      <c r="F464">
        <f t="shared" si="85"/>
        <v>2.6689415753706525E-2</v>
      </c>
      <c r="G464">
        <f t="shared" si="79"/>
        <v>0.12000000003184109</v>
      </c>
      <c r="H464" s="142">
        <f t="shared" si="80"/>
        <v>2.6976294274444288</v>
      </c>
      <c r="I464" s="143">
        <f t="shared" si="86"/>
        <v>269.76294274444285</v>
      </c>
      <c r="J464" s="142">
        <f t="shared" si="81"/>
        <v>0.22050000000000017</v>
      </c>
      <c r="K464" s="142">
        <f t="shared" si="82"/>
        <v>0.2158103541955543</v>
      </c>
      <c r="L464" s="144">
        <f t="shared" si="87"/>
        <v>0.43631035419555447</v>
      </c>
      <c r="M464" s="143"/>
    </row>
    <row r="465" spans="1:13" x14ac:dyDescent="0.35">
      <c r="A465" s="143">
        <f t="shared" si="83"/>
        <v>100</v>
      </c>
      <c r="B465" s="141">
        <f t="shared" si="84"/>
        <v>0.44200000000000034</v>
      </c>
      <c r="C465" s="145">
        <f t="shared" si="90"/>
        <v>0.5</v>
      </c>
      <c r="D465">
        <f t="shared" si="90"/>
        <v>2</v>
      </c>
      <c r="F465">
        <f t="shared" si="85"/>
        <v>2.6648890468278053E-2</v>
      </c>
      <c r="G465">
        <f t="shared" si="79"/>
        <v>0.12000000003028818</v>
      </c>
      <c r="H465" s="142">
        <f t="shared" si="80"/>
        <v>2.6952254650905236</v>
      </c>
      <c r="I465" s="143">
        <f t="shared" si="86"/>
        <v>269.52254650905235</v>
      </c>
      <c r="J465" s="142">
        <f t="shared" si="81"/>
        <v>0.22100000000000017</v>
      </c>
      <c r="K465" s="142">
        <f t="shared" si="82"/>
        <v>0.2156180372072419</v>
      </c>
      <c r="L465" s="144">
        <f t="shared" si="87"/>
        <v>0.43661803720724207</v>
      </c>
      <c r="M465" s="143"/>
    </row>
    <row r="466" spans="1:13" x14ac:dyDescent="0.35">
      <c r="A466" s="143">
        <f t="shared" si="83"/>
        <v>100</v>
      </c>
      <c r="B466" s="141">
        <f t="shared" si="84"/>
        <v>0.44300000000000034</v>
      </c>
      <c r="C466" s="145">
        <f t="shared" si="90"/>
        <v>0.5</v>
      </c>
      <c r="D466">
        <f t="shared" si="90"/>
        <v>2</v>
      </c>
      <c r="F466">
        <f t="shared" si="85"/>
        <v>2.6608487451433668E-2</v>
      </c>
      <c r="G466">
        <f t="shared" si="79"/>
        <v>0.120000000028811</v>
      </c>
      <c r="H466" s="142">
        <f t="shared" si="80"/>
        <v>2.6928083788459087</v>
      </c>
      <c r="I466" s="143">
        <f t="shared" si="86"/>
        <v>269.28083788459088</v>
      </c>
      <c r="J466" s="142">
        <f t="shared" si="81"/>
        <v>0.22150000000000017</v>
      </c>
      <c r="K466" s="142">
        <f t="shared" si="82"/>
        <v>0.21542467030767271</v>
      </c>
      <c r="L466" s="144">
        <f t="shared" si="87"/>
        <v>0.4369246703076729</v>
      </c>
      <c r="M466" s="143"/>
    </row>
    <row r="467" spans="1:13" x14ac:dyDescent="0.35">
      <c r="A467" s="143">
        <f t="shared" si="83"/>
        <v>100</v>
      </c>
      <c r="B467" s="141">
        <f t="shared" si="84"/>
        <v>0.44400000000000034</v>
      </c>
      <c r="C467" s="145">
        <f t="shared" si="90"/>
        <v>0.5</v>
      </c>
      <c r="D467">
        <f t="shared" si="90"/>
        <v>2</v>
      </c>
      <c r="F467">
        <f t="shared" si="85"/>
        <v>2.656820608267987E-2</v>
      </c>
      <c r="G467">
        <f t="shared" si="79"/>
        <v>0.12000000002740586</v>
      </c>
      <c r="H467" s="142">
        <f t="shared" si="80"/>
        <v>2.6903782101060543</v>
      </c>
      <c r="I467" s="143">
        <f t="shared" si="86"/>
        <v>269.0378210106054</v>
      </c>
      <c r="J467" s="142">
        <f t="shared" si="81"/>
        <v>0.22200000000000017</v>
      </c>
      <c r="K467" s="142">
        <f t="shared" si="82"/>
        <v>0.21523025680848434</v>
      </c>
      <c r="L467" s="144">
        <f t="shared" si="87"/>
        <v>0.43723025680848449</v>
      </c>
      <c r="M467" s="143"/>
    </row>
    <row r="468" spans="1:13" x14ac:dyDescent="0.35">
      <c r="A468" s="143">
        <f t="shared" si="83"/>
        <v>100</v>
      </c>
      <c r="B468" s="141">
        <f t="shared" si="84"/>
        <v>0.44500000000000034</v>
      </c>
      <c r="C468" s="145">
        <f t="shared" si="90"/>
        <v>0.5</v>
      </c>
      <c r="D468">
        <f t="shared" si="90"/>
        <v>2</v>
      </c>
      <c r="F468">
        <f t="shared" si="85"/>
        <v>2.6528045746021609E-2</v>
      </c>
      <c r="G468">
        <f t="shared" si="79"/>
        <v>0.12000000002606927</v>
      </c>
      <c r="H468" s="142">
        <f t="shared" si="80"/>
        <v>2.6879350000475104</v>
      </c>
      <c r="I468" s="143">
        <f t="shared" si="86"/>
        <v>268.79350000475102</v>
      </c>
      <c r="J468" s="142">
        <f t="shared" si="81"/>
        <v>0.22250000000000017</v>
      </c>
      <c r="K468" s="142">
        <f t="shared" si="82"/>
        <v>0.21503480000380085</v>
      </c>
      <c r="L468" s="144">
        <f t="shared" si="87"/>
        <v>0.43753480000380102</v>
      </c>
      <c r="M468" s="143"/>
    </row>
    <row r="469" spans="1:13" x14ac:dyDescent="0.35">
      <c r="A469" s="143">
        <f t="shared" si="83"/>
        <v>100</v>
      </c>
      <c r="B469" s="141">
        <f t="shared" si="84"/>
        <v>0.44600000000000034</v>
      </c>
      <c r="C469" s="145">
        <f t="shared" si="90"/>
        <v>0.5</v>
      </c>
      <c r="D469">
        <f t="shared" si="90"/>
        <v>2</v>
      </c>
      <c r="F469">
        <f t="shared" si="85"/>
        <v>2.648800582991977E-2</v>
      </c>
      <c r="G469">
        <f t="shared" si="79"/>
        <v>0.12000000002479787</v>
      </c>
      <c r="H469" s="142">
        <f t="shared" si="80"/>
        <v>2.6854787896295109</v>
      </c>
      <c r="I469" s="143">
        <f t="shared" si="86"/>
        <v>268.54787896295107</v>
      </c>
      <c r="J469" s="142">
        <f t="shared" si="81"/>
        <v>0.22300000000000017</v>
      </c>
      <c r="K469" s="142">
        <f t="shared" si="82"/>
        <v>0.21483830317036087</v>
      </c>
      <c r="L469" s="144">
        <f t="shared" si="87"/>
        <v>0.43783830317036104</v>
      </c>
      <c r="M469" s="143"/>
    </row>
    <row r="470" spans="1:13" x14ac:dyDescent="0.35">
      <c r="A470" s="143">
        <f t="shared" si="83"/>
        <v>100</v>
      </c>
      <c r="B470" s="141">
        <f t="shared" si="84"/>
        <v>0.44700000000000034</v>
      </c>
      <c r="C470" s="145">
        <f t="shared" si="90"/>
        <v>0.5</v>
      </c>
      <c r="D470">
        <f t="shared" si="90"/>
        <v>2</v>
      </c>
      <c r="F470">
        <f t="shared" si="85"/>
        <v>2.6448085727249212E-2</v>
      </c>
      <c r="G470">
        <f t="shared" si="79"/>
        <v>0.12000000002358846</v>
      </c>
      <c r="H470" s="142">
        <f t="shared" si="80"/>
        <v>2.6830096195955613</v>
      </c>
      <c r="I470" s="143">
        <f t="shared" si="86"/>
        <v>268.3009619595561</v>
      </c>
      <c r="J470" s="142">
        <f t="shared" si="81"/>
        <v>0.22350000000000017</v>
      </c>
      <c r="K470" s="142">
        <f t="shared" si="82"/>
        <v>0.21464076956764491</v>
      </c>
      <c r="L470" s="144">
        <f t="shared" si="87"/>
        <v>0.43814076956764508</v>
      </c>
      <c r="M470" s="143"/>
    </row>
    <row r="471" spans="1:13" x14ac:dyDescent="0.35">
      <c r="A471" s="143">
        <f t="shared" si="83"/>
        <v>100</v>
      </c>
      <c r="B471" s="141">
        <f t="shared" si="84"/>
        <v>0.44800000000000034</v>
      </c>
      <c r="C471" s="145">
        <f t="shared" si="90"/>
        <v>0.5</v>
      </c>
      <c r="D471">
        <f t="shared" si="90"/>
        <v>2</v>
      </c>
      <c r="F471">
        <f t="shared" si="85"/>
        <v>2.6408284835257284E-2</v>
      </c>
      <c r="G471">
        <f t="shared" si="79"/>
        <v>0.12000000002243803</v>
      </c>
      <c r="H471" s="142">
        <f t="shared" si="80"/>
        <v>2.6805275304750102</v>
      </c>
      <c r="I471" s="143">
        <f t="shared" si="86"/>
        <v>268.05275304750103</v>
      </c>
      <c r="J471" s="142">
        <f t="shared" si="81"/>
        <v>0.22400000000000017</v>
      </c>
      <c r="K471" s="142">
        <f t="shared" si="82"/>
        <v>0.21444220243800083</v>
      </c>
      <c r="L471" s="144">
        <f t="shared" si="87"/>
        <v>0.43844220243800103</v>
      </c>
      <c r="M471" s="143"/>
    </row>
    <row r="472" spans="1:13" x14ac:dyDescent="0.35">
      <c r="A472" s="143">
        <f t="shared" si="83"/>
        <v>100</v>
      </c>
      <c r="B472" s="141">
        <f t="shared" si="84"/>
        <v>0.44900000000000034</v>
      </c>
      <c r="C472" s="145">
        <f t="shared" si="90"/>
        <v>0.5</v>
      </c>
      <c r="D472">
        <f t="shared" si="90"/>
        <v>2</v>
      </c>
      <c r="F472">
        <f t="shared" si="85"/>
        <v>2.6368602555522765E-2</v>
      </c>
      <c r="G472">
        <f t="shared" si="79"/>
        <v>0.12000000002134371</v>
      </c>
      <c r="H472" s="142">
        <f t="shared" si="80"/>
        <v>2.6780325625846095</v>
      </c>
      <c r="I472" s="143">
        <f t="shared" si="86"/>
        <v>267.80325625846098</v>
      </c>
      <c r="J472" s="142">
        <f t="shared" si="81"/>
        <v>0.22450000000000017</v>
      </c>
      <c r="K472" s="142">
        <f t="shared" si="82"/>
        <v>0.21424260500676875</v>
      </c>
      <c r="L472" s="144">
        <f t="shared" si="87"/>
        <v>0.43874260500676893</v>
      </c>
      <c r="M472" s="143"/>
    </row>
    <row r="473" spans="1:13" x14ac:dyDescent="0.35">
      <c r="A473" s="143">
        <f t="shared" si="83"/>
        <v>100</v>
      </c>
      <c r="B473" s="141">
        <f t="shared" si="84"/>
        <v>0.45000000000000034</v>
      </c>
      <c r="C473" s="145">
        <f t="shared" ref="C473:D488" si="91">+C472</f>
        <v>0.5</v>
      </c>
      <c r="D473">
        <f t="shared" si="91"/>
        <v>2</v>
      </c>
      <c r="F473">
        <f t="shared" si="85"/>
        <v>2.6329038293915356E-2</v>
      </c>
      <c r="G473">
        <f t="shared" ref="G473:G536" si="92">0.12*((1-EXP(-50*B473))/(1-EXP(-50)))+0.24*(1-(1-EXP(-50*B473))/(1-EXP(-50)))</f>
        <v>0.12000000002030277</v>
      </c>
      <c r="H473" s="142">
        <f t="shared" ref="H473:H536" si="93">(C473*NORMSDIST(NORMSINV(B473)/SQRT(1-G473)+SQRT(G473/(1-G473))*NORMSINV(0.999))-C473*B473)*((1+(D473-2.5)*F473)/(1-1.5*F473))*12.5*1.06</f>
        <v>2.6755247560300472</v>
      </c>
      <c r="I473" s="143">
        <f t="shared" si="86"/>
        <v>267.55247560300472</v>
      </c>
      <c r="J473" s="142">
        <f t="shared" ref="J473:J536" si="94">+B473*C473</f>
        <v>0.22500000000000017</v>
      </c>
      <c r="K473" s="142">
        <f t="shared" ref="K473:K536" si="95">+H473*8%</f>
        <v>0.21404198048240378</v>
      </c>
      <c r="L473" s="144">
        <f t="shared" si="87"/>
        <v>0.43904198048240395</v>
      </c>
      <c r="M473" s="143"/>
    </row>
    <row r="474" spans="1:13" x14ac:dyDescent="0.35">
      <c r="A474" s="143">
        <f t="shared" ref="A474:A537" si="96">+A473</f>
        <v>100</v>
      </c>
      <c r="B474" s="141">
        <f t="shared" ref="B474:B537" si="97">+B473+0.1%</f>
        <v>0.45100000000000035</v>
      </c>
      <c r="C474" s="145">
        <f t="shared" si="91"/>
        <v>0.5</v>
      </c>
      <c r="D474">
        <f t="shared" si="91"/>
        <v>2</v>
      </c>
      <c r="F474">
        <f t="shared" ref="F474:F537" si="98">+(0.11852-0.05478*LN(B474))^2</f>
        <v>2.6289591460555595E-2</v>
      </c>
      <c r="G474">
        <f t="shared" si="92"/>
        <v>0.12000000001931259</v>
      </c>
      <c r="H474" s="142">
        <f t="shared" si="93"/>
        <v>2.6730041507074853</v>
      </c>
      <c r="I474" s="143">
        <f t="shared" ref="I474:I537" si="99">+H474*A474</f>
        <v>267.30041507074856</v>
      </c>
      <c r="J474" s="142">
        <f t="shared" si="94"/>
        <v>0.22550000000000017</v>
      </c>
      <c r="K474" s="142">
        <f t="shared" si="95"/>
        <v>0.21384033205659883</v>
      </c>
      <c r="L474" s="144">
        <f t="shared" ref="L474:L537" si="100">+SUM(J474:K474)</f>
        <v>0.439340332056599</v>
      </c>
      <c r="M474" s="143"/>
    </row>
    <row r="475" spans="1:13" x14ac:dyDescent="0.35">
      <c r="A475" s="143">
        <f t="shared" si="96"/>
        <v>100</v>
      </c>
      <c r="B475" s="141">
        <f t="shared" si="97"/>
        <v>0.45200000000000035</v>
      </c>
      <c r="C475" s="145">
        <f t="shared" si="91"/>
        <v>0.5</v>
      </c>
      <c r="D475">
        <f t="shared" si="91"/>
        <v>2</v>
      </c>
      <c r="F475">
        <f t="shared" si="98"/>
        <v>2.6250261469775233E-2</v>
      </c>
      <c r="G475">
        <f t="shared" si="92"/>
        <v>0.1200000000183707</v>
      </c>
      <c r="H475" s="142">
        <f t="shared" si="93"/>
        <v>2.6704707863050654</v>
      </c>
      <c r="I475" s="143">
        <f t="shared" si="99"/>
        <v>267.04707863050652</v>
      </c>
      <c r="J475" s="142">
        <f t="shared" si="94"/>
        <v>0.22600000000000017</v>
      </c>
      <c r="K475" s="142">
        <f t="shared" si="95"/>
        <v>0.21363766290440522</v>
      </c>
      <c r="L475" s="144">
        <f t="shared" si="100"/>
        <v>0.43963766290440542</v>
      </c>
      <c r="M475" s="143"/>
    </row>
    <row r="476" spans="1:13" x14ac:dyDescent="0.35">
      <c r="A476" s="143">
        <f t="shared" si="96"/>
        <v>100</v>
      </c>
      <c r="B476" s="141">
        <f t="shared" si="97"/>
        <v>0.45300000000000035</v>
      </c>
      <c r="C476" s="145">
        <f t="shared" si="91"/>
        <v>0.5</v>
      </c>
      <c r="D476">
        <f t="shared" si="91"/>
        <v>2</v>
      </c>
      <c r="F476">
        <f t="shared" si="98"/>
        <v>2.6211047740078108E-2</v>
      </c>
      <c r="G476">
        <f t="shared" si="92"/>
        <v>0.12000000001747475</v>
      </c>
      <c r="H476" s="142">
        <f t="shared" si="93"/>
        <v>2.667924702304409</v>
      </c>
      <c r="I476" s="143">
        <f t="shared" si="99"/>
        <v>266.79247023044093</v>
      </c>
      <c r="J476" s="142">
        <f t="shared" si="94"/>
        <v>0.22650000000000017</v>
      </c>
      <c r="K476" s="142">
        <f t="shared" si="95"/>
        <v>0.21343397618435273</v>
      </c>
      <c r="L476" s="144">
        <f t="shared" si="100"/>
        <v>0.43993397618435293</v>
      </c>
      <c r="M476" s="143"/>
    </row>
    <row r="477" spans="1:13" x14ac:dyDescent="0.35">
      <c r="A477" s="143">
        <f t="shared" si="96"/>
        <v>100</v>
      </c>
      <c r="B477" s="141">
        <f t="shared" si="97"/>
        <v>0.45400000000000035</v>
      </c>
      <c r="C477" s="145">
        <f t="shared" si="91"/>
        <v>0.5</v>
      </c>
      <c r="D477">
        <f t="shared" si="91"/>
        <v>2</v>
      </c>
      <c r="F477">
        <f t="shared" si="98"/>
        <v>2.6171949694101408E-2</v>
      </c>
      <c r="G477">
        <f t="shared" si="92"/>
        <v>0.12000000001662249</v>
      </c>
      <c r="H477" s="142">
        <f t="shared" si="93"/>
        <v>2.6653659379821022</v>
      </c>
      <c r="I477" s="143">
        <f t="shared" si="99"/>
        <v>266.53659379821022</v>
      </c>
      <c r="J477" s="142">
        <f t="shared" si="94"/>
        <v>0.22700000000000017</v>
      </c>
      <c r="K477" s="142">
        <f t="shared" si="95"/>
        <v>0.21322927503856817</v>
      </c>
      <c r="L477" s="144">
        <f t="shared" si="100"/>
        <v>0.44022927503856835</v>
      </c>
      <c r="M477" s="143"/>
    </row>
    <row r="478" spans="1:13" x14ac:dyDescent="0.35">
      <c r="A478" s="143">
        <f t="shared" si="96"/>
        <v>100</v>
      </c>
      <c r="B478" s="141">
        <f t="shared" si="97"/>
        <v>0.45500000000000035</v>
      </c>
      <c r="C478" s="145">
        <f t="shared" si="91"/>
        <v>0.5</v>
      </c>
      <c r="D478">
        <f t="shared" si="91"/>
        <v>2</v>
      </c>
      <c r="F478">
        <f t="shared" si="98"/>
        <v>2.6132966758577385E-2</v>
      </c>
      <c r="G478">
        <f t="shared" si="92"/>
        <v>0.12000000001581181</v>
      </c>
      <c r="H478" s="142">
        <f t="shared" si="93"/>
        <v>2.6627945324111653</v>
      </c>
      <c r="I478" s="143">
        <f t="shared" si="99"/>
        <v>266.27945324111653</v>
      </c>
      <c r="J478" s="142">
        <f t="shared" si="94"/>
        <v>0.22750000000000017</v>
      </c>
      <c r="K478" s="142">
        <f t="shared" si="95"/>
        <v>0.21302356259289323</v>
      </c>
      <c r="L478" s="144">
        <f t="shared" si="100"/>
        <v>0.44052356259289338</v>
      </c>
      <c r="M478" s="143"/>
    </row>
    <row r="479" spans="1:13" x14ac:dyDescent="0.35">
      <c r="A479" s="143">
        <f t="shared" si="96"/>
        <v>100</v>
      </c>
      <c r="B479" s="141">
        <f t="shared" si="97"/>
        <v>0.45600000000000035</v>
      </c>
      <c r="C479" s="145">
        <f t="shared" si="91"/>
        <v>0.5</v>
      </c>
      <c r="D479">
        <f t="shared" si="91"/>
        <v>2</v>
      </c>
      <c r="F479">
        <f t="shared" si="98"/>
        <v>2.6094098364295576E-2</v>
      </c>
      <c r="G479">
        <f t="shared" si="92"/>
        <v>0.12000000001504066</v>
      </c>
      <c r="H479" s="142">
        <f t="shared" si="93"/>
        <v>2.6602105244625052</v>
      </c>
      <c r="I479" s="143">
        <f t="shared" si="99"/>
        <v>266.02105244625051</v>
      </c>
      <c r="J479" s="142">
        <f t="shared" si="94"/>
        <v>0.22800000000000017</v>
      </c>
      <c r="K479" s="142">
        <f t="shared" si="95"/>
        <v>0.21281684195700043</v>
      </c>
      <c r="L479" s="144">
        <f t="shared" si="100"/>
        <v>0.4408168419570006</v>
      </c>
      <c r="M479" s="143"/>
    </row>
    <row r="480" spans="1:13" x14ac:dyDescent="0.35">
      <c r="A480" s="143">
        <f t="shared" si="96"/>
        <v>100</v>
      </c>
      <c r="B480" s="141">
        <f t="shared" si="97"/>
        <v>0.45700000000000035</v>
      </c>
      <c r="C480" s="145">
        <f t="shared" si="91"/>
        <v>0.5</v>
      </c>
      <c r="D480">
        <f t="shared" si="91"/>
        <v>2</v>
      </c>
      <c r="F480">
        <f t="shared" si="98"/>
        <v>2.6055343946065349E-2</v>
      </c>
      <c r="G480">
        <f t="shared" si="92"/>
        <v>0.12000000001430713</v>
      </c>
      <c r="H480" s="142">
        <f t="shared" si="93"/>
        <v>2.6576139528063654</v>
      </c>
      <c r="I480" s="143">
        <f t="shared" si="99"/>
        <v>265.76139528063652</v>
      </c>
      <c r="J480" s="142">
        <f t="shared" si="94"/>
        <v>0.22850000000000018</v>
      </c>
      <c r="K480" s="142">
        <f t="shared" si="95"/>
        <v>0.21260911622450923</v>
      </c>
      <c r="L480" s="144">
        <f t="shared" si="100"/>
        <v>0.44110911622450943</v>
      </c>
      <c r="M480" s="143"/>
    </row>
    <row r="481" spans="1:13" x14ac:dyDescent="0.35">
      <c r="A481" s="143">
        <f t="shared" si="96"/>
        <v>100</v>
      </c>
      <c r="B481" s="141">
        <f t="shared" si="97"/>
        <v>0.45800000000000035</v>
      </c>
      <c r="C481" s="145">
        <f t="shared" si="91"/>
        <v>0.5</v>
      </c>
      <c r="D481">
        <f t="shared" si="91"/>
        <v>2</v>
      </c>
      <c r="F481">
        <f t="shared" si="98"/>
        <v>2.6016702942678993E-2</v>
      </c>
      <c r="G481">
        <f t="shared" si="92"/>
        <v>0.12000000001360936</v>
      </c>
      <c r="H481" s="142">
        <f t="shared" si="93"/>
        <v>2.6550048559137442</v>
      </c>
      <c r="I481" s="143">
        <f t="shared" si="99"/>
        <v>265.5004855913744</v>
      </c>
      <c r="J481" s="142">
        <f t="shared" si="94"/>
        <v>0.22900000000000018</v>
      </c>
      <c r="K481" s="142">
        <f t="shared" si="95"/>
        <v>0.21240038847309956</v>
      </c>
      <c r="L481" s="144">
        <f t="shared" si="100"/>
        <v>0.4414003884730997</v>
      </c>
      <c r="M481" s="143"/>
    </row>
    <row r="482" spans="1:13" x14ac:dyDescent="0.35">
      <c r="A482" s="143">
        <f t="shared" si="96"/>
        <v>100</v>
      </c>
      <c r="B482" s="141">
        <f t="shared" si="97"/>
        <v>0.45900000000000035</v>
      </c>
      <c r="C482" s="145">
        <f t="shared" si="91"/>
        <v>0.5</v>
      </c>
      <c r="D482">
        <f t="shared" si="91"/>
        <v>2</v>
      </c>
      <c r="F482">
        <f t="shared" si="98"/>
        <v>2.5978174796875107E-2</v>
      </c>
      <c r="G482">
        <f t="shared" si="92"/>
        <v>0.12000000001294561</v>
      </c>
      <c r="H482" s="142">
        <f t="shared" si="93"/>
        <v>2.6523832720578198</v>
      </c>
      <c r="I482" s="143">
        <f t="shared" si="99"/>
        <v>265.23832720578196</v>
      </c>
      <c r="J482" s="142">
        <f t="shared" si="94"/>
        <v>0.22950000000000018</v>
      </c>
      <c r="K482" s="142">
        <f t="shared" si="95"/>
        <v>0.21219066176462559</v>
      </c>
      <c r="L482" s="144">
        <f t="shared" si="100"/>
        <v>0.44169066176462579</v>
      </c>
      <c r="M482" s="143"/>
    </row>
    <row r="483" spans="1:13" x14ac:dyDescent="0.35">
      <c r="A483" s="143">
        <f t="shared" si="96"/>
        <v>100</v>
      </c>
      <c r="B483" s="141">
        <f t="shared" si="97"/>
        <v>0.46000000000000035</v>
      </c>
      <c r="C483" s="145">
        <f t="shared" si="91"/>
        <v>0.5</v>
      </c>
      <c r="D483">
        <f t="shared" si="91"/>
        <v>2</v>
      </c>
      <c r="F483">
        <f t="shared" si="98"/>
        <v>2.5939758955302455E-2</v>
      </c>
      <c r="G483">
        <f t="shared" si="92"/>
        <v>0.12000000001231424</v>
      </c>
      <c r="H483" s="142">
        <f t="shared" si="93"/>
        <v>2.6497492393153439</v>
      </c>
      <c r="I483" s="143">
        <f t="shared" si="99"/>
        <v>264.97492393153436</v>
      </c>
      <c r="J483" s="142">
        <f t="shared" si="94"/>
        <v>0.23000000000000018</v>
      </c>
      <c r="K483" s="142">
        <f t="shared" si="95"/>
        <v>0.2119799391452275</v>
      </c>
      <c r="L483" s="144">
        <f t="shared" si="100"/>
        <v>0.44197993914522771</v>
      </c>
      <c r="M483" s="143"/>
    </row>
    <row r="484" spans="1:13" x14ac:dyDescent="0.35">
      <c r="A484" s="143">
        <f t="shared" si="96"/>
        <v>100</v>
      </c>
      <c r="B484" s="141">
        <f t="shared" si="97"/>
        <v>0.46100000000000035</v>
      </c>
      <c r="C484" s="145">
        <f t="shared" si="91"/>
        <v>0.5</v>
      </c>
      <c r="D484">
        <f t="shared" si="91"/>
        <v>2</v>
      </c>
      <c r="F484">
        <f t="shared" si="98"/>
        <v>2.5901454868484275E-2</v>
      </c>
      <c r="G484">
        <f t="shared" si="92"/>
        <v>0.12000000001171368</v>
      </c>
      <c r="H484" s="142">
        <f t="shared" si="93"/>
        <v>2.647102795568038</v>
      </c>
      <c r="I484" s="143">
        <f t="shared" si="99"/>
        <v>264.71027955680381</v>
      </c>
      <c r="J484" s="142">
        <f t="shared" si="94"/>
        <v>0.23050000000000018</v>
      </c>
      <c r="K484" s="142">
        <f t="shared" si="95"/>
        <v>0.21176822364544304</v>
      </c>
      <c r="L484" s="144">
        <f t="shared" si="100"/>
        <v>0.44226822364544321</v>
      </c>
      <c r="M484" s="143"/>
    </row>
    <row r="485" spans="1:13" x14ac:dyDescent="0.35">
      <c r="A485" s="143">
        <f t="shared" si="96"/>
        <v>100</v>
      </c>
      <c r="B485" s="141">
        <f t="shared" si="97"/>
        <v>0.46200000000000035</v>
      </c>
      <c r="C485" s="145">
        <f t="shared" si="91"/>
        <v>0.5</v>
      </c>
      <c r="D485">
        <f t="shared" si="91"/>
        <v>2</v>
      </c>
      <c r="F485">
        <f t="shared" si="98"/>
        <v>2.5863261990782916E-2</v>
      </c>
      <c r="G485">
        <f t="shared" si="92"/>
        <v>0.12000000001114239</v>
      </c>
      <c r="H485" s="142">
        <f t="shared" si="93"/>
        <v>2.6444439785039617</v>
      </c>
      <c r="I485" s="143">
        <f t="shared" si="99"/>
        <v>264.44439785039617</v>
      </c>
      <c r="J485" s="142">
        <f t="shared" si="94"/>
        <v>0.23100000000000018</v>
      </c>
      <c r="K485" s="142">
        <f t="shared" si="95"/>
        <v>0.21155551828031693</v>
      </c>
      <c r="L485" s="144">
        <f t="shared" si="100"/>
        <v>0.44255551828031714</v>
      </c>
      <c r="M485" s="143"/>
    </row>
    <row r="486" spans="1:13" x14ac:dyDescent="0.35">
      <c r="A486" s="143">
        <f t="shared" si="96"/>
        <v>100</v>
      </c>
      <c r="B486" s="141">
        <f t="shared" si="97"/>
        <v>0.46300000000000036</v>
      </c>
      <c r="C486" s="145">
        <f t="shared" si="91"/>
        <v>0.5</v>
      </c>
      <c r="D486">
        <f t="shared" si="91"/>
        <v>2</v>
      </c>
      <c r="F486">
        <f t="shared" si="98"/>
        <v>2.5825179780364926E-2</v>
      </c>
      <c r="G486">
        <f t="shared" si="92"/>
        <v>0.12000000001059896</v>
      </c>
      <c r="H486" s="142">
        <f t="shared" si="93"/>
        <v>2.6417728256188804</v>
      </c>
      <c r="I486" s="143">
        <f t="shared" si="99"/>
        <v>264.17728256188803</v>
      </c>
      <c r="J486" s="142">
        <f t="shared" si="94"/>
        <v>0.23150000000000018</v>
      </c>
      <c r="K486" s="142">
        <f t="shared" si="95"/>
        <v>0.21134182604951043</v>
      </c>
      <c r="L486" s="144">
        <f t="shared" si="100"/>
        <v>0.44284182604951061</v>
      </c>
      <c r="M486" s="143"/>
    </row>
    <row r="487" spans="1:13" x14ac:dyDescent="0.35">
      <c r="A487" s="143">
        <f t="shared" si="96"/>
        <v>100</v>
      </c>
      <c r="B487" s="141">
        <f t="shared" si="97"/>
        <v>0.46400000000000036</v>
      </c>
      <c r="C487" s="145">
        <f t="shared" si="91"/>
        <v>0.5</v>
      </c>
      <c r="D487">
        <f t="shared" si="91"/>
        <v>2</v>
      </c>
      <c r="F487">
        <f t="shared" si="98"/>
        <v>2.5787207699166471E-2</v>
      </c>
      <c r="G487">
        <f t="shared" si="92"/>
        <v>0.12000000001008204</v>
      </c>
      <c r="H487" s="142">
        <f t="shared" si="93"/>
        <v>2.6390893742176131</v>
      </c>
      <c r="I487" s="143">
        <f t="shared" si="99"/>
        <v>263.90893742176132</v>
      </c>
      <c r="J487" s="142">
        <f t="shared" si="94"/>
        <v>0.23200000000000018</v>
      </c>
      <c r="K487" s="142">
        <f t="shared" si="95"/>
        <v>0.21112714993740905</v>
      </c>
      <c r="L487" s="144">
        <f t="shared" si="100"/>
        <v>0.4431271499374092</v>
      </c>
      <c r="M487" s="143"/>
    </row>
    <row r="488" spans="1:13" x14ac:dyDescent="0.35">
      <c r="A488" s="143">
        <f t="shared" si="96"/>
        <v>100</v>
      </c>
      <c r="B488" s="141">
        <f t="shared" si="97"/>
        <v>0.46500000000000036</v>
      </c>
      <c r="C488" s="145">
        <f t="shared" si="91"/>
        <v>0.5</v>
      </c>
      <c r="D488">
        <f t="shared" si="91"/>
        <v>2</v>
      </c>
      <c r="F488">
        <f t="shared" si="98"/>
        <v>2.5749345212859216E-2</v>
      </c>
      <c r="G488">
        <f t="shared" si="92"/>
        <v>0.12000000000959035</v>
      </c>
      <c r="H488" s="142">
        <f t="shared" si="93"/>
        <v>2.6363936614153718</v>
      </c>
      <c r="I488" s="143">
        <f t="shared" si="99"/>
        <v>263.63936614153715</v>
      </c>
      <c r="J488" s="142">
        <f t="shared" si="94"/>
        <v>0.23250000000000018</v>
      </c>
      <c r="K488" s="142">
        <f t="shared" si="95"/>
        <v>0.21091149291322975</v>
      </c>
      <c r="L488" s="144">
        <f t="shared" si="100"/>
        <v>0.4434114929132299</v>
      </c>
      <c r="M488" s="143"/>
    </row>
    <row r="489" spans="1:13" x14ac:dyDescent="0.35">
      <c r="A489" s="143">
        <f t="shared" si="96"/>
        <v>100</v>
      </c>
      <c r="B489" s="141">
        <f t="shared" si="97"/>
        <v>0.46600000000000036</v>
      </c>
      <c r="C489" s="145">
        <f t="shared" ref="C489:D504" si="101">+C488</f>
        <v>0.5</v>
      </c>
      <c r="D489">
        <f t="shared" si="101"/>
        <v>2</v>
      </c>
      <c r="F489">
        <f t="shared" si="98"/>
        <v>2.5711591790816547E-2</v>
      </c>
      <c r="G489">
        <f t="shared" si="92"/>
        <v>0.12000000000912261</v>
      </c>
      <c r="H489" s="142">
        <f t="shared" si="93"/>
        <v>2.6336857241390876</v>
      </c>
      <c r="I489" s="143">
        <f t="shared" si="99"/>
        <v>263.36857241390874</v>
      </c>
      <c r="J489" s="142">
        <f t="shared" si="94"/>
        <v>0.23300000000000018</v>
      </c>
      <c r="K489" s="142">
        <f t="shared" si="95"/>
        <v>0.21069485793112702</v>
      </c>
      <c r="L489" s="144">
        <f t="shared" si="100"/>
        <v>0.44369485793112717</v>
      </c>
      <c r="M489" s="143"/>
    </row>
    <row r="490" spans="1:13" x14ac:dyDescent="0.35">
      <c r="A490" s="143">
        <f t="shared" si="96"/>
        <v>100</v>
      </c>
      <c r="B490" s="141">
        <f t="shared" si="97"/>
        <v>0.46700000000000036</v>
      </c>
      <c r="C490" s="145">
        <f t="shared" si="101"/>
        <v>0.5</v>
      </c>
      <c r="D490">
        <f t="shared" si="101"/>
        <v>2</v>
      </c>
      <c r="F490">
        <f t="shared" si="98"/>
        <v>2.5673946906080131E-2</v>
      </c>
      <c r="G490">
        <f t="shared" si="92"/>
        <v>0.12000000000867771</v>
      </c>
      <c r="H490" s="142">
        <f t="shared" si="93"/>
        <v>2.6309655991287171</v>
      </c>
      <c r="I490" s="143">
        <f t="shared" si="99"/>
        <v>263.09655991287173</v>
      </c>
      <c r="J490" s="142">
        <f t="shared" si="94"/>
        <v>0.23350000000000018</v>
      </c>
      <c r="K490" s="142">
        <f t="shared" si="95"/>
        <v>0.21047724793029737</v>
      </c>
      <c r="L490" s="144">
        <f t="shared" si="100"/>
        <v>0.44397724793029758</v>
      </c>
      <c r="M490" s="143"/>
    </row>
    <row r="491" spans="1:13" x14ac:dyDescent="0.35">
      <c r="A491" s="143">
        <f t="shared" si="96"/>
        <v>100</v>
      </c>
      <c r="B491" s="141">
        <f t="shared" si="97"/>
        <v>0.46800000000000036</v>
      </c>
      <c r="C491" s="145">
        <f t="shared" si="101"/>
        <v>0.5</v>
      </c>
      <c r="D491">
        <f t="shared" si="101"/>
        <v>2</v>
      </c>
      <c r="F491">
        <f t="shared" si="98"/>
        <v>2.5636410035326948E-2</v>
      </c>
      <c r="G491">
        <f t="shared" si="92"/>
        <v>0.12000000000825448</v>
      </c>
      <c r="H491" s="142">
        <f t="shared" si="93"/>
        <v>2.6282333229385486</v>
      </c>
      <c r="I491" s="143">
        <f t="shared" si="99"/>
        <v>262.82333229385483</v>
      </c>
      <c r="J491" s="142">
        <f t="shared" si="94"/>
        <v>0.23400000000000018</v>
      </c>
      <c r="K491" s="142">
        <f t="shared" si="95"/>
        <v>0.2102586658350839</v>
      </c>
      <c r="L491" s="144">
        <f t="shared" si="100"/>
        <v>0.44425866583508411</v>
      </c>
      <c r="M491" s="143"/>
    </row>
    <row r="492" spans="1:13" x14ac:dyDescent="0.35">
      <c r="A492" s="143">
        <f t="shared" si="96"/>
        <v>100</v>
      </c>
      <c r="B492" s="141">
        <f t="shared" si="97"/>
        <v>0.46900000000000036</v>
      </c>
      <c r="C492" s="145">
        <f t="shared" si="101"/>
        <v>0.5</v>
      </c>
      <c r="D492">
        <f t="shared" si="101"/>
        <v>2</v>
      </c>
      <c r="F492">
        <f t="shared" si="98"/>
        <v>2.5598980658836597E-2</v>
      </c>
      <c r="G492">
        <f t="shared" si="92"/>
        <v>0.12000000000785192</v>
      </c>
      <c r="H492" s="142">
        <f t="shared" si="93"/>
        <v>2.6254889319384942</v>
      </c>
      <c r="I492" s="143">
        <f t="shared" si="99"/>
        <v>262.54889319384944</v>
      </c>
      <c r="J492" s="142">
        <f t="shared" si="94"/>
        <v>0.23450000000000018</v>
      </c>
      <c r="K492" s="142">
        <f t="shared" si="95"/>
        <v>0.21003911455507954</v>
      </c>
      <c r="L492" s="144">
        <f t="shared" si="100"/>
        <v>0.44453911455507972</v>
      </c>
      <c r="M492" s="143"/>
    </row>
    <row r="493" spans="1:13" x14ac:dyDescent="0.35">
      <c r="A493" s="143">
        <f t="shared" si="96"/>
        <v>100</v>
      </c>
      <c r="B493" s="141">
        <f t="shared" si="97"/>
        <v>0.47000000000000036</v>
      </c>
      <c r="C493" s="145">
        <f t="shared" si="101"/>
        <v>0.5</v>
      </c>
      <c r="D493">
        <f t="shared" si="101"/>
        <v>2</v>
      </c>
      <c r="F493">
        <f t="shared" si="98"/>
        <v>2.5561658260458985E-2</v>
      </c>
      <c r="G493">
        <f t="shared" si="92"/>
        <v>0.12000000000746897</v>
      </c>
      <c r="H493" s="142">
        <f t="shared" si="93"/>
        <v>2.6227324623153576</v>
      </c>
      <c r="I493" s="143">
        <f t="shared" si="99"/>
        <v>262.27324623153578</v>
      </c>
      <c r="J493" s="142">
        <f t="shared" si="94"/>
        <v>0.23500000000000018</v>
      </c>
      <c r="K493" s="142">
        <f t="shared" si="95"/>
        <v>0.20981859698522862</v>
      </c>
      <c r="L493" s="144">
        <f t="shared" si="100"/>
        <v>0.4448185969852288</v>
      </c>
      <c r="M493" s="143"/>
    </row>
    <row r="494" spans="1:13" x14ac:dyDescent="0.35">
      <c r="A494" s="143">
        <f t="shared" si="96"/>
        <v>100</v>
      </c>
      <c r="B494" s="141">
        <f t="shared" si="97"/>
        <v>0.47100000000000036</v>
      </c>
      <c r="C494" s="145">
        <f t="shared" si="101"/>
        <v>0.5</v>
      </c>
      <c r="D494">
        <f t="shared" si="101"/>
        <v>2</v>
      </c>
      <c r="F494">
        <f t="shared" si="98"/>
        <v>2.5524442327582417E-2</v>
      </c>
      <c r="G494">
        <f t="shared" si="92"/>
        <v>0.1200000000071047</v>
      </c>
      <c r="H494" s="142">
        <f t="shared" si="93"/>
        <v>2.6199639500741054</v>
      </c>
      <c r="I494" s="143">
        <f t="shared" si="99"/>
        <v>261.99639500741057</v>
      </c>
      <c r="J494" s="142">
        <f t="shared" si="94"/>
        <v>0.23550000000000018</v>
      </c>
      <c r="K494" s="142">
        <f t="shared" si="95"/>
        <v>0.20959711600592845</v>
      </c>
      <c r="L494" s="144">
        <f t="shared" si="100"/>
        <v>0.44509711600592861</v>
      </c>
      <c r="M494" s="143"/>
    </row>
    <row r="495" spans="1:13" x14ac:dyDescent="0.35">
      <c r="A495" s="143">
        <f t="shared" si="96"/>
        <v>100</v>
      </c>
      <c r="B495" s="141">
        <f t="shared" si="97"/>
        <v>0.47200000000000036</v>
      </c>
      <c r="C495" s="145">
        <f t="shared" si="101"/>
        <v>0.5</v>
      </c>
      <c r="D495">
        <f t="shared" si="101"/>
        <v>2</v>
      </c>
      <c r="F495">
        <f t="shared" si="98"/>
        <v>2.5487332351102E-2</v>
      </c>
      <c r="G495">
        <f t="shared" si="92"/>
        <v>0.1200000000067582</v>
      </c>
      <c r="H495" s="142">
        <f t="shared" si="93"/>
        <v>2.6171834310391193</v>
      </c>
      <c r="I495" s="143">
        <f t="shared" si="99"/>
        <v>261.71834310391193</v>
      </c>
      <c r="J495" s="142">
        <f t="shared" si="94"/>
        <v>0.23600000000000018</v>
      </c>
      <c r="K495" s="142">
        <f t="shared" si="95"/>
        <v>0.20937467448312955</v>
      </c>
      <c r="L495" s="144">
        <f t="shared" si="100"/>
        <v>0.44537467448312973</v>
      </c>
      <c r="M495" s="143"/>
    </row>
    <row r="496" spans="1:13" x14ac:dyDescent="0.35">
      <c r="A496" s="143">
        <f t="shared" si="96"/>
        <v>100</v>
      </c>
      <c r="B496" s="141">
        <f t="shared" si="97"/>
        <v>0.47300000000000036</v>
      </c>
      <c r="C496" s="145">
        <f t="shared" si="101"/>
        <v>0.5</v>
      </c>
      <c r="D496">
        <f t="shared" si="101"/>
        <v>2</v>
      </c>
      <c r="F496">
        <f t="shared" si="98"/>
        <v>2.5450327825388367E-2</v>
      </c>
      <c r="G496">
        <f t="shared" si="92"/>
        <v>0.1200000000064286</v>
      </c>
      <c r="H496" s="142">
        <f t="shared" si="93"/>
        <v>2.6143909408554382</v>
      </c>
      <c r="I496" s="143">
        <f t="shared" si="99"/>
        <v>261.43909408554384</v>
      </c>
      <c r="J496" s="142">
        <f t="shared" si="94"/>
        <v>0.23650000000000018</v>
      </c>
      <c r="K496" s="142">
        <f t="shared" si="95"/>
        <v>0.20915127526843505</v>
      </c>
      <c r="L496" s="144">
        <f t="shared" si="100"/>
        <v>0.44565127526843523</v>
      </c>
      <c r="M496" s="143"/>
    </row>
    <row r="497" spans="1:13" x14ac:dyDescent="0.35">
      <c r="A497" s="143">
        <f t="shared" si="96"/>
        <v>100</v>
      </c>
      <c r="B497" s="141">
        <f t="shared" si="97"/>
        <v>0.47400000000000037</v>
      </c>
      <c r="C497" s="145">
        <f t="shared" si="101"/>
        <v>0.5</v>
      </c>
      <c r="D497">
        <f t="shared" si="101"/>
        <v>2</v>
      </c>
      <c r="F497">
        <f t="shared" si="98"/>
        <v>2.5413428248256816E-2</v>
      </c>
      <c r="G497">
        <f t="shared" si="92"/>
        <v>0.12000000000611508</v>
      </c>
      <c r="H497" s="142">
        <f t="shared" si="93"/>
        <v>2.6115865149899888</v>
      </c>
      <c r="I497" s="143">
        <f t="shared" si="99"/>
        <v>261.15865149899889</v>
      </c>
      <c r="J497" s="142">
        <f t="shared" si="94"/>
        <v>0.23700000000000018</v>
      </c>
      <c r="K497" s="142">
        <f t="shared" si="95"/>
        <v>0.20892692119919912</v>
      </c>
      <c r="L497" s="144">
        <f t="shared" si="100"/>
        <v>0.4459269211991993</v>
      </c>
      <c r="M497" s="143"/>
    </row>
    <row r="498" spans="1:13" x14ac:dyDescent="0.35">
      <c r="A498" s="143">
        <f t="shared" si="96"/>
        <v>100</v>
      </c>
      <c r="B498" s="141">
        <f t="shared" si="97"/>
        <v>0.47500000000000037</v>
      </c>
      <c r="C498" s="145">
        <f t="shared" si="101"/>
        <v>0.5</v>
      </c>
      <c r="D498">
        <f t="shared" si="101"/>
        <v>2</v>
      </c>
      <c r="F498">
        <f t="shared" si="98"/>
        <v>2.5376633120936735E-2</v>
      </c>
      <c r="G498">
        <f t="shared" si="92"/>
        <v>0.12000000000581683</v>
      </c>
      <c r="H498" s="142">
        <f t="shared" si="93"/>
        <v>2.6087701887328025</v>
      </c>
      <c r="I498" s="143">
        <f t="shared" si="99"/>
        <v>260.87701887328024</v>
      </c>
      <c r="J498" s="142">
        <f t="shared" si="94"/>
        <v>0.23750000000000018</v>
      </c>
      <c r="K498" s="142">
        <f t="shared" si="95"/>
        <v>0.2087016150986242</v>
      </c>
      <c r="L498" s="144">
        <f t="shared" si="100"/>
        <v>0.44620161509862438</v>
      </c>
      <c r="M498" s="143"/>
    </row>
    <row r="499" spans="1:13" x14ac:dyDescent="0.35">
      <c r="A499" s="143">
        <f t="shared" si="96"/>
        <v>100</v>
      </c>
      <c r="B499" s="141">
        <f t="shared" si="97"/>
        <v>0.47600000000000037</v>
      </c>
      <c r="C499" s="145">
        <f t="shared" si="101"/>
        <v>0.5</v>
      </c>
      <c r="D499">
        <f t="shared" si="101"/>
        <v>2</v>
      </c>
      <c r="F499">
        <f t="shared" si="98"/>
        <v>2.5339941948041369E-2</v>
      </c>
      <c r="G499">
        <f t="shared" si="92"/>
        <v>0.12000000000553315</v>
      </c>
      <c r="H499" s="142">
        <f t="shared" si="93"/>
        <v>2.6059419971982281</v>
      </c>
      <c r="I499" s="143">
        <f t="shared" si="99"/>
        <v>260.59419971982283</v>
      </c>
      <c r="J499" s="142">
        <f t="shared" si="94"/>
        <v>0.23800000000000018</v>
      </c>
      <c r="K499" s="142">
        <f t="shared" si="95"/>
        <v>0.20847535977585824</v>
      </c>
      <c r="L499" s="144">
        <f t="shared" si="100"/>
        <v>0.44647535977585839</v>
      </c>
      <c r="M499" s="143"/>
    </row>
    <row r="500" spans="1:13" x14ac:dyDescent="0.35">
      <c r="A500" s="143">
        <f t="shared" si="96"/>
        <v>100</v>
      </c>
      <c r="B500" s="141">
        <f t="shared" si="97"/>
        <v>0.47700000000000037</v>
      </c>
      <c r="C500" s="145">
        <f t="shared" si="101"/>
        <v>0.5</v>
      </c>
      <c r="D500">
        <f t="shared" si="101"/>
        <v>2</v>
      </c>
      <c r="F500">
        <f t="shared" si="98"/>
        <v>2.5303354237537941E-2</v>
      </c>
      <c r="G500">
        <f t="shared" si="92"/>
        <v>0.1200000000052633</v>
      </c>
      <c r="H500" s="142">
        <f t="shared" si="93"/>
        <v>2.603101975326128</v>
      </c>
      <c r="I500" s="143">
        <f t="shared" si="99"/>
        <v>260.31019753261279</v>
      </c>
      <c r="J500" s="142">
        <f t="shared" si="94"/>
        <v>0.23850000000000018</v>
      </c>
      <c r="K500" s="142">
        <f t="shared" si="95"/>
        <v>0.20824815802609023</v>
      </c>
      <c r="L500" s="144">
        <f t="shared" si="100"/>
        <v>0.44674815802609041</v>
      </c>
      <c r="M500" s="143"/>
    </row>
    <row r="501" spans="1:13" x14ac:dyDescent="0.35">
      <c r="A501" s="143">
        <f t="shared" si="96"/>
        <v>100</v>
      </c>
      <c r="B501" s="141">
        <f t="shared" si="97"/>
        <v>0.47800000000000037</v>
      </c>
      <c r="C501" s="145">
        <f t="shared" si="101"/>
        <v>0.5</v>
      </c>
      <c r="D501">
        <f t="shared" si="101"/>
        <v>2</v>
      </c>
      <c r="F501">
        <f t="shared" si="98"/>
        <v>2.5266869500718055E-2</v>
      </c>
      <c r="G501">
        <f t="shared" si="92"/>
        <v>0.1200000000050066</v>
      </c>
      <c r="H501" s="142">
        <f t="shared" si="93"/>
        <v>2.6002501578830612</v>
      </c>
      <c r="I501" s="143">
        <f t="shared" si="99"/>
        <v>260.02501578830612</v>
      </c>
      <c r="J501" s="142">
        <f t="shared" si="94"/>
        <v>0.23900000000000018</v>
      </c>
      <c r="K501" s="142">
        <f t="shared" si="95"/>
        <v>0.2080200126306449</v>
      </c>
      <c r="L501" s="144">
        <f t="shared" si="100"/>
        <v>0.44702001263064506</v>
      </c>
      <c r="M501" s="143"/>
    </row>
    <row r="502" spans="1:13" x14ac:dyDescent="0.35">
      <c r="A502" s="143">
        <f t="shared" si="96"/>
        <v>100</v>
      </c>
      <c r="B502" s="141">
        <f t="shared" si="97"/>
        <v>0.47900000000000037</v>
      </c>
      <c r="C502" s="145">
        <f t="shared" si="101"/>
        <v>0.5</v>
      </c>
      <c r="D502">
        <f t="shared" si="101"/>
        <v>2</v>
      </c>
      <c r="F502">
        <f t="shared" si="98"/>
        <v>2.5230487252168473E-2</v>
      </c>
      <c r="G502">
        <f t="shared" si="92"/>
        <v>0.12000000000476244</v>
      </c>
      <c r="H502" s="142">
        <f t="shared" si="93"/>
        <v>2.5973865794634623</v>
      </c>
      <c r="I502" s="143">
        <f t="shared" si="99"/>
        <v>259.73865794634622</v>
      </c>
      <c r="J502" s="142">
        <f t="shared" si="94"/>
        <v>0.23950000000000018</v>
      </c>
      <c r="K502" s="142">
        <f t="shared" si="95"/>
        <v>0.20779092635707699</v>
      </c>
      <c r="L502" s="144">
        <f t="shared" si="100"/>
        <v>0.44729092635707718</v>
      </c>
      <c r="M502" s="143"/>
    </row>
    <row r="503" spans="1:13" x14ac:dyDescent="0.35">
      <c r="A503" s="143">
        <f t="shared" si="96"/>
        <v>100</v>
      </c>
      <c r="B503" s="141">
        <f t="shared" si="97"/>
        <v>0.48000000000000037</v>
      </c>
      <c r="C503" s="145">
        <f t="shared" si="101"/>
        <v>0.5</v>
      </c>
      <c r="D503">
        <f t="shared" si="101"/>
        <v>2</v>
      </c>
      <c r="F503">
        <f t="shared" si="98"/>
        <v>2.5194207009742155E-2</v>
      </c>
      <c r="G503">
        <f t="shared" si="92"/>
        <v>0.12000000000453015</v>
      </c>
      <c r="H503" s="142">
        <f t="shared" si="93"/>
        <v>2.5945112744908059</v>
      </c>
      <c r="I503" s="143">
        <f t="shared" si="99"/>
        <v>259.45112744908056</v>
      </c>
      <c r="J503" s="142">
        <f t="shared" si="94"/>
        <v>0.24000000000000019</v>
      </c>
      <c r="K503" s="142">
        <f t="shared" si="95"/>
        <v>0.20756090195926447</v>
      </c>
      <c r="L503" s="144">
        <f t="shared" si="100"/>
        <v>0.44756090195926468</v>
      </c>
      <c r="M503" s="143"/>
    </row>
    <row r="504" spans="1:13" x14ac:dyDescent="0.35">
      <c r="A504" s="143">
        <f t="shared" si="96"/>
        <v>100</v>
      </c>
      <c r="B504" s="141">
        <f t="shared" si="97"/>
        <v>0.48100000000000037</v>
      </c>
      <c r="C504" s="145">
        <f t="shared" si="101"/>
        <v>0.5</v>
      </c>
      <c r="D504">
        <f t="shared" si="101"/>
        <v>2</v>
      </c>
      <c r="F504">
        <f t="shared" si="98"/>
        <v>2.5158028294529674E-2</v>
      </c>
      <c r="G504">
        <f t="shared" si="92"/>
        <v>0.12000000000430922</v>
      </c>
      <c r="H504" s="142">
        <f t="shared" si="93"/>
        <v>2.5916242772187612</v>
      </c>
      <c r="I504" s="143">
        <f t="shared" si="99"/>
        <v>259.1624277218761</v>
      </c>
      <c r="J504" s="142">
        <f t="shared" si="94"/>
        <v>0.24050000000000019</v>
      </c>
      <c r="K504" s="142">
        <f t="shared" si="95"/>
        <v>0.20732994217750089</v>
      </c>
      <c r="L504" s="144">
        <f t="shared" si="100"/>
        <v>0.44782994217750105</v>
      </c>
      <c r="M504" s="143"/>
    </row>
    <row r="505" spans="1:13" x14ac:dyDescent="0.35">
      <c r="A505" s="143">
        <f t="shared" si="96"/>
        <v>100</v>
      </c>
      <c r="B505" s="141">
        <f t="shared" si="97"/>
        <v>0.48200000000000037</v>
      </c>
      <c r="C505" s="145">
        <f t="shared" ref="C505:D520" si="102">+C504</f>
        <v>0.5</v>
      </c>
      <c r="D505">
        <f t="shared" si="102"/>
        <v>2</v>
      </c>
      <c r="F505">
        <f t="shared" si="98"/>
        <v>2.5121950630830867E-2</v>
      </c>
      <c r="G505">
        <f t="shared" si="92"/>
        <v>0.12000000000409905</v>
      </c>
      <c r="H505" s="142">
        <f t="shared" si="93"/>
        <v>2.5887256217323369</v>
      </c>
      <c r="I505" s="143">
        <f t="shared" si="99"/>
        <v>258.87256217323369</v>
      </c>
      <c r="J505" s="142">
        <f t="shared" si="94"/>
        <v>0.24100000000000019</v>
      </c>
      <c r="K505" s="142">
        <f t="shared" si="95"/>
        <v>0.20709804973858695</v>
      </c>
      <c r="L505" s="144">
        <f t="shared" si="100"/>
        <v>0.44809804973858713</v>
      </c>
      <c r="M505" s="143"/>
    </row>
    <row r="506" spans="1:13" x14ac:dyDescent="0.35">
      <c r="A506" s="143">
        <f t="shared" si="96"/>
        <v>100</v>
      </c>
      <c r="B506" s="141">
        <f t="shared" si="97"/>
        <v>0.48300000000000037</v>
      </c>
      <c r="C506" s="145">
        <f t="shared" si="102"/>
        <v>0.5</v>
      </c>
      <c r="D506">
        <f t="shared" si="102"/>
        <v>2</v>
      </c>
      <c r="F506">
        <f t="shared" si="98"/>
        <v>2.5085973546126857E-2</v>
      </c>
      <c r="G506">
        <f t="shared" si="92"/>
        <v>0.12000000000389914</v>
      </c>
      <c r="H506" s="142">
        <f t="shared" si="93"/>
        <v>2.585815341949012</v>
      </c>
      <c r="I506" s="143">
        <f t="shared" si="99"/>
        <v>258.58153419490122</v>
      </c>
      <c r="J506" s="142">
        <f t="shared" si="94"/>
        <v>0.24150000000000019</v>
      </c>
      <c r="K506" s="142">
        <f t="shared" si="95"/>
        <v>0.20686522735592097</v>
      </c>
      <c r="L506" s="144">
        <f t="shared" si="100"/>
        <v>0.44836522735592116</v>
      </c>
      <c r="M506" s="143"/>
    </row>
    <row r="507" spans="1:13" x14ac:dyDescent="0.35">
      <c r="A507" s="143">
        <f t="shared" si="96"/>
        <v>100</v>
      </c>
      <c r="B507" s="141">
        <f t="shared" si="97"/>
        <v>0.48400000000000037</v>
      </c>
      <c r="C507" s="145">
        <f t="shared" si="102"/>
        <v>0.5</v>
      </c>
      <c r="D507">
        <f t="shared" si="102"/>
        <v>2</v>
      </c>
      <c r="F507">
        <f t="shared" si="98"/>
        <v>2.5050096571052324E-2</v>
      </c>
      <c r="G507">
        <f t="shared" si="92"/>
        <v>0.12000000000370897</v>
      </c>
      <c r="H507" s="142">
        <f t="shared" si="93"/>
        <v>2.5828934716198653</v>
      </c>
      <c r="I507" s="143">
        <f t="shared" si="99"/>
        <v>258.28934716198654</v>
      </c>
      <c r="J507" s="142">
        <f t="shared" si="94"/>
        <v>0.24200000000000019</v>
      </c>
      <c r="K507" s="142">
        <f t="shared" si="95"/>
        <v>0.20663147772958923</v>
      </c>
      <c r="L507" s="144">
        <f t="shared" si="100"/>
        <v>0.44863147772958945</v>
      </c>
      <c r="M507" s="143"/>
    </row>
    <row r="508" spans="1:13" x14ac:dyDescent="0.35">
      <c r="A508" s="143">
        <f t="shared" si="96"/>
        <v>100</v>
      </c>
      <c r="B508" s="141">
        <f t="shared" si="97"/>
        <v>0.48500000000000038</v>
      </c>
      <c r="C508" s="145">
        <f t="shared" si="102"/>
        <v>0.5</v>
      </c>
      <c r="D508">
        <f t="shared" si="102"/>
        <v>2</v>
      </c>
      <c r="F508">
        <f t="shared" si="98"/>
        <v>2.5014319239368143E-2</v>
      </c>
      <c r="G508">
        <f t="shared" si="92"/>
        <v>0.12000000000352809</v>
      </c>
      <c r="H508" s="142">
        <f t="shared" si="93"/>
        <v>2.5799600443306803</v>
      </c>
      <c r="I508" s="143">
        <f t="shared" si="99"/>
        <v>257.99600443306804</v>
      </c>
      <c r="J508" s="142">
        <f t="shared" si="94"/>
        <v>0.24250000000000019</v>
      </c>
      <c r="K508" s="142">
        <f t="shared" si="95"/>
        <v>0.20639680354645443</v>
      </c>
      <c r="L508" s="144">
        <f t="shared" si="100"/>
        <v>0.44889680354645461</v>
      </c>
      <c r="M508" s="143"/>
    </row>
    <row r="509" spans="1:13" x14ac:dyDescent="0.35">
      <c r="A509" s="143">
        <f t="shared" si="96"/>
        <v>100</v>
      </c>
      <c r="B509" s="141">
        <f t="shared" si="97"/>
        <v>0.48600000000000038</v>
      </c>
      <c r="C509" s="145">
        <f t="shared" si="102"/>
        <v>0.5</v>
      </c>
      <c r="D509">
        <f t="shared" si="102"/>
        <v>2</v>
      </c>
      <c r="F509">
        <f t="shared" si="98"/>
        <v>2.4978641087934204E-2</v>
      </c>
      <c r="G509">
        <f t="shared" si="92"/>
        <v>0.12000000000335602</v>
      </c>
      <c r="H509" s="142">
        <f t="shared" si="93"/>
        <v>2.5770150935030594</v>
      </c>
      <c r="I509" s="143">
        <f t="shared" si="99"/>
        <v>257.70150935030591</v>
      </c>
      <c r="J509" s="142">
        <f t="shared" si="94"/>
        <v>0.24300000000000019</v>
      </c>
      <c r="K509" s="142">
        <f t="shared" si="95"/>
        <v>0.20616120748024475</v>
      </c>
      <c r="L509" s="144">
        <f t="shared" si="100"/>
        <v>0.44916120748024491</v>
      </c>
      <c r="M509" s="143"/>
    </row>
    <row r="510" spans="1:13" x14ac:dyDescent="0.35">
      <c r="A510" s="143">
        <f t="shared" si="96"/>
        <v>100</v>
      </c>
      <c r="B510" s="141">
        <f t="shared" si="97"/>
        <v>0.48700000000000038</v>
      </c>
      <c r="C510" s="145">
        <f t="shared" si="102"/>
        <v>0.5</v>
      </c>
      <c r="D510">
        <f t="shared" si="102"/>
        <v>2</v>
      </c>
      <c r="F510">
        <f t="shared" si="98"/>
        <v>2.4943061656682655E-2</v>
      </c>
      <c r="G510">
        <f t="shared" si="92"/>
        <v>0.12000000000319236</v>
      </c>
      <c r="H510" s="142">
        <f t="shared" si="93"/>
        <v>2.5740586523955096</v>
      </c>
      <c r="I510" s="143">
        <f t="shared" si="99"/>
        <v>257.40586523955096</v>
      </c>
      <c r="J510" s="142">
        <f t="shared" si="94"/>
        <v>0.24350000000000019</v>
      </c>
      <c r="K510" s="142">
        <f t="shared" si="95"/>
        <v>0.20592469219164078</v>
      </c>
      <c r="L510" s="144">
        <f t="shared" si="100"/>
        <v>0.44942469219164094</v>
      </c>
      <c r="M510" s="143"/>
    </row>
    <row r="511" spans="1:13" x14ac:dyDescent="0.35">
      <c r="A511" s="143">
        <f t="shared" si="96"/>
        <v>100</v>
      </c>
      <c r="B511" s="141">
        <f t="shared" si="97"/>
        <v>0.48800000000000038</v>
      </c>
      <c r="C511" s="145">
        <f t="shared" si="102"/>
        <v>0.5</v>
      </c>
      <c r="D511">
        <f t="shared" si="102"/>
        <v>2</v>
      </c>
      <c r="F511">
        <f t="shared" si="98"/>
        <v>2.4907580488591312E-2</v>
      </c>
      <c r="G511">
        <f t="shared" si="92"/>
        <v>0.12000000000303665</v>
      </c>
      <c r="H511" s="142">
        <f t="shared" si="93"/>
        <v>2.571090754104528</v>
      </c>
      <c r="I511" s="143">
        <f t="shared" si="99"/>
        <v>257.10907541045282</v>
      </c>
      <c r="J511" s="142">
        <f t="shared" si="94"/>
        <v>0.24400000000000019</v>
      </c>
      <c r="K511" s="142">
        <f t="shared" si="95"/>
        <v>0.20568726032836224</v>
      </c>
      <c r="L511" s="144">
        <f t="shared" si="100"/>
        <v>0.44968726032836243</v>
      </c>
      <c r="M511" s="143"/>
    </row>
    <row r="512" spans="1:13" x14ac:dyDescent="0.35">
      <c r="A512" s="143">
        <f t="shared" si="96"/>
        <v>100</v>
      </c>
      <c r="B512" s="141">
        <f t="shared" si="97"/>
        <v>0.48900000000000038</v>
      </c>
      <c r="C512" s="145">
        <f t="shared" si="102"/>
        <v>0.5</v>
      </c>
      <c r="D512">
        <f t="shared" si="102"/>
        <v>2</v>
      </c>
      <c r="F512">
        <f t="shared" si="98"/>
        <v>2.487219712965744E-2</v>
      </c>
      <c r="G512">
        <f t="shared" si="92"/>
        <v>0.12000000000288856</v>
      </c>
      <c r="H512" s="142">
        <f t="shared" si="93"/>
        <v>2.5681114315656819</v>
      </c>
      <c r="I512" s="143">
        <f t="shared" si="99"/>
        <v>256.81114315656816</v>
      </c>
      <c r="J512" s="142">
        <f t="shared" si="94"/>
        <v>0.24450000000000019</v>
      </c>
      <c r="K512" s="142">
        <f t="shared" si="95"/>
        <v>0.20544891452525454</v>
      </c>
      <c r="L512" s="144">
        <f t="shared" si="100"/>
        <v>0.44994891452525476</v>
      </c>
      <c r="M512" s="143"/>
    </row>
    <row r="513" spans="1:13" x14ac:dyDescent="0.35">
      <c r="A513" s="143">
        <f t="shared" si="96"/>
        <v>100</v>
      </c>
      <c r="B513" s="141">
        <f t="shared" si="97"/>
        <v>0.49000000000000038</v>
      </c>
      <c r="C513" s="145">
        <f t="shared" si="102"/>
        <v>0.5</v>
      </c>
      <c r="D513">
        <f t="shared" si="102"/>
        <v>2</v>
      </c>
      <c r="F513">
        <f t="shared" si="98"/>
        <v>2.4836911128871753E-2</v>
      </c>
      <c r="G513">
        <f t="shared" si="92"/>
        <v>0.12000000000274769</v>
      </c>
      <c r="H513" s="142">
        <f t="shared" si="93"/>
        <v>2.5651207175546662</v>
      </c>
      <c r="I513" s="143">
        <f t="shared" si="99"/>
        <v>256.51207175546659</v>
      </c>
      <c r="J513" s="142">
        <f t="shared" si="94"/>
        <v>0.24500000000000019</v>
      </c>
      <c r="K513" s="142">
        <f t="shared" si="95"/>
        <v>0.2052096574043733</v>
      </c>
      <c r="L513" s="144">
        <f t="shared" si="100"/>
        <v>0.45020965740437346</v>
      </c>
      <c r="M513" s="143"/>
    </row>
    <row r="514" spans="1:13" x14ac:dyDescent="0.35">
      <c r="A514" s="143">
        <f t="shared" si="96"/>
        <v>100</v>
      </c>
      <c r="B514" s="141">
        <f t="shared" si="97"/>
        <v>0.49100000000000038</v>
      </c>
      <c r="C514" s="145">
        <f t="shared" si="102"/>
        <v>0.5</v>
      </c>
      <c r="D514">
        <f t="shared" si="102"/>
        <v>2</v>
      </c>
      <c r="F514">
        <f t="shared" si="98"/>
        <v>2.4801722038192728E-2</v>
      </c>
      <c r="G514">
        <f t="shared" si="92"/>
        <v>0.12000000000261365</v>
      </c>
      <c r="H514" s="142">
        <f t="shared" si="93"/>
        <v>2.5621186446883621</v>
      </c>
      <c r="I514" s="143">
        <f t="shared" si="99"/>
        <v>256.21186446883621</v>
      </c>
      <c r="J514" s="142">
        <f t="shared" si="94"/>
        <v>0.24550000000000019</v>
      </c>
      <c r="K514" s="142">
        <f t="shared" si="95"/>
        <v>0.20496949157506897</v>
      </c>
      <c r="L514" s="144">
        <f t="shared" si="100"/>
        <v>0.45046949157506916</v>
      </c>
      <c r="M514" s="143"/>
    </row>
    <row r="515" spans="1:13" x14ac:dyDescent="0.35">
      <c r="A515" s="143">
        <f t="shared" si="96"/>
        <v>100</v>
      </c>
      <c r="B515" s="141">
        <f t="shared" si="97"/>
        <v>0.49200000000000038</v>
      </c>
      <c r="C515" s="145">
        <f t="shared" si="102"/>
        <v>0.5</v>
      </c>
      <c r="D515">
        <f t="shared" si="102"/>
        <v>2</v>
      </c>
      <c r="F515">
        <f t="shared" si="98"/>
        <v>2.4766629412521179E-2</v>
      </c>
      <c r="G515">
        <f t="shared" si="92"/>
        <v>0.12000000000248622</v>
      </c>
      <c r="H515" s="142">
        <f t="shared" si="93"/>
        <v>2.5591052454258847</v>
      </c>
      <c r="I515" s="143">
        <f t="shared" si="99"/>
        <v>255.91052454258846</v>
      </c>
      <c r="J515" s="142">
        <f t="shared" si="94"/>
        <v>0.24600000000000019</v>
      </c>
      <c r="K515" s="142">
        <f t="shared" si="95"/>
        <v>0.20472841963407079</v>
      </c>
      <c r="L515" s="144">
        <f t="shared" si="100"/>
        <v>0.45072841963407095</v>
      </c>
      <c r="M515" s="143"/>
    </row>
    <row r="516" spans="1:13" x14ac:dyDescent="0.35">
      <c r="A516" s="143">
        <f t="shared" si="96"/>
        <v>100</v>
      </c>
      <c r="B516" s="141">
        <f t="shared" si="97"/>
        <v>0.49300000000000038</v>
      </c>
      <c r="C516" s="145">
        <f t="shared" si="102"/>
        <v>0.5</v>
      </c>
      <c r="D516">
        <f t="shared" si="102"/>
        <v>2</v>
      </c>
      <c r="F516">
        <f t="shared" si="98"/>
        <v>2.4731632809675063E-2</v>
      </c>
      <c r="G516">
        <f t="shared" si="92"/>
        <v>0.12000000000236495</v>
      </c>
      <c r="H516" s="142">
        <f t="shared" si="93"/>
        <v>2.5560805520696168</v>
      </c>
      <c r="I516" s="143">
        <f t="shared" si="99"/>
        <v>255.60805520696169</v>
      </c>
      <c r="J516" s="142">
        <f t="shared" si="94"/>
        <v>0.24650000000000019</v>
      </c>
      <c r="K516" s="142">
        <f t="shared" si="95"/>
        <v>0.20448644416556935</v>
      </c>
      <c r="L516" s="144">
        <f t="shared" si="100"/>
        <v>0.45098644416556954</v>
      </c>
      <c r="M516" s="143"/>
    </row>
    <row r="517" spans="1:13" x14ac:dyDescent="0.35">
      <c r="A517" s="143">
        <f t="shared" si="96"/>
        <v>100</v>
      </c>
      <c r="B517" s="141">
        <f t="shared" si="97"/>
        <v>0.49400000000000038</v>
      </c>
      <c r="C517" s="145">
        <f t="shared" si="102"/>
        <v>0.5</v>
      </c>
      <c r="D517">
        <f t="shared" si="102"/>
        <v>2</v>
      </c>
      <c r="F517">
        <f t="shared" si="98"/>
        <v>2.4696731790364634E-2</v>
      </c>
      <c r="G517">
        <f t="shared" si="92"/>
        <v>0.12000000000224961</v>
      </c>
      <c r="H517" s="142">
        <f t="shared" si="93"/>
        <v>2.5530445967662403</v>
      </c>
      <c r="I517" s="143">
        <f t="shared" si="99"/>
        <v>255.30445967662402</v>
      </c>
      <c r="J517" s="142">
        <f t="shared" si="94"/>
        <v>0.24700000000000019</v>
      </c>
      <c r="K517" s="142">
        <f t="shared" si="95"/>
        <v>0.20424356774129923</v>
      </c>
      <c r="L517" s="144">
        <f t="shared" si="100"/>
        <v>0.45124356774129942</v>
      </c>
      <c r="M517" s="143"/>
    </row>
    <row r="518" spans="1:13" x14ac:dyDescent="0.35">
      <c r="A518" s="143">
        <f t="shared" si="96"/>
        <v>100</v>
      </c>
      <c r="B518" s="141">
        <f t="shared" si="97"/>
        <v>0.49500000000000038</v>
      </c>
      <c r="C518" s="145">
        <f t="shared" si="102"/>
        <v>0.5</v>
      </c>
      <c r="D518">
        <f t="shared" si="102"/>
        <v>2</v>
      </c>
      <c r="F518">
        <f t="shared" si="98"/>
        <v>2.4661925918167783E-2</v>
      </c>
      <c r="G518">
        <f t="shared" si="92"/>
        <v>0.12000000000213989</v>
      </c>
      <c r="H518" s="142">
        <f t="shared" si="93"/>
        <v>2.5499974115077508</v>
      </c>
      <c r="I518" s="143">
        <f t="shared" si="99"/>
        <v>254.99974115077509</v>
      </c>
      <c r="J518" s="142">
        <f t="shared" si="94"/>
        <v>0.24750000000000019</v>
      </c>
      <c r="K518" s="142">
        <f t="shared" si="95"/>
        <v>0.20399979292062007</v>
      </c>
      <c r="L518" s="144">
        <f t="shared" si="100"/>
        <v>0.45149979292062026</v>
      </c>
      <c r="M518" s="143"/>
    </row>
    <row r="519" spans="1:13" x14ac:dyDescent="0.35">
      <c r="A519" s="143">
        <f t="shared" si="96"/>
        <v>100</v>
      </c>
      <c r="B519" s="141">
        <f t="shared" si="97"/>
        <v>0.49600000000000039</v>
      </c>
      <c r="C519" s="145">
        <f t="shared" si="102"/>
        <v>0.5</v>
      </c>
      <c r="D519">
        <f t="shared" si="102"/>
        <v>2</v>
      </c>
      <c r="F519">
        <f t="shared" si="98"/>
        <v>2.4627214759505661E-2</v>
      </c>
      <c r="G519">
        <f t="shared" si="92"/>
        <v>0.12000000000203552</v>
      </c>
      <c r="H519" s="142">
        <f t="shared" si="93"/>
        <v>2.5469390281324693</v>
      </c>
      <c r="I519" s="143">
        <f t="shared" si="99"/>
        <v>254.69390281324692</v>
      </c>
      <c r="J519" s="142">
        <f t="shared" si="94"/>
        <v>0.24800000000000019</v>
      </c>
      <c r="K519" s="142">
        <f t="shared" si="95"/>
        <v>0.20375512225059755</v>
      </c>
      <c r="L519" s="144">
        <f t="shared" si="100"/>
        <v>0.45175512225059777</v>
      </c>
      <c r="M519" s="143"/>
    </row>
    <row r="520" spans="1:13" x14ac:dyDescent="0.35">
      <c r="A520" s="143">
        <f t="shared" si="96"/>
        <v>100</v>
      </c>
      <c r="B520" s="141">
        <f t="shared" si="97"/>
        <v>0.49700000000000039</v>
      </c>
      <c r="C520" s="145">
        <f t="shared" si="102"/>
        <v>0.5</v>
      </c>
      <c r="D520">
        <f t="shared" si="102"/>
        <v>2</v>
      </c>
      <c r="F520">
        <f t="shared" si="98"/>
        <v>2.4592597883618564E-2</v>
      </c>
      <c r="G520">
        <f t="shared" si="92"/>
        <v>0.12000000000193625</v>
      </c>
      <c r="H520" s="142">
        <f t="shared" si="93"/>
        <v>2.5438694783260454</v>
      </c>
      <c r="I520" s="143">
        <f t="shared" si="99"/>
        <v>254.38694783260453</v>
      </c>
      <c r="J520" s="142">
        <f t="shared" si="94"/>
        <v>0.24850000000000019</v>
      </c>
      <c r="K520" s="142">
        <f t="shared" si="95"/>
        <v>0.20350955826608363</v>
      </c>
      <c r="L520" s="144">
        <f t="shared" si="100"/>
        <v>0.4520095582660838</v>
      </c>
      <c r="M520" s="143"/>
    </row>
    <row r="521" spans="1:13" x14ac:dyDescent="0.35">
      <c r="A521" s="143">
        <f t="shared" si="96"/>
        <v>100</v>
      </c>
      <c r="B521" s="141">
        <f t="shared" si="97"/>
        <v>0.49800000000000039</v>
      </c>
      <c r="C521" s="145">
        <f t="shared" ref="C521:D536" si="103">+C520</f>
        <v>0.5</v>
      </c>
      <c r="D521">
        <f t="shared" si="103"/>
        <v>2</v>
      </c>
      <c r="F521">
        <f t="shared" si="98"/>
        <v>2.4558074862542079E-2</v>
      </c>
      <c r="G521">
        <f t="shared" si="92"/>
        <v>0.12000000000184181</v>
      </c>
      <c r="H521" s="142">
        <f t="shared" si="93"/>
        <v>2.5407887936224451</v>
      </c>
      <c r="I521" s="143">
        <f t="shared" si="99"/>
        <v>254.07887936224452</v>
      </c>
      <c r="J521" s="142">
        <f t="shared" si="94"/>
        <v>0.24900000000000019</v>
      </c>
      <c r="K521" s="142">
        <f t="shared" si="95"/>
        <v>0.20326310348979562</v>
      </c>
      <c r="L521" s="144">
        <f t="shared" si="100"/>
        <v>0.45226310348979581</v>
      </c>
      <c r="M521" s="143"/>
    </row>
    <row r="522" spans="1:13" x14ac:dyDescent="0.35">
      <c r="A522" s="143">
        <f t="shared" si="96"/>
        <v>100</v>
      </c>
      <c r="B522" s="141">
        <f t="shared" si="97"/>
        <v>0.49900000000000039</v>
      </c>
      <c r="C522" s="145">
        <f t="shared" si="103"/>
        <v>0.5</v>
      </c>
      <c r="D522">
        <f t="shared" si="103"/>
        <v>2</v>
      </c>
      <c r="F522">
        <f t="shared" si="98"/>
        <v>2.4523645271083416E-2</v>
      </c>
      <c r="G522">
        <f t="shared" si="92"/>
        <v>0.120000000001752</v>
      </c>
      <c r="H522" s="142">
        <f t="shared" si="93"/>
        <v>2.5376970054049357</v>
      </c>
      <c r="I522" s="143">
        <f t="shared" si="99"/>
        <v>253.76970054049357</v>
      </c>
      <c r="J522" s="142">
        <f t="shared" si="94"/>
        <v>0.24950000000000019</v>
      </c>
      <c r="K522" s="142">
        <f t="shared" si="95"/>
        <v>0.20301576043239486</v>
      </c>
      <c r="L522" s="144">
        <f t="shared" si="100"/>
        <v>0.45251576043239505</v>
      </c>
      <c r="M522" s="143"/>
    </row>
    <row r="523" spans="1:13" x14ac:dyDescent="0.35">
      <c r="A523" s="143">
        <f t="shared" si="96"/>
        <v>100</v>
      </c>
      <c r="B523" s="141">
        <f t="shared" si="97"/>
        <v>0.50000000000000033</v>
      </c>
      <c r="C523" s="145">
        <f t="shared" si="103"/>
        <v>0.5</v>
      </c>
      <c r="D523">
        <f t="shared" si="103"/>
        <v>2</v>
      </c>
      <c r="F523">
        <f t="shared" si="98"/>
        <v>2.4489308686798137E-2</v>
      </c>
      <c r="G523">
        <f t="shared" si="92"/>
        <v>0.12000000000166655</v>
      </c>
      <c r="H523" s="142">
        <f t="shared" si="93"/>
        <v>2.5345941449070635</v>
      </c>
      <c r="I523" s="143">
        <f t="shared" si="99"/>
        <v>253.45941449070634</v>
      </c>
      <c r="J523" s="142">
        <f t="shared" si="94"/>
        <v>0.25000000000000017</v>
      </c>
      <c r="K523" s="142">
        <f t="shared" si="95"/>
        <v>0.20276753159256508</v>
      </c>
      <c r="L523" s="144">
        <f t="shared" si="100"/>
        <v>0.45276753159256522</v>
      </c>
      <c r="M523" s="143"/>
    </row>
    <row r="524" spans="1:13" x14ac:dyDescent="0.35">
      <c r="A524" s="143">
        <f t="shared" si="96"/>
        <v>100</v>
      </c>
      <c r="B524" s="141">
        <f t="shared" si="97"/>
        <v>0.50100000000000033</v>
      </c>
      <c r="C524" s="145">
        <f t="shared" si="103"/>
        <v>0.5</v>
      </c>
      <c r="D524">
        <f t="shared" si="103"/>
        <v>2</v>
      </c>
      <c r="F524">
        <f t="shared" si="98"/>
        <v>2.4455064689966898E-2</v>
      </c>
      <c r="G524">
        <f t="shared" si="92"/>
        <v>0.12000000000158528</v>
      </c>
      <c r="H524" s="142">
        <f t="shared" si="93"/>
        <v>2.531480243213617</v>
      </c>
      <c r="I524" s="143">
        <f t="shared" si="99"/>
        <v>253.1480243213617</v>
      </c>
      <c r="J524" s="142">
        <f t="shared" si="94"/>
        <v>0.25050000000000017</v>
      </c>
      <c r="K524" s="142">
        <f t="shared" si="95"/>
        <v>0.20251841945708937</v>
      </c>
      <c r="L524" s="144">
        <f t="shared" si="100"/>
        <v>0.45301841945708954</v>
      </c>
      <c r="M524" s="143"/>
    </row>
    <row r="525" spans="1:13" x14ac:dyDescent="0.35">
      <c r="A525" s="143">
        <f t="shared" si="96"/>
        <v>100</v>
      </c>
      <c r="B525" s="141">
        <f t="shared" si="97"/>
        <v>0.50200000000000033</v>
      </c>
      <c r="C525" s="145">
        <f t="shared" si="103"/>
        <v>0.5</v>
      </c>
      <c r="D525">
        <f t="shared" si="103"/>
        <v>2</v>
      </c>
      <c r="F525">
        <f t="shared" si="98"/>
        <v>2.4420912863572661E-2</v>
      </c>
      <c r="G525">
        <f t="shared" si="92"/>
        <v>0.12000000000150794</v>
      </c>
      <c r="H525" s="142">
        <f t="shared" si="93"/>
        <v>2.5283553312615838</v>
      </c>
      <c r="I525" s="143">
        <f t="shared" si="99"/>
        <v>252.8355331261584</v>
      </c>
      <c r="J525" s="142">
        <f t="shared" si="94"/>
        <v>0.25100000000000017</v>
      </c>
      <c r="K525" s="142">
        <f t="shared" si="95"/>
        <v>0.20226842650092672</v>
      </c>
      <c r="L525" s="144">
        <f t="shared" si="100"/>
        <v>0.45326842650092691</v>
      </c>
      <c r="M525" s="143"/>
    </row>
    <row r="526" spans="1:13" x14ac:dyDescent="0.35">
      <c r="A526" s="143">
        <f t="shared" si="96"/>
        <v>100</v>
      </c>
      <c r="B526" s="141">
        <f t="shared" si="97"/>
        <v>0.50300000000000034</v>
      </c>
      <c r="C526" s="145">
        <f t="shared" si="103"/>
        <v>0.5</v>
      </c>
      <c r="D526">
        <f t="shared" si="103"/>
        <v>2</v>
      </c>
      <c r="F526">
        <f t="shared" si="98"/>
        <v>2.4386852793277989E-2</v>
      </c>
      <c r="G526">
        <f t="shared" si="92"/>
        <v>0.12000000000143442</v>
      </c>
      <c r="H526" s="142">
        <f t="shared" si="93"/>
        <v>2.5252194398411065</v>
      </c>
      <c r="I526" s="143">
        <f t="shared" si="99"/>
        <v>252.52194398411066</v>
      </c>
      <c r="J526" s="142">
        <f t="shared" si="94"/>
        <v>0.25150000000000017</v>
      </c>
      <c r="K526" s="142">
        <f t="shared" si="95"/>
        <v>0.20201755518728853</v>
      </c>
      <c r="L526" s="144">
        <f t="shared" si="100"/>
        <v>0.4535175551872887</v>
      </c>
      <c r="M526" s="143"/>
    </row>
    <row r="527" spans="1:13" x14ac:dyDescent="0.35">
      <c r="A527" s="143">
        <f t="shared" si="96"/>
        <v>100</v>
      </c>
      <c r="B527" s="141">
        <f t="shared" si="97"/>
        <v>0.50400000000000034</v>
      </c>
      <c r="C527" s="145">
        <f t="shared" si="103"/>
        <v>0.5</v>
      </c>
      <c r="D527">
        <f t="shared" si="103"/>
        <v>2</v>
      </c>
      <c r="F527">
        <f t="shared" si="98"/>
        <v>2.4352884067402655E-2</v>
      </c>
      <c r="G527">
        <f t="shared" si="92"/>
        <v>0.12000000000136446</v>
      </c>
      <c r="H527" s="142">
        <f t="shared" si="93"/>
        <v>2.5220725995964135</v>
      </c>
      <c r="I527" s="143">
        <f t="shared" si="99"/>
        <v>252.20725995964136</v>
      </c>
      <c r="J527" s="142">
        <f t="shared" si="94"/>
        <v>0.25200000000000017</v>
      </c>
      <c r="K527" s="142">
        <f t="shared" si="95"/>
        <v>0.2017658079677131</v>
      </c>
      <c r="L527" s="144">
        <f t="shared" si="100"/>
        <v>0.45376580796771326</v>
      </c>
      <c r="M527" s="143"/>
    </row>
    <row r="528" spans="1:13" x14ac:dyDescent="0.35">
      <c r="A528" s="143">
        <f t="shared" si="96"/>
        <v>100</v>
      </c>
      <c r="B528" s="141">
        <f t="shared" si="97"/>
        <v>0.50500000000000034</v>
      </c>
      <c r="C528" s="145">
        <f t="shared" si="103"/>
        <v>0.5</v>
      </c>
      <c r="D528">
        <f t="shared" si="103"/>
        <v>2</v>
      </c>
      <c r="F528">
        <f t="shared" si="98"/>
        <v>2.4319006276901423E-2</v>
      </c>
      <c r="G528">
        <f t="shared" si="92"/>
        <v>0.1200000000012979</v>
      </c>
      <c r="H528" s="142">
        <f t="shared" si="93"/>
        <v>2.5189148410267657</v>
      </c>
      <c r="I528" s="143">
        <f t="shared" si="99"/>
        <v>251.89148410267657</v>
      </c>
      <c r="J528" s="142">
        <f t="shared" si="94"/>
        <v>0.25250000000000017</v>
      </c>
      <c r="K528" s="142">
        <f t="shared" si="95"/>
        <v>0.20151318728214127</v>
      </c>
      <c r="L528" s="144">
        <f t="shared" si="100"/>
        <v>0.45401318728214146</v>
      </c>
      <c r="M528" s="143"/>
    </row>
    <row r="529" spans="1:13" x14ac:dyDescent="0.35">
      <c r="A529" s="143">
        <f t="shared" si="96"/>
        <v>100</v>
      </c>
      <c r="B529" s="141">
        <f t="shared" si="97"/>
        <v>0.50600000000000034</v>
      </c>
      <c r="C529" s="145">
        <f t="shared" si="103"/>
        <v>0.5</v>
      </c>
      <c r="D529">
        <f t="shared" si="103"/>
        <v>2</v>
      </c>
      <c r="F529">
        <f t="shared" si="98"/>
        <v>2.4285219015342131E-2</v>
      </c>
      <c r="G529">
        <f t="shared" si="92"/>
        <v>0.12000000000123461</v>
      </c>
      <c r="H529" s="142">
        <f t="shared" si="93"/>
        <v>2.5157461944873671</v>
      </c>
      <c r="I529" s="143">
        <f t="shared" si="99"/>
        <v>251.57461944873671</v>
      </c>
      <c r="J529" s="142">
        <f t="shared" si="94"/>
        <v>0.25300000000000017</v>
      </c>
      <c r="K529" s="142">
        <f t="shared" si="95"/>
        <v>0.20125969555898937</v>
      </c>
      <c r="L529" s="144">
        <f t="shared" si="100"/>
        <v>0.45425969555898954</v>
      </c>
      <c r="M529" s="143"/>
    </row>
    <row r="530" spans="1:13" x14ac:dyDescent="0.35">
      <c r="A530" s="143">
        <f t="shared" si="96"/>
        <v>100</v>
      </c>
      <c r="B530" s="141">
        <f t="shared" si="97"/>
        <v>0.50700000000000034</v>
      </c>
      <c r="C530" s="145">
        <f t="shared" si="103"/>
        <v>0.5</v>
      </c>
      <c r="D530">
        <f t="shared" si="103"/>
        <v>2</v>
      </c>
      <c r="F530">
        <f t="shared" si="98"/>
        <v>2.4251521878883919E-2</v>
      </c>
      <c r="G530">
        <f t="shared" si="92"/>
        <v>0.12000000000117439</v>
      </c>
      <c r="H530" s="142">
        <f t="shared" si="93"/>
        <v>2.5125666901902957</v>
      </c>
      <c r="I530" s="143">
        <f t="shared" si="99"/>
        <v>251.25666901902957</v>
      </c>
      <c r="J530" s="142">
        <f t="shared" si="94"/>
        <v>0.25350000000000017</v>
      </c>
      <c r="K530" s="142">
        <f t="shared" si="95"/>
        <v>0.20100533521522365</v>
      </c>
      <c r="L530" s="144">
        <f t="shared" si="100"/>
        <v>0.45450533521522385</v>
      </c>
      <c r="M530" s="143"/>
    </row>
    <row r="531" spans="1:13" x14ac:dyDescent="0.35">
      <c r="A531" s="143">
        <f t="shared" si="96"/>
        <v>100</v>
      </c>
      <c r="B531" s="141">
        <f t="shared" si="97"/>
        <v>0.50800000000000034</v>
      </c>
      <c r="C531" s="145">
        <f t="shared" si="103"/>
        <v>0.5</v>
      </c>
      <c r="D531">
        <f t="shared" si="103"/>
        <v>2</v>
      </c>
      <c r="F531">
        <f t="shared" si="98"/>
        <v>2.4217914466255729E-2</v>
      </c>
      <c r="G531">
        <f t="shared" si="92"/>
        <v>0.12000000000111712</v>
      </c>
      <c r="H531" s="142">
        <f t="shared" si="93"/>
        <v>2.5093763582054041</v>
      </c>
      <c r="I531" s="143">
        <f t="shared" si="99"/>
        <v>250.93763582054041</v>
      </c>
      <c r="J531" s="142">
        <f t="shared" si="94"/>
        <v>0.25400000000000017</v>
      </c>
      <c r="K531" s="142">
        <f t="shared" si="95"/>
        <v>0.20075010865643234</v>
      </c>
      <c r="L531" s="144">
        <f t="shared" si="100"/>
        <v>0.45475010865643251</v>
      </c>
      <c r="M531" s="143"/>
    </row>
    <row r="532" spans="1:13" x14ac:dyDescent="0.35">
      <c r="A532" s="143">
        <f t="shared" si="96"/>
        <v>100</v>
      </c>
      <c r="B532" s="141">
        <f t="shared" si="97"/>
        <v>0.50900000000000034</v>
      </c>
      <c r="C532" s="145">
        <f t="shared" si="103"/>
        <v>0.5</v>
      </c>
      <c r="D532">
        <f t="shared" si="103"/>
        <v>2</v>
      </c>
      <c r="F532">
        <f t="shared" si="98"/>
        <v>2.4184396378735033E-2</v>
      </c>
      <c r="G532">
        <f t="shared" si="92"/>
        <v>0.12000000000106263</v>
      </c>
      <c r="H532" s="142">
        <f t="shared" si="93"/>
        <v>2.5061752284612213</v>
      </c>
      <c r="I532" s="143">
        <f t="shared" si="99"/>
        <v>250.61752284612214</v>
      </c>
      <c r="J532" s="142">
        <f t="shared" si="94"/>
        <v>0.25450000000000017</v>
      </c>
      <c r="K532" s="142">
        <f t="shared" si="95"/>
        <v>0.20049401827689772</v>
      </c>
      <c r="L532" s="144">
        <f t="shared" si="100"/>
        <v>0.45499401827689789</v>
      </c>
      <c r="M532" s="143"/>
    </row>
    <row r="533" spans="1:13" x14ac:dyDescent="0.35">
      <c r="A533" s="143">
        <f t="shared" si="96"/>
        <v>100</v>
      </c>
      <c r="B533" s="141">
        <f t="shared" si="97"/>
        <v>0.51000000000000034</v>
      </c>
      <c r="C533" s="145">
        <f t="shared" si="103"/>
        <v>0.5</v>
      </c>
      <c r="D533">
        <f t="shared" si="103"/>
        <v>2</v>
      </c>
      <c r="F533">
        <f t="shared" si="98"/>
        <v>2.4150967220126732E-2</v>
      </c>
      <c r="G533">
        <f t="shared" si="92"/>
        <v>0.12000000000101081</v>
      </c>
      <c r="H533" s="142">
        <f t="shared" si="93"/>
        <v>2.502963330745851</v>
      </c>
      <c r="I533" s="143">
        <f t="shared" si="99"/>
        <v>250.29633307458511</v>
      </c>
      <c r="J533" s="142">
        <f t="shared" si="94"/>
        <v>0.25500000000000017</v>
      </c>
      <c r="K533" s="142">
        <f t="shared" si="95"/>
        <v>0.20023706645966807</v>
      </c>
      <c r="L533" s="144">
        <f t="shared" si="100"/>
        <v>0.45523706645966822</v>
      </c>
      <c r="M533" s="143"/>
    </row>
    <row r="534" spans="1:13" x14ac:dyDescent="0.35">
      <c r="A534" s="143">
        <f t="shared" si="96"/>
        <v>100</v>
      </c>
      <c r="B534" s="141">
        <f t="shared" si="97"/>
        <v>0.51100000000000034</v>
      </c>
      <c r="C534" s="145">
        <f t="shared" si="103"/>
        <v>0.5</v>
      </c>
      <c r="D534">
        <f t="shared" si="103"/>
        <v>2</v>
      </c>
      <c r="F534">
        <f t="shared" si="98"/>
        <v>2.4117626596742318E-2</v>
      </c>
      <c r="G534">
        <f t="shared" si="92"/>
        <v>0.12000000000096152</v>
      </c>
      <c r="H534" s="142">
        <f t="shared" si="93"/>
        <v>2.4997406947078553</v>
      </c>
      <c r="I534" s="143">
        <f t="shared" si="99"/>
        <v>249.97406947078554</v>
      </c>
      <c r="J534" s="142">
        <f t="shared" si="94"/>
        <v>0.25550000000000017</v>
      </c>
      <c r="K534" s="142">
        <f t="shared" si="95"/>
        <v>0.19997925557662843</v>
      </c>
      <c r="L534" s="144">
        <f t="shared" si="100"/>
        <v>0.45547925557662861</v>
      </c>
      <c r="M534" s="143"/>
    </row>
    <row r="535" spans="1:13" x14ac:dyDescent="0.35">
      <c r="A535" s="143">
        <f t="shared" si="96"/>
        <v>100</v>
      </c>
      <c r="B535" s="141">
        <f t="shared" si="97"/>
        <v>0.51200000000000034</v>
      </c>
      <c r="C535" s="145">
        <f t="shared" si="103"/>
        <v>0.5</v>
      </c>
      <c r="D535">
        <f t="shared" si="103"/>
        <v>2</v>
      </c>
      <c r="F535">
        <f t="shared" si="98"/>
        <v>2.4084374117379213E-2</v>
      </c>
      <c r="G535">
        <f t="shared" si="92"/>
        <v>0.12000000000091463</v>
      </c>
      <c r="H535" s="142">
        <f t="shared" si="93"/>
        <v>2.4965073498571302</v>
      </c>
      <c r="I535" s="143">
        <f t="shared" si="99"/>
        <v>249.65073498571303</v>
      </c>
      <c r="J535" s="142">
        <f t="shared" si="94"/>
        <v>0.25600000000000017</v>
      </c>
      <c r="K535" s="142">
        <f t="shared" si="95"/>
        <v>0.19972058798857042</v>
      </c>
      <c r="L535" s="144">
        <f t="shared" si="100"/>
        <v>0.45572058798857062</v>
      </c>
      <c r="M535" s="143"/>
    </row>
    <row r="536" spans="1:13" x14ac:dyDescent="0.35">
      <c r="A536" s="143">
        <f t="shared" si="96"/>
        <v>100</v>
      </c>
      <c r="B536" s="141">
        <f t="shared" si="97"/>
        <v>0.51300000000000034</v>
      </c>
      <c r="C536" s="145">
        <f t="shared" si="103"/>
        <v>0.5</v>
      </c>
      <c r="D536">
        <f t="shared" si="103"/>
        <v>2</v>
      </c>
      <c r="F536">
        <f t="shared" si="98"/>
        <v>2.4051209393300348E-2</v>
      </c>
      <c r="G536">
        <f t="shared" si="92"/>
        <v>0.12000000000087001</v>
      </c>
      <c r="H536" s="142">
        <f t="shared" si="93"/>
        <v>2.4932633255657835</v>
      </c>
      <c r="I536" s="143">
        <f t="shared" si="99"/>
        <v>249.32633255657834</v>
      </c>
      <c r="J536" s="142">
        <f t="shared" si="94"/>
        <v>0.25650000000000017</v>
      </c>
      <c r="K536" s="142">
        <f t="shared" si="95"/>
        <v>0.19946106604526267</v>
      </c>
      <c r="L536" s="144">
        <f t="shared" si="100"/>
        <v>0.45596106604526287</v>
      </c>
      <c r="M536" s="143"/>
    </row>
    <row r="537" spans="1:13" x14ac:dyDescent="0.35">
      <c r="A537" s="143">
        <f t="shared" si="96"/>
        <v>100</v>
      </c>
      <c r="B537" s="141">
        <f t="shared" si="97"/>
        <v>0.51400000000000035</v>
      </c>
      <c r="C537" s="145">
        <f t="shared" ref="C537:D552" si="104">+C536</f>
        <v>0.5</v>
      </c>
      <c r="D537">
        <f t="shared" si="104"/>
        <v>2</v>
      </c>
      <c r="F537">
        <f t="shared" si="98"/>
        <v>2.4018132038213902E-2</v>
      </c>
      <c r="G537">
        <f t="shared" ref="G537:G600" si="105">0.12*((1-EXP(-50*B537))/(1-EXP(-50)))+0.24*(1-(1-EXP(-50*B537))/(1-EXP(-50)))</f>
        <v>0.12000000000082758</v>
      </c>
      <c r="H537" s="142">
        <f t="shared" ref="H537:H600" si="106">(C537*NORMSDIST(NORMSINV(B537)/SQRT(1-G537)+SQRT(G537/(1-G537))*NORMSINV(0.999))-C537*B537)*((1+(D537-2.5)*F537)/(1-1.5*F537))*12.5*1.06</f>
        <v>2.4900086510689894</v>
      </c>
      <c r="I537" s="143">
        <f t="shared" si="99"/>
        <v>249.00086510689894</v>
      </c>
      <c r="J537" s="142">
        <f t="shared" ref="J537:J600" si="107">+B537*C537</f>
        <v>0.25700000000000017</v>
      </c>
      <c r="K537" s="142">
        <f t="shared" ref="K537:K600" si="108">+H537*8%</f>
        <v>0.19920069208551916</v>
      </c>
      <c r="L537" s="144">
        <f t="shared" si="100"/>
        <v>0.45620069208551933</v>
      </c>
      <c r="M537" s="143"/>
    </row>
    <row r="538" spans="1:13" x14ac:dyDescent="0.35">
      <c r="A538" s="143">
        <f t="shared" ref="A538:A601" si="109">+A537</f>
        <v>100</v>
      </c>
      <c r="B538" s="141">
        <f t="shared" ref="B538:B601" si="110">+B537+0.1%</f>
        <v>0.51500000000000035</v>
      </c>
      <c r="C538" s="145">
        <f t="shared" si="104"/>
        <v>0.5</v>
      </c>
      <c r="D538">
        <f t="shared" si="104"/>
        <v>2</v>
      </c>
      <c r="F538">
        <f t="shared" ref="F538:F601" si="111">+(0.11852-0.05478*LN(B538))^2</f>
        <v>2.398514166825334E-2</v>
      </c>
      <c r="G538">
        <f t="shared" si="105"/>
        <v>0.12000000000078723</v>
      </c>
      <c r="H538" s="142">
        <f t="shared" si="106"/>
        <v>2.4867433554658538</v>
      </c>
      <c r="I538" s="143">
        <f t="shared" ref="I538:I601" si="112">+H538*A538</f>
        <v>248.67433554658538</v>
      </c>
      <c r="J538" s="142">
        <f t="shared" si="107"/>
        <v>0.25750000000000017</v>
      </c>
      <c r="K538" s="142">
        <f t="shared" si="108"/>
        <v>0.19893946843726831</v>
      </c>
      <c r="L538" s="144">
        <f t="shared" ref="L538:L601" si="113">+SUM(J538:K538)</f>
        <v>0.45643946843726846</v>
      </c>
      <c r="M538" s="143"/>
    </row>
    <row r="539" spans="1:13" x14ac:dyDescent="0.35">
      <c r="A539" s="143">
        <f t="shared" si="109"/>
        <v>100</v>
      </c>
      <c r="B539" s="141">
        <f t="shared" si="110"/>
        <v>0.51600000000000035</v>
      </c>
      <c r="C539" s="145">
        <f t="shared" si="104"/>
        <v>0.5</v>
      </c>
      <c r="D539">
        <f t="shared" si="104"/>
        <v>2</v>
      </c>
      <c r="F539">
        <f t="shared" si="111"/>
        <v>2.3952237901957489E-2</v>
      </c>
      <c r="G539">
        <f t="shared" si="105"/>
        <v>0.12000000000074881</v>
      </c>
      <c r="H539" s="142">
        <f t="shared" si="106"/>
        <v>2.4834674677202551</v>
      </c>
      <c r="I539" s="143">
        <f t="shared" si="112"/>
        <v>248.34674677202551</v>
      </c>
      <c r="J539" s="142">
        <f t="shared" si="107"/>
        <v>0.25800000000000017</v>
      </c>
      <c r="K539" s="142">
        <f t="shared" si="108"/>
        <v>0.19867739741762042</v>
      </c>
      <c r="L539" s="144">
        <f t="shared" si="113"/>
        <v>0.45667739741762059</v>
      </c>
      <c r="M539" s="143"/>
    </row>
    <row r="540" spans="1:13" x14ac:dyDescent="0.35">
      <c r="A540" s="143">
        <f t="shared" si="109"/>
        <v>100</v>
      </c>
      <c r="B540" s="141">
        <f t="shared" si="110"/>
        <v>0.51700000000000035</v>
      </c>
      <c r="C540" s="145">
        <f t="shared" si="104"/>
        <v>0.5</v>
      </c>
      <c r="D540">
        <f t="shared" si="104"/>
        <v>2</v>
      </c>
      <c r="F540">
        <f t="shared" si="111"/>
        <v>2.3919420360251034E-2</v>
      </c>
      <c r="G540">
        <f t="shared" si="105"/>
        <v>0.12000000000071231</v>
      </c>
      <c r="H540" s="142">
        <f t="shared" si="106"/>
        <v>2.4801810166616933</v>
      </c>
      <c r="I540" s="143">
        <f t="shared" si="112"/>
        <v>248.01810166616934</v>
      </c>
      <c r="J540" s="142">
        <f t="shared" si="107"/>
        <v>0.25850000000000017</v>
      </c>
      <c r="K540" s="142">
        <f t="shared" si="108"/>
        <v>0.19841448133293546</v>
      </c>
      <c r="L540" s="144">
        <f t="shared" si="113"/>
        <v>0.45691448133293566</v>
      </c>
      <c r="M540" s="143"/>
    </row>
    <row r="541" spans="1:13" x14ac:dyDescent="0.35">
      <c r="A541" s="143">
        <f t="shared" si="109"/>
        <v>100</v>
      </c>
      <c r="B541" s="141">
        <f t="shared" si="110"/>
        <v>0.51800000000000035</v>
      </c>
      <c r="C541" s="145">
        <f t="shared" si="104"/>
        <v>0.5</v>
      </c>
      <c r="D541">
        <f t="shared" si="104"/>
        <v>2</v>
      </c>
      <c r="F541">
        <f t="shared" si="111"/>
        <v>2.3886688666424984E-2</v>
      </c>
      <c r="G541">
        <f t="shared" si="105"/>
        <v>0.12000000000067755</v>
      </c>
      <c r="H541" s="142">
        <f t="shared" si="106"/>
        <v>2.4768840309861178</v>
      </c>
      <c r="I541" s="143">
        <f t="shared" si="112"/>
        <v>247.68840309861179</v>
      </c>
      <c r="J541" s="142">
        <f t="shared" si="107"/>
        <v>0.25900000000000017</v>
      </c>
      <c r="K541" s="142">
        <f t="shared" si="108"/>
        <v>0.19815072247888943</v>
      </c>
      <c r="L541" s="144">
        <f t="shared" si="113"/>
        <v>0.4571507224788896</v>
      </c>
      <c r="M541" s="143"/>
    </row>
    <row r="542" spans="1:13" x14ac:dyDescent="0.35">
      <c r="A542" s="143">
        <f t="shared" si="109"/>
        <v>100</v>
      </c>
      <c r="B542" s="141">
        <f t="shared" si="110"/>
        <v>0.51900000000000035</v>
      </c>
      <c r="C542" s="145">
        <f t="shared" si="104"/>
        <v>0.5</v>
      </c>
      <c r="D542">
        <f t="shared" si="104"/>
        <v>2</v>
      </c>
      <c r="F542">
        <f t="shared" si="111"/>
        <v>2.3854042446117506E-2</v>
      </c>
      <c r="G542">
        <f t="shared" si="105"/>
        <v>0.12000000000064452</v>
      </c>
      <c r="H542" s="142">
        <f t="shared" si="106"/>
        <v>2.4735765392567588</v>
      </c>
      <c r="I542" s="143">
        <f t="shared" si="112"/>
        <v>247.35765392567589</v>
      </c>
      <c r="J542" s="142">
        <f t="shared" si="107"/>
        <v>0.25950000000000017</v>
      </c>
      <c r="K542" s="142">
        <f t="shared" si="108"/>
        <v>0.19788612314054072</v>
      </c>
      <c r="L542" s="144">
        <f t="shared" si="113"/>
        <v>0.45738612314054089</v>
      </c>
      <c r="M542" s="143"/>
    </row>
    <row r="543" spans="1:13" x14ac:dyDescent="0.35">
      <c r="A543" s="143">
        <f t="shared" si="109"/>
        <v>100</v>
      </c>
      <c r="B543" s="141">
        <f t="shared" si="110"/>
        <v>0.52000000000000035</v>
      </c>
      <c r="C543" s="145">
        <f t="shared" si="104"/>
        <v>0.5</v>
      </c>
      <c r="D543">
        <f t="shared" si="104"/>
        <v>2</v>
      </c>
      <c r="F543">
        <f t="shared" si="111"/>
        <v>2.3821481327294867E-2</v>
      </c>
      <c r="G543">
        <f t="shared" si="105"/>
        <v>0.12000000000061309</v>
      </c>
      <c r="H543" s="142">
        <f t="shared" si="106"/>
        <v>2.4702585699049484</v>
      </c>
      <c r="I543" s="143">
        <f t="shared" si="112"/>
        <v>247.02585699049484</v>
      </c>
      <c r="J543" s="142">
        <f t="shared" si="107"/>
        <v>0.26000000000000018</v>
      </c>
      <c r="K543" s="142">
        <f t="shared" si="108"/>
        <v>0.19762068559239587</v>
      </c>
      <c r="L543" s="144">
        <f t="shared" si="113"/>
        <v>0.45762068559239605</v>
      </c>
      <c r="M543" s="143"/>
    </row>
    <row r="544" spans="1:13" x14ac:dyDescent="0.35">
      <c r="A544" s="143">
        <f t="shared" si="109"/>
        <v>100</v>
      </c>
      <c r="B544" s="141">
        <f t="shared" si="110"/>
        <v>0.52100000000000035</v>
      </c>
      <c r="C544" s="145">
        <f t="shared" si="104"/>
        <v>0.5</v>
      </c>
      <c r="D544">
        <f t="shared" si="104"/>
        <v>2</v>
      </c>
      <c r="F544">
        <f t="shared" si="111"/>
        <v>2.3789004940232592E-2</v>
      </c>
      <c r="G544">
        <f t="shared" si="105"/>
        <v>0.12000000000058318</v>
      </c>
      <c r="H544" s="142">
        <f t="shared" si="106"/>
        <v>2.4669301512309292</v>
      </c>
      <c r="I544" s="143">
        <f t="shared" si="112"/>
        <v>246.69301512309292</v>
      </c>
      <c r="J544" s="142">
        <f t="shared" si="107"/>
        <v>0.26050000000000018</v>
      </c>
      <c r="K544" s="142">
        <f t="shared" si="108"/>
        <v>0.19735441209847435</v>
      </c>
      <c r="L544" s="144">
        <f t="shared" si="113"/>
        <v>0.45785441209847455</v>
      </c>
      <c r="M544" s="143"/>
    </row>
    <row r="545" spans="1:13" x14ac:dyDescent="0.35">
      <c r="A545" s="143">
        <f t="shared" si="109"/>
        <v>100</v>
      </c>
      <c r="B545" s="141">
        <f t="shared" si="110"/>
        <v>0.52200000000000035</v>
      </c>
      <c r="C545" s="145">
        <f t="shared" si="104"/>
        <v>0.5</v>
      </c>
      <c r="D545">
        <f t="shared" si="104"/>
        <v>2</v>
      </c>
      <c r="F545">
        <f t="shared" si="111"/>
        <v>2.3756612917496783E-2</v>
      </c>
      <c r="G545">
        <f t="shared" si="105"/>
        <v>0.12000000000055475</v>
      </c>
      <c r="H545" s="142">
        <f t="shared" si="106"/>
        <v>2.4635913114046675</v>
      </c>
      <c r="I545" s="143">
        <f t="shared" si="112"/>
        <v>246.35913114046676</v>
      </c>
      <c r="J545" s="142">
        <f t="shared" si="107"/>
        <v>0.26100000000000018</v>
      </c>
      <c r="K545" s="142">
        <f t="shared" si="108"/>
        <v>0.19708730491237339</v>
      </c>
      <c r="L545" s="144">
        <f t="shared" si="113"/>
        <v>0.45808730491237359</v>
      </c>
      <c r="M545" s="143"/>
    </row>
    <row r="546" spans="1:13" x14ac:dyDescent="0.35">
      <c r="A546" s="143">
        <f t="shared" si="109"/>
        <v>100</v>
      </c>
      <c r="B546" s="141">
        <f t="shared" si="110"/>
        <v>0.52300000000000035</v>
      </c>
      <c r="C546" s="145">
        <f t="shared" si="104"/>
        <v>0.5</v>
      </c>
      <c r="D546">
        <f t="shared" si="104"/>
        <v>2</v>
      </c>
      <c r="F546">
        <f t="shared" si="111"/>
        <v>2.3724304893925668E-2</v>
      </c>
      <c r="G546">
        <f t="shared" si="105"/>
        <v>0.12000000000052768</v>
      </c>
      <c r="H546" s="142">
        <f t="shared" si="106"/>
        <v>2.4602420784666483</v>
      </c>
      <c r="I546" s="143">
        <f t="shared" si="112"/>
        <v>246.02420784666484</v>
      </c>
      <c r="J546" s="142">
        <f t="shared" si="107"/>
        <v>0.26150000000000018</v>
      </c>
      <c r="K546" s="142">
        <f t="shared" si="108"/>
        <v>0.19681936627733188</v>
      </c>
      <c r="L546" s="144">
        <f t="shared" si="113"/>
        <v>0.45831936627733205</v>
      </c>
      <c r="M546" s="143"/>
    </row>
    <row r="547" spans="1:13" x14ac:dyDescent="0.35">
      <c r="A547" s="143">
        <f t="shared" si="109"/>
        <v>100</v>
      </c>
      <c r="B547" s="141">
        <f t="shared" si="110"/>
        <v>0.52400000000000035</v>
      </c>
      <c r="C547" s="145">
        <f t="shared" si="104"/>
        <v>0.5</v>
      </c>
      <c r="D547">
        <f t="shared" si="104"/>
        <v>2</v>
      </c>
      <c r="F547">
        <f t="shared" si="111"/>
        <v>2.3692080506611295E-2</v>
      </c>
      <c r="G547">
        <f t="shared" si="105"/>
        <v>0.12000000000050196</v>
      </c>
      <c r="H547" s="142">
        <f t="shared" si="106"/>
        <v>2.4568824803286717</v>
      </c>
      <c r="I547" s="143">
        <f t="shared" si="112"/>
        <v>245.68824803286716</v>
      </c>
      <c r="J547" s="142">
        <f t="shared" si="107"/>
        <v>0.26200000000000018</v>
      </c>
      <c r="K547" s="142">
        <f t="shared" si="108"/>
        <v>0.19655059842629374</v>
      </c>
      <c r="L547" s="144">
        <f t="shared" si="113"/>
        <v>0.45855059842629392</v>
      </c>
      <c r="M547" s="143"/>
    </row>
    <row r="548" spans="1:13" x14ac:dyDescent="0.35">
      <c r="A548" s="143">
        <f t="shared" si="109"/>
        <v>100</v>
      </c>
      <c r="B548" s="141">
        <f t="shared" si="110"/>
        <v>0.52500000000000036</v>
      </c>
      <c r="C548" s="145">
        <f t="shared" si="104"/>
        <v>0.5</v>
      </c>
      <c r="D548">
        <f t="shared" si="104"/>
        <v>2</v>
      </c>
      <c r="F548">
        <f t="shared" si="111"/>
        <v>2.3659939394881438E-2</v>
      </c>
      <c r="G548">
        <f t="shared" si="105"/>
        <v>0.12000000000047747</v>
      </c>
      <c r="H548" s="142">
        <f t="shared" si="106"/>
        <v>2.4535125447746355</v>
      </c>
      <c r="I548" s="143">
        <f t="shared" si="112"/>
        <v>245.35125447746356</v>
      </c>
      <c r="J548" s="142">
        <f t="shared" si="107"/>
        <v>0.26250000000000018</v>
      </c>
      <c r="K548" s="142">
        <f t="shared" si="108"/>
        <v>0.19628100358197084</v>
      </c>
      <c r="L548" s="144">
        <f t="shared" si="113"/>
        <v>0.45878100358197105</v>
      </c>
      <c r="M548" s="143"/>
    </row>
    <row r="549" spans="1:13" x14ac:dyDescent="0.35">
      <c r="A549" s="143">
        <f t="shared" si="109"/>
        <v>100</v>
      </c>
      <c r="B549" s="141">
        <f t="shared" si="110"/>
        <v>0.52600000000000036</v>
      </c>
      <c r="C549" s="145">
        <f t="shared" si="104"/>
        <v>0.5</v>
      </c>
      <c r="D549">
        <f t="shared" si="104"/>
        <v>2</v>
      </c>
      <c r="F549">
        <f t="shared" si="111"/>
        <v>2.3627881200281645E-2</v>
      </c>
      <c r="G549">
        <f t="shared" si="105"/>
        <v>0.12000000000045419</v>
      </c>
      <c r="H549" s="142">
        <f t="shared" si="106"/>
        <v>2.4501322994613184</v>
      </c>
      <c r="I549" s="143">
        <f t="shared" si="112"/>
        <v>245.01322994613184</v>
      </c>
      <c r="J549" s="142">
        <f t="shared" si="107"/>
        <v>0.26300000000000018</v>
      </c>
      <c r="K549" s="142">
        <f t="shared" si="108"/>
        <v>0.19601058395690549</v>
      </c>
      <c r="L549" s="144">
        <f t="shared" si="113"/>
        <v>0.45901058395690564</v>
      </c>
      <c r="M549" s="143"/>
    </row>
    <row r="550" spans="1:13" x14ac:dyDescent="0.35">
      <c r="A550" s="143">
        <f t="shared" si="109"/>
        <v>100</v>
      </c>
      <c r="B550" s="141">
        <f t="shared" si="110"/>
        <v>0.52700000000000036</v>
      </c>
      <c r="C550" s="145">
        <f t="shared" si="104"/>
        <v>0.5</v>
      </c>
      <c r="D550">
        <f t="shared" si="104"/>
        <v>2</v>
      </c>
      <c r="F550">
        <f t="shared" si="111"/>
        <v>2.3595905566557517E-2</v>
      </c>
      <c r="G550">
        <f t="shared" si="105"/>
        <v>0.12000000000043204</v>
      </c>
      <c r="H550" s="142">
        <f t="shared" si="106"/>
        <v>2.4467417719191533</v>
      </c>
      <c r="I550" s="143">
        <f t="shared" si="112"/>
        <v>244.67417719191533</v>
      </c>
      <c r="J550" s="142">
        <f t="shared" si="107"/>
        <v>0.26350000000000018</v>
      </c>
      <c r="K550" s="142">
        <f t="shared" si="108"/>
        <v>0.19573934175353228</v>
      </c>
      <c r="L550" s="144">
        <f t="shared" si="113"/>
        <v>0.45923934175353243</v>
      </c>
      <c r="M550" s="143"/>
    </row>
    <row r="551" spans="1:13" x14ac:dyDescent="0.35">
      <c r="A551" s="143">
        <f t="shared" si="109"/>
        <v>100</v>
      </c>
      <c r="B551" s="141">
        <f t="shared" si="110"/>
        <v>0.52800000000000036</v>
      </c>
      <c r="C551" s="145">
        <f t="shared" si="104"/>
        <v>0.5</v>
      </c>
      <c r="D551">
        <f t="shared" si="104"/>
        <v>2</v>
      </c>
      <c r="F551">
        <f t="shared" si="111"/>
        <v>2.3564012139637075E-2</v>
      </c>
      <c r="G551">
        <f t="shared" si="105"/>
        <v>0.12000000000041096</v>
      </c>
      <c r="H551" s="142">
        <f t="shared" si="106"/>
        <v>2.4433409895529907</v>
      </c>
      <c r="I551" s="143">
        <f t="shared" si="112"/>
        <v>244.33409895529908</v>
      </c>
      <c r="J551" s="142">
        <f t="shared" si="107"/>
        <v>0.26400000000000018</v>
      </c>
      <c r="K551" s="142">
        <f t="shared" si="108"/>
        <v>0.19546727916423925</v>
      </c>
      <c r="L551" s="144">
        <f t="shared" si="113"/>
        <v>0.45946727916423946</v>
      </c>
      <c r="M551" s="143"/>
    </row>
    <row r="552" spans="1:13" x14ac:dyDescent="0.35">
      <c r="A552" s="143">
        <f t="shared" si="109"/>
        <v>100</v>
      </c>
      <c r="B552" s="141">
        <f t="shared" si="110"/>
        <v>0.52900000000000036</v>
      </c>
      <c r="C552" s="145">
        <f t="shared" si="104"/>
        <v>0.5</v>
      </c>
      <c r="D552">
        <f t="shared" si="104"/>
        <v>2</v>
      </c>
      <c r="F552">
        <f t="shared" si="111"/>
        <v>2.3532200567613421E-2</v>
      </c>
      <c r="G552">
        <f t="shared" si="105"/>
        <v>0.12000000000039093</v>
      </c>
      <c r="H552" s="142">
        <f t="shared" si="106"/>
        <v>2.4399299796428644</v>
      </c>
      <c r="I552" s="143">
        <f t="shared" si="112"/>
        <v>243.99299796428645</v>
      </c>
      <c r="J552" s="142">
        <f t="shared" si="107"/>
        <v>0.26450000000000018</v>
      </c>
      <c r="K552" s="142">
        <f t="shared" si="108"/>
        <v>0.19519439837142916</v>
      </c>
      <c r="L552" s="144">
        <f t="shared" si="113"/>
        <v>0.45969439837142934</v>
      </c>
      <c r="M552" s="143"/>
    </row>
    <row r="553" spans="1:13" x14ac:dyDescent="0.35">
      <c r="A553" s="143">
        <f t="shared" si="109"/>
        <v>100</v>
      </c>
      <c r="B553" s="141">
        <f t="shared" si="110"/>
        <v>0.53000000000000036</v>
      </c>
      <c r="C553" s="145">
        <f t="shared" ref="C553:D568" si="114">+C552</f>
        <v>0.5</v>
      </c>
      <c r="D553">
        <f t="shared" si="114"/>
        <v>2</v>
      </c>
      <c r="F553">
        <f t="shared" si="111"/>
        <v>2.3500470500727462E-2</v>
      </c>
      <c r="G553">
        <f t="shared" si="105"/>
        <v>0.12000000000037185</v>
      </c>
      <c r="H553" s="142">
        <f t="shared" si="106"/>
        <v>2.4365087693447411</v>
      </c>
      <c r="I553" s="143">
        <f t="shared" si="112"/>
        <v>243.65087693447413</v>
      </c>
      <c r="J553" s="142">
        <f t="shared" si="107"/>
        <v>0.26500000000000018</v>
      </c>
      <c r="K553" s="142">
        <f t="shared" si="108"/>
        <v>0.19492070154757929</v>
      </c>
      <c r="L553" s="144">
        <f t="shared" si="113"/>
        <v>0.45992070154757947</v>
      </c>
      <c r="M553" s="143"/>
    </row>
    <row r="554" spans="1:13" x14ac:dyDescent="0.35">
      <c r="A554" s="143">
        <f t="shared" si="109"/>
        <v>100</v>
      </c>
      <c r="B554" s="141">
        <f t="shared" si="110"/>
        <v>0.53100000000000036</v>
      </c>
      <c r="C554" s="145">
        <f t="shared" si="114"/>
        <v>0.5</v>
      </c>
      <c r="D554">
        <f t="shared" si="114"/>
        <v>2</v>
      </c>
      <c r="F554">
        <f t="shared" si="111"/>
        <v>2.3468821591350855E-2</v>
      </c>
      <c r="G554">
        <f t="shared" si="105"/>
        <v>0.12000000000035371</v>
      </c>
      <c r="H554" s="142">
        <f t="shared" si="106"/>
        <v>2.4330773856912713</v>
      </c>
      <c r="I554" s="143">
        <f t="shared" si="112"/>
        <v>243.30773856912714</v>
      </c>
      <c r="J554" s="142">
        <f t="shared" si="107"/>
        <v>0.26550000000000018</v>
      </c>
      <c r="K554" s="142">
        <f t="shared" si="108"/>
        <v>0.19464619085530172</v>
      </c>
      <c r="L554" s="144">
        <f t="shared" si="113"/>
        <v>0.4601461908553019</v>
      </c>
      <c r="M554" s="143"/>
    </row>
    <row r="555" spans="1:13" x14ac:dyDescent="0.35">
      <c r="A555" s="143">
        <f t="shared" si="109"/>
        <v>100</v>
      </c>
      <c r="B555" s="141">
        <f t="shared" si="110"/>
        <v>0.53200000000000036</v>
      </c>
      <c r="C555" s="145">
        <f t="shared" si="114"/>
        <v>0.5</v>
      </c>
      <c r="D555">
        <f t="shared" si="114"/>
        <v>2</v>
      </c>
      <c r="F555">
        <f t="shared" si="111"/>
        <v>2.3437253493969117E-2</v>
      </c>
      <c r="G555">
        <f t="shared" si="105"/>
        <v>0.12000000000033648</v>
      </c>
      <c r="H555" s="142">
        <f t="shared" si="106"/>
        <v>2.4296358555925268</v>
      </c>
      <c r="I555" s="143">
        <f t="shared" si="112"/>
        <v>242.96358555925269</v>
      </c>
      <c r="J555" s="142">
        <f t="shared" si="107"/>
        <v>0.26600000000000018</v>
      </c>
      <c r="K555" s="142">
        <f t="shared" si="108"/>
        <v>0.19437086844740215</v>
      </c>
      <c r="L555" s="144">
        <f t="shared" si="113"/>
        <v>0.46037086844740233</v>
      </c>
      <c r="M555" s="143"/>
    </row>
    <row r="556" spans="1:13" x14ac:dyDescent="0.35">
      <c r="A556" s="143">
        <f t="shared" si="109"/>
        <v>100</v>
      </c>
      <c r="B556" s="141">
        <f t="shared" si="110"/>
        <v>0.53300000000000036</v>
      </c>
      <c r="C556" s="145">
        <f t="shared" si="114"/>
        <v>0.5</v>
      </c>
      <c r="D556">
        <f t="shared" si="114"/>
        <v>2</v>
      </c>
      <c r="F556">
        <f t="shared" si="111"/>
        <v>2.3405765865164879E-2</v>
      </c>
      <c r="G556">
        <f t="shared" si="105"/>
        <v>0.12000000000032006</v>
      </c>
      <c r="H556" s="142">
        <f t="shared" si="106"/>
        <v>2.426184205836742</v>
      </c>
      <c r="I556" s="143">
        <f t="shared" si="112"/>
        <v>242.61842058367421</v>
      </c>
      <c r="J556" s="142">
        <f t="shared" si="107"/>
        <v>0.26650000000000018</v>
      </c>
      <c r="K556" s="142">
        <f t="shared" si="108"/>
        <v>0.19409473646693937</v>
      </c>
      <c r="L556" s="144">
        <f t="shared" si="113"/>
        <v>0.46059473646693955</v>
      </c>
      <c r="M556" s="143"/>
    </row>
    <row r="557" spans="1:13" x14ac:dyDescent="0.35">
      <c r="A557" s="143">
        <f t="shared" si="109"/>
        <v>100</v>
      </c>
      <c r="B557" s="141">
        <f t="shared" si="110"/>
        <v>0.53400000000000036</v>
      </c>
      <c r="C557" s="145">
        <f t="shared" si="114"/>
        <v>0.5</v>
      </c>
      <c r="D557">
        <f t="shared" si="114"/>
        <v>2</v>
      </c>
      <c r="F557">
        <f t="shared" si="111"/>
        <v>2.3374358363601321E-2</v>
      </c>
      <c r="G557">
        <f t="shared" si="105"/>
        <v>0.12000000000030445</v>
      </c>
      <c r="H557" s="142">
        <f t="shared" si="106"/>
        <v>2.42272246309104</v>
      </c>
      <c r="I557" s="143">
        <f t="shared" si="112"/>
        <v>242.27224630910399</v>
      </c>
      <c r="J557" s="142">
        <f t="shared" si="107"/>
        <v>0.26700000000000018</v>
      </c>
      <c r="K557" s="142">
        <f t="shared" si="108"/>
        <v>0.19381779704728319</v>
      </c>
      <c r="L557" s="144">
        <f t="shared" si="113"/>
        <v>0.46081779704728337</v>
      </c>
      <c r="M557" s="143"/>
    </row>
    <row r="558" spans="1:13" x14ac:dyDescent="0.35">
      <c r="A558" s="143">
        <f t="shared" si="109"/>
        <v>100</v>
      </c>
      <c r="B558" s="141">
        <f t="shared" si="110"/>
        <v>0.53500000000000036</v>
      </c>
      <c r="C558" s="145">
        <f t="shared" si="114"/>
        <v>0.5</v>
      </c>
      <c r="D558">
        <f t="shared" si="114"/>
        <v>2</v>
      </c>
      <c r="F558">
        <f t="shared" si="111"/>
        <v>2.3343030650005786E-2</v>
      </c>
      <c r="G558">
        <f t="shared" si="105"/>
        <v>0.12000000000028961</v>
      </c>
      <c r="H558" s="142">
        <f t="shared" si="106"/>
        <v>2.4192506539021541</v>
      </c>
      <c r="I558" s="143">
        <f t="shared" si="112"/>
        <v>241.92506539021542</v>
      </c>
      <c r="J558" s="142">
        <f t="shared" si="107"/>
        <v>0.26750000000000018</v>
      </c>
      <c r="K558" s="142">
        <f t="shared" si="108"/>
        <v>0.19354005231217233</v>
      </c>
      <c r="L558" s="144">
        <f t="shared" si="113"/>
        <v>0.46104005231217249</v>
      </c>
      <c r="M558" s="143"/>
    </row>
    <row r="559" spans="1:13" x14ac:dyDescent="0.35">
      <c r="A559" s="143">
        <f t="shared" si="109"/>
        <v>100</v>
      </c>
      <c r="B559" s="141">
        <f t="shared" si="110"/>
        <v>0.53600000000000037</v>
      </c>
      <c r="C559" s="145">
        <f t="shared" si="114"/>
        <v>0.5</v>
      </c>
      <c r="D559">
        <f t="shared" si="114"/>
        <v>2</v>
      </c>
      <c r="F559">
        <f t="shared" si="111"/>
        <v>2.3311782387153483E-2</v>
      </c>
      <c r="G559">
        <f t="shared" si="105"/>
        <v>0.12000000000027547</v>
      </c>
      <c r="H559" s="142">
        <f t="shared" si="106"/>
        <v>2.4157688046971466</v>
      </c>
      <c r="I559" s="143">
        <f t="shared" si="112"/>
        <v>241.57688046971467</v>
      </c>
      <c r="J559" s="142">
        <f t="shared" si="107"/>
        <v>0.26800000000000018</v>
      </c>
      <c r="K559" s="142">
        <f t="shared" si="108"/>
        <v>0.19326150437577172</v>
      </c>
      <c r="L559" s="144">
        <f t="shared" si="113"/>
        <v>0.4612615043757719</v>
      </c>
      <c r="M559" s="143"/>
    </row>
    <row r="560" spans="1:13" x14ac:dyDescent="0.35">
      <c r="A560" s="143">
        <f t="shared" si="109"/>
        <v>100</v>
      </c>
      <c r="B560" s="141">
        <f t="shared" si="110"/>
        <v>0.53700000000000037</v>
      </c>
      <c r="C560" s="145">
        <f t="shared" si="114"/>
        <v>0.5</v>
      </c>
      <c r="D560">
        <f t="shared" si="114"/>
        <v>2</v>
      </c>
      <c r="F560">
        <f t="shared" si="111"/>
        <v>2.328061323985145E-2</v>
      </c>
      <c r="G560">
        <f t="shared" si="105"/>
        <v>0.12000000000026204</v>
      </c>
      <c r="H560" s="142">
        <f t="shared" si="106"/>
        <v>2.4122769417841252</v>
      </c>
      <c r="I560" s="143">
        <f t="shared" si="112"/>
        <v>241.22769417841252</v>
      </c>
      <c r="J560" s="142">
        <f t="shared" si="107"/>
        <v>0.26850000000000018</v>
      </c>
      <c r="K560" s="142">
        <f t="shared" si="108"/>
        <v>0.19298215534273003</v>
      </c>
      <c r="L560" s="144">
        <f t="shared" si="113"/>
        <v>0.46148215534273018</v>
      </c>
      <c r="M560" s="143"/>
    </row>
    <row r="561" spans="1:13" x14ac:dyDescent="0.35">
      <c r="A561" s="143">
        <f t="shared" si="109"/>
        <v>100</v>
      </c>
      <c r="B561" s="141">
        <f t="shared" si="110"/>
        <v>0.53800000000000037</v>
      </c>
      <c r="C561" s="145">
        <f t="shared" si="114"/>
        <v>0.5</v>
      </c>
      <c r="D561">
        <f t="shared" si="114"/>
        <v>2</v>
      </c>
      <c r="F561">
        <f t="shared" si="111"/>
        <v>2.3249522874922587E-2</v>
      </c>
      <c r="G561">
        <f t="shared" si="105"/>
        <v>0.12000000000024925</v>
      </c>
      <c r="H561" s="142">
        <f t="shared" si="106"/>
        <v>2.4087750913529393</v>
      </c>
      <c r="I561" s="143">
        <f t="shared" si="112"/>
        <v>240.87750913529393</v>
      </c>
      <c r="J561" s="142">
        <f t="shared" si="107"/>
        <v>0.26900000000000018</v>
      </c>
      <c r="K561" s="142">
        <f t="shared" si="108"/>
        <v>0.19270200730823514</v>
      </c>
      <c r="L561" s="144">
        <f t="shared" si="113"/>
        <v>0.4617020073082353</v>
      </c>
      <c r="M561" s="143"/>
    </row>
    <row r="562" spans="1:13" x14ac:dyDescent="0.35">
      <c r="A562" s="143">
        <f t="shared" si="109"/>
        <v>100</v>
      </c>
      <c r="B562" s="141">
        <f t="shared" si="110"/>
        <v>0.53900000000000037</v>
      </c>
      <c r="C562" s="145">
        <f t="shared" si="114"/>
        <v>0.5</v>
      </c>
      <c r="D562">
        <f t="shared" si="114"/>
        <v>2</v>
      </c>
      <c r="F562">
        <f t="shared" si="111"/>
        <v>2.3218510961189872E-2</v>
      </c>
      <c r="G562">
        <f t="shared" si="105"/>
        <v>0.1200000000002371</v>
      </c>
      <c r="H562" s="142">
        <f t="shared" si="106"/>
        <v>2.4052632794758853</v>
      </c>
      <c r="I562" s="143">
        <f t="shared" si="112"/>
        <v>240.52632794758853</v>
      </c>
      <c r="J562" s="142">
        <f t="shared" si="107"/>
        <v>0.26950000000000018</v>
      </c>
      <c r="K562" s="142">
        <f t="shared" si="108"/>
        <v>0.19242106235807083</v>
      </c>
      <c r="L562" s="144">
        <f t="shared" si="113"/>
        <v>0.46192106235807101</v>
      </c>
      <c r="M562" s="143"/>
    </row>
    <row r="563" spans="1:13" x14ac:dyDescent="0.35">
      <c r="A563" s="143">
        <f t="shared" si="109"/>
        <v>100</v>
      </c>
      <c r="B563" s="141">
        <f t="shared" si="110"/>
        <v>0.54000000000000037</v>
      </c>
      <c r="C563" s="145">
        <f t="shared" si="114"/>
        <v>0.5</v>
      </c>
      <c r="D563">
        <f t="shared" si="114"/>
        <v>2</v>
      </c>
      <c r="F563">
        <f t="shared" si="111"/>
        <v>2.3187577169460759E-2</v>
      </c>
      <c r="G563">
        <f t="shared" si="105"/>
        <v>0.12000000000022554</v>
      </c>
      <c r="H563" s="142">
        <f t="shared" si="106"/>
        <v>2.4017415321084008</v>
      </c>
      <c r="I563" s="143">
        <f t="shared" si="112"/>
        <v>240.17415321084007</v>
      </c>
      <c r="J563" s="142">
        <f t="shared" si="107"/>
        <v>0.27000000000000018</v>
      </c>
      <c r="K563" s="142">
        <f t="shared" si="108"/>
        <v>0.19213932256867206</v>
      </c>
      <c r="L563" s="144">
        <f t="shared" si="113"/>
        <v>0.46213932256867224</v>
      </c>
      <c r="M563" s="143"/>
    </row>
    <row r="564" spans="1:13" x14ac:dyDescent="0.35">
      <c r="A564" s="143">
        <f t="shared" si="109"/>
        <v>100</v>
      </c>
      <c r="B564" s="141">
        <f t="shared" si="110"/>
        <v>0.54100000000000037</v>
      </c>
      <c r="C564" s="145">
        <f t="shared" si="114"/>
        <v>0.5</v>
      </c>
      <c r="D564">
        <f t="shared" si="114"/>
        <v>2</v>
      </c>
      <c r="F564">
        <f t="shared" si="111"/>
        <v>2.3156721172511659E-2</v>
      </c>
      <c r="G564">
        <f t="shared" si="105"/>
        <v>0.12000000000021455</v>
      </c>
      <c r="H564" s="142">
        <f t="shared" si="106"/>
        <v>2.3982098750897496</v>
      </c>
      <c r="I564" s="143">
        <f t="shared" si="112"/>
        <v>239.82098750897495</v>
      </c>
      <c r="J564" s="142">
        <f t="shared" si="107"/>
        <v>0.27050000000000018</v>
      </c>
      <c r="K564" s="142">
        <f t="shared" si="108"/>
        <v>0.19185679000717998</v>
      </c>
      <c r="L564" s="144">
        <f t="shared" si="113"/>
        <v>0.46235679000718016</v>
      </c>
      <c r="M564" s="143"/>
    </row>
    <row r="565" spans="1:13" x14ac:dyDescent="0.35">
      <c r="A565" s="143">
        <f t="shared" si="109"/>
        <v>100</v>
      </c>
      <c r="B565" s="141">
        <f t="shared" si="110"/>
        <v>0.54200000000000037</v>
      </c>
      <c r="C565" s="145">
        <f t="shared" si="114"/>
        <v>0.5</v>
      </c>
      <c r="D565">
        <f t="shared" si="114"/>
        <v>2</v>
      </c>
      <c r="F565">
        <f t="shared" si="111"/>
        <v>2.3125942645072659E-2</v>
      </c>
      <c r="G565">
        <f t="shared" si="105"/>
        <v>0.12000000000020408</v>
      </c>
      <c r="H565" s="142">
        <f t="shared" si="106"/>
        <v>2.3946683341437085</v>
      </c>
      <c r="I565" s="143">
        <f t="shared" si="112"/>
        <v>239.46683341437085</v>
      </c>
      <c r="J565" s="142">
        <f t="shared" si="107"/>
        <v>0.27100000000000019</v>
      </c>
      <c r="K565" s="142">
        <f t="shared" si="108"/>
        <v>0.19157346673149669</v>
      </c>
      <c r="L565" s="144">
        <f t="shared" si="113"/>
        <v>0.46257346673149691</v>
      </c>
      <c r="M565" s="143"/>
    </row>
    <row r="566" spans="1:13" x14ac:dyDescent="0.35">
      <c r="A566" s="143">
        <f t="shared" si="109"/>
        <v>100</v>
      </c>
      <c r="B566" s="141">
        <f t="shared" si="110"/>
        <v>0.54300000000000037</v>
      </c>
      <c r="C566" s="145">
        <f t="shared" si="114"/>
        <v>0.5</v>
      </c>
      <c r="D566">
        <f t="shared" si="114"/>
        <v>2</v>
      </c>
      <c r="F566">
        <f t="shared" si="111"/>
        <v>2.3095241263812315E-2</v>
      </c>
      <c r="G566">
        <f t="shared" si="105"/>
        <v>0.12000000000019412</v>
      </c>
      <c r="H566" s="142">
        <f t="shared" si="106"/>
        <v>2.3911169348792405</v>
      </c>
      <c r="I566" s="143">
        <f t="shared" si="112"/>
        <v>239.11169348792404</v>
      </c>
      <c r="J566" s="142">
        <f t="shared" si="107"/>
        <v>0.27150000000000019</v>
      </c>
      <c r="K566" s="142">
        <f t="shared" si="108"/>
        <v>0.19128935479033923</v>
      </c>
      <c r="L566" s="144">
        <f t="shared" si="113"/>
        <v>0.46278935479033945</v>
      </c>
      <c r="M566" s="143"/>
    </row>
    <row r="567" spans="1:13" x14ac:dyDescent="0.35">
      <c r="A567" s="143">
        <f t="shared" si="109"/>
        <v>100</v>
      </c>
      <c r="B567" s="141">
        <f t="shared" si="110"/>
        <v>0.54400000000000037</v>
      </c>
      <c r="C567" s="145">
        <f t="shared" si="114"/>
        <v>0.5</v>
      </c>
      <c r="D567">
        <f t="shared" si="114"/>
        <v>2</v>
      </c>
      <c r="F567">
        <f t="shared" si="111"/>
        <v>2.3064616707322572E-2</v>
      </c>
      <c r="G567">
        <f t="shared" si="105"/>
        <v>0.12000000000018465</v>
      </c>
      <c r="H567" s="142">
        <f t="shared" si="106"/>
        <v>2.3875557027911691</v>
      </c>
      <c r="I567" s="143">
        <f t="shared" si="112"/>
        <v>238.75557027911691</v>
      </c>
      <c r="J567" s="142">
        <f t="shared" si="107"/>
        <v>0.27200000000000019</v>
      </c>
      <c r="K567" s="142">
        <f t="shared" si="108"/>
        <v>0.19100445622329354</v>
      </c>
      <c r="L567" s="144">
        <f t="shared" si="113"/>
        <v>0.46300445622329373</v>
      </c>
      <c r="M567" s="143"/>
    </row>
    <row r="568" spans="1:13" x14ac:dyDescent="0.35">
      <c r="A568" s="143">
        <f t="shared" si="109"/>
        <v>100</v>
      </c>
      <c r="B568" s="141">
        <f t="shared" si="110"/>
        <v>0.54500000000000037</v>
      </c>
      <c r="C568" s="145">
        <f t="shared" si="114"/>
        <v>0.5</v>
      </c>
      <c r="D568">
        <f t="shared" si="114"/>
        <v>2</v>
      </c>
      <c r="F568">
        <f t="shared" si="111"/>
        <v>2.3034068656103971E-2</v>
      </c>
      <c r="G568">
        <f t="shared" si="105"/>
        <v>0.12000000000017565</v>
      </c>
      <c r="H568" s="142">
        <f t="shared" si="106"/>
        <v>2.3839846632608399</v>
      </c>
      <c r="I568" s="143">
        <f t="shared" si="112"/>
        <v>238.39846632608399</v>
      </c>
      <c r="J568" s="142">
        <f t="shared" si="107"/>
        <v>0.27250000000000019</v>
      </c>
      <c r="K568" s="142">
        <f t="shared" si="108"/>
        <v>0.19071877306086721</v>
      </c>
      <c r="L568" s="144">
        <f t="shared" si="113"/>
        <v>0.46321877306086739</v>
      </c>
      <c r="M568" s="143"/>
    </row>
    <row r="569" spans="1:13" x14ac:dyDescent="0.35">
      <c r="A569" s="143">
        <f t="shared" si="109"/>
        <v>100</v>
      </c>
      <c r="B569" s="141">
        <f t="shared" si="110"/>
        <v>0.54600000000000037</v>
      </c>
      <c r="C569" s="145">
        <f t="shared" ref="C569:D584" si="115">+C568</f>
        <v>0.5</v>
      </c>
      <c r="D569">
        <f t="shared" si="115"/>
        <v>2</v>
      </c>
      <c r="F569">
        <f t="shared" si="111"/>
        <v>2.3003596792550804E-2</v>
      </c>
      <c r="G569">
        <f t="shared" si="105"/>
        <v>0.1200000000001671</v>
      </c>
      <c r="H569" s="142">
        <f t="shared" si="106"/>
        <v>2.3804038415567863</v>
      </c>
      <c r="I569" s="143">
        <f t="shared" si="112"/>
        <v>238.04038415567862</v>
      </c>
      <c r="J569" s="142">
        <f t="shared" si="107"/>
        <v>0.27300000000000019</v>
      </c>
      <c r="K569" s="142">
        <f t="shared" si="108"/>
        <v>0.19043230732454292</v>
      </c>
      <c r="L569" s="144">
        <f t="shared" si="113"/>
        <v>0.4634323073245431</v>
      </c>
      <c r="M569" s="143"/>
    </row>
    <row r="570" spans="1:13" x14ac:dyDescent="0.35">
      <c r="A570" s="143">
        <f t="shared" si="109"/>
        <v>100</v>
      </c>
      <c r="B570" s="141">
        <f t="shared" si="110"/>
        <v>0.54700000000000037</v>
      </c>
      <c r="C570" s="145">
        <f t="shared" si="115"/>
        <v>0.5</v>
      </c>
      <c r="D570">
        <f t="shared" si="115"/>
        <v>2</v>
      </c>
      <c r="F570">
        <f t="shared" si="111"/>
        <v>2.2973200800936532E-2</v>
      </c>
      <c r="G570">
        <f t="shared" si="105"/>
        <v>0.12000000000015894</v>
      </c>
      <c r="H570" s="142">
        <f t="shared" si="106"/>
        <v>2.37681326283538</v>
      </c>
      <c r="I570" s="143">
        <f t="shared" si="112"/>
        <v>237.681326283538</v>
      </c>
      <c r="J570" s="142">
        <f t="shared" si="107"/>
        <v>0.27350000000000019</v>
      </c>
      <c r="K570" s="142">
        <f t="shared" si="108"/>
        <v>0.1901450610268304</v>
      </c>
      <c r="L570" s="144">
        <f t="shared" si="113"/>
        <v>0.46364506102683056</v>
      </c>
      <c r="M570" s="143"/>
    </row>
    <row r="571" spans="1:13" x14ac:dyDescent="0.35">
      <c r="A571" s="143">
        <f t="shared" si="109"/>
        <v>100</v>
      </c>
      <c r="B571" s="141">
        <f t="shared" si="110"/>
        <v>0.54800000000000038</v>
      </c>
      <c r="C571" s="145">
        <f t="shared" si="115"/>
        <v>0.5</v>
      </c>
      <c r="D571">
        <f t="shared" si="115"/>
        <v>2</v>
      </c>
      <c r="F571">
        <f t="shared" si="111"/>
        <v>2.2942880367399353E-2</v>
      </c>
      <c r="G571">
        <f t="shared" si="105"/>
        <v>0.12000000000015118</v>
      </c>
      <c r="H571" s="142">
        <f t="shared" si="106"/>
        <v>2.3732129521414862</v>
      </c>
      <c r="I571" s="143">
        <f t="shared" si="112"/>
        <v>237.32129521414862</v>
      </c>
      <c r="J571" s="142">
        <f t="shared" si="107"/>
        <v>0.27400000000000019</v>
      </c>
      <c r="K571" s="142">
        <f t="shared" si="108"/>
        <v>0.18985703617131891</v>
      </c>
      <c r="L571" s="144">
        <f t="shared" si="113"/>
        <v>0.46385703617131913</v>
      </c>
      <c r="M571" s="143"/>
    </row>
    <row r="572" spans="1:13" x14ac:dyDescent="0.35">
      <c r="A572" s="143">
        <f t="shared" si="109"/>
        <v>100</v>
      </c>
      <c r="B572" s="141">
        <f t="shared" si="110"/>
        <v>0.54900000000000038</v>
      </c>
      <c r="C572" s="145">
        <f t="shared" si="115"/>
        <v>0.5</v>
      </c>
      <c r="D572">
        <f t="shared" si="115"/>
        <v>2</v>
      </c>
      <c r="F572">
        <f t="shared" si="111"/>
        <v>2.2912635179927809E-2</v>
      </c>
      <c r="G572">
        <f t="shared" si="105"/>
        <v>0.12000000000014381</v>
      </c>
      <c r="H572" s="142">
        <f t="shared" si="106"/>
        <v>2.369602934409099</v>
      </c>
      <c r="I572" s="143">
        <f t="shared" si="112"/>
        <v>236.96029344090991</v>
      </c>
      <c r="J572" s="142">
        <f t="shared" si="107"/>
        <v>0.27450000000000019</v>
      </c>
      <c r="K572" s="142">
        <f t="shared" si="108"/>
        <v>0.18956823475272791</v>
      </c>
      <c r="L572" s="144">
        <f t="shared" si="113"/>
        <v>0.46406823475272807</v>
      </c>
      <c r="M572" s="143"/>
    </row>
    <row r="573" spans="1:13" x14ac:dyDescent="0.35">
      <c r="A573" s="143">
        <f t="shared" si="109"/>
        <v>100</v>
      </c>
      <c r="B573" s="141">
        <f t="shared" si="110"/>
        <v>0.55000000000000038</v>
      </c>
      <c r="C573" s="145">
        <f t="shared" si="115"/>
        <v>0.5</v>
      </c>
      <c r="D573">
        <f t="shared" si="115"/>
        <v>2</v>
      </c>
      <c r="F573">
        <f t="shared" si="111"/>
        <v>2.288246492834661E-2</v>
      </c>
      <c r="G573">
        <f t="shared" si="105"/>
        <v>0.1200000000001368</v>
      </c>
      <c r="H573" s="142">
        <f t="shared" si="106"/>
        <v>2.3659832344619924</v>
      </c>
      <c r="I573" s="143">
        <f t="shared" si="112"/>
        <v>236.59832344619923</v>
      </c>
      <c r="J573" s="142">
        <f t="shared" si="107"/>
        <v>0.27500000000000019</v>
      </c>
      <c r="K573" s="142">
        <f t="shared" si="108"/>
        <v>0.1892786587569594</v>
      </c>
      <c r="L573" s="144">
        <f t="shared" si="113"/>
        <v>0.46427865875695962</v>
      </c>
      <c r="M573" s="143"/>
    </row>
    <row r="574" spans="1:13" x14ac:dyDescent="0.35">
      <c r="A574" s="143">
        <f t="shared" si="109"/>
        <v>100</v>
      </c>
      <c r="B574" s="141">
        <f t="shared" si="110"/>
        <v>0.55100000000000038</v>
      </c>
      <c r="C574" s="145">
        <f t="shared" si="115"/>
        <v>0.5</v>
      </c>
      <c r="D574">
        <f t="shared" si="115"/>
        <v>2</v>
      </c>
      <c r="F574">
        <f t="shared" si="111"/>
        <v>2.2852369304302591E-2</v>
      </c>
      <c r="G574">
        <f t="shared" si="105"/>
        <v>0.12000000000013013</v>
      </c>
      <c r="H574" s="142">
        <f t="shared" si="106"/>
        <v>2.362353877014344</v>
      </c>
      <c r="I574" s="143">
        <f t="shared" si="112"/>
        <v>236.23538770143441</v>
      </c>
      <c r="J574" s="142">
        <f t="shared" si="107"/>
        <v>0.27550000000000019</v>
      </c>
      <c r="K574" s="142">
        <f t="shared" si="108"/>
        <v>0.18898831016114753</v>
      </c>
      <c r="L574" s="144">
        <f t="shared" si="113"/>
        <v>0.46448831016114772</v>
      </c>
      <c r="M574" s="143"/>
    </row>
    <row r="575" spans="1:13" x14ac:dyDescent="0.35">
      <c r="A575" s="143">
        <f t="shared" si="109"/>
        <v>100</v>
      </c>
      <c r="B575" s="141">
        <f t="shared" si="110"/>
        <v>0.55200000000000038</v>
      </c>
      <c r="C575" s="145">
        <f t="shared" si="115"/>
        <v>0.5</v>
      </c>
      <c r="D575">
        <f t="shared" si="115"/>
        <v>2</v>
      </c>
      <c r="F575">
        <f t="shared" si="111"/>
        <v>2.2822348001250728E-2</v>
      </c>
      <c r="G575">
        <f t="shared" si="105"/>
        <v>0.12000000000012379</v>
      </c>
      <c r="H575" s="142">
        <f t="shared" si="106"/>
        <v>2.358714886671367</v>
      </c>
      <c r="I575" s="143">
        <f t="shared" si="112"/>
        <v>235.8714886671367</v>
      </c>
      <c r="J575" s="142">
        <f t="shared" si="107"/>
        <v>0.27600000000000019</v>
      </c>
      <c r="K575" s="142">
        <f t="shared" si="108"/>
        <v>0.18869719093370937</v>
      </c>
      <c r="L575" s="144">
        <f t="shared" si="113"/>
        <v>0.46469719093370954</v>
      </c>
      <c r="M575" s="143"/>
    </row>
    <row r="576" spans="1:13" x14ac:dyDescent="0.35">
      <c r="A576" s="143">
        <f t="shared" si="109"/>
        <v>100</v>
      </c>
      <c r="B576" s="141">
        <f t="shared" si="110"/>
        <v>0.55300000000000038</v>
      </c>
      <c r="C576" s="145">
        <f t="shared" si="115"/>
        <v>0.5</v>
      </c>
      <c r="D576">
        <f t="shared" si="115"/>
        <v>2</v>
      </c>
      <c r="F576">
        <f t="shared" si="111"/>
        <v>2.2792400714440417E-2</v>
      </c>
      <c r="G576">
        <f t="shared" si="105"/>
        <v>0.12000000000011775</v>
      </c>
      <c r="H576" s="142">
        <f t="shared" si="106"/>
        <v>2.355066287929938</v>
      </c>
      <c r="I576" s="143">
        <f t="shared" si="112"/>
        <v>235.50662879299381</v>
      </c>
      <c r="J576" s="142">
        <f t="shared" si="107"/>
        <v>0.27650000000000019</v>
      </c>
      <c r="K576" s="142">
        <f t="shared" si="108"/>
        <v>0.18840530303439504</v>
      </c>
      <c r="L576" s="144">
        <f t="shared" si="113"/>
        <v>0.46490530303439526</v>
      </c>
      <c r="M576" s="143"/>
    </row>
    <row r="577" spans="1:13" x14ac:dyDescent="0.35">
      <c r="A577" s="143">
        <f t="shared" si="109"/>
        <v>100</v>
      </c>
      <c r="B577" s="141">
        <f t="shared" si="110"/>
        <v>0.55400000000000038</v>
      </c>
      <c r="C577" s="145">
        <f t="shared" si="115"/>
        <v>0.5</v>
      </c>
      <c r="D577">
        <f t="shared" si="115"/>
        <v>2</v>
      </c>
      <c r="F577">
        <f t="shared" si="111"/>
        <v>2.2762527140901719E-2</v>
      </c>
      <c r="G577">
        <f t="shared" si="105"/>
        <v>0.12000000000011199</v>
      </c>
      <c r="H577" s="142">
        <f t="shared" si="106"/>
        <v>2.3514081051792091</v>
      </c>
      <c r="I577" s="143">
        <f t="shared" si="112"/>
        <v>235.1408105179209</v>
      </c>
      <c r="J577" s="142">
        <f t="shared" si="107"/>
        <v>0.27700000000000019</v>
      </c>
      <c r="K577" s="142">
        <f t="shared" si="108"/>
        <v>0.18811264841433673</v>
      </c>
      <c r="L577" s="144">
        <f t="shared" si="113"/>
        <v>0.46511264841433692</v>
      </c>
      <c r="M577" s="143"/>
    </row>
    <row r="578" spans="1:13" x14ac:dyDescent="0.35">
      <c r="A578" s="143">
        <f t="shared" si="109"/>
        <v>100</v>
      </c>
      <c r="B578" s="141">
        <f t="shared" si="110"/>
        <v>0.55500000000000038</v>
      </c>
      <c r="C578" s="145">
        <f t="shared" si="115"/>
        <v>0.5</v>
      </c>
      <c r="D578">
        <f t="shared" si="115"/>
        <v>2</v>
      </c>
      <c r="F578">
        <f t="shared" si="111"/>
        <v>2.2732726979431867E-2</v>
      </c>
      <c r="G578">
        <f t="shared" si="105"/>
        <v>0.12000000000010654</v>
      </c>
      <c r="H578" s="142">
        <f t="shared" si="106"/>
        <v>2.3477403627012263</v>
      </c>
      <c r="I578" s="143">
        <f t="shared" si="112"/>
        <v>234.77403627012262</v>
      </c>
      <c r="J578" s="142">
        <f t="shared" si="107"/>
        <v>0.27750000000000019</v>
      </c>
      <c r="K578" s="142">
        <f t="shared" si="108"/>
        <v>0.1878192290160981</v>
      </c>
      <c r="L578" s="144">
        <f t="shared" si="113"/>
        <v>0.46531922901609829</v>
      </c>
      <c r="M578" s="143"/>
    </row>
    <row r="579" spans="1:13" x14ac:dyDescent="0.35">
      <c r="A579" s="143">
        <f t="shared" si="109"/>
        <v>100</v>
      </c>
      <c r="B579" s="141">
        <f t="shared" si="110"/>
        <v>0.55600000000000038</v>
      </c>
      <c r="C579" s="145">
        <f t="shared" si="115"/>
        <v>0.5</v>
      </c>
      <c r="D579">
        <f t="shared" si="115"/>
        <v>2</v>
      </c>
      <c r="F579">
        <f t="shared" si="111"/>
        <v>2.2702999930581825E-2</v>
      </c>
      <c r="G579">
        <f t="shared" si="105"/>
        <v>0.12000000000010133</v>
      </c>
      <c r="H579" s="142">
        <f t="shared" si="106"/>
        <v>2.3440630846715349</v>
      </c>
      <c r="I579" s="143">
        <f t="shared" si="112"/>
        <v>234.40630846715348</v>
      </c>
      <c r="J579" s="142">
        <f t="shared" si="107"/>
        <v>0.27800000000000019</v>
      </c>
      <c r="K579" s="142">
        <f t="shared" si="108"/>
        <v>0.18752504677372281</v>
      </c>
      <c r="L579" s="144">
        <f t="shared" si="113"/>
        <v>0.46552504677372297</v>
      </c>
      <c r="M579" s="143"/>
    </row>
    <row r="580" spans="1:13" x14ac:dyDescent="0.35">
      <c r="A580" s="143">
        <f t="shared" si="109"/>
        <v>100</v>
      </c>
      <c r="B580" s="141">
        <f t="shared" si="110"/>
        <v>0.55700000000000038</v>
      </c>
      <c r="C580" s="145">
        <f t="shared" si="115"/>
        <v>0.5</v>
      </c>
      <c r="D580">
        <f t="shared" si="115"/>
        <v>2</v>
      </c>
      <c r="F580">
        <f t="shared" si="111"/>
        <v>2.2673345696643046E-2</v>
      </c>
      <c r="G580">
        <f t="shared" si="105"/>
        <v>0.12000000000009639</v>
      </c>
      <c r="H580" s="142">
        <f t="shared" si="106"/>
        <v>2.3403762951597864</v>
      </c>
      <c r="I580" s="143">
        <f t="shared" si="112"/>
        <v>234.03762951597864</v>
      </c>
      <c r="J580" s="142">
        <f t="shared" si="107"/>
        <v>0.27850000000000019</v>
      </c>
      <c r="K580" s="142">
        <f t="shared" si="108"/>
        <v>0.18723010361278292</v>
      </c>
      <c r="L580" s="144">
        <f t="shared" si="113"/>
        <v>0.46573010361278311</v>
      </c>
      <c r="M580" s="143"/>
    </row>
    <row r="581" spans="1:13" x14ac:dyDescent="0.35">
      <c r="A581" s="143">
        <f t="shared" si="109"/>
        <v>100</v>
      </c>
      <c r="B581" s="141">
        <f t="shared" si="110"/>
        <v>0.55800000000000038</v>
      </c>
      <c r="C581" s="145">
        <f t="shared" si="115"/>
        <v>0.5</v>
      </c>
      <c r="D581">
        <f t="shared" si="115"/>
        <v>2</v>
      </c>
      <c r="F581">
        <f t="shared" si="111"/>
        <v>2.2643763981634236E-2</v>
      </c>
      <c r="G581">
        <f t="shared" si="105"/>
        <v>0.12000000000009169</v>
      </c>
      <c r="H581" s="142">
        <f t="shared" si="106"/>
        <v>2.3366800181303335</v>
      </c>
      <c r="I581" s="143">
        <f t="shared" si="112"/>
        <v>233.66800181303336</v>
      </c>
      <c r="J581" s="142">
        <f t="shared" si="107"/>
        <v>0.27900000000000019</v>
      </c>
      <c r="K581" s="142">
        <f t="shared" si="108"/>
        <v>0.1869344014504267</v>
      </c>
      <c r="L581" s="144">
        <f t="shared" si="113"/>
        <v>0.46593440145042686</v>
      </c>
      <c r="M581" s="143"/>
    </row>
    <row r="582" spans="1:13" x14ac:dyDescent="0.35">
      <c r="A582" s="143">
        <f t="shared" si="109"/>
        <v>100</v>
      </c>
      <c r="B582" s="141">
        <f t="shared" si="110"/>
        <v>0.55900000000000039</v>
      </c>
      <c r="C582" s="145">
        <f t="shared" si="115"/>
        <v>0.5</v>
      </c>
      <c r="D582">
        <f t="shared" si="115"/>
        <v>2</v>
      </c>
      <c r="F582">
        <f t="shared" si="111"/>
        <v>2.2614254491288351E-2</v>
      </c>
      <c r="G582">
        <f t="shared" si="105"/>
        <v>0.12000000000008722</v>
      </c>
      <c r="H582" s="142">
        <f t="shared" si="106"/>
        <v>2.3329742774428275</v>
      </c>
      <c r="I582" s="143">
        <f t="shared" si="112"/>
        <v>233.29742774428274</v>
      </c>
      <c r="J582" s="142">
        <f t="shared" si="107"/>
        <v>0.27950000000000019</v>
      </c>
      <c r="K582" s="142">
        <f t="shared" si="108"/>
        <v>0.1866379421954262</v>
      </c>
      <c r="L582" s="144">
        <f t="shared" si="113"/>
        <v>0.46613794219542637</v>
      </c>
      <c r="M582" s="143"/>
    </row>
    <row r="583" spans="1:13" x14ac:dyDescent="0.35">
      <c r="A583" s="143">
        <f t="shared" si="109"/>
        <v>100</v>
      </c>
      <c r="B583" s="141">
        <f t="shared" si="110"/>
        <v>0.56000000000000039</v>
      </c>
      <c r="C583" s="145">
        <f t="shared" si="115"/>
        <v>0.5</v>
      </c>
      <c r="D583">
        <f t="shared" si="115"/>
        <v>2</v>
      </c>
      <c r="F583">
        <f t="shared" si="111"/>
        <v>2.2584816933039702E-2</v>
      </c>
      <c r="G583">
        <f t="shared" si="105"/>
        <v>0.12000000000008297</v>
      </c>
      <c r="H583" s="142">
        <f t="shared" si="106"/>
        <v>2.3292590968528071</v>
      </c>
      <c r="I583" s="143">
        <f t="shared" si="112"/>
        <v>232.92590968528071</v>
      </c>
      <c r="J583" s="142">
        <f t="shared" si="107"/>
        <v>0.28000000000000019</v>
      </c>
      <c r="K583" s="142">
        <f t="shared" si="108"/>
        <v>0.18634072774822458</v>
      </c>
      <c r="L583" s="144">
        <f t="shared" si="113"/>
        <v>0.46634072774822477</v>
      </c>
      <c r="M583" s="143"/>
    </row>
    <row r="584" spans="1:13" x14ac:dyDescent="0.35">
      <c r="A584" s="143">
        <f t="shared" si="109"/>
        <v>100</v>
      </c>
      <c r="B584" s="141">
        <f t="shared" si="110"/>
        <v>0.56100000000000039</v>
      </c>
      <c r="C584" s="145">
        <f t="shared" si="115"/>
        <v>0.5</v>
      </c>
      <c r="D584">
        <f t="shared" si="115"/>
        <v>2</v>
      </c>
      <c r="F584">
        <f t="shared" si="111"/>
        <v>2.2555451016011085E-2</v>
      </c>
      <c r="G584">
        <f t="shared" si="105"/>
        <v>0.12000000000007892</v>
      </c>
      <c r="H584" s="142">
        <f t="shared" si="106"/>
        <v>2.3255345000122785</v>
      </c>
      <c r="I584" s="143">
        <f t="shared" si="112"/>
        <v>232.55345000122784</v>
      </c>
      <c r="J584" s="142">
        <f t="shared" si="107"/>
        <v>0.28050000000000019</v>
      </c>
      <c r="K584" s="142">
        <f t="shared" si="108"/>
        <v>0.18604276000098227</v>
      </c>
      <c r="L584" s="144">
        <f t="shared" si="113"/>
        <v>0.46654276000098249</v>
      </c>
      <c r="M584" s="143"/>
    </row>
    <row r="585" spans="1:13" x14ac:dyDescent="0.35">
      <c r="A585" s="143">
        <f t="shared" si="109"/>
        <v>100</v>
      </c>
      <c r="B585" s="141">
        <f t="shared" si="110"/>
        <v>0.56200000000000039</v>
      </c>
      <c r="C585" s="145">
        <f t="shared" ref="C585:D600" si="116">+C584</f>
        <v>0.5</v>
      </c>
      <c r="D585">
        <f t="shared" si="116"/>
        <v>2</v>
      </c>
      <c r="F585">
        <f t="shared" si="111"/>
        <v>2.2526156451001138E-2</v>
      </c>
      <c r="G585">
        <f t="shared" si="105"/>
        <v>0.12000000000007506</v>
      </c>
      <c r="H585" s="142">
        <f t="shared" si="106"/>
        <v>2.3218005104703017</v>
      </c>
      <c r="I585" s="143">
        <f t="shared" si="112"/>
        <v>232.18005104703016</v>
      </c>
      <c r="J585" s="142">
        <f t="shared" si="107"/>
        <v>0.28100000000000019</v>
      </c>
      <c r="K585" s="142">
        <f t="shared" si="108"/>
        <v>0.18574404083762414</v>
      </c>
      <c r="L585" s="144">
        <f t="shared" si="113"/>
        <v>0.46674404083762433</v>
      </c>
      <c r="M585" s="143"/>
    </row>
    <row r="586" spans="1:13" x14ac:dyDescent="0.35">
      <c r="A586" s="143">
        <f t="shared" si="109"/>
        <v>100</v>
      </c>
      <c r="B586" s="141">
        <f t="shared" si="110"/>
        <v>0.56300000000000039</v>
      </c>
      <c r="C586" s="145">
        <f t="shared" si="116"/>
        <v>0.5</v>
      </c>
      <c r="D586">
        <f t="shared" si="116"/>
        <v>2</v>
      </c>
      <c r="F586">
        <f t="shared" si="111"/>
        <v>2.2496932950471799E-2</v>
      </c>
      <c r="G586">
        <f t="shared" si="105"/>
        <v>0.1200000000000714</v>
      </c>
      <c r="H586" s="142">
        <f t="shared" si="106"/>
        <v>2.31805715167356</v>
      </c>
      <c r="I586" s="143">
        <f t="shared" si="112"/>
        <v>231.805715167356</v>
      </c>
      <c r="J586" s="142">
        <f t="shared" si="107"/>
        <v>0.28150000000000019</v>
      </c>
      <c r="K586" s="142">
        <f t="shared" si="108"/>
        <v>0.18544457213388479</v>
      </c>
      <c r="L586" s="144">
        <f t="shared" si="113"/>
        <v>0.46694457213388496</v>
      </c>
      <c r="M586" s="143"/>
    </row>
    <row r="587" spans="1:13" x14ac:dyDescent="0.35">
      <c r="A587" s="143">
        <f t="shared" si="109"/>
        <v>100</v>
      </c>
      <c r="B587" s="141">
        <f t="shared" si="110"/>
        <v>0.56400000000000039</v>
      </c>
      <c r="C587" s="145">
        <f t="shared" si="116"/>
        <v>0.5</v>
      </c>
      <c r="D587">
        <f t="shared" si="116"/>
        <v>2</v>
      </c>
      <c r="F587">
        <f t="shared" si="111"/>
        <v>2.2467780228535808E-2</v>
      </c>
      <c r="G587">
        <f t="shared" si="105"/>
        <v>0.12000000000006793</v>
      </c>
      <c r="H587" s="142">
        <f t="shared" si="106"/>
        <v>2.3143044469669345</v>
      </c>
      <c r="I587" s="143">
        <f t="shared" si="112"/>
        <v>231.43044469669346</v>
      </c>
      <c r="J587" s="142">
        <f t="shared" si="107"/>
        <v>0.28200000000000019</v>
      </c>
      <c r="K587" s="142">
        <f t="shared" si="108"/>
        <v>0.18514435575735477</v>
      </c>
      <c r="L587" s="144">
        <f t="shared" si="113"/>
        <v>0.46714435575735497</v>
      </c>
      <c r="M587" s="143"/>
    </row>
    <row r="588" spans="1:13" x14ac:dyDescent="0.35">
      <c r="A588" s="143">
        <f t="shared" si="109"/>
        <v>100</v>
      </c>
      <c r="B588" s="141">
        <f t="shared" si="110"/>
        <v>0.56500000000000039</v>
      </c>
      <c r="C588" s="145">
        <f t="shared" si="116"/>
        <v>0.5</v>
      </c>
      <c r="D588">
        <f t="shared" si="116"/>
        <v>2</v>
      </c>
      <c r="F588">
        <f t="shared" si="111"/>
        <v>2.243869800094439E-2</v>
      </c>
      <c r="G588">
        <f t="shared" si="105"/>
        <v>0.12000000000006461</v>
      </c>
      <c r="H588" s="142">
        <f t="shared" si="106"/>
        <v>2.3105424195940656</v>
      </c>
      <c r="I588" s="143">
        <f t="shared" si="112"/>
        <v>231.05424195940657</v>
      </c>
      <c r="J588" s="142">
        <f t="shared" si="107"/>
        <v>0.2825000000000002</v>
      </c>
      <c r="K588" s="142">
        <f t="shared" si="108"/>
        <v>0.18484339356752524</v>
      </c>
      <c r="L588" s="144">
        <f t="shared" si="113"/>
        <v>0.46734339356752541</v>
      </c>
      <c r="M588" s="143"/>
    </row>
    <row r="589" spans="1:13" x14ac:dyDescent="0.35">
      <c r="A589" s="143">
        <f t="shared" si="109"/>
        <v>100</v>
      </c>
      <c r="B589" s="141">
        <f t="shared" si="110"/>
        <v>0.56600000000000039</v>
      </c>
      <c r="C589" s="145">
        <f t="shared" si="116"/>
        <v>0.5</v>
      </c>
      <c r="D589">
        <f t="shared" si="116"/>
        <v>2</v>
      </c>
      <c r="F589">
        <f t="shared" si="111"/>
        <v>2.2409685985075058E-2</v>
      </c>
      <c r="G589">
        <f t="shared" si="105"/>
        <v>0.12000000000006147</v>
      </c>
      <c r="H589" s="142">
        <f t="shared" si="106"/>
        <v>2.3067710926979186</v>
      </c>
      <c r="I589" s="143">
        <f t="shared" si="112"/>
        <v>230.67710926979186</v>
      </c>
      <c r="J589" s="142">
        <f t="shared" si="107"/>
        <v>0.2830000000000002</v>
      </c>
      <c r="K589" s="142">
        <f t="shared" si="108"/>
        <v>0.18454168741583349</v>
      </c>
      <c r="L589" s="144">
        <f t="shared" si="113"/>
        <v>0.46754168741583368</v>
      </c>
      <c r="M589" s="143"/>
    </row>
    <row r="590" spans="1:13" x14ac:dyDescent="0.35">
      <c r="A590" s="143">
        <f t="shared" si="109"/>
        <v>100</v>
      </c>
      <c r="B590" s="141">
        <f t="shared" si="110"/>
        <v>0.56700000000000039</v>
      </c>
      <c r="C590" s="145">
        <f t="shared" si="116"/>
        <v>0.5</v>
      </c>
      <c r="D590">
        <f t="shared" si="116"/>
        <v>2</v>
      </c>
      <c r="F590">
        <f t="shared" si="111"/>
        <v>2.2380743899919453E-2</v>
      </c>
      <c r="G590">
        <f t="shared" si="105"/>
        <v>0.12000000000005848</v>
      </c>
      <c r="H590" s="142">
        <f t="shared" si="106"/>
        <v>2.3029904893213393</v>
      </c>
      <c r="I590" s="143">
        <f t="shared" si="112"/>
        <v>230.29904893213393</v>
      </c>
      <c r="J590" s="142">
        <f t="shared" si="107"/>
        <v>0.2835000000000002</v>
      </c>
      <c r="K590" s="142">
        <f t="shared" si="108"/>
        <v>0.18423923914570714</v>
      </c>
      <c r="L590" s="144">
        <f t="shared" si="113"/>
        <v>0.46773923914570736</v>
      </c>
      <c r="M590" s="143"/>
    </row>
    <row r="591" spans="1:13" x14ac:dyDescent="0.35">
      <c r="A591" s="143">
        <f t="shared" si="109"/>
        <v>100</v>
      </c>
      <c r="B591" s="141">
        <f t="shared" si="110"/>
        <v>0.56800000000000039</v>
      </c>
      <c r="C591" s="145">
        <f t="shared" si="116"/>
        <v>0.5</v>
      </c>
      <c r="D591">
        <f t="shared" si="116"/>
        <v>2</v>
      </c>
      <c r="F591">
        <f t="shared" si="111"/>
        <v>2.2351871466071399E-2</v>
      </c>
      <c r="G591">
        <f t="shared" si="105"/>
        <v>0.12000000000005562</v>
      </c>
      <c r="H591" s="142">
        <f t="shared" si="106"/>
        <v>2.2992006324076035</v>
      </c>
      <c r="I591" s="143">
        <f t="shared" si="112"/>
        <v>229.92006324076036</v>
      </c>
      <c r="J591" s="142">
        <f t="shared" si="107"/>
        <v>0.2840000000000002</v>
      </c>
      <c r="K591" s="142">
        <f t="shared" si="108"/>
        <v>0.18393605059260829</v>
      </c>
      <c r="L591" s="144">
        <f t="shared" si="113"/>
        <v>0.46793605059260845</v>
      </c>
      <c r="M591" s="143"/>
    </row>
    <row r="592" spans="1:13" x14ac:dyDescent="0.35">
      <c r="A592" s="143">
        <f t="shared" si="109"/>
        <v>100</v>
      </c>
      <c r="B592" s="141">
        <f t="shared" si="110"/>
        <v>0.56900000000000039</v>
      </c>
      <c r="C592" s="145">
        <f t="shared" si="116"/>
        <v>0.5</v>
      </c>
      <c r="D592">
        <f t="shared" si="116"/>
        <v>2</v>
      </c>
      <c r="F592">
        <f t="shared" si="111"/>
        <v>2.2323068405714984E-2</v>
      </c>
      <c r="G592">
        <f t="shared" si="105"/>
        <v>0.1200000000000529</v>
      </c>
      <c r="H592" s="142">
        <f t="shared" si="106"/>
        <v>2.2954015448009679</v>
      </c>
      <c r="I592" s="143">
        <f t="shared" si="112"/>
        <v>229.54015448009679</v>
      </c>
      <c r="J592" s="142">
        <f t="shared" si="107"/>
        <v>0.2845000000000002</v>
      </c>
      <c r="K592" s="142">
        <f t="shared" si="108"/>
        <v>0.18363212358407743</v>
      </c>
      <c r="L592" s="144">
        <f t="shared" si="113"/>
        <v>0.46813212358407763</v>
      </c>
      <c r="M592" s="143"/>
    </row>
    <row r="593" spans="1:13" x14ac:dyDescent="0.35">
      <c r="A593" s="143">
        <f t="shared" si="109"/>
        <v>100</v>
      </c>
      <c r="B593" s="141">
        <f t="shared" si="110"/>
        <v>0.5700000000000004</v>
      </c>
      <c r="C593" s="145">
        <f t="shared" si="116"/>
        <v>0.5</v>
      </c>
      <c r="D593">
        <f t="shared" si="116"/>
        <v>2</v>
      </c>
      <c r="F593">
        <f t="shared" si="111"/>
        <v>2.2294334442612796E-2</v>
      </c>
      <c r="G593">
        <f t="shared" si="105"/>
        <v>0.12000000000005032</v>
      </c>
      <c r="H593" s="142">
        <f t="shared" si="106"/>
        <v>2.2915932492472124</v>
      </c>
      <c r="I593" s="143">
        <f t="shared" si="112"/>
        <v>229.15932492472123</v>
      </c>
      <c r="J593" s="142">
        <f t="shared" si="107"/>
        <v>0.2850000000000002</v>
      </c>
      <c r="K593" s="142">
        <f t="shared" si="108"/>
        <v>0.183327459939777</v>
      </c>
      <c r="L593" s="144">
        <f t="shared" si="113"/>
        <v>0.4683274599397772</v>
      </c>
      <c r="M593" s="143"/>
    </row>
    <row r="594" spans="1:13" x14ac:dyDescent="0.35">
      <c r="A594" s="143">
        <f t="shared" si="109"/>
        <v>100</v>
      </c>
      <c r="B594" s="141">
        <f t="shared" si="110"/>
        <v>0.5710000000000004</v>
      </c>
      <c r="C594" s="145">
        <f t="shared" si="116"/>
        <v>0.5</v>
      </c>
      <c r="D594">
        <f t="shared" si="116"/>
        <v>2</v>
      </c>
      <c r="F594">
        <f t="shared" si="111"/>
        <v>2.226566930209423E-2</v>
      </c>
      <c r="G594">
        <f t="shared" si="105"/>
        <v>0.12000000000004787</v>
      </c>
      <c r="H594" s="142">
        <f t="shared" si="106"/>
        <v>2.2877757683941797</v>
      </c>
      <c r="I594" s="143">
        <f t="shared" si="112"/>
        <v>228.77757683941797</v>
      </c>
      <c r="J594" s="142">
        <f t="shared" si="107"/>
        <v>0.2855000000000002</v>
      </c>
      <c r="K594" s="142">
        <f t="shared" si="108"/>
        <v>0.18302206147153438</v>
      </c>
      <c r="L594" s="144">
        <f t="shared" si="113"/>
        <v>0.46852206147153458</v>
      </c>
      <c r="M594" s="143"/>
    </row>
    <row r="595" spans="1:13" x14ac:dyDescent="0.35">
      <c r="A595" s="143">
        <f t="shared" si="109"/>
        <v>100</v>
      </c>
      <c r="B595" s="141">
        <f t="shared" si="110"/>
        <v>0.5720000000000004</v>
      </c>
      <c r="C595" s="145">
        <f t="shared" si="116"/>
        <v>0.5</v>
      </c>
      <c r="D595">
        <f t="shared" si="116"/>
        <v>2</v>
      </c>
      <c r="F595">
        <f t="shared" si="111"/>
        <v>2.2237072711043956E-2</v>
      </c>
      <c r="G595">
        <f t="shared" si="105"/>
        <v>0.12000000000004554</v>
      </c>
      <c r="H595" s="142">
        <f t="shared" si="106"/>
        <v>2.2839491247923092</v>
      </c>
      <c r="I595" s="143">
        <f t="shared" si="112"/>
        <v>228.39491247923092</v>
      </c>
      <c r="J595" s="142">
        <f t="shared" si="107"/>
        <v>0.2860000000000002</v>
      </c>
      <c r="K595" s="142">
        <f t="shared" si="108"/>
        <v>0.18271592998338473</v>
      </c>
      <c r="L595" s="144">
        <f t="shared" si="113"/>
        <v>0.46871592998338496</v>
      </c>
      <c r="M595" s="143"/>
    </row>
    <row r="596" spans="1:13" x14ac:dyDescent="0.35">
      <c r="A596" s="143">
        <f t="shared" si="109"/>
        <v>100</v>
      </c>
      <c r="B596" s="141">
        <f t="shared" si="110"/>
        <v>0.5730000000000004</v>
      </c>
      <c r="C596" s="145">
        <f t="shared" si="116"/>
        <v>0.5</v>
      </c>
      <c r="D596">
        <f t="shared" si="116"/>
        <v>2</v>
      </c>
      <c r="F596">
        <f t="shared" si="111"/>
        <v>2.2208544397890415E-2</v>
      </c>
      <c r="G596">
        <f t="shared" si="105"/>
        <v>0.12000000000004331</v>
      </c>
      <c r="H596" s="142">
        <f t="shared" si="106"/>
        <v>2.280113340895169</v>
      </c>
      <c r="I596" s="143">
        <f t="shared" si="112"/>
        <v>228.01133408951691</v>
      </c>
      <c r="J596" s="142">
        <f t="shared" si="107"/>
        <v>0.2865000000000002</v>
      </c>
      <c r="K596" s="142">
        <f t="shared" si="108"/>
        <v>0.18240906727161352</v>
      </c>
      <c r="L596" s="144">
        <f t="shared" si="113"/>
        <v>0.46890906727161374</v>
      </c>
      <c r="M596" s="143"/>
    </row>
    <row r="597" spans="1:13" x14ac:dyDescent="0.35">
      <c r="A597" s="143">
        <f t="shared" si="109"/>
        <v>100</v>
      </c>
      <c r="B597" s="141">
        <f t="shared" si="110"/>
        <v>0.5740000000000004</v>
      </c>
      <c r="C597" s="145">
        <f t="shared" si="116"/>
        <v>0.5</v>
      </c>
      <c r="D597">
        <f t="shared" si="116"/>
        <v>2</v>
      </c>
      <c r="F597">
        <f t="shared" si="111"/>
        <v>2.2180084092594522E-2</v>
      </c>
      <c r="G597">
        <f t="shared" si="105"/>
        <v>0.12000000000004121</v>
      </c>
      <c r="H597" s="142">
        <f t="shared" si="106"/>
        <v>2.2762684390599803</v>
      </c>
      <c r="I597" s="143">
        <f t="shared" si="112"/>
        <v>227.62684390599804</v>
      </c>
      <c r="J597" s="142">
        <f t="shared" si="107"/>
        <v>0.2870000000000002</v>
      </c>
      <c r="K597" s="142">
        <f t="shared" si="108"/>
        <v>0.18210147512479843</v>
      </c>
      <c r="L597" s="144">
        <f t="shared" si="113"/>
        <v>0.46910147512479861</v>
      </c>
      <c r="M597" s="143"/>
    </row>
    <row r="598" spans="1:13" x14ac:dyDescent="0.35">
      <c r="A598" s="143">
        <f t="shared" si="109"/>
        <v>100</v>
      </c>
      <c r="B598" s="141">
        <f t="shared" si="110"/>
        <v>0.5750000000000004</v>
      </c>
      <c r="C598" s="145">
        <f t="shared" si="116"/>
        <v>0.5</v>
      </c>
      <c r="D598">
        <f t="shared" si="116"/>
        <v>2</v>
      </c>
      <c r="F598">
        <f t="shared" si="111"/>
        <v>2.2151691526638349E-2</v>
      </c>
      <c r="G598">
        <f t="shared" si="105"/>
        <v>0.1200000000000392</v>
      </c>
      <c r="H598" s="142">
        <f t="shared" si="106"/>
        <v>2.2724144415481424</v>
      </c>
      <c r="I598" s="143">
        <f t="shared" si="112"/>
        <v>227.24144415481425</v>
      </c>
      <c r="J598" s="142">
        <f t="shared" si="107"/>
        <v>0.2875000000000002</v>
      </c>
      <c r="K598" s="142">
        <f t="shared" si="108"/>
        <v>0.1817931553238514</v>
      </c>
      <c r="L598" s="144">
        <f t="shared" si="113"/>
        <v>0.46929315532385163</v>
      </c>
      <c r="M598" s="143"/>
    </row>
    <row r="599" spans="1:13" x14ac:dyDescent="0.35">
      <c r="A599" s="143">
        <f t="shared" si="109"/>
        <v>100</v>
      </c>
      <c r="B599" s="141">
        <f t="shared" si="110"/>
        <v>0.5760000000000004</v>
      </c>
      <c r="C599" s="145">
        <f t="shared" si="116"/>
        <v>0.5</v>
      </c>
      <c r="D599">
        <f t="shared" si="116"/>
        <v>2</v>
      </c>
      <c r="F599">
        <f t="shared" si="111"/>
        <v>2.2123366433014005E-2</v>
      </c>
      <c r="G599">
        <f t="shared" si="105"/>
        <v>0.12000000000003727</v>
      </c>
      <c r="H599" s="142">
        <f t="shared" si="106"/>
        <v>2.2685513705257443</v>
      </c>
      <c r="I599" s="143">
        <f t="shared" si="112"/>
        <v>226.85513705257443</v>
      </c>
      <c r="J599" s="142">
        <f t="shared" si="107"/>
        <v>0.2880000000000002</v>
      </c>
      <c r="K599" s="142">
        <f t="shared" si="108"/>
        <v>0.18148410964205955</v>
      </c>
      <c r="L599" s="144">
        <f t="shared" si="113"/>
        <v>0.46948410964205978</v>
      </c>
      <c r="M599" s="143"/>
    </row>
    <row r="600" spans="1:13" x14ac:dyDescent="0.35">
      <c r="A600" s="143">
        <f t="shared" si="109"/>
        <v>100</v>
      </c>
      <c r="B600" s="141">
        <f t="shared" si="110"/>
        <v>0.5770000000000004</v>
      </c>
      <c r="C600" s="145">
        <f t="shared" si="116"/>
        <v>0.5</v>
      </c>
      <c r="D600">
        <f t="shared" si="116"/>
        <v>2</v>
      </c>
      <c r="F600">
        <f t="shared" si="111"/>
        <v>2.2095108546212595E-2</v>
      </c>
      <c r="G600">
        <f t="shared" si="105"/>
        <v>0.12000000000003545</v>
      </c>
      <c r="H600" s="142">
        <f t="shared" si="106"/>
        <v>2.2646792480640894</v>
      </c>
      <c r="I600" s="143">
        <f t="shared" si="112"/>
        <v>226.46792480640894</v>
      </c>
      <c r="J600" s="142">
        <f t="shared" si="107"/>
        <v>0.2885000000000002</v>
      </c>
      <c r="K600" s="142">
        <f t="shared" si="108"/>
        <v>0.18117433984512715</v>
      </c>
      <c r="L600" s="144">
        <f t="shared" si="113"/>
        <v>0.46967433984512735</v>
      </c>
      <c r="M600" s="143"/>
    </row>
    <row r="601" spans="1:13" x14ac:dyDescent="0.35">
      <c r="A601" s="143">
        <f t="shared" si="109"/>
        <v>100</v>
      </c>
      <c r="B601" s="141">
        <f t="shared" si="110"/>
        <v>0.5780000000000004</v>
      </c>
      <c r="C601" s="145">
        <f t="shared" ref="C601:D616" si="117">+C600</f>
        <v>0.5</v>
      </c>
      <c r="D601">
        <f t="shared" si="117"/>
        <v>2</v>
      </c>
      <c r="F601">
        <f t="shared" si="111"/>
        <v>2.206691760221326E-2</v>
      </c>
      <c r="G601">
        <f t="shared" ref="G601:G664" si="118">0.12*((1-EXP(-50*B601))/(1-EXP(-50)))+0.24*(1-(1-EXP(-50*B601))/(1-EXP(-50)))</f>
        <v>0.12000000000003372</v>
      </c>
      <c r="H601" s="142">
        <f t="shared" ref="H601:H664" si="119">(C601*NORMSDIST(NORMSINV(B601)/SQRT(1-G601)+SQRT(G601/(1-G601))*NORMSINV(0.999))-C601*B601)*((1+(D601-2.5)*F601)/(1-1.5*F601))*12.5*1.06</f>
        <v>2.2607980961401912</v>
      </c>
      <c r="I601" s="143">
        <f t="shared" si="112"/>
        <v>226.07980961401913</v>
      </c>
      <c r="J601" s="142">
        <f t="shared" ref="J601:J664" si="120">+B601*C601</f>
        <v>0.2890000000000002</v>
      </c>
      <c r="K601" s="142">
        <f t="shared" ref="K601:K664" si="121">+H601*8%</f>
        <v>0.1808638476912153</v>
      </c>
      <c r="L601" s="144">
        <f t="shared" si="113"/>
        <v>0.46986384769121547</v>
      </c>
      <c r="M601" s="143"/>
    </row>
    <row r="602" spans="1:13" x14ac:dyDescent="0.35">
      <c r="A602" s="143">
        <f t="shared" ref="A602:A665" si="122">+A601</f>
        <v>100</v>
      </c>
      <c r="B602" s="141">
        <f t="shared" ref="B602:B665" si="123">+B601+0.1%</f>
        <v>0.5790000000000004</v>
      </c>
      <c r="C602" s="145">
        <f t="shared" si="117"/>
        <v>0.5</v>
      </c>
      <c r="D602">
        <f t="shared" si="117"/>
        <v>2</v>
      </c>
      <c r="F602">
        <f t="shared" ref="F602:F665" si="124">+(0.11852-0.05478*LN(B602))^2</f>
        <v>2.2038793338472307E-2</v>
      </c>
      <c r="G602">
        <f t="shared" si="118"/>
        <v>0.12000000000003208</v>
      </c>
      <c r="H602" s="142">
        <f t="shared" si="119"/>
        <v>2.2569079366372917</v>
      </c>
      <c r="I602" s="143">
        <f t="shared" ref="I602:I665" si="125">+H602*A602</f>
        <v>225.69079366372918</v>
      </c>
      <c r="J602" s="142">
        <f t="shared" si="120"/>
        <v>0.2895000000000002</v>
      </c>
      <c r="K602" s="142">
        <f t="shared" si="121"/>
        <v>0.18055263493098334</v>
      </c>
      <c r="L602" s="144">
        <f t="shared" ref="L602:L665" si="126">+SUM(J602:K602)</f>
        <v>0.47005263493098354</v>
      </c>
      <c r="M602" s="143"/>
    </row>
    <row r="603" spans="1:13" x14ac:dyDescent="0.35">
      <c r="A603" s="143">
        <f t="shared" si="122"/>
        <v>100</v>
      </c>
      <c r="B603" s="141">
        <f t="shared" si="123"/>
        <v>0.5800000000000004</v>
      </c>
      <c r="C603" s="145">
        <f t="shared" si="117"/>
        <v>0.5</v>
      </c>
      <c r="D603">
        <f t="shared" si="117"/>
        <v>2</v>
      </c>
      <c r="F603">
        <f t="shared" si="124"/>
        <v>2.2010735493912477E-2</v>
      </c>
      <c r="G603">
        <f t="shared" si="118"/>
        <v>0.12000000000003053</v>
      </c>
      <c r="H603" s="142">
        <f t="shared" si="119"/>
        <v>2.2530087913453549</v>
      </c>
      <c r="I603" s="143">
        <f t="shared" si="125"/>
        <v>225.30087913453548</v>
      </c>
      <c r="J603" s="142">
        <f t="shared" si="120"/>
        <v>0.2900000000000002</v>
      </c>
      <c r="K603" s="142">
        <f t="shared" si="121"/>
        <v>0.1802407033076284</v>
      </c>
      <c r="L603" s="144">
        <f t="shared" si="126"/>
        <v>0.47024070330762857</v>
      </c>
      <c r="M603" s="143"/>
    </row>
    <row r="604" spans="1:13" x14ac:dyDescent="0.35">
      <c r="A604" s="143">
        <f t="shared" si="122"/>
        <v>100</v>
      </c>
      <c r="B604" s="141">
        <f t="shared" si="123"/>
        <v>0.58100000000000041</v>
      </c>
      <c r="C604" s="145">
        <f t="shared" si="117"/>
        <v>0.5</v>
      </c>
      <c r="D604">
        <f t="shared" si="117"/>
        <v>2</v>
      </c>
      <c r="F604">
        <f t="shared" si="124"/>
        <v>2.1982743808912266E-2</v>
      </c>
      <c r="G604">
        <f t="shared" si="118"/>
        <v>0.12000000000002903</v>
      </c>
      <c r="H604" s="142">
        <f t="shared" si="119"/>
        <v>2.2491006819615684</v>
      </c>
      <c r="I604" s="143">
        <f t="shared" si="125"/>
        <v>224.91006819615683</v>
      </c>
      <c r="J604" s="142">
        <f t="shared" si="120"/>
        <v>0.2905000000000002</v>
      </c>
      <c r="K604" s="142">
        <f t="shared" si="121"/>
        <v>0.17992805455692548</v>
      </c>
      <c r="L604" s="144">
        <f t="shared" si="126"/>
        <v>0.47042805455692571</v>
      </c>
      <c r="M604" s="143"/>
    </row>
    <row r="605" spans="1:13" x14ac:dyDescent="0.35">
      <c r="A605" s="143">
        <f t="shared" si="122"/>
        <v>100</v>
      </c>
      <c r="B605" s="141">
        <f t="shared" si="123"/>
        <v>0.58200000000000041</v>
      </c>
      <c r="C605" s="145">
        <f t="shared" si="117"/>
        <v>0.5</v>
      </c>
      <c r="D605">
        <f t="shared" si="117"/>
        <v>2</v>
      </c>
      <c r="F605">
        <f t="shared" si="124"/>
        <v>2.1954818025295406E-2</v>
      </c>
      <c r="G605">
        <f t="shared" si="118"/>
        <v>0.12000000000002761</v>
      </c>
      <c r="H605" s="142">
        <f t="shared" si="119"/>
        <v>2.2451836300908345</v>
      </c>
      <c r="I605" s="143">
        <f t="shared" si="125"/>
        <v>224.51836300908346</v>
      </c>
      <c r="J605" s="142">
        <f t="shared" si="120"/>
        <v>0.2910000000000002</v>
      </c>
      <c r="K605" s="142">
        <f t="shared" si="121"/>
        <v>0.17961469040726677</v>
      </c>
      <c r="L605" s="144">
        <f t="shared" si="126"/>
        <v>0.470614690407267</v>
      </c>
      <c r="M605" s="143"/>
    </row>
    <row r="606" spans="1:13" x14ac:dyDescent="0.35">
      <c r="A606" s="143">
        <f t="shared" si="122"/>
        <v>100</v>
      </c>
      <c r="B606" s="141">
        <f t="shared" si="123"/>
        <v>0.58300000000000041</v>
      </c>
      <c r="C606" s="145">
        <f t="shared" si="117"/>
        <v>0.5</v>
      </c>
      <c r="D606">
        <f t="shared" si="117"/>
        <v>2</v>
      </c>
      <c r="F606">
        <f t="shared" si="124"/>
        <v>2.192695788632033E-2</v>
      </c>
      <c r="G606">
        <f t="shared" si="118"/>
        <v>0.12000000000002627</v>
      </c>
      <c r="H606" s="142">
        <f t="shared" si="119"/>
        <v>2.2412576572462597</v>
      </c>
      <c r="I606" s="143">
        <f t="shared" si="125"/>
        <v>224.12576572462598</v>
      </c>
      <c r="J606" s="142">
        <f t="shared" si="120"/>
        <v>0.2915000000000002</v>
      </c>
      <c r="K606" s="142">
        <f t="shared" si="121"/>
        <v>0.17930061257970079</v>
      </c>
      <c r="L606" s="144">
        <f t="shared" si="126"/>
        <v>0.47080061257970096</v>
      </c>
      <c r="M606" s="143"/>
    </row>
    <row r="607" spans="1:13" x14ac:dyDescent="0.35">
      <c r="A607" s="143">
        <f t="shared" si="122"/>
        <v>100</v>
      </c>
      <c r="B607" s="141">
        <f t="shared" si="123"/>
        <v>0.58400000000000041</v>
      </c>
      <c r="C607" s="145">
        <f t="shared" si="117"/>
        <v>0.5</v>
      </c>
      <c r="D607">
        <f t="shared" si="117"/>
        <v>2</v>
      </c>
      <c r="F607">
        <f t="shared" si="124"/>
        <v>2.1899163136669841E-2</v>
      </c>
      <c r="G607">
        <f t="shared" si="118"/>
        <v>0.12000000000002499</v>
      </c>
      <c r="H607" s="142">
        <f t="shared" si="119"/>
        <v>2.2373227848496433</v>
      </c>
      <c r="I607" s="143">
        <f t="shared" si="125"/>
        <v>223.73227848496433</v>
      </c>
      <c r="J607" s="142">
        <f t="shared" si="120"/>
        <v>0.2920000000000002</v>
      </c>
      <c r="K607" s="142">
        <f t="shared" si="121"/>
        <v>0.17898582278797145</v>
      </c>
      <c r="L607" s="144">
        <f t="shared" si="126"/>
        <v>0.47098582278797163</v>
      </c>
      <c r="M607" s="143"/>
    </row>
    <row r="608" spans="1:13" x14ac:dyDescent="0.35">
      <c r="A608" s="143">
        <f t="shared" si="122"/>
        <v>100</v>
      </c>
      <c r="B608" s="141">
        <f t="shared" si="123"/>
        <v>0.58500000000000041</v>
      </c>
      <c r="C608" s="145">
        <f t="shared" si="117"/>
        <v>0.5</v>
      </c>
      <c r="D608">
        <f t="shared" si="117"/>
        <v>2</v>
      </c>
      <c r="F608">
        <f t="shared" si="124"/>
        <v>2.187143352244084E-2</v>
      </c>
      <c r="G608">
        <f t="shared" si="118"/>
        <v>0.12000000000002375</v>
      </c>
      <c r="H608" s="142">
        <f t="shared" si="119"/>
        <v>2.2333790342319579</v>
      </c>
      <c r="I608" s="143">
        <f t="shared" si="125"/>
        <v>223.3379034231958</v>
      </c>
      <c r="J608" s="142">
        <f t="shared" si="120"/>
        <v>0.2925000000000002</v>
      </c>
      <c r="K608" s="142">
        <f t="shared" si="121"/>
        <v>0.17867032273855663</v>
      </c>
      <c r="L608" s="144">
        <f t="shared" si="126"/>
        <v>0.47117032273855686</v>
      </c>
      <c r="M608" s="143"/>
    </row>
    <row r="609" spans="1:13" x14ac:dyDescent="0.35">
      <c r="A609" s="143">
        <f t="shared" si="122"/>
        <v>100</v>
      </c>
      <c r="B609" s="141">
        <f t="shared" si="123"/>
        <v>0.58600000000000041</v>
      </c>
      <c r="C609" s="145">
        <f t="shared" si="117"/>
        <v>0.5</v>
      </c>
      <c r="D609">
        <f t="shared" si="117"/>
        <v>2</v>
      </c>
      <c r="F609">
        <f t="shared" si="124"/>
        <v>2.1843768791134092E-2</v>
      </c>
      <c r="G609">
        <f t="shared" si="118"/>
        <v>0.1200000000000226</v>
      </c>
      <c r="H609" s="142">
        <f t="shared" si="119"/>
        <v>2.2294264266338262</v>
      </c>
      <c r="I609" s="143">
        <f t="shared" si="125"/>
        <v>222.94264266338263</v>
      </c>
      <c r="J609" s="142">
        <f t="shared" si="120"/>
        <v>0.2930000000000002</v>
      </c>
      <c r="K609" s="142">
        <f t="shared" si="121"/>
        <v>0.17835411413070609</v>
      </c>
      <c r="L609" s="144">
        <f t="shared" si="126"/>
        <v>0.47135411413070627</v>
      </c>
      <c r="M609" s="143"/>
    </row>
    <row r="610" spans="1:13" x14ac:dyDescent="0.35">
      <c r="A610" s="143">
        <f t="shared" si="122"/>
        <v>100</v>
      </c>
      <c r="B610" s="141">
        <f t="shared" si="123"/>
        <v>0.58700000000000041</v>
      </c>
      <c r="C610" s="145">
        <f t="shared" si="117"/>
        <v>0.5</v>
      </c>
      <c r="D610">
        <f t="shared" si="117"/>
        <v>2</v>
      </c>
      <c r="F610">
        <f t="shared" si="124"/>
        <v>2.1816168691644149E-2</v>
      </c>
      <c r="G610">
        <f t="shared" si="118"/>
        <v>0.12000000000002152</v>
      </c>
      <c r="H610" s="142">
        <f t="shared" si="119"/>
        <v>2.2254649832059941</v>
      </c>
      <c r="I610" s="143">
        <f t="shared" si="125"/>
        <v>222.5464983205994</v>
      </c>
      <c r="J610" s="142">
        <f t="shared" si="120"/>
        <v>0.29350000000000021</v>
      </c>
      <c r="K610" s="142">
        <f t="shared" si="121"/>
        <v>0.17803719865647952</v>
      </c>
      <c r="L610" s="144">
        <f t="shared" si="126"/>
        <v>0.47153719865647969</v>
      </c>
      <c r="M610" s="143"/>
    </row>
    <row r="611" spans="1:13" x14ac:dyDescent="0.35">
      <c r="A611" s="143">
        <f t="shared" si="122"/>
        <v>100</v>
      </c>
      <c r="B611" s="141">
        <f t="shared" si="123"/>
        <v>0.58800000000000041</v>
      </c>
      <c r="C611" s="145">
        <f t="shared" si="117"/>
        <v>0.5</v>
      </c>
      <c r="D611">
        <f t="shared" si="117"/>
        <v>2</v>
      </c>
      <c r="F611">
        <f t="shared" si="124"/>
        <v>2.1788632974249343E-2</v>
      </c>
      <c r="G611">
        <f t="shared" si="118"/>
        <v>0.12000000000002045</v>
      </c>
      <c r="H611" s="142">
        <f t="shared" si="119"/>
        <v>2.2214947250098076</v>
      </c>
      <c r="I611" s="143">
        <f t="shared" si="125"/>
        <v>222.14947250098075</v>
      </c>
      <c r="J611" s="142">
        <f t="shared" si="120"/>
        <v>0.29400000000000021</v>
      </c>
      <c r="K611" s="142">
        <f t="shared" si="121"/>
        <v>0.17771957800078461</v>
      </c>
      <c r="L611" s="144">
        <f t="shared" si="126"/>
        <v>0.47171957800078479</v>
      </c>
      <c r="M611" s="143"/>
    </row>
    <row r="612" spans="1:13" x14ac:dyDescent="0.35">
      <c r="A612" s="143">
        <f t="shared" si="122"/>
        <v>100</v>
      </c>
      <c r="B612" s="141">
        <f t="shared" si="123"/>
        <v>0.58900000000000041</v>
      </c>
      <c r="C612" s="145">
        <f t="shared" si="117"/>
        <v>0.5</v>
      </c>
      <c r="D612">
        <f t="shared" si="117"/>
        <v>2</v>
      </c>
      <c r="F612">
        <f t="shared" si="124"/>
        <v>2.1761161390601861E-2</v>
      </c>
      <c r="G612">
        <f t="shared" si="118"/>
        <v>0.12000000000001945</v>
      </c>
      <c r="H612" s="142">
        <f t="shared" si="119"/>
        <v>2.2175156730176711</v>
      </c>
      <c r="I612" s="143">
        <f t="shared" si="125"/>
        <v>221.7515673017671</v>
      </c>
      <c r="J612" s="142">
        <f t="shared" si="120"/>
        <v>0.29450000000000021</v>
      </c>
      <c r="K612" s="142">
        <f t="shared" si="121"/>
        <v>0.1774012538414137</v>
      </c>
      <c r="L612" s="144">
        <f t="shared" si="126"/>
        <v>0.4719012538414139</v>
      </c>
      <c r="M612" s="143"/>
    </row>
    <row r="613" spans="1:13" x14ac:dyDescent="0.35">
      <c r="A613" s="143">
        <f t="shared" si="122"/>
        <v>100</v>
      </c>
      <c r="B613" s="141">
        <f t="shared" si="123"/>
        <v>0.59000000000000041</v>
      </c>
      <c r="C613" s="145">
        <f t="shared" si="117"/>
        <v>0.5</v>
      </c>
      <c r="D613">
        <f t="shared" si="117"/>
        <v>2</v>
      </c>
      <c r="F613">
        <f t="shared" si="124"/>
        <v>2.1733753693717911E-2</v>
      </c>
      <c r="G613">
        <f t="shared" si="118"/>
        <v>0.12000000000001852</v>
      </c>
      <c r="H613" s="142">
        <f t="shared" si="119"/>
        <v>2.2135278481135163</v>
      </c>
      <c r="I613" s="143">
        <f t="shared" si="125"/>
        <v>221.35278481135163</v>
      </c>
      <c r="J613" s="142">
        <f t="shared" si="120"/>
        <v>0.29500000000000021</v>
      </c>
      <c r="K613" s="142">
        <f t="shared" si="121"/>
        <v>0.17708222784908131</v>
      </c>
      <c r="L613" s="144">
        <f t="shared" si="126"/>
        <v>0.47208222784908149</v>
      </c>
      <c r="M613" s="143"/>
    </row>
    <row r="614" spans="1:13" x14ac:dyDescent="0.35">
      <c r="A614" s="143">
        <f t="shared" si="122"/>
        <v>100</v>
      </c>
      <c r="B614" s="141">
        <f t="shared" si="123"/>
        <v>0.59100000000000041</v>
      </c>
      <c r="C614" s="145">
        <f t="shared" si="117"/>
        <v>0.5</v>
      </c>
      <c r="D614">
        <f t="shared" si="117"/>
        <v>2</v>
      </c>
      <c r="F614">
        <f t="shared" si="124"/>
        <v>2.1706409637967963E-2</v>
      </c>
      <c r="G614">
        <f t="shared" si="118"/>
        <v>0.12000000000001761</v>
      </c>
      <c r="H614" s="142">
        <f t="shared" si="119"/>
        <v>2.20953127109326</v>
      </c>
      <c r="I614" s="143">
        <f t="shared" si="125"/>
        <v>220.953127109326</v>
      </c>
      <c r="J614" s="142">
        <f t="shared" si="120"/>
        <v>0.29550000000000021</v>
      </c>
      <c r="K614" s="142">
        <f t="shared" si="121"/>
        <v>0.1767625016874608</v>
      </c>
      <c r="L614" s="144">
        <f t="shared" si="126"/>
        <v>0.47226250168746098</v>
      </c>
      <c r="M614" s="143"/>
    </row>
    <row r="615" spans="1:13" x14ac:dyDescent="0.35">
      <c r="A615" s="143">
        <f t="shared" si="122"/>
        <v>100</v>
      </c>
      <c r="B615" s="141">
        <f t="shared" si="123"/>
        <v>0.59200000000000041</v>
      </c>
      <c r="C615" s="145">
        <f t="shared" si="117"/>
        <v>0.5</v>
      </c>
      <c r="D615">
        <f t="shared" si="117"/>
        <v>2</v>
      </c>
      <c r="F615">
        <f t="shared" si="124"/>
        <v>2.1679128979067076E-2</v>
      </c>
      <c r="G615">
        <f t="shared" si="118"/>
        <v>0.12000000000001673</v>
      </c>
      <c r="H615" s="142">
        <f t="shared" si="119"/>
        <v>2.2055259626652552</v>
      </c>
      <c r="I615" s="143">
        <f t="shared" si="125"/>
        <v>220.55259626652551</v>
      </c>
      <c r="J615" s="142">
        <f t="shared" si="120"/>
        <v>0.29600000000000021</v>
      </c>
      <c r="K615" s="142">
        <f t="shared" si="121"/>
        <v>0.17644207701322043</v>
      </c>
      <c r="L615" s="144">
        <f t="shared" si="126"/>
        <v>0.47244207701322061</v>
      </c>
      <c r="M615" s="143"/>
    </row>
    <row r="616" spans="1:13" x14ac:dyDescent="0.35">
      <c r="A616" s="143">
        <f t="shared" si="122"/>
        <v>100</v>
      </c>
      <c r="B616" s="141">
        <f t="shared" si="123"/>
        <v>0.59300000000000042</v>
      </c>
      <c r="C616" s="145">
        <f t="shared" si="117"/>
        <v>0.5</v>
      </c>
      <c r="D616">
        <f t="shared" si="117"/>
        <v>2</v>
      </c>
      <c r="F616">
        <f t="shared" si="124"/>
        <v>2.165191147406538E-2</v>
      </c>
      <c r="G616">
        <f t="shared" si="118"/>
        <v>0.12000000000001593</v>
      </c>
      <c r="H616" s="142">
        <f t="shared" si="119"/>
        <v>2.2015119434507513</v>
      </c>
      <c r="I616" s="143">
        <f t="shared" si="125"/>
        <v>220.15119434507514</v>
      </c>
      <c r="J616" s="142">
        <f t="shared" si="120"/>
        <v>0.29650000000000021</v>
      </c>
      <c r="K616" s="142">
        <f t="shared" si="121"/>
        <v>0.1761209554760601</v>
      </c>
      <c r="L616" s="144">
        <f t="shared" si="126"/>
        <v>0.47262095547606031</v>
      </c>
      <c r="M616" s="143"/>
    </row>
    <row r="617" spans="1:13" x14ac:dyDescent="0.35">
      <c r="A617" s="143">
        <f t="shared" si="122"/>
        <v>100</v>
      </c>
      <c r="B617" s="141">
        <f t="shared" si="123"/>
        <v>0.59400000000000042</v>
      </c>
      <c r="C617" s="145">
        <f t="shared" ref="C617:D632" si="127">+C616</f>
        <v>0.5</v>
      </c>
      <c r="D617">
        <f t="shared" si="127"/>
        <v>2</v>
      </c>
      <c r="F617">
        <f t="shared" si="124"/>
        <v>2.1624756881338494E-2</v>
      </c>
      <c r="G617">
        <f t="shared" si="118"/>
        <v>0.12000000000001516</v>
      </c>
      <c r="H617" s="142">
        <f t="shared" si="119"/>
        <v>2.197489233984339</v>
      </c>
      <c r="I617" s="143">
        <f t="shared" si="125"/>
        <v>219.7489233984339</v>
      </c>
      <c r="J617" s="142">
        <f t="shared" si="120"/>
        <v>0.29700000000000021</v>
      </c>
      <c r="K617" s="142">
        <f t="shared" si="121"/>
        <v>0.17579913871874714</v>
      </c>
      <c r="L617" s="144">
        <f t="shared" si="126"/>
        <v>0.47279913871874735</v>
      </c>
      <c r="M617" s="143"/>
    </row>
    <row r="618" spans="1:13" x14ac:dyDescent="0.35">
      <c r="A618" s="143">
        <f t="shared" si="122"/>
        <v>100</v>
      </c>
      <c r="B618" s="141">
        <f t="shared" si="123"/>
        <v>0.59500000000000042</v>
      </c>
      <c r="C618" s="145">
        <f t="shared" si="127"/>
        <v>0.5</v>
      </c>
      <c r="D618">
        <f t="shared" si="127"/>
        <v>2</v>
      </c>
      <c r="F618">
        <f t="shared" si="124"/>
        <v>2.1597664960578203E-2</v>
      </c>
      <c r="G618">
        <f t="shared" si="118"/>
        <v>0.1200000000000144</v>
      </c>
      <c r="H618" s="142">
        <f t="shared" si="119"/>
        <v>2.1934578547143895</v>
      </c>
      <c r="I618" s="143">
        <f t="shared" si="125"/>
        <v>219.34578547143894</v>
      </c>
      <c r="J618" s="142">
        <f t="shared" si="120"/>
        <v>0.29750000000000021</v>
      </c>
      <c r="K618" s="142">
        <f t="shared" si="121"/>
        <v>0.17547662837715117</v>
      </c>
      <c r="L618" s="144">
        <f t="shared" si="126"/>
        <v>0.47297662837715138</v>
      </c>
      <c r="M618" s="143"/>
    </row>
    <row r="619" spans="1:13" x14ac:dyDescent="0.35">
      <c r="A619" s="143">
        <f t="shared" si="122"/>
        <v>100</v>
      </c>
      <c r="B619" s="141">
        <f t="shared" si="123"/>
        <v>0.59600000000000042</v>
      </c>
      <c r="C619" s="145">
        <f t="shared" si="127"/>
        <v>0.5</v>
      </c>
      <c r="D619">
        <f t="shared" si="127"/>
        <v>2</v>
      </c>
      <c r="F619">
        <f t="shared" si="124"/>
        <v>2.1570635472783071E-2</v>
      </c>
      <c r="G619">
        <f t="shared" si="118"/>
        <v>0.12000000000001371</v>
      </c>
      <c r="H619" s="142">
        <f t="shared" si="119"/>
        <v>2.1894178260035062</v>
      </c>
      <c r="I619" s="143">
        <f t="shared" si="125"/>
        <v>218.94178260035062</v>
      </c>
      <c r="J619" s="142">
        <f t="shared" si="120"/>
        <v>0.29800000000000021</v>
      </c>
      <c r="K619" s="142">
        <f t="shared" si="121"/>
        <v>0.17515342608028051</v>
      </c>
      <c r="L619" s="144">
        <f t="shared" si="126"/>
        <v>0.47315342608028071</v>
      </c>
      <c r="M619" s="143"/>
    </row>
    <row r="620" spans="1:13" x14ac:dyDescent="0.35">
      <c r="A620" s="143">
        <f t="shared" si="122"/>
        <v>100</v>
      </c>
      <c r="B620" s="141">
        <f t="shared" si="123"/>
        <v>0.59700000000000042</v>
      </c>
      <c r="C620" s="145">
        <f t="shared" si="127"/>
        <v>0.5</v>
      </c>
      <c r="D620">
        <f t="shared" si="127"/>
        <v>2</v>
      </c>
      <c r="F620">
        <f t="shared" si="124"/>
        <v>2.1543668180249203E-2</v>
      </c>
      <c r="G620">
        <f t="shared" si="118"/>
        <v>0.12000000000001304</v>
      </c>
      <c r="H620" s="142">
        <f t="shared" si="119"/>
        <v>2.1853691681289527</v>
      </c>
      <c r="I620" s="143">
        <f t="shared" si="125"/>
        <v>218.53691681289527</v>
      </c>
      <c r="J620" s="142">
        <f t="shared" si="120"/>
        <v>0.29850000000000021</v>
      </c>
      <c r="K620" s="142">
        <f t="shared" si="121"/>
        <v>0.17482953345031621</v>
      </c>
      <c r="L620" s="144">
        <f t="shared" si="126"/>
        <v>0.47332953345031642</v>
      </c>
      <c r="M620" s="143"/>
    </row>
    <row r="621" spans="1:13" x14ac:dyDescent="0.35">
      <c r="A621" s="143">
        <f t="shared" si="122"/>
        <v>100</v>
      </c>
      <c r="B621" s="141">
        <f t="shared" si="123"/>
        <v>0.59800000000000042</v>
      </c>
      <c r="C621" s="145">
        <f t="shared" si="127"/>
        <v>0.5</v>
      </c>
      <c r="D621">
        <f t="shared" si="127"/>
        <v>2</v>
      </c>
      <c r="F621">
        <f t="shared" si="124"/>
        <v>2.1516762846561111E-2</v>
      </c>
      <c r="G621">
        <f t="shared" si="118"/>
        <v>0.1200000000000124</v>
      </c>
      <c r="H621" s="142">
        <f t="shared" si="119"/>
        <v>2.1813119012830948</v>
      </c>
      <c r="I621" s="143">
        <f t="shared" si="125"/>
        <v>218.13119012830947</v>
      </c>
      <c r="J621" s="142">
        <f t="shared" si="120"/>
        <v>0.29900000000000021</v>
      </c>
      <c r="K621" s="142">
        <f t="shared" si="121"/>
        <v>0.17450495210264758</v>
      </c>
      <c r="L621" s="144">
        <f t="shared" si="126"/>
        <v>0.47350495210264776</v>
      </c>
      <c r="M621" s="143"/>
    </row>
    <row r="622" spans="1:13" x14ac:dyDescent="0.35">
      <c r="A622" s="143">
        <f t="shared" si="122"/>
        <v>100</v>
      </c>
      <c r="B622" s="141">
        <f t="shared" si="123"/>
        <v>0.59900000000000042</v>
      </c>
      <c r="C622" s="145">
        <f t="shared" si="127"/>
        <v>0.5</v>
      </c>
      <c r="D622">
        <f t="shared" si="127"/>
        <v>2</v>
      </c>
      <c r="F622">
        <f t="shared" si="124"/>
        <v>2.14899192365826E-2</v>
      </c>
      <c r="G622">
        <f t="shared" si="118"/>
        <v>0.12000000000001179</v>
      </c>
      <c r="H622" s="142">
        <f t="shared" si="119"/>
        <v>2.1772460455738245</v>
      </c>
      <c r="I622" s="143">
        <f t="shared" si="125"/>
        <v>217.72460455738246</v>
      </c>
      <c r="J622" s="142">
        <f t="shared" si="120"/>
        <v>0.29950000000000021</v>
      </c>
      <c r="K622" s="142">
        <f t="shared" si="121"/>
        <v>0.17417968364590597</v>
      </c>
      <c r="L622" s="144">
        <f t="shared" si="126"/>
        <v>0.47367968364590618</v>
      </c>
      <c r="M622" s="143"/>
    </row>
    <row r="623" spans="1:13" x14ac:dyDescent="0.35">
      <c r="A623" s="143">
        <f t="shared" si="122"/>
        <v>100</v>
      </c>
      <c r="B623" s="141">
        <f t="shared" si="123"/>
        <v>0.60000000000000042</v>
      </c>
      <c r="C623" s="145">
        <f t="shared" si="127"/>
        <v>0.5</v>
      </c>
      <c r="D623">
        <f t="shared" si="127"/>
        <v>2</v>
      </c>
      <c r="F623">
        <f t="shared" si="124"/>
        <v>2.1463137116447754E-2</v>
      </c>
      <c r="G623">
        <f t="shared" si="118"/>
        <v>0.12000000000001124</v>
      </c>
      <c r="H623" s="142">
        <f t="shared" si="119"/>
        <v>2.1731716210249949</v>
      </c>
      <c r="I623" s="143">
        <f t="shared" si="125"/>
        <v>217.31716210249948</v>
      </c>
      <c r="J623" s="142">
        <f t="shared" si="120"/>
        <v>0.30000000000000021</v>
      </c>
      <c r="K623" s="142">
        <f t="shared" si="121"/>
        <v>0.17385372968199961</v>
      </c>
      <c r="L623" s="144">
        <f t="shared" si="126"/>
        <v>0.47385372968199979</v>
      </c>
      <c r="M623" s="143"/>
    </row>
    <row r="624" spans="1:13" x14ac:dyDescent="0.35">
      <c r="A624" s="143">
        <f t="shared" si="122"/>
        <v>100</v>
      </c>
      <c r="B624" s="141">
        <f t="shared" si="123"/>
        <v>0.60100000000000042</v>
      </c>
      <c r="C624" s="145">
        <f t="shared" si="127"/>
        <v>0.5</v>
      </c>
      <c r="D624">
        <f t="shared" si="127"/>
        <v>2</v>
      </c>
      <c r="F624">
        <f t="shared" si="124"/>
        <v>2.1436416253552047E-2</v>
      </c>
      <c r="G624">
        <f t="shared" si="118"/>
        <v>0.12000000000001068</v>
      </c>
      <c r="H624" s="142">
        <f t="shared" si="119"/>
        <v>2.1690886475768361</v>
      </c>
      <c r="I624" s="143">
        <f t="shared" si="125"/>
        <v>216.9088647576836</v>
      </c>
      <c r="J624" s="142">
        <f t="shared" si="120"/>
        <v>0.30050000000000021</v>
      </c>
      <c r="K624" s="142">
        <f t="shared" si="121"/>
        <v>0.17352709180614689</v>
      </c>
      <c r="L624" s="144">
        <f t="shared" si="126"/>
        <v>0.47402709180614711</v>
      </c>
      <c r="M624" s="143"/>
    </row>
    <row r="625" spans="1:13" x14ac:dyDescent="0.35">
      <c r="A625" s="143">
        <f t="shared" si="122"/>
        <v>100</v>
      </c>
      <c r="B625" s="141">
        <f t="shared" si="123"/>
        <v>0.60200000000000042</v>
      </c>
      <c r="C625" s="145">
        <f t="shared" si="127"/>
        <v>0.5</v>
      </c>
      <c r="D625">
        <f t="shared" si="127"/>
        <v>2</v>
      </c>
      <c r="F625">
        <f t="shared" si="124"/>
        <v>2.1409756416543434E-2</v>
      </c>
      <c r="G625">
        <f t="shared" si="118"/>
        <v>0.12000000000001017</v>
      </c>
      <c r="H625" s="142">
        <f t="shared" si="119"/>
        <v>2.1649971450863803</v>
      </c>
      <c r="I625" s="143">
        <f t="shared" si="125"/>
        <v>216.49971450863802</v>
      </c>
      <c r="J625" s="142">
        <f t="shared" si="120"/>
        <v>0.30100000000000021</v>
      </c>
      <c r="K625" s="142">
        <f t="shared" si="121"/>
        <v>0.17319977160691044</v>
      </c>
      <c r="L625" s="144">
        <f t="shared" si="126"/>
        <v>0.47419977160691063</v>
      </c>
      <c r="M625" s="143"/>
    </row>
    <row r="626" spans="1:13" x14ac:dyDescent="0.35">
      <c r="A626" s="143">
        <f t="shared" si="122"/>
        <v>100</v>
      </c>
      <c r="B626" s="141">
        <f t="shared" si="123"/>
        <v>0.60300000000000042</v>
      </c>
      <c r="C626" s="145">
        <f t="shared" si="127"/>
        <v>0.5</v>
      </c>
      <c r="D626">
        <f t="shared" si="127"/>
        <v>2</v>
      </c>
      <c r="F626">
        <f t="shared" si="124"/>
        <v>2.138315737531362E-2</v>
      </c>
      <c r="G626">
        <f t="shared" si="118"/>
        <v>0.12000000000000965</v>
      </c>
      <c r="H626" s="142">
        <f t="shared" si="119"/>
        <v>2.1608971333278815</v>
      </c>
      <c r="I626" s="143">
        <f t="shared" si="125"/>
        <v>216.08971333278814</v>
      </c>
      <c r="J626" s="142">
        <f t="shared" si="120"/>
        <v>0.30150000000000021</v>
      </c>
      <c r="K626" s="142">
        <f t="shared" si="121"/>
        <v>0.17287177066623052</v>
      </c>
      <c r="L626" s="144">
        <f t="shared" si="126"/>
        <v>0.47437177066623071</v>
      </c>
      <c r="M626" s="143"/>
    </row>
    <row r="627" spans="1:13" x14ac:dyDescent="0.35">
      <c r="A627" s="143">
        <f t="shared" si="122"/>
        <v>100</v>
      </c>
      <c r="B627" s="141">
        <f t="shared" si="123"/>
        <v>0.60400000000000043</v>
      </c>
      <c r="C627" s="145">
        <f t="shared" si="127"/>
        <v>0.5</v>
      </c>
      <c r="D627">
        <f t="shared" si="127"/>
        <v>2</v>
      </c>
      <c r="F627">
        <f t="shared" si="124"/>
        <v>2.1356618900989367E-2</v>
      </c>
      <c r="G627">
        <f t="shared" si="118"/>
        <v>0.1200000000000092</v>
      </c>
      <c r="H627" s="142">
        <f t="shared" si="119"/>
        <v>2.1567886319932219</v>
      </c>
      <c r="I627" s="143">
        <f t="shared" si="125"/>
        <v>215.67886319932219</v>
      </c>
      <c r="J627" s="142">
        <f t="shared" si="120"/>
        <v>0.30200000000000021</v>
      </c>
      <c r="K627" s="142">
        <f t="shared" si="121"/>
        <v>0.17254309055945777</v>
      </c>
      <c r="L627" s="144">
        <f t="shared" si="126"/>
        <v>0.47454309055945798</v>
      </c>
      <c r="M627" s="143"/>
    </row>
    <row r="628" spans="1:13" x14ac:dyDescent="0.35">
      <c r="A628" s="143">
        <f t="shared" si="122"/>
        <v>100</v>
      </c>
      <c r="B628" s="141">
        <f t="shared" si="123"/>
        <v>0.60500000000000043</v>
      </c>
      <c r="C628" s="145">
        <f t="shared" si="127"/>
        <v>0.5</v>
      </c>
      <c r="D628">
        <f t="shared" si="127"/>
        <v>2</v>
      </c>
      <c r="F628">
        <f t="shared" si="124"/>
        <v>2.1330140765923822E-2</v>
      </c>
      <c r="G628">
        <f t="shared" si="118"/>
        <v>0.12000000000000874</v>
      </c>
      <c r="H628" s="142">
        <f t="shared" si="119"/>
        <v>2.1526716606923313</v>
      </c>
      <c r="I628" s="143">
        <f t="shared" si="125"/>
        <v>215.26716606923313</v>
      </c>
      <c r="J628" s="142">
        <f t="shared" si="120"/>
        <v>0.30250000000000021</v>
      </c>
      <c r="K628" s="142">
        <f t="shared" si="121"/>
        <v>0.17221373285538652</v>
      </c>
      <c r="L628" s="144">
        <f t="shared" si="126"/>
        <v>0.47471373285538676</v>
      </c>
      <c r="M628" s="143"/>
    </row>
    <row r="629" spans="1:13" x14ac:dyDescent="0.35">
      <c r="A629" s="143">
        <f t="shared" si="122"/>
        <v>100</v>
      </c>
      <c r="B629" s="141">
        <f t="shared" si="123"/>
        <v>0.60600000000000043</v>
      </c>
      <c r="C629" s="145">
        <f t="shared" si="127"/>
        <v>0.5</v>
      </c>
      <c r="D629">
        <f t="shared" si="127"/>
        <v>2</v>
      </c>
      <c r="F629">
        <f t="shared" si="124"/>
        <v>2.1303722743688004E-2</v>
      </c>
      <c r="G629">
        <f t="shared" si="118"/>
        <v>0.12000000000000831</v>
      </c>
      <c r="H629" s="142">
        <f t="shared" si="119"/>
        <v>2.1485462389535868</v>
      </c>
      <c r="I629" s="143">
        <f t="shared" si="125"/>
        <v>214.85462389535869</v>
      </c>
      <c r="J629" s="142">
        <f t="shared" si="120"/>
        <v>0.30300000000000021</v>
      </c>
      <c r="K629" s="142">
        <f t="shared" si="121"/>
        <v>0.17188369911628695</v>
      </c>
      <c r="L629" s="144">
        <f t="shared" si="126"/>
        <v>0.47488369911628714</v>
      </c>
      <c r="M629" s="143"/>
    </row>
    <row r="630" spans="1:13" x14ac:dyDescent="0.35">
      <c r="A630" s="143">
        <f t="shared" si="122"/>
        <v>100</v>
      </c>
      <c r="B630" s="141">
        <f t="shared" si="123"/>
        <v>0.60700000000000043</v>
      </c>
      <c r="C630" s="145">
        <f t="shared" si="127"/>
        <v>0.5</v>
      </c>
      <c r="D630">
        <f t="shared" si="127"/>
        <v>2</v>
      </c>
      <c r="F630">
        <f t="shared" si="124"/>
        <v>2.1277364609062321E-2</v>
      </c>
      <c r="G630">
        <f t="shared" si="118"/>
        <v>0.12000000000000791</v>
      </c>
      <c r="H630" s="142">
        <f t="shared" si="119"/>
        <v>2.1444123862242219</v>
      </c>
      <c r="I630" s="143">
        <f t="shared" si="125"/>
        <v>214.44123862242219</v>
      </c>
      <c r="J630" s="142">
        <f t="shared" si="120"/>
        <v>0.30350000000000021</v>
      </c>
      <c r="K630" s="142">
        <f t="shared" si="121"/>
        <v>0.17155299089793777</v>
      </c>
      <c r="L630" s="144">
        <f t="shared" si="126"/>
        <v>0.47505299089793795</v>
      </c>
      <c r="M630" s="143"/>
    </row>
    <row r="631" spans="1:13" x14ac:dyDescent="0.35">
      <c r="A631" s="143">
        <f t="shared" si="122"/>
        <v>100</v>
      </c>
      <c r="B631" s="141">
        <f t="shared" si="123"/>
        <v>0.60800000000000043</v>
      </c>
      <c r="C631" s="145">
        <f t="shared" si="127"/>
        <v>0.5</v>
      </c>
      <c r="D631">
        <f t="shared" si="127"/>
        <v>2</v>
      </c>
      <c r="F631">
        <f t="shared" si="124"/>
        <v>2.1251066138028164E-2</v>
      </c>
      <c r="G631">
        <f t="shared" si="118"/>
        <v>0.12000000000000753</v>
      </c>
      <c r="H631" s="142">
        <f t="shared" si="119"/>
        <v>2.140270121870723</v>
      </c>
      <c r="I631" s="143">
        <f t="shared" si="125"/>
        <v>214.0270121870723</v>
      </c>
      <c r="J631" s="142">
        <f t="shared" si="120"/>
        <v>0.30400000000000021</v>
      </c>
      <c r="K631" s="142">
        <f t="shared" si="121"/>
        <v>0.17122160974965783</v>
      </c>
      <c r="L631" s="144">
        <f t="shared" si="126"/>
        <v>0.47522160974965805</v>
      </c>
      <c r="M631" s="143"/>
    </row>
    <row r="632" spans="1:13" x14ac:dyDescent="0.35">
      <c r="A632" s="143">
        <f t="shared" si="122"/>
        <v>100</v>
      </c>
      <c r="B632" s="141">
        <f t="shared" si="123"/>
        <v>0.60900000000000043</v>
      </c>
      <c r="C632" s="145">
        <f t="shared" si="127"/>
        <v>0.5</v>
      </c>
      <c r="D632">
        <f t="shared" si="127"/>
        <v>2</v>
      </c>
      <c r="F632">
        <f t="shared" si="124"/>
        <v>2.1224827107759577E-2</v>
      </c>
      <c r="G632">
        <f t="shared" si="118"/>
        <v>0.12000000000000714</v>
      </c>
      <c r="H632" s="142">
        <f t="shared" si="119"/>
        <v>2.1361194651792319</v>
      </c>
      <c r="I632" s="143">
        <f t="shared" si="125"/>
        <v>213.6119465179232</v>
      </c>
      <c r="J632" s="142">
        <f t="shared" si="120"/>
        <v>0.30450000000000021</v>
      </c>
      <c r="K632" s="142">
        <f t="shared" si="121"/>
        <v>0.17088955721433854</v>
      </c>
      <c r="L632" s="144">
        <f t="shared" si="126"/>
        <v>0.47538955721433873</v>
      </c>
      <c r="M632" s="143"/>
    </row>
    <row r="633" spans="1:13" x14ac:dyDescent="0.35">
      <c r="A633" s="143">
        <f t="shared" si="122"/>
        <v>100</v>
      </c>
      <c r="B633" s="141">
        <f t="shared" si="123"/>
        <v>0.61000000000000043</v>
      </c>
      <c r="C633" s="145">
        <f t="shared" ref="C633:D648" si="128">+C632</f>
        <v>0.5</v>
      </c>
      <c r="D633">
        <f t="shared" si="128"/>
        <v>2</v>
      </c>
      <c r="F633">
        <f t="shared" si="124"/>
        <v>2.119864729661498E-2</v>
      </c>
      <c r="G633">
        <f t="shared" si="118"/>
        <v>0.1200000000000068</v>
      </c>
      <c r="H633" s="142">
        <f t="shared" si="119"/>
        <v>2.1319604353559369</v>
      </c>
      <c r="I633" s="143">
        <f t="shared" si="125"/>
        <v>213.1960435355937</v>
      </c>
      <c r="J633" s="142">
        <f t="shared" si="120"/>
        <v>0.30500000000000022</v>
      </c>
      <c r="K633" s="142">
        <f t="shared" si="121"/>
        <v>0.17055683482847495</v>
      </c>
      <c r="L633" s="144">
        <f t="shared" si="126"/>
        <v>0.47555683482847516</v>
      </c>
      <c r="M633" s="143"/>
    </row>
    <row r="634" spans="1:13" x14ac:dyDescent="0.35">
      <c r="A634" s="143">
        <f t="shared" si="122"/>
        <v>100</v>
      </c>
      <c r="B634" s="141">
        <f t="shared" si="123"/>
        <v>0.61100000000000043</v>
      </c>
      <c r="C634" s="145">
        <f t="shared" si="128"/>
        <v>0.5</v>
      </c>
      <c r="D634">
        <f t="shared" si="128"/>
        <v>2</v>
      </c>
      <c r="F634">
        <f t="shared" si="124"/>
        <v>2.1172526484129001E-2</v>
      </c>
      <c r="G634">
        <f t="shared" si="118"/>
        <v>0.12000000000000646</v>
      </c>
      <c r="H634" s="142">
        <f t="shared" si="119"/>
        <v>2.1277930515274632</v>
      </c>
      <c r="I634" s="143">
        <f t="shared" si="125"/>
        <v>212.77930515274633</v>
      </c>
      <c r="J634" s="142">
        <f t="shared" si="120"/>
        <v>0.30550000000000022</v>
      </c>
      <c r="K634" s="142">
        <f t="shared" si="121"/>
        <v>0.17022344412219706</v>
      </c>
      <c r="L634" s="144">
        <f t="shared" si="126"/>
        <v>0.47572344412219725</v>
      </c>
      <c r="M634" s="143"/>
    </row>
    <row r="635" spans="1:13" x14ac:dyDescent="0.35">
      <c r="A635" s="143">
        <f t="shared" si="122"/>
        <v>100</v>
      </c>
      <c r="B635" s="141">
        <f t="shared" si="123"/>
        <v>0.61200000000000043</v>
      </c>
      <c r="C635" s="145">
        <f t="shared" si="128"/>
        <v>0.5</v>
      </c>
      <c r="D635">
        <f t="shared" si="128"/>
        <v>2</v>
      </c>
      <c r="F635">
        <f t="shared" si="124"/>
        <v>2.1146464451004352E-2</v>
      </c>
      <c r="G635">
        <f t="shared" si="118"/>
        <v>0.12000000000000617</v>
      </c>
      <c r="H635" s="142">
        <f t="shared" si="119"/>
        <v>2.1236173327412655</v>
      </c>
      <c r="I635" s="143">
        <f t="shared" si="125"/>
        <v>212.36173327412655</v>
      </c>
      <c r="J635" s="142">
        <f t="shared" si="120"/>
        <v>0.30600000000000022</v>
      </c>
      <c r="K635" s="142">
        <f t="shared" si="121"/>
        <v>0.16988938661930125</v>
      </c>
      <c r="L635" s="144">
        <f t="shared" si="126"/>
        <v>0.47588938661930147</v>
      </c>
      <c r="M635" s="143"/>
    </row>
    <row r="636" spans="1:13" x14ac:dyDescent="0.35">
      <c r="A636" s="143">
        <f t="shared" si="122"/>
        <v>100</v>
      </c>
      <c r="B636" s="141">
        <f t="shared" si="123"/>
        <v>0.61300000000000043</v>
      </c>
      <c r="C636" s="145">
        <f t="shared" si="128"/>
        <v>0.5</v>
      </c>
      <c r="D636">
        <f t="shared" si="128"/>
        <v>2</v>
      </c>
      <c r="F636">
        <f t="shared" si="124"/>
        <v>2.112046097910376E-2</v>
      </c>
      <c r="G636">
        <f t="shared" si="118"/>
        <v>0.12000000000000587</v>
      </c>
      <c r="H636" s="142">
        <f t="shared" si="119"/>
        <v>2.1194332979660069</v>
      </c>
      <c r="I636" s="143">
        <f t="shared" si="125"/>
        <v>211.94332979660069</v>
      </c>
      <c r="J636" s="142">
        <f t="shared" si="120"/>
        <v>0.30650000000000022</v>
      </c>
      <c r="K636" s="142">
        <f t="shared" si="121"/>
        <v>0.16955466383728054</v>
      </c>
      <c r="L636" s="144">
        <f t="shared" si="126"/>
        <v>0.47605466383728079</v>
      </c>
      <c r="M636" s="143"/>
    </row>
    <row r="637" spans="1:13" x14ac:dyDescent="0.35">
      <c r="A637" s="143">
        <f t="shared" si="122"/>
        <v>100</v>
      </c>
      <c r="B637" s="141">
        <f t="shared" si="123"/>
        <v>0.61400000000000043</v>
      </c>
      <c r="C637" s="145">
        <f t="shared" si="128"/>
        <v>0.5</v>
      </c>
      <c r="D637">
        <f t="shared" si="128"/>
        <v>2</v>
      </c>
      <c r="F637">
        <f t="shared" si="124"/>
        <v>2.1094515851442001E-2</v>
      </c>
      <c r="G637">
        <f t="shared" si="118"/>
        <v>0.12000000000000557</v>
      </c>
      <c r="H637" s="142">
        <f t="shared" si="119"/>
        <v>2.1152409660919473</v>
      </c>
      <c r="I637" s="143">
        <f t="shared" si="125"/>
        <v>211.52409660919474</v>
      </c>
      <c r="J637" s="142">
        <f t="shared" si="120"/>
        <v>0.30700000000000022</v>
      </c>
      <c r="K637" s="142">
        <f t="shared" si="121"/>
        <v>0.16921927728735578</v>
      </c>
      <c r="L637" s="144">
        <f t="shared" si="126"/>
        <v>0.47621927728735602</v>
      </c>
      <c r="M637" s="143"/>
    </row>
    <row r="638" spans="1:13" x14ac:dyDescent="0.35">
      <c r="A638" s="143">
        <f t="shared" si="122"/>
        <v>100</v>
      </c>
      <c r="B638" s="141">
        <f t="shared" si="123"/>
        <v>0.61500000000000044</v>
      </c>
      <c r="C638" s="145">
        <f t="shared" si="128"/>
        <v>0.5</v>
      </c>
      <c r="D638">
        <f t="shared" si="128"/>
        <v>2</v>
      </c>
      <c r="F638">
        <f t="shared" si="124"/>
        <v>2.1068628852177983E-2</v>
      </c>
      <c r="G638">
        <f t="shared" si="118"/>
        <v>0.1200000000000053</v>
      </c>
      <c r="H638" s="142">
        <f t="shared" si="119"/>
        <v>2.1110403559313138</v>
      </c>
      <c r="I638" s="143">
        <f t="shared" si="125"/>
        <v>211.10403559313139</v>
      </c>
      <c r="J638" s="142">
        <f t="shared" si="120"/>
        <v>0.30750000000000022</v>
      </c>
      <c r="K638" s="142">
        <f t="shared" si="121"/>
        <v>0.1688832284745051</v>
      </c>
      <c r="L638" s="144">
        <f t="shared" si="126"/>
        <v>0.47638322847450532</v>
      </c>
      <c r="M638" s="143"/>
    </row>
    <row r="639" spans="1:13" x14ac:dyDescent="0.35">
      <c r="A639" s="143">
        <f t="shared" si="122"/>
        <v>100</v>
      </c>
      <c r="B639" s="141">
        <f t="shared" si="123"/>
        <v>0.61600000000000044</v>
      </c>
      <c r="C639" s="145">
        <f t="shared" si="128"/>
        <v>0.5</v>
      </c>
      <c r="D639">
        <f t="shared" si="128"/>
        <v>2</v>
      </c>
      <c r="F639">
        <f t="shared" si="124"/>
        <v>2.104279976660689E-2</v>
      </c>
      <c r="G639">
        <f t="shared" si="118"/>
        <v>0.12000000000000505</v>
      </c>
      <c r="H639" s="142">
        <f t="shared" si="119"/>
        <v>2.1068314862186863</v>
      </c>
      <c r="I639" s="143">
        <f t="shared" si="125"/>
        <v>210.68314862186864</v>
      </c>
      <c r="J639" s="142">
        <f t="shared" si="120"/>
        <v>0.30800000000000022</v>
      </c>
      <c r="K639" s="142">
        <f t="shared" si="121"/>
        <v>0.16854651889749492</v>
      </c>
      <c r="L639" s="144">
        <f t="shared" si="126"/>
        <v>0.47654651889749511</v>
      </c>
      <c r="M639" s="143"/>
    </row>
    <row r="640" spans="1:13" x14ac:dyDescent="0.35">
      <c r="A640" s="143">
        <f t="shared" si="122"/>
        <v>100</v>
      </c>
      <c r="B640" s="141">
        <f t="shared" si="123"/>
        <v>0.61700000000000044</v>
      </c>
      <c r="C640" s="145">
        <f t="shared" si="128"/>
        <v>0.5</v>
      </c>
      <c r="D640">
        <f t="shared" si="128"/>
        <v>2</v>
      </c>
      <c r="F640">
        <f t="shared" si="124"/>
        <v>2.1017028381152408E-2</v>
      </c>
      <c r="G640">
        <f t="shared" si="118"/>
        <v>0.12000000000000478</v>
      </c>
      <c r="H640" s="142">
        <f t="shared" si="119"/>
        <v>2.1026143756113638</v>
      </c>
      <c r="I640" s="143">
        <f t="shared" si="125"/>
        <v>210.26143756113638</v>
      </c>
      <c r="J640" s="142">
        <f t="shared" si="120"/>
        <v>0.30850000000000022</v>
      </c>
      <c r="K640" s="142">
        <f t="shared" si="121"/>
        <v>0.1682091500489091</v>
      </c>
      <c r="L640" s="144">
        <f t="shared" si="126"/>
        <v>0.47670915004890935</v>
      </c>
      <c r="M640" s="143"/>
    </row>
    <row r="641" spans="1:13" x14ac:dyDescent="0.35">
      <c r="A641" s="143">
        <f t="shared" si="122"/>
        <v>100</v>
      </c>
      <c r="B641" s="141">
        <f t="shared" si="123"/>
        <v>0.61800000000000044</v>
      </c>
      <c r="C641" s="145">
        <f t="shared" si="128"/>
        <v>0.5</v>
      </c>
      <c r="D641">
        <f t="shared" si="128"/>
        <v>2</v>
      </c>
      <c r="F641">
        <f t="shared" si="124"/>
        <v>2.0991314483358982E-2</v>
      </c>
      <c r="G641">
        <f t="shared" si="118"/>
        <v>0.12000000000000458</v>
      </c>
      <c r="H641" s="142">
        <f t="shared" si="119"/>
        <v>2.098389042689734</v>
      </c>
      <c r="I641" s="143">
        <f t="shared" si="125"/>
        <v>209.83890426897341</v>
      </c>
      <c r="J641" s="142">
        <f t="shared" si="120"/>
        <v>0.30900000000000022</v>
      </c>
      <c r="K641" s="142">
        <f t="shared" si="121"/>
        <v>0.16787112341517874</v>
      </c>
      <c r="L641" s="144">
        <f t="shared" si="126"/>
        <v>0.47687112341517895</v>
      </c>
      <c r="M641" s="143"/>
    </row>
    <row r="642" spans="1:13" x14ac:dyDescent="0.35">
      <c r="A642" s="143">
        <f t="shared" si="122"/>
        <v>100</v>
      </c>
      <c r="B642" s="141">
        <f t="shared" si="123"/>
        <v>0.61900000000000044</v>
      </c>
      <c r="C642" s="145">
        <f t="shared" si="128"/>
        <v>0.5</v>
      </c>
      <c r="D642">
        <f t="shared" si="128"/>
        <v>2</v>
      </c>
      <c r="F642">
        <f t="shared" si="124"/>
        <v>2.0965657861884233E-2</v>
      </c>
      <c r="G642">
        <f t="shared" si="118"/>
        <v>0.12000000000000434</v>
      </c>
      <c r="H642" s="142">
        <f t="shared" si="119"/>
        <v>2.0941555059576435</v>
      </c>
      <c r="I642" s="143">
        <f t="shared" si="125"/>
        <v>209.41555059576436</v>
      </c>
      <c r="J642" s="142">
        <f t="shared" si="120"/>
        <v>0.30950000000000022</v>
      </c>
      <c r="K642" s="142">
        <f t="shared" si="121"/>
        <v>0.16753244047661148</v>
      </c>
      <c r="L642" s="144">
        <f t="shared" si="126"/>
        <v>0.4770324404766117</v>
      </c>
      <c r="M642" s="143"/>
    </row>
    <row r="643" spans="1:13" x14ac:dyDescent="0.35">
      <c r="A643" s="143">
        <f t="shared" si="122"/>
        <v>100</v>
      </c>
      <c r="B643" s="141">
        <f t="shared" si="123"/>
        <v>0.62000000000000044</v>
      </c>
      <c r="C643" s="145">
        <f t="shared" si="128"/>
        <v>0.5</v>
      </c>
      <c r="D643">
        <f t="shared" si="128"/>
        <v>2</v>
      </c>
      <c r="F643">
        <f t="shared" si="124"/>
        <v>2.0940058306491267E-2</v>
      </c>
      <c r="G643">
        <f t="shared" si="118"/>
        <v>0.12000000000000412</v>
      </c>
      <c r="H643" s="142">
        <f t="shared" si="119"/>
        <v>2.0899137838427566</v>
      </c>
      <c r="I643" s="143">
        <f t="shared" si="125"/>
        <v>208.99137838427566</v>
      </c>
      <c r="J643" s="142">
        <f t="shared" si="120"/>
        <v>0.31000000000000022</v>
      </c>
      <c r="K643" s="142">
        <f t="shared" si="121"/>
        <v>0.16719310270742052</v>
      </c>
      <c r="L643" s="144">
        <f t="shared" si="126"/>
        <v>0.47719310270742077</v>
      </c>
      <c r="M643" s="143"/>
    </row>
    <row r="644" spans="1:13" x14ac:dyDescent="0.35">
      <c r="A644" s="143">
        <f t="shared" si="122"/>
        <v>100</v>
      </c>
      <c r="B644" s="141">
        <f t="shared" si="123"/>
        <v>0.62100000000000044</v>
      </c>
      <c r="C644" s="145">
        <f t="shared" si="128"/>
        <v>0.5</v>
      </c>
      <c r="D644">
        <f t="shared" si="128"/>
        <v>2</v>
      </c>
      <c r="F644">
        <f t="shared" si="124"/>
        <v>2.0914515608041265E-2</v>
      </c>
      <c r="G644">
        <f t="shared" si="118"/>
        <v>0.12000000000000392</v>
      </c>
      <c r="H644" s="142">
        <f t="shared" si="119"/>
        <v>2.085663894696923</v>
      </c>
      <c r="I644" s="143">
        <f t="shared" si="125"/>
        <v>208.5663894696923</v>
      </c>
      <c r="J644" s="142">
        <f t="shared" si="120"/>
        <v>0.31050000000000022</v>
      </c>
      <c r="K644" s="142">
        <f t="shared" si="121"/>
        <v>0.16685311157575386</v>
      </c>
      <c r="L644" s="144">
        <f t="shared" si="126"/>
        <v>0.47735311157575411</v>
      </c>
      <c r="M644" s="143"/>
    </row>
    <row r="645" spans="1:13" x14ac:dyDescent="0.35">
      <c r="A645" s="143">
        <f t="shared" si="122"/>
        <v>100</v>
      </c>
      <c r="B645" s="141">
        <f t="shared" si="123"/>
        <v>0.62200000000000044</v>
      </c>
      <c r="C645" s="145">
        <f t="shared" si="128"/>
        <v>0.5</v>
      </c>
      <c r="D645">
        <f t="shared" si="128"/>
        <v>2</v>
      </c>
      <c r="F645">
        <f t="shared" si="124"/>
        <v>2.0889029558485921E-2</v>
      </c>
      <c r="G645">
        <f t="shared" si="118"/>
        <v>0.12000000000000374</v>
      </c>
      <c r="H645" s="142">
        <f t="shared" si="119"/>
        <v>2.0814058567965286</v>
      </c>
      <c r="I645" s="143">
        <f t="shared" si="125"/>
        <v>208.14058567965284</v>
      </c>
      <c r="J645" s="142">
        <f t="shared" si="120"/>
        <v>0.31100000000000022</v>
      </c>
      <c r="K645" s="142">
        <f t="shared" si="121"/>
        <v>0.16651246854372229</v>
      </c>
      <c r="L645" s="144">
        <f t="shared" si="126"/>
        <v>0.47751246854372253</v>
      </c>
      <c r="M645" s="143"/>
    </row>
    <row r="646" spans="1:13" x14ac:dyDescent="0.35">
      <c r="A646" s="143">
        <f t="shared" si="122"/>
        <v>100</v>
      </c>
      <c r="B646" s="141">
        <f t="shared" si="123"/>
        <v>0.62300000000000044</v>
      </c>
      <c r="C646" s="145">
        <f t="shared" si="128"/>
        <v>0.5</v>
      </c>
      <c r="D646">
        <f t="shared" si="128"/>
        <v>2</v>
      </c>
      <c r="F646">
        <f t="shared" si="124"/>
        <v>2.086359995086012E-2</v>
      </c>
      <c r="G646">
        <f t="shared" si="118"/>
        <v>0.12000000000000356</v>
      </c>
      <c r="H646" s="142">
        <f t="shared" si="119"/>
        <v>2.0771396883428532</v>
      </c>
      <c r="I646" s="143">
        <f t="shared" si="125"/>
        <v>207.71396883428531</v>
      </c>
      <c r="J646" s="142">
        <f t="shared" si="120"/>
        <v>0.31150000000000022</v>
      </c>
      <c r="K646" s="142">
        <f t="shared" si="121"/>
        <v>0.16617117506742826</v>
      </c>
      <c r="L646" s="144">
        <f t="shared" si="126"/>
        <v>0.47767117506742851</v>
      </c>
      <c r="M646" s="143"/>
    </row>
    <row r="647" spans="1:13" x14ac:dyDescent="0.35">
      <c r="A647" s="143">
        <f t="shared" si="122"/>
        <v>100</v>
      </c>
      <c r="B647" s="141">
        <f t="shared" si="123"/>
        <v>0.62400000000000044</v>
      </c>
      <c r="C647" s="145">
        <f t="shared" si="128"/>
        <v>0.5</v>
      </c>
      <c r="D647">
        <f t="shared" si="128"/>
        <v>2</v>
      </c>
      <c r="F647">
        <f t="shared" si="124"/>
        <v>2.083822657927456E-2</v>
      </c>
      <c r="G647">
        <f t="shared" si="118"/>
        <v>0.12000000000000338</v>
      </c>
      <c r="H647" s="142">
        <f t="shared" si="119"/>
        <v>2.0728654074624266</v>
      </c>
      <c r="I647" s="143">
        <f t="shared" si="125"/>
        <v>207.28654074624268</v>
      </c>
      <c r="J647" s="142">
        <f t="shared" si="120"/>
        <v>0.31200000000000022</v>
      </c>
      <c r="K647" s="142">
        <f t="shared" si="121"/>
        <v>0.16582923259699414</v>
      </c>
      <c r="L647" s="144">
        <f t="shared" si="126"/>
        <v>0.47782923259699439</v>
      </c>
      <c r="M647" s="143"/>
    </row>
    <row r="648" spans="1:13" x14ac:dyDescent="0.35">
      <c r="A648" s="143">
        <f t="shared" si="122"/>
        <v>100</v>
      </c>
      <c r="B648" s="141">
        <f t="shared" si="123"/>
        <v>0.62500000000000044</v>
      </c>
      <c r="C648" s="145">
        <f t="shared" si="128"/>
        <v>0.5</v>
      </c>
      <c r="D648">
        <f t="shared" si="128"/>
        <v>2</v>
      </c>
      <c r="F648">
        <f t="shared" si="124"/>
        <v>2.0812909238908495E-2</v>
      </c>
      <c r="G648">
        <f t="shared" si="118"/>
        <v>0.12000000000000322</v>
      </c>
      <c r="H648" s="142">
        <f t="shared" si="119"/>
        <v>2.0685830322073673</v>
      </c>
      <c r="I648" s="143">
        <f t="shared" si="125"/>
        <v>206.85830322073673</v>
      </c>
      <c r="J648" s="142">
        <f t="shared" si="120"/>
        <v>0.31250000000000022</v>
      </c>
      <c r="K648" s="142">
        <f t="shared" si="121"/>
        <v>0.16548664257658938</v>
      </c>
      <c r="L648" s="144">
        <f t="shared" si="126"/>
        <v>0.47798664257658963</v>
      </c>
      <c r="M648" s="143"/>
    </row>
    <row r="649" spans="1:13" x14ac:dyDescent="0.35">
      <c r="A649" s="143">
        <f t="shared" si="122"/>
        <v>100</v>
      </c>
      <c r="B649" s="141">
        <f t="shared" si="123"/>
        <v>0.62600000000000044</v>
      </c>
      <c r="C649" s="145">
        <f t="shared" ref="C649:D664" si="129">+C648</f>
        <v>0.5</v>
      </c>
      <c r="D649">
        <f t="shared" si="129"/>
        <v>2</v>
      </c>
      <c r="F649">
        <f t="shared" si="124"/>
        <v>2.0787647726002507E-2</v>
      </c>
      <c r="G649">
        <f t="shared" si="118"/>
        <v>0.12000000000000306</v>
      </c>
      <c r="H649" s="142">
        <f t="shared" si="119"/>
        <v>2.0642925805557399</v>
      </c>
      <c r="I649" s="143">
        <f t="shared" si="125"/>
        <v>206.429258055574</v>
      </c>
      <c r="J649" s="142">
        <f t="shared" si="120"/>
        <v>0.31300000000000022</v>
      </c>
      <c r="K649" s="142">
        <f t="shared" si="121"/>
        <v>0.16514340644445921</v>
      </c>
      <c r="L649" s="144">
        <f t="shared" si="126"/>
        <v>0.47814340644445941</v>
      </c>
      <c r="M649" s="143"/>
    </row>
    <row r="650" spans="1:13" x14ac:dyDescent="0.35">
      <c r="A650" s="143">
        <f t="shared" si="122"/>
        <v>100</v>
      </c>
      <c r="B650" s="141">
        <f t="shared" si="123"/>
        <v>0.62700000000000045</v>
      </c>
      <c r="C650" s="145">
        <f t="shared" si="129"/>
        <v>0.5</v>
      </c>
      <c r="D650">
        <f t="shared" si="129"/>
        <v>2</v>
      </c>
      <c r="F650">
        <f t="shared" si="124"/>
        <v>2.0762441837851361E-2</v>
      </c>
      <c r="G650">
        <f t="shared" si="118"/>
        <v>0.12000000000000291</v>
      </c>
      <c r="H650" s="142">
        <f t="shared" si="119"/>
        <v>2.0599940704118951</v>
      </c>
      <c r="I650" s="143">
        <f t="shared" si="125"/>
        <v>205.9994070411895</v>
      </c>
      <c r="J650" s="142">
        <f t="shared" si="120"/>
        <v>0.31350000000000022</v>
      </c>
      <c r="K650" s="142">
        <f t="shared" si="121"/>
        <v>0.16479952563295161</v>
      </c>
      <c r="L650" s="144">
        <f t="shared" si="126"/>
        <v>0.47829952563295186</v>
      </c>
      <c r="M650" s="143"/>
    </row>
    <row r="651" spans="1:13" x14ac:dyDescent="0.35">
      <c r="A651" s="143">
        <f t="shared" si="122"/>
        <v>100</v>
      </c>
      <c r="B651" s="141">
        <f t="shared" si="123"/>
        <v>0.62800000000000045</v>
      </c>
      <c r="C651" s="145">
        <f t="shared" si="129"/>
        <v>0.5</v>
      </c>
      <c r="D651">
        <f t="shared" si="129"/>
        <v>2</v>
      </c>
      <c r="F651">
        <f t="shared" si="124"/>
        <v>2.073729137279692E-2</v>
      </c>
      <c r="G651">
        <f t="shared" si="118"/>
        <v>0.12000000000000276</v>
      </c>
      <c r="H651" s="142">
        <f t="shared" si="119"/>
        <v>2.0556875196068045</v>
      </c>
      <c r="I651" s="143">
        <f t="shared" si="125"/>
        <v>205.56875196068046</v>
      </c>
      <c r="J651" s="142">
        <f t="shared" si="120"/>
        <v>0.31400000000000022</v>
      </c>
      <c r="K651" s="142">
        <f t="shared" si="121"/>
        <v>0.16445500156854437</v>
      </c>
      <c r="L651" s="144">
        <f t="shared" si="126"/>
        <v>0.47845500156854459</v>
      </c>
      <c r="M651" s="143"/>
    </row>
    <row r="652" spans="1:13" x14ac:dyDescent="0.35">
      <c r="A652" s="143">
        <f t="shared" si="122"/>
        <v>100</v>
      </c>
      <c r="B652" s="141">
        <f t="shared" si="123"/>
        <v>0.62900000000000045</v>
      </c>
      <c r="C652" s="145">
        <f t="shared" si="129"/>
        <v>0.5</v>
      </c>
      <c r="D652">
        <f t="shared" si="129"/>
        <v>2</v>
      </c>
      <c r="F652">
        <f t="shared" si="124"/>
        <v>2.0712196130221096E-2</v>
      </c>
      <c r="G652">
        <f t="shared" si="118"/>
        <v>0.12000000000000263</v>
      </c>
      <c r="H652" s="142">
        <f t="shared" si="119"/>
        <v>2.0513729458984051</v>
      </c>
      <c r="I652" s="143">
        <f t="shared" si="125"/>
        <v>205.13729458984051</v>
      </c>
      <c r="J652" s="142">
        <f t="shared" si="120"/>
        <v>0.31450000000000022</v>
      </c>
      <c r="K652" s="142">
        <f t="shared" si="121"/>
        <v>0.1641098356718724</v>
      </c>
      <c r="L652" s="144">
        <f t="shared" si="126"/>
        <v>0.47860983567187265</v>
      </c>
      <c r="M652" s="143"/>
    </row>
    <row r="653" spans="1:13" x14ac:dyDescent="0.35">
      <c r="A653" s="143">
        <f t="shared" si="122"/>
        <v>100</v>
      </c>
      <c r="B653" s="141">
        <f t="shared" si="123"/>
        <v>0.63000000000000045</v>
      </c>
      <c r="C653" s="145">
        <f t="shared" si="129"/>
        <v>0.5</v>
      </c>
      <c r="D653">
        <f t="shared" si="129"/>
        <v>2</v>
      </c>
      <c r="F653">
        <f t="shared" si="124"/>
        <v>2.0687155910538855E-2</v>
      </c>
      <c r="G653">
        <f t="shared" si="118"/>
        <v>0.12000000000000251</v>
      </c>
      <c r="H653" s="142">
        <f t="shared" si="119"/>
        <v>2.0470503669719347</v>
      </c>
      <c r="I653" s="143">
        <f t="shared" si="125"/>
        <v>204.70503669719346</v>
      </c>
      <c r="J653" s="142">
        <f t="shared" si="120"/>
        <v>0.31500000000000022</v>
      </c>
      <c r="K653" s="142">
        <f t="shared" si="121"/>
        <v>0.16376402935775478</v>
      </c>
      <c r="L653" s="144">
        <f t="shared" si="126"/>
        <v>0.47876402935775497</v>
      </c>
      <c r="M653" s="143"/>
    </row>
    <row r="654" spans="1:13" x14ac:dyDescent="0.35">
      <c r="A654" s="143">
        <f t="shared" si="122"/>
        <v>100</v>
      </c>
      <c r="B654" s="141">
        <f t="shared" si="123"/>
        <v>0.63100000000000045</v>
      </c>
      <c r="C654" s="145">
        <f t="shared" si="129"/>
        <v>0.5</v>
      </c>
      <c r="D654">
        <f t="shared" si="129"/>
        <v>2</v>
      </c>
      <c r="F654">
        <f t="shared" si="124"/>
        <v>2.0662170515191338E-2</v>
      </c>
      <c r="G654">
        <f t="shared" si="118"/>
        <v>0.12000000000000238</v>
      </c>
      <c r="H654" s="142">
        <f t="shared" si="119"/>
        <v>2.0427198004402571</v>
      </c>
      <c r="I654" s="143">
        <f t="shared" si="125"/>
        <v>204.27198004402572</v>
      </c>
      <c r="J654" s="142">
        <f t="shared" si="120"/>
        <v>0.31550000000000022</v>
      </c>
      <c r="K654" s="142">
        <f t="shared" si="121"/>
        <v>0.16341758403522058</v>
      </c>
      <c r="L654" s="144">
        <f t="shared" si="126"/>
        <v>0.47891758403522078</v>
      </c>
      <c r="M654" s="143"/>
    </row>
    <row r="655" spans="1:13" x14ac:dyDescent="0.35">
      <c r="A655" s="143">
        <f t="shared" si="122"/>
        <v>100</v>
      </c>
      <c r="B655" s="141">
        <f t="shared" si="123"/>
        <v>0.63200000000000045</v>
      </c>
      <c r="C655" s="145">
        <f t="shared" si="129"/>
        <v>0.5</v>
      </c>
      <c r="D655">
        <f t="shared" si="129"/>
        <v>2</v>
      </c>
      <c r="F655">
        <f t="shared" si="124"/>
        <v>2.0637239746638978E-2</v>
      </c>
      <c r="G655">
        <f t="shared" si="118"/>
        <v>0.12000000000000226</v>
      </c>
      <c r="H655" s="142">
        <f t="shared" si="119"/>
        <v>2.0383812638442018</v>
      </c>
      <c r="I655" s="143">
        <f t="shared" si="125"/>
        <v>203.83812638442018</v>
      </c>
      <c r="J655" s="142">
        <f t="shared" si="120"/>
        <v>0.31600000000000023</v>
      </c>
      <c r="K655" s="142">
        <f t="shared" si="121"/>
        <v>0.16307050110753615</v>
      </c>
      <c r="L655" s="144">
        <f t="shared" si="126"/>
        <v>0.47907050110753635</v>
      </c>
      <c r="M655" s="143"/>
    </row>
    <row r="656" spans="1:13" x14ac:dyDescent="0.35">
      <c r="A656" s="143">
        <f t="shared" si="122"/>
        <v>100</v>
      </c>
      <c r="B656" s="141">
        <f t="shared" si="123"/>
        <v>0.63300000000000045</v>
      </c>
      <c r="C656" s="145">
        <f t="shared" si="129"/>
        <v>0.5</v>
      </c>
      <c r="D656">
        <f t="shared" si="129"/>
        <v>2</v>
      </c>
      <c r="F656">
        <f t="shared" si="124"/>
        <v>2.0612363408354671E-2</v>
      </c>
      <c r="G656">
        <f t="shared" si="118"/>
        <v>0.12000000000000215</v>
      </c>
      <c r="H656" s="142">
        <f t="shared" si="119"/>
        <v>2.0340347746528797</v>
      </c>
      <c r="I656" s="143">
        <f t="shared" si="125"/>
        <v>203.40347746528798</v>
      </c>
      <c r="J656" s="142">
        <f t="shared" si="120"/>
        <v>0.31650000000000023</v>
      </c>
      <c r="K656" s="142">
        <f t="shared" si="121"/>
        <v>0.16272278197223039</v>
      </c>
      <c r="L656" s="144">
        <f t="shared" si="126"/>
        <v>0.47922278197223062</v>
      </c>
      <c r="M656" s="143"/>
    </row>
    <row r="657" spans="1:13" x14ac:dyDescent="0.35">
      <c r="A657" s="143">
        <f t="shared" si="122"/>
        <v>100</v>
      </c>
      <c r="B657" s="141">
        <f t="shared" si="123"/>
        <v>0.63400000000000045</v>
      </c>
      <c r="C657" s="145">
        <f t="shared" si="129"/>
        <v>0.5</v>
      </c>
      <c r="D657">
        <f t="shared" si="129"/>
        <v>2</v>
      </c>
      <c r="F657">
        <f t="shared" si="124"/>
        <v>2.0587541304817065E-2</v>
      </c>
      <c r="G657">
        <f t="shared" si="118"/>
        <v>0.12000000000000205</v>
      </c>
      <c r="H657" s="142">
        <f t="shared" si="119"/>
        <v>2.0296803502640155</v>
      </c>
      <c r="I657" s="143">
        <f t="shared" si="125"/>
        <v>202.96803502640154</v>
      </c>
      <c r="J657" s="142">
        <f t="shared" si="120"/>
        <v>0.31700000000000023</v>
      </c>
      <c r="K657" s="142">
        <f t="shared" si="121"/>
        <v>0.16237442802112123</v>
      </c>
      <c r="L657" s="144">
        <f t="shared" si="126"/>
        <v>0.47937442802112146</v>
      </c>
      <c r="M657" s="143"/>
    </row>
    <row r="658" spans="1:13" x14ac:dyDescent="0.35">
      <c r="A658" s="143">
        <f t="shared" si="122"/>
        <v>100</v>
      </c>
      <c r="B658" s="141">
        <f t="shared" si="123"/>
        <v>0.63500000000000045</v>
      </c>
      <c r="C658" s="145">
        <f t="shared" si="129"/>
        <v>0.5</v>
      </c>
      <c r="D658">
        <f t="shared" si="129"/>
        <v>2</v>
      </c>
      <c r="F658">
        <f t="shared" si="124"/>
        <v>2.0562773241503834E-2</v>
      </c>
      <c r="G658">
        <f t="shared" si="118"/>
        <v>0.12000000000000194</v>
      </c>
      <c r="H658" s="142">
        <f t="shared" si="119"/>
        <v>2.025318008004267</v>
      </c>
      <c r="I658" s="143">
        <f t="shared" si="125"/>
        <v>202.53180080042671</v>
      </c>
      <c r="J658" s="142">
        <f t="shared" si="120"/>
        <v>0.31750000000000023</v>
      </c>
      <c r="K658" s="142">
        <f t="shared" si="121"/>
        <v>0.16202544064034136</v>
      </c>
      <c r="L658" s="144">
        <f t="shared" si="126"/>
        <v>0.47952544064034158</v>
      </c>
      <c r="M658" s="143"/>
    </row>
    <row r="659" spans="1:13" x14ac:dyDescent="0.35">
      <c r="A659" s="143">
        <f t="shared" si="122"/>
        <v>100</v>
      </c>
      <c r="B659" s="141">
        <f t="shared" si="123"/>
        <v>0.63600000000000045</v>
      </c>
      <c r="C659" s="145">
        <f t="shared" si="129"/>
        <v>0.5</v>
      </c>
      <c r="D659">
        <f t="shared" si="129"/>
        <v>2</v>
      </c>
      <c r="F659">
        <f t="shared" si="124"/>
        <v>2.0538059024885071E-2</v>
      </c>
      <c r="G659">
        <f t="shared" si="118"/>
        <v>0.12000000000000186</v>
      </c>
      <c r="H659" s="142">
        <f t="shared" si="119"/>
        <v>2.0209477651295398</v>
      </c>
      <c r="I659" s="143">
        <f t="shared" si="125"/>
        <v>202.09477651295398</v>
      </c>
      <c r="J659" s="142">
        <f t="shared" si="120"/>
        <v>0.31800000000000023</v>
      </c>
      <c r="K659" s="142">
        <f t="shared" si="121"/>
        <v>0.1616758212103632</v>
      </c>
      <c r="L659" s="144">
        <f t="shared" si="126"/>
        <v>0.47967582121036345</v>
      </c>
      <c r="M659" s="143"/>
    </row>
    <row r="660" spans="1:13" x14ac:dyDescent="0.35">
      <c r="A660" s="143">
        <f t="shared" si="122"/>
        <v>100</v>
      </c>
      <c r="B660" s="141">
        <f t="shared" si="123"/>
        <v>0.63700000000000045</v>
      </c>
      <c r="C660" s="145">
        <f t="shared" si="129"/>
        <v>0.5</v>
      </c>
      <c r="D660">
        <f t="shared" si="129"/>
        <v>2</v>
      </c>
      <c r="F660">
        <f t="shared" si="124"/>
        <v>2.0513398462416656E-2</v>
      </c>
      <c r="G660">
        <f t="shared" si="118"/>
        <v>0.12000000000000176</v>
      </c>
      <c r="H660" s="142">
        <f t="shared" si="119"/>
        <v>2.0165696388253096</v>
      </c>
      <c r="I660" s="143">
        <f t="shared" si="125"/>
        <v>201.65696388253096</v>
      </c>
      <c r="J660" s="142">
        <f t="shared" si="120"/>
        <v>0.31850000000000023</v>
      </c>
      <c r="K660" s="142">
        <f t="shared" si="121"/>
        <v>0.16132557110602477</v>
      </c>
      <c r="L660" s="144">
        <f t="shared" si="126"/>
        <v>0.47982557110602497</v>
      </c>
      <c r="M660" s="143"/>
    </row>
    <row r="661" spans="1:13" x14ac:dyDescent="0.35">
      <c r="A661" s="143">
        <f t="shared" si="122"/>
        <v>100</v>
      </c>
      <c r="B661" s="141">
        <f t="shared" si="123"/>
        <v>0.63800000000000046</v>
      </c>
      <c r="C661" s="145">
        <f t="shared" si="129"/>
        <v>0.5</v>
      </c>
      <c r="D661">
        <f t="shared" si="129"/>
        <v>2</v>
      </c>
      <c r="F661">
        <f t="shared" si="124"/>
        <v>2.0488791362533773E-2</v>
      </c>
      <c r="G661">
        <f t="shared" si="118"/>
        <v>0.12000000000000167</v>
      </c>
      <c r="H661" s="142">
        <f t="shared" si="119"/>
        <v>2.0121836462069314</v>
      </c>
      <c r="I661" s="143">
        <f t="shared" si="125"/>
        <v>201.21836462069314</v>
      </c>
      <c r="J661" s="142">
        <f t="shared" si="120"/>
        <v>0.31900000000000023</v>
      </c>
      <c r="K661" s="142">
        <f t="shared" si="121"/>
        <v>0.16097469169655451</v>
      </c>
      <c r="L661" s="144">
        <f t="shared" si="126"/>
        <v>0.47997469169655471</v>
      </c>
      <c r="M661" s="143"/>
    </row>
    <row r="662" spans="1:13" x14ac:dyDescent="0.35">
      <c r="A662" s="143">
        <f t="shared" si="122"/>
        <v>100</v>
      </c>
      <c r="B662" s="141">
        <f t="shared" si="123"/>
        <v>0.63900000000000046</v>
      </c>
      <c r="C662" s="145">
        <f t="shared" si="129"/>
        <v>0.5</v>
      </c>
      <c r="D662">
        <f t="shared" si="129"/>
        <v>2</v>
      </c>
      <c r="F662">
        <f t="shared" si="124"/>
        <v>2.0464237534644394E-2</v>
      </c>
      <c r="G662">
        <f t="shared" si="118"/>
        <v>0.12000000000000159</v>
      </c>
      <c r="H662" s="142">
        <f t="shared" si="119"/>
        <v>2.0077898043199496</v>
      </c>
      <c r="I662" s="143">
        <f t="shared" si="125"/>
        <v>200.77898043199497</v>
      </c>
      <c r="J662" s="142">
        <f t="shared" si="120"/>
        <v>0.31950000000000023</v>
      </c>
      <c r="K662" s="142">
        <f t="shared" si="121"/>
        <v>0.16062318434559597</v>
      </c>
      <c r="L662" s="144">
        <f t="shared" si="126"/>
        <v>0.4801231843455962</v>
      </c>
      <c r="M662" s="143"/>
    </row>
    <row r="663" spans="1:13" x14ac:dyDescent="0.35">
      <c r="A663" s="143">
        <f t="shared" si="122"/>
        <v>100</v>
      </c>
      <c r="B663" s="141">
        <f t="shared" si="123"/>
        <v>0.64000000000000046</v>
      </c>
      <c r="C663" s="145">
        <f t="shared" si="129"/>
        <v>0.5</v>
      </c>
      <c r="D663">
        <f t="shared" si="129"/>
        <v>2</v>
      </c>
      <c r="F663">
        <f t="shared" si="124"/>
        <v>2.0439736789122871E-2</v>
      </c>
      <c r="G663">
        <f t="shared" si="118"/>
        <v>0.12000000000000152</v>
      </c>
      <c r="H663" s="142">
        <f t="shared" si="119"/>
        <v>2.0033881301404115</v>
      </c>
      <c r="I663" s="143">
        <f t="shared" si="125"/>
        <v>200.33881301404114</v>
      </c>
      <c r="J663" s="142">
        <f t="shared" si="120"/>
        <v>0.32000000000000023</v>
      </c>
      <c r="K663" s="142">
        <f t="shared" si="121"/>
        <v>0.16027105041123293</v>
      </c>
      <c r="L663" s="144">
        <f t="shared" si="126"/>
        <v>0.48027105041123319</v>
      </c>
      <c r="M663" s="143"/>
    </row>
    <row r="664" spans="1:13" x14ac:dyDescent="0.35">
      <c r="A664" s="143">
        <f t="shared" si="122"/>
        <v>100</v>
      </c>
      <c r="B664" s="141">
        <f t="shared" si="123"/>
        <v>0.64100000000000046</v>
      </c>
      <c r="C664" s="145">
        <f t="shared" si="129"/>
        <v>0.5</v>
      </c>
      <c r="D664">
        <f t="shared" si="129"/>
        <v>2</v>
      </c>
      <c r="F664">
        <f t="shared" si="124"/>
        <v>2.0415288937303568E-2</v>
      </c>
      <c r="G664">
        <f t="shared" si="118"/>
        <v>0.12000000000000144</v>
      </c>
      <c r="H664" s="142">
        <f t="shared" si="119"/>
        <v>1.9989786405751651</v>
      </c>
      <c r="I664" s="143">
        <f t="shared" si="125"/>
        <v>199.8978640575165</v>
      </c>
      <c r="J664" s="142">
        <f t="shared" si="120"/>
        <v>0.32050000000000023</v>
      </c>
      <c r="K664" s="142">
        <f t="shared" si="121"/>
        <v>0.1599182912460132</v>
      </c>
      <c r="L664" s="144">
        <f t="shared" si="126"/>
        <v>0.48041829124601343</v>
      </c>
      <c r="M664" s="143"/>
    </row>
    <row r="665" spans="1:13" x14ac:dyDescent="0.35">
      <c r="A665" s="143">
        <f t="shared" si="122"/>
        <v>100</v>
      </c>
      <c r="B665" s="141">
        <f t="shared" si="123"/>
        <v>0.64200000000000046</v>
      </c>
      <c r="C665" s="145">
        <f t="shared" ref="C665:D680" si="130">+C664</f>
        <v>0.5</v>
      </c>
      <c r="D665">
        <f t="shared" si="130"/>
        <v>2</v>
      </c>
      <c r="F665">
        <f t="shared" si="124"/>
        <v>2.0390893791474515E-2</v>
      </c>
      <c r="G665">
        <f t="shared" ref="G665:G728" si="131">0.12*((1-EXP(-50*B665))/(1-EXP(-50)))+0.24*(1-(1-EXP(-50*B665))/(1-EXP(-50)))</f>
        <v>0.12000000000000137</v>
      </c>
      <c r="H665" s="142">
        <f t="shared" ref="H665:H728" si="132">(C665*NORMSDIST(NORMSINV(B665)/SQRT(1-G665)+SQRT(G665/(1-G665))*NORMSINV(0.999))-C665*B665)*((1+(D665-2.5)*F665)/(1-1.5*F665))*12.5*1.06</f>
        <v>1.9945613524621673</v>
      </c>
      <c r="I665" s="143">
        <f t="shared" si="125"/>
        <v>199.45613524621672</v>
      </c>
      <c r="J665" s="142">
        <f t="shared" ref="J665:J728" si="133">+B665*C665</f>
        <v>0.32100000000000023</v>
      </c>
      <c r="K665" s="142">
        <f t="shared" ref="K665:K728" si="134">+H665*8%</f>
        <v>0.15956490819697339</v>
      </c>
      <c r="L665" s="144">
        <f t="shared" si="126"/>
        <v>0.48056490819697362</v>
      </c>
      <c r="M665" s="143"/>
    </row>
    <row r="666" spans="1:13" x14ac:dyDescent="0.35">
      <c r="A666" s="143">
        <f t="shared" ref="A666:A729" si="135">+A665</f>
        <v>100</v>
      </c>
      <c r="B666" s="141">
        <f t="shared" ref="B666:B729" si="136">+B665+0.1%</f>
        <v>0.64300000000000046</v>
      </c>
      <c r="C666" s="145">
        <f t="shared" si="130"/>
        <v>0.5</v>
      </c>
      <c r="D666">
        <f t="shared" si="130"/>
        <v>2</v>
      </c>
      <c r="F666">
        <f t="shared" ref="F666:F729" si="137">+(0.11852-0.05478*LN(B666))^2</f>
        <v>2.0366551164871179E-2</v>
      </c>
      <c r="G666">
        <f t="shared" si="131"/>
        <v>0.1200000000000013</v>
      </c>
      <c r="H666" s="142">
        <f t="shared" si="132"/>
        <v>1.9901362825707827</v>
      </c>
      <c r="I666" s="143">
        <f t="shared" ref="I666:I729" si="138">+H666*A666</f>
        <v>199.01362825707827</v>
      </c>
      <c r="J666" s="142">
        <f t="shared" si="133"/>
        <v>0.32150000000000023</v>
      </c>
      <c r="K666" s="142">
        <f t="shared" si="134"/>
        <v>0.15921090260566262</v>
      </c>
      <c r="L666" s="144">
        <f t="shared" ref="L666:L729" si="139">+SUM(J666:K666)</f>
        <v>0.48071090260566285</v>
      </c>
      <c r="M666" s="143"/>
    </row>
    <row r="667" spans="1:13" x14ac:dyDescent="0.35">
      <c r="A667" s="143">
        <f t="shared" si="135"/>
        <v>100</v>
      </c>
      <c r="B667" s="141">
        <f t="shared" si="136"/>
        <v>0.64400000000000046</v>
      </c>
      <c r="C667" s="145">
        <f t="shared" si="130"/>
        <v>0.5</v>
      </c>
      <c r="D667">
        <f t="shared" si="130"/>
        <v>2</v>
      </c>
      <c r="F667">
        <f t="shared" si="137"/>
        <v>2.0342260871670188E-2</v>
      </c>
      <c r="G667">
        <f t="shared" si="131"/>
        <v>0.12000000000000124</v>
      </c>
      <c r="H667" s="142">
        <f t="shared" si="132"/>
        <v>1.9857034476020818</v>
      </c>
      <c r="I667" s="143">
        <f t="shared" si="138"/>
        <v>198.57034476020817</v>
      </c>
      <c r="J667" s="142">
        <f t="shared" si="133"/>
        <v>0.32200000000000023</v>
      </c>
      <c r="K667" s="142">
        <f t="shared" si="134"/>
        <v>0.15885627580816655</v>
      </c>
      <c r="L667" s="144">
        <f t="shared" si="139"/>
        <v>0.48085627580816681</v>
      </c>
      <c r="M667" s="143"/>
    </row>
    <row r="668" spans="1:13" x14ac:dyDescent="0.35">
      <c r="A668" s="143">
        <f t="shared" si="135"/>
        <v>100</v>
      </c>
      <c r="B668" s="141">
        <f t="shared" si="136"/>
        <v>0.64500000000000046</v>
      </c>
      <c r="C668" s="145">
        <f t="shared" si="130"/>
        <v>0.5</v>
      </c>
      <c r="D668">
        <f t="shared" si="130"/>
        <v>2</v>
      </c>
      <c r="F668">
        <f t="shared" si="137"/>
        <v>2.0318022726983208E-2</v>
      </c>
      <c r="G668">
        <f t="shared" si="131"/>
        <v>0.12000000000000119</v>
      </c>
      <c r="H668" s="142">
        <f t="shared" si="132"/>
        <v>1.9812628641891366</v>
      </c>
      <c r="I668" s="143">
        <f t="shared" si="138"/>
        <v>198.12628641891365</v>
      </c>
      <c r="J668" s="142">
        <f t="shared" si="133"/>
        <v>0.32250000000000023</v>
      </c>
      <c r="K668" s="142">
        <f t="shared" si="134"/>
        <v>0.15850102913513092</v>
      </c>
      <c r="L668" s="144">
        <f t="shared" si="139"/>
        <v>0.48100102913513115</v>
      </c>
      <c r="M668" s="143"/>
    </row>
    <row r="669" spans="1:13" x14ac:dyDescent="0.35">
      <c r="A669" s="143">
        <f t="shared" si="135"/>
        <v>100</v>
      </c>
      <c r="B669" s="141">
        <f t="shared" si="136"/>
        <v>0.64600000000000046</v>
      </c>
      <c r="C669" s="145">
        <f t="shared" si="130"/>
        <v>0.5</v>
      </c>
      <c r="D669">
        <f t="shared" si="130"/>
        <v>2</v>
      </c>
      <c r="F669">
        <f t="shared" si="137"/>
        <v>2.0293836546850828E-2</v>
      </c>
      <c r="G669">
        <f t="shared" si="131"/>
        <v>0.12000000000000112</v>
      </c>
      <c r="H669" s="142">
        <f t="shared" si="132"/>
        <v>1.9768145488973092</v>
      </c>
      <c r="I669" s="143">
        <f t="shared" si="138"/>
        <v>197.68145488973093</v>
      </c>
      <c r="J669" s="142">
        <f t="shared" si="133"/>
        <v>0.32300000000000023</v>
      </c>
      <c r="K669" s="142">
        <f t="shared" si="134"/>
        <v>0.15814516391178474</v>
      </c>
      <c r="L669" s="144">
        <f t="shared" si="139"/>
        <v>0.48114516391178497</v>
      </c>
      <c r="M669" s="143"/>
    </row>
    <row r="670" spans="1:13" x14ac:dyDescent="0.35">
      <c r="A670" s="143">
        <f t="shared" si="135"/>
        <v>100</v>
      </c>
      <c r="B670" s="141">
        <f t="shared" si="136"/>
        <v>0.64700000000000046</v>
      </c>
      <c r="C670" s="145">
        <f t="shared" si="130"/>
        <v>0.5</v>
      </c>
      <c r="D670">
        <f t="shared" si="130"/>
        <v>2</v>
      </c>
      <c r="F670">
        <f t="shared" si="137"/>
        <v>2.0269702148236424E-2</v>
      </c>
      <c r="G670">
        <f t="shared" si="131"/>
        <v>0.12000000000000106</v>
      </c>
      <c r="H670" s="142">
        <f t="shared" si="132"/>
        <v>1.97235851822455</v>
      </c>
      <c r="I670" s="143">
        <f t="shared" si="138"/>
        <v>197.235851822455</v>
      </c>
      <c r="J670" s="142">
        <f t="shared" si="133"/>
        <v>0.32350000000000023</v>
      </c>
      <c r="K670" s="142">
        <f t="shared" si="134"/>
        <v>0.15778868145796401</v>
      </c>
      <c r="L670" s="144">
        <f t="shared" si="139"/>
        <v>0.48128868145796422</v>
      </c>
      <c r="M670" s="143"/>
    </row>
    <row r="671" spans="1:13" x14ac:dyDescent="0.35">
      <c r="A671" s="143">
        <f t="shared" si="135"/>
        <v>100</v>
      </c>
      <c r="B671" s="141">
        <f t="shared" si="136"/>
        <v>0.64800000000000046</v>
      </c>
      <c r="C671" s="145">
        <f t="shared" si="130"/>
        <v>0.5</v>
      </c>
      <c r="D671">
        <f t="shared" si="130"/>
        <v>2</v>
      </c>
      <c r="F671">
        <f t="shared" si="137"/>
        <v>2.0245619349020225E-2</v>
      </c>
      <c r="G671">
        <f t="shared" si="131"/>
        <v>0.12000000000000101</v>
      </c>
      <c r="H671" s="142">
        <f t="shared" si="132"/>
        <v>1.9678947886016753</v>
      </c>
      <c r="I671" s="143">
        <f t="shared" si="138"/>
        <v>196.78947886016752</v>
      </c>
      <c r="J671" s="142">
        <f t="shared" si="133"/>
        <v>0.32400000000000023</v>
      </c>
      <c r="K671" s="142">
        <f t="shared" si="134"/>
        <v>0.15743158308813404</v>
      </c>
      <c r="L671" s="144">
        <f t="shared" si="139"/>
        <v>0.48143158308813427</v>
      </c>
      <c r="M671" s="143"/>
    </row>
    <row r="672" spans="1:13" x14ac:dyDescent="0.35">
      <c r="A672" s="143">
        <f t="shared" si="135"/>
        <v>100</v>
      </c>
      <c r="B672" s="141">
        <f t="shared" si="136"/>
        <v>0.64900000000000047</v>
      </c>
      <c r="C672" s="145">
        <f t="shared" si="130"/>
        <v>0.5</v>
      </c>
      <c r="D672">
        <f t="shared" si="130"/>
        <v>2</v>
      </c>
      <c r="F672">
        <f t="shared" si="137"/>
        <v>2.0221587967993289E-2</v>
      </c>
      <c r="G672">
        <f t="shared" si="131"/>
        <v>0.12000000000000097</v>
      </c>
      <c r="H672" s="142">
        <f t="shared" si="132"/>
        <v>1.9634233763926607</v>
      </c>
      <c r="I672" s="143">
        <f t="shared" si="138"/>
        <v>196.34233763926608</v>
      </c>
      <c r="J672" s="142">
        <f t="shared" si="133"/>
        <v>0.32450000000000023</v>
      </c>
      <c r="K672" s="142">
        <f t="shared" si="134"/>
        <v>0.15707387011141286</v>
      </c>
      <c r="L672" s="144">
        <f t="shared" si="139"/>
        <v>0.48157387011141306</v>
      </c>
      <c r="M672" s="143"/>
    </row>
    <row r="673" spans="1:13" x14ac:dyDescent="0.35">
      <c r="A673" s="143">
        <f t="shared" si="135"/>
        <v>100</v>
      </c>
      <c r="B673" s="141">
        <f t="shared" si="136"/>
        <v>0.65000000000000047</v>
      </c>
      <c r="C673" s="145">
        <f t="shared" si="130"/>
        <v>0.5</v>
      </c>
      <c r="D673">
        <f t="shared" si="130"/>
        <v>2</v>
      </c>
      <c r="F673">
        <f t="shared" si="137"/>
        <v>2.0197607824851572E-2</v>
      </c>
      <c r="G673">
        <f t="shared" si="131"/>
        <v>0.12000000000000091</v>
      </c>
      <c r="H673" s="142">
        <f t="shared" si="132"/>
        <v>1.9589442978949194</v>
      </c>
      <c r="I673" s="143">
        <f t="shared" si="138"/>
        <v>195.89442978949194</v>
      </c>
      <c r="J673" s="142">
        <f t="shared" si="133"/>
        <v>0.32500000000000023</v>
      </c>
      <c r="K673" s="142">
        <f t="shared" si="134"/>
        <v>0.15671554383159356</v>
      </c>
      <c r="L673" s="144">
        <f t="shared" si="139"/>
        <v>0.48171554383159376</v>
      </c>
      <c r="M673" s="143"/>
    </row>
    <row r="674" spans="1:13" x14ac:dyDescent="0.35">
      <c r="A674" s="143">
        <f t="shared" si="135"/>
        <v>100</v>
      </c>
      <c r="B674" s="141">
        <f t="shared" si="136"/>
        <v>0.65100000000000047</v>
      </c>
      <c r="C674" s="145">
        <f t="shared" si="130"/>
        <v>0.5</v>
      </c>
      <c r="D674">
        <f t="shared" si="130"/>
        <v>2</v>
      </c>
      <c r="F674">
        <f t="shared" si="137"/>
        <v>2.017367874019009E-2</v>
      </c>
      <c r="G674">
        <f t="shared" si="131"/>
        <v>0.12000000000000088</v>
      </c>
      <c r="H674" s="142">
        <f t="shared" si="132"/>
        <v>1.9544575693395849</v>
      </c>
      <c r="I674" s="143">
        <f t="shared" si="138"/>
        <v>195.44575693395848</v>
      </c>
      <c r="J674" s="142">
        <f t="shared" si="133"/>
        <v>0.32550000000000023</v>
      </c>
      <c r="K674" s="142">
        <f t="shared" si="134"/>
        <v>0.15635660554716679</v>
      </c>
      <c r="L674" s="144">
        <f t="shared" si="139"/>
        <v>0.48185660554716703</v>
      </c>
      <c r="M674" s="143"/>
    </row>
    <row r="675" spans="1:13" x14ac:dyDescent="0.35">
      <c r="A675" s="143">
        <f t="shared" si="135"/>
        <v>100</v>
      </c>
      <c r="B675" s="141">
        <f t="shared" si="136"/>
        <v>0.65200000000000047</v>
      </c>
      <c r="C675" s="145">
        <f t="shared" si="130"/>
        <v>0.5</v>
      </c>
      <c r="D675">
        <f t="shared" si="130"/>
        <v>2</v>
      </c>
      <c r="F675">
        <f t="shared" si="137"/>
        <v>2.0149800535497042E-2</v>
      </c>
      <c r="G675">
        <f t="shared" si="131"/>
        <v>0.12000000000000084</v>
      </c>
      <c r="H675" s="142">
        <f t="shared" si="132"/>
        <v>1.9499632068917863</v>
      </c>
      <c r="I675" s="143">
        <f t="shared" si="138"/>
        <v>194.99632068917862</v>
      </c>
      <c r="J675" s="142">
        <f t="shared" si="133"/>
        <v>0.32600000000000023</v>
      </c>
      <c r="K675" s="142">
        <f t="shared" si="134"/>
        <v>0.15599705655134291</v>
      </c>
      <c r="L675" s="144">
        <f t="shared" si="139"/>
        <v>0.48199705655134317</v>
      </c>
      <c r="M675" s="143"/>
    </row>
    <row r="676" spans="1:13" x14ac:dyDescent="0.35">
      <c r="A676" s="143">
        <f t="shared" si="135"/>
        <v>100</v>
      </c>
      <c r="B676" s="141">
        <f t="shared" si="136"/>
        <v>0.65300000000000047</v>
      </c>
      <c r="C676" s="145">
        <f t="shared" si="130"/>
        <v>0.5</v>
      </c>
      <c r="D676">
        <f t="shared" si="130"/>
        <v>2</v>
      </c>
      <c r="F676">
        <f t="shared" si="137"/>
        <v>2.0125973033148069E-2</v>
      </c>
      <c r="G676">
        <f t="shared" si="131"/>
        <v>0.12000000000000079</v>
      </c>
      <c r="H676" s="142">
        <f t="shared" si="132"/>
        <v>1.9454612266509224</v>
      </c>
      <c r="I676" s="143">
        <f t="shared" si="138"/>
        <v>194.54612266509224</v>
      </c>
      <c r="J676" s="142">
        <f t="shared" si="133"/>
        <v>0.32650000000000023</v>
      </c>
      <c r="K676" s="142">
        <f t="shared" si="134"/>
        <v>0.15563689813207379</v>
      </c>
      <c r="L676" s="144">
        <f t="shared" si="139"/>
        <v>0.48213689813207405</v>
      </c>
      <c r="M676" s="143"/>
    </row>
    <row r="677" spans="1:13" x14ac:dyDescent="0.35">
      <c r="A677" s="143">
        <f t="shared" si="135"/>
        <v>100</v>
      </c>
      <c r="B677" s="141">
        <f t="shared" si="136"/>
        <v>0.65400000000000047</v>
      </c>
      <c r="C677" s="145">
        <f t="shared" si="130"/>
        <v>0.5</v>
      </c>
      <c r="D677">
        <f t="shared" si="130"/>
        <v>2</v>
      </c>
      <c r="F677">
        <f t="shared" si="137"/>
        <v>2.0102196056400502E-2</v>
      </c>
      <c r="G677">
        <f t="shared" si="131"/>
        <v>0.12000000000000074</v>
      </c>
      <c r="H677" s="142">
        <f t="shared" si="132"/>
        <v>1.9409516446509416</v>
      </c>
      <c r="I677" s="143">
        <f t="shared" si="138"/>
        <v>194.09516446509417</v>
      </c>
      <c r="J677" s="142">
        <f t="shared" si="133"/>
        <v>0.32700000000000023</v>
      </c>
      <c r="K677" s="142">
        <f t="shared" si="134"/>
        <v>0.15527613157207534</v>
      </c>
      <c r="L677" s="144">
        <f t="shared" si="139"/>
        <v>0.48227613157207561</v>
      </c>
      <c r="M677" s="143"/>
    </row>
    <row r="678" spans="1:13" x14ac:dyDescent="0.35">
      <c r="A678" s="143">
        <f t="shared" si="135"/>
        <v>100</v>
      </c>
      <c r="B678" s="141">
        <f t="shared" si="136"/>
        <v>0.65500000000000047</v>
      </c>
      <c r="C678" s="145">
        <f t="shared" si="130"/>
        <v>0.5</v>
      </c>
      <c r="D678">
        <f t="shared" si="130"/>
        <v>2</v>
      </c>
      <c r="F678">
        <f t="shared" si="137"/>
        <v>2.0078469429387628E-2</v>
      </c>
      <c r="G678">
        <f t="shared" si="131"/>
        <v>0.12000000000000072</v>
      </c>
      <c r="H678" s="142">
        <f t="shared" si="132"/>
        <v>1.936434476860603</v>
      </c>
      <c r="I678" s="143">
        <f t="shared" si="138"/>
        <v>193.64344768606031</v>
      </c>
      <c r="J678" s="142">
        <f t="shared" si="133"/>
        <v>0.32750000000000024</v>
      </c>
      <c r="K678" s="142">
        <f t="shared" si="134"/>
        <v>0.15491475814884825</v>
      </c>
      <c r="L678" s="144">
        <f t="shared" si="139"/>
        <v>0.48241475814884849</v>
      </c>
      <c r="M678" s="143"/>
    </row>
    <row r="679" spans="1:13" x14ac:dyDescent="0.35">
      <c r="A679" s="143">
        <f t="shared" si="135"/>
        <v>100</v>
      </c>
      <c r="B679" s="141">
        <f t="shared" si="136"/>
        <v>0.65600000000000047</v>
      </c>
      <c r="C679" s="145">
        <f t="shared" si="130"/>
        <v>0.5</v>
      </c>
      <c r="D679">
        <f t="shared" si="130"/>
        <v>2</v>
      </c>
      <c r="F679">
        <f t="shared" si="137"/>
        <v>2.0054792977113118E-2</v>
      </c>
      <c r="G679">
        <f t="shared" si="131"/>
        <v>0.12000000000000068</v>
      </c>
      <c r="H679" s="142">
        <f t="shared" si="132"/>
        <v>1.9319097391837492</v>
      </c>
      <c r="I679" s="143">
        <f t="shared" si="138"/>
        <v>193.19097391837491</v>
      </c>
      <c r="J679" s="142">
        <f t="shared" si="133"/>
        <v>0.32800000000000024</v>
      </c>
      <c r="K679" s="142">
        <f t="shared" si="134"/>
        <v>0.15455277913469995</v>
      </c>
      <c r="L679" s="144">
        <f t="shared" si="139"/>
        <v>0.48255277913470018</v>
      </c>
      <c r="M679" s="143"/>
    </row>
    <row r="680" spans="1:13" x14ac:dyDescent="0.35">
      <c r="A680" s="143">
        <f t="shared" si="135"/>
        <v>100</v>
      </c>
      <c r="B680" s="141">
        <f t="shared" si="136"/>
        <v>0.65700000000000047</v>
      </c>
      <c r="C680" s="145">
        <f t="shared" si="130"/>
        <v>0.5</v>
      </c>
      <c r="D680">
        <f t="shared" si="130"/>
        <v>2</v>
      </c>
      <c r="F680">
        <f t="shared" si="137"/>
        <v>2.0031166525445378E-2</v>
      </c>
      <c r="G680">
        <f t="shared" si="131"/>
        <v>0.12000000000000065</v>
      </c>
      <c r="H680" s="142">
        <f t="shared" si="132"/>
        <v>1.9273774474595742</v>
      </c>
      <c r="I680" s="143">
        <f t="shared" si="138"/>
        <v>192.73774474595743</v>
      </c>
      <c r="J680" s="142">
        <f t="shared" si="133"/>
        <v>0.32850000000000024</v>
      </c>
      <c r="K680" s="142">
        <f t="shared" si="134"/>
        <v>0.15419019579676593</v>
      </c>
      <c r="L680" s="144">
        <f t="shared" si="139"/>
        <v>0.4826901957967662</v>
      </c>
      <c r="M680" s="143"/>
    </row>
    <row r="681" spans="1:13" x14ac:dyDescent="0.35">
      <c r="A681" s="143">
        <f t="shared" si="135"/>
        <v>100</v>
      </c>
      <c r="B681" s="141">
        <f t="shared" si="136"/>
        <v>0.65800000000000047</v>
      </c>
      <c r="C681" s="145">
        <f t="shared" ref="C681:D696" si="140">+C680</f>
        <v>0.5</v>
      </c>
      <c r="D681">
        <f t="shared" si="140"/>
        <v>2</v>
      </c>
      <c r="F681">
        <f t="shared" si="137"/>
        <v>2.0007589901111993E-2</v>
      </c>
      <c r="G681">
        <f t="shared" si="131"/>
        <v>0.12000000000000061</v>
      </c>
      <c r="H681" s="142">
        <f t="shared" si="132"/>
        <v>1.9228376174628785</v>
      </c>
      <c r="I681" s="143">
        <f t="shared" si="138"/>
        <v>192.28376174628784</v>
      </c>
      <c r="J681" s="142">
        <f t="shared" si="133"/>
        <v>0.32900000000000024</v>
      </c>
      <c r="K681" s="142">
        <f t="shared" si="134"/>
        <v>0.15382700939703028</v>
      </c>
      <c r="L681" s="144">
        <f t="shared" si="139"/>
        <v>0.48282700939703049</v>
      </c>
      <c r="M681" s="143"/>
    </row>
    <row r="682" spans="1:13" x14ac:dyDescent="0.35">
      <c r="A682" s="143">
        <f t="shared" si="135"/>
        <v>100</v>
      </c>
      <c r="B682" s="141">
        <f t="shared" si="136"/>
        <v>0.65900000000000047</v>
      </c>
      <c r="C682" s="145">
        <f t="shared" si="140"/>
        <v>0.5</v>
      </c>
      <c r="D682">
        <f t="shared" si="140"/>
        <v>2</v>
      </c>
      <c r="F682">
        <f t="shared" si="137"/>
        <v>1.9984062931694226E-2</v>
      </c>
      <c r="G682">
        <f t="shared" si="131"/>
        <v>0.12000000000000058</v>
      </c>
      <c r="H682" s="142">
        <f t="shared" si="132"/>
        <v>1.9182902649043418</v>
      </c>
      <c r="I682" s="143">
        <f t="shared" si="138"/>
        <v>191.82902649043419</v>
      </c>
      <c r="J682" s="142">
        <f t="shared" si="133"/>
        <v>0.32950000000000024</v>
      </c>
      <c r="K682" s="142">
        <f t="shared" si="134"/>
        <v>0.15346322119234734</v>
      </c>
      <c r="L682" s="144">
        <f t="shared" si="139"/>
        <v>0.48296322119234758</v>
      </c>
      <c r="M682" s="143"/>
    </row>
    <row r="683" spans="1:13" x14ac:dyDescent="0.35">
      <c r="A683" s="143">
        <f t="shared" si="135"/>
        <v>100</v>
      </c>
      <c r="B683" s="141">
        <f t="shared" si="136"/>
        <v>0.66000000000000048</v>
      </c>
      <c r="C683" s="145">
        <f t="shared" si="140"/>
        <v>0.5</v>
      </c>
      <c r="D683">
        <f t="shared" si="140"/>
        <v>2</v>
      </c>
      <c r="F683">
        <f t="shared" si="137"/>
        <v>1.9960585445621543E-2</v>
      </c>
      <c r="G683">
        <f t="shared" si="131"/>
        <v>0.12000000000000056</v>
      </c>
      <c r="H683" s="142">
        <f t="shared" si="132"/>
        <v>1.9137354054307678</v>
      </c>
      <c r="I683" s="143">
        <f t="shared" si="138"/>
        <v>191.37354054307679</v>
      </c>
      <c r="J683" s="142">
        <f t="shared" si="133"/>
        <v>0.33000000000000024</v>
      </c>
      <c r="K683" s="142">
        <f t="shared" si="134"/>
        <v>0.15309883243446143</v>
      </c>
      <c r="L683" s="144">
        <f t="shared" si="139"/>
        <v>0.48309883243446167</v>
      </c>
      <c r="M683" s="143"/>
    </row>
    <row r="684" spans="1:13" x14ac:dyDescent="0.35">
      <c r="A684" s="143">
        <f t="shared" si="135"/>
        <v>100</v>
      </c>
      <c r="B684" s="141">
        <f t="shared" si="136"/>
        <v>0.66100000000000048</v>
      </c>
      <c r="C684" s="145">
        <f t="shared" si="140"/>
        <v>0.5</v>
      </c>
      <c r="D684">
        <f t="shared" si="140"/>
        <v>2</v>
      </c>
      <c r="F684">
        <f t="shared" si="137"/>
        <v>1.9937157272166182E-2</v>
      </c>
      <c r="G684">
        <f t="shared" si="131"/>
        <v>0.12000000000000054</v>
      </c>
      <c r="H684" s="142">
        <f t="shared" si="132"/>
        <v>1.90917305462535</v>
      </c>
      <c r="I684" s="143">
        <f t="shared" si="138"/>
        <v>190.91730546253501</v>
      </c>
      <c r="J684" s="142">
        <f t="shared" si="133"/>
        <v>0.33050000000000024</v>
      </c>
      <c r="K684" s="142">
        <f t="shared" si="134"/>
        <v>0.15273384437002802</v>
      </c>
      <c r="L684" s="144">
        <f t="shared" si="139"/>
        <v>0.48323384437002825</v>
      </c>
      <c r="M684" s="143"/>
    </row>
    <row r="685" spans="1:13" x14ac:dyDescent="0.35">
      <c r="A685" s="143">
        <f t="shared" si="135"/>
        <v>100</v>
      </c>
      <c r="B685" s="141">
        <f t="shared" si="136"/>
        <v>0.66200000000000048</v>
      </c>
      <c r="C685" s="145">
        <f t="shared" si="140"/>
        <v>0.5</v>
      </c>
      <c r="D685">
        <f t="shared" si="140"/>
        <v>2</v>
      </c>
      <c r="F685">
        <f t="shared" si="137"/>
        <v>1.9913778241437786E-2</v>
      </c>
      <c r="G685">
        <f t="shared" si="131"/>
        <v>0.12000000000000051</v>
      </c>
      <c r="H685" s="142">
        <f t="shared" si="132"/>
        <v>1.9046032280079237</v>
      </c>
      <c r="I685" s="143">
        <f t="shared" si="138"/>
        <v>190.46032280079237</v>
      </c>
      <c r="J685" s="142">
        <f t="shared" si="133"/>
        <v>0.33100000000000024</v>
      </c>
      <c r="K685" s="142">
        <f t="shared" si="134"/>
        <v>0.15236825824063391</v>
      </c>
      <c r="L685" s="144">
        <f t="shared" si="139"/>
        <v>0.48336825824063412</v>
      </c>
      <c r="M685" s="143"/>
    </row>
    <row r="686" spans="1:13" x14ac:dyDescent="0.35">
      <c r="A686" s="143">
        <f t="shared" si="135"/>
        <v>100</v>
      </c>
      <c r="B686" s="141">
        <f t="shared" si="136"/>
        <v>0.66300000000000048</v>
      </c>
      <c r="C686" s="145">
        <f t="shared" si="140"/>
        <v>0.5</v>
      </c>
      <c r="D686">
        <f t="shared" si="140"/>
        <v>2</v>
      </c>
      <c r="F686">
        <f t="shared" si="137"/>
        <v>1.9890448184378042E-2</v>
      </c>
      <c r="G686">
        <f t="shared" si="131"/>
        <v>0.12000000000000047</v>
      </c>
      <c r="H686" s="142">
        <f t="shared" si="132"/>
        <v>1.9000259410352127</v>
      </c>
      <c r="I686" s="143">
        <f t="shared" si="138"/>
        <v>190.00259410352126</v>
      </c>
      <c r="J686" s="142">
        <f t="shared" si="133"/>
        <v>0.33150000000000024</v>
      </c>
      <c r="K686" s="142">
        <f t="shared" si="134"/>
        <v>0.15200207528281703</v>
      </c>
      <c r="L686" s="144">
        <f t="shared" si="139"/>
        <v>0.4835020752828173</v>
      </c>
      <c r="M686" s="143"/>
    </row>
    <row r="687" spans="1:13" x14ac:dyDescent="0.35">
      <c r="A687" s="143">
        <f t="shared" si="135"/>
        <v>100</v>
      </c>
      <c r="B687" s="141">
        <f t="shared" si="136"/>
        <v>0.66400000000000048</v>
      </c>
      <c r="C687" s="145">
        <f t="shared" si="140"/>
        <v>0.5</v>
      </c>
      <c r="D687">
        <f t="shared" si="140"/>
        <v>2</v>
      </c>
      <c r="F687">
        <f t="shared" si="137"/>
        <v>1.9867166932755385E-2</v>
      </c>
      <c r="G687">
        <f t="shared" si="131"/>
        <v>0.12000000000000044</v>
      </c>
      <c r="H687" s="142">
        <f t="shared" si="132"/>
        <v>1.8954412091010855</v>
      </c>
      <c r="I687" s="143">
        <f t="shared" si="138"/>
        <v>189.54412091010855</v>
      </c>
      <c r="J687" s="142">
        <f t="shared" si="133"/>
        <v>0.33200000000000024</v>
      </c>
      <c r="K687" s="142">
        <f t="shared" si="134"/>
        <v>0.15163529672808684</v>
      </c>
      <c r="L687" s="144">
        <f t="shared" si="139"/>
        <v>0.48363529672808708</v>
      </c>
      <c r="M687" s="143"/>
    </row>
    <row r="688" spans="1:13" x14ac:dyDescent="0.35">
      <c r="A688" s="143">
        <f t="shared" si="135"/>
        <v>100</v>
      </c>
      <c r="B688" s="141">
        <f t="shared" si="136"/>
        <v>0.66500000000000048</v>
      </c>
      <c r="C688" s="145">
        <f t="shared" si="140"/>
        <v>0.5</v>
      </c>
      <c r="D688">
        <f t="shared" si="140"/>
        <v>2</v>
      </c>
      <c r="F688">
        <f t="shared" si="137"/>
        <v>1.9843934319159755E-2</v>
      </c>
      <c r="G688">
        <f t="shared" si="131"/>
        <v>0.12000000000000043</v>
      </c>
      <c r="H688" s="142">
        <f t="shared" si="132"/>
        <v>1.8908490475367941</v>
      </c>
      <c r="I688" s="143">
        <f t="shared" si="138"/>
        <v>189.08490475367941</v>
      </c>
      <c r="J688" s="142">
        <f t="shared" si="133"/>
        <v>0.33250000000000024</v>
      </c>
      <c r="K688" s="142">
        <f t="shared" si="134"/>
        <v>0.15126792380294352</v>
      </c>
      <c r="L688" s="144">
        <f t="shared" si="139"/>
        <v>0.48376792380294376</v>
      </c>
      <c r="M688" s="143"/>
    </row>
    <row r="689" spans="1:13" x14ac:dyDescent="0.35">
      <c r="A689" s="143">
        <f t="shared" si="135"/>
        <v>100</v>
      </c>
      <c r="B689" s="141">
        <f t="shared" si="136"/>
        <v>0.66600000000000048</v>
      </c>
      <c r="C689" s="145">
        <f t="shared" si="140"/>
        <v>0.5</v>
      </c>
      <c r="D689">
        <f t="shared" si="140"/>
        <v>2</v>
      </c>
      <c r="F689">
        <f t="shared" si="137"/>
        <v>1.9820750176997352E-2</v>
      </c>
      <c r="G689">
        <f t="shared" si="131"/>
        <v>0.12000000000000041</v>
      </c>
      <c r="H689" s="142">
        <f t="shared" si="132"/>
        <v>1.8862494716112235</v>
      </c>
      <c r="I689" s="143">
        <f t="shared" si="138"/>
        <v>188.62494716112235</v>
      </c>
      <c r="J689" s="142">
        <f t="shared" si="133"/>
        <v>0.33300000000000024</v>
      </c>
      <c r="K689" s="142">
        <f t="shared" si="134"/>
        <v>0.15089995772889789</v>
      </c>
      <c r="L689" s="144">
        <f t="shared" si="139"/>
        <v>0.48389995772889816</v>
      </c>
      <c r="M689" s="143"/>
    </row>
    <row r="690" spans="1:13" x14ac:dyDescent="0.35">
      <c r="A690" s="143">
        <f t="shared" si="135"/>
        <v>100</v>
      </c>
      <c r="B690" s="141">
        <f t="shared" si="136"/>
        <v>0.66700000000000048</v>
      </c>
      <c r="C690" s="145">
        <f t="shared" si="140"/>
        <v>0.5</v>
      </c>
      <c r="D690">
        <f t="shared" si="140"/>
        <v>2</v>
      </c>
      <c r="F690">
        <f t="shared" si="137"/>
        <v>1.9797614340485489E-2</v>
      </c>
      <c r="G690">
        <f t="shared" si="131"/>
        <v>0.1200000000000004</v>
      </c>
      <c r="H690" s="142">
        <f t="shared" si="132"/>
        <v>1.8816424965311336</v>
      </c>
      <c r="I690" s="143">
        <f t="shared" si="138"/>
        <v>188.16424965311336</v>
      </c>
      <c r="J690" s="142">
        <f t="shared" si="133"/>
        <v>0.33350000000000024</v>
      </c>
      <c r="K690" s="142">
        <f t="shared" si="134"/>
        <v>0.15053139972249069</v>
      </c>
      <c r="L690" s="144">
        <f t="shared" si="139"/>
        <v>0.48403139972249093</v>
      </c>
      <c r="M690" s="143"/>
    </row>
    <row r="691" spans="1:13" x14ac:dyDescent="0.35">
      <c r="A691" s="143">
        <f t="shared" si="135"/>
        <v>100</v>
      </c>
      <c r="B691" s="141">
        <f t="shared" si="136"/>
        <v>0.66800000000000048</v>
      </c>
      <c r="C691" s="145">
        <f t="shared" si="140"/>
        <v>0.5</v>
      </c>
      <c r="D691">
        <f t="shared" si="140"/>
        <v>2</v>
      </c>
      <c r="F691">
        <f t="shared" si="137"/>
        <v>1.9774526644647451E-2</v>
      </c>
      <c r="G691">
        <f t="shared" si="131"/>
        <v>0.12000000000000037</v>
      </c>
      <c r="H691" s="142">
        <f t="shared" si="132"/>
        <v>1.8770281374413968</v>
      </c>
      <c r="I691" s="143">
        <f t="shared" si="138"/>
        <v>187.70281374413969</v>
      </c>
      <c r="J691" s="142">
        <f t="shared" si="133"/>
        <v>0.33400000000000024</v>
      </c>
      <c r="K691" s="142">
        <f t="shared" si="134"/>
        <v>0.15016225099531175</v>
      </c>
      <c r="L691" s="144">
        <f t="shared" si="139"/>
        <v>0.48416225099531196</v>
      </c>
      <c r="M691" s="143"/>
    </row>
    <row r="692" spans="1:13" x14ac:dyDescent="0.35">
      <c r="A692" s="143">
        <f t="shared" si="135"/>
        <v>100</v>
      </c>
      <c r="B692" s="141">
        <f t="shared" si="136"/>
        <v>0.66900000000000048</v>
      </c>
      <c r="C692" s="145">
        <f t="shared" si="140"/>
        <v>0.5</v>
      </c>
      <c r="D692">
        <f t="shared" si="140"/>
        <v>2</v>
      </c>
      <c r="F692">
        <f t="shared" si="137"/>
        <v>1.9751486925307378E-2</v>
      </c>
      <c r="G692">
        <f t="shared" si="131"/>
        <v>0.12000000000000036</v>
      </c>
      <c r="H692" s="142">
        <f t="shared" si="132"/>
        <v>1.8724064094252364</v>
      </c>
      <c r="I692" s="143">
        <f t="shared" si="138"/>
        <v>187.24064094252364</v>
      </c>
      <c r="J692" s="142">
        <f t="shared" si="133"/>
        <v>0.33450000000000024</v>
      </c>
      <c r="K692" s="142">
        <f t="shared" si="134"/>
        <v>0.14979251275401892</v>
      </c>
      <c r="L692" s="144">
        <f t="shared" si="139"/>
        <v>0.48429251275401919</v>
      </c>
      <c r="M692" s="143"/>
    </row>
    <row r="693" spans="1:13" x14ac:dyDescent="0.35">
      <c r="A693" s="143">
        <f t="shared" si="135"/>
        <v>100</v>
      </c>
      <c r="B693" s="141">
        <f t="shared" si="136"/>
        <v>0.67000000000000048</v>
      </c>
      <c r="C693" s="145">
        <f t="shared" si="140"/>
        <v>0.5</v>
      </c>
      <c r="D693">
        <f t="shared" si="140"/>
        <v>2</v>
      </c>
      <c r="F693">
        <f t="shared" si="137"/>
        <v>1.9728495019085229E-2</v>
      </c>
      <c r="G693">
        <f t="shared" si="131"/>
        <v>0.12000000000000033</v>
      </c>
      <c r="H693" s="142">
        <f t="shared" si="132"/>
        <v>1.8677773275044627</v>
      </c>
      <c r="I693" s="143">
        <f t="shared" si="138"/>
        <v>186.77773275044626</v>
      </c>
      <c r="J693" s="142">
        <f t="shared" si="133"/>
        <v>0.33500000000000024</v>
      </c>
      <c r="K693" s="142">
        <f t="shared" si="134"/>
        <v>0.14942218620035702</v>
      </c>
      <c r="L693" s="144">
        <f t="shared" si="139"/>
        <v>0.48442218620035726</v>
      </c>
      <c r="M693" s="143"/>
    </row>
    <row r="694" spans="1:13" x14ac:dyDescent="0.35">
      <c r="A694" s="143">
        <f t="shared" si="135"/>
        <v>100</v>
      </c>
      <c r="B694" s="141">
        <f t="shared" si="136"/>
        <v>0.67100000000000048</v>
      </c>
      <c r="C694" s="145">
        <f t="shared" si="140"/>
        <v>0.5</v>
      </c>
      <c r="D694">
        <f t="shared" si="140"/>
        <v>2</v>
      </c>
      <c r="F694">
        <f t="shared" si="137"/>
        <v>1.9705550763391765E-2</v>
      </c>
      <c r="G694">
        <f t="shared" si="131"/>
        <v>0.12000000000000031</v>
      </c>
      <c r="H694" s="142">
        <f t="shared" si="132"/>
        <v>1.8631409066397022</v>
      </c>
      <c r="I694" s="143">
        <f t="shared" si="138"/>
        <v>186.31409066397023</v>
      </c>
      <c r="J694" s="142">
        <f t="shared" si="133"/>
        <v>0.33550000000000024</v>
      </c>
      <c r="K694" s="142">
        <f t="shared" si="134"/>
        <v>0.14905127253117617</v>
      </c>
      <c r="L694" s="144">
        <f t="shared" si="139"/>
        <v>0.48455127253117641</v>
      </c>
      <c r="M694" s="143"/>
    </row>
    <row r="695" spans="1:13" x14ac:dyDescent="0.35">
      <c r="A695" s="143">
        <f t="shared" si="135"/>
        <v>100</v>
      </c>
      <c r="B695" s="141">
        <f t="shared" si="136"/>
        <v>0.67200000000000049</v>
      </c>
      <c r="C695" s="145">
        <f t="shared" si="140"/>
        <v>0.5</v>
      </c>
      <c r="D695">
        <f t="shared" si="140"/>
        <v>2</v>
      </c>
      <c r="F695">
        <f t="shared" si="137"/>
        <v>1.9682653996423556E-2</v>
      </c>
      <c r="G695">
        <f t="shared" si="131"/>
        <v>0.1200000000000003</v>
      </c>
      <c r="H695" s="142">
        <f t="shared" si="132"/>
        <v>1.8584971617306345</v>
      </c>
      <c r="I695" s="143">
        <f t="shared" si="138"/>
        <v>185.84971617306346</v>
      </c>
      <c r="J695" s="142">
        <f t="shared" si="133"/>
        <v>0.33600000000000024</v>
      </c>
      <c r="K695" s="142">
        <f t="shared" si="134"/>
        <v>0.14867977293845078</v>
      </c>
      <c r="L695" s="144">
        <f t="shared" si="139"/>
        <v>0.48467977293845099</v>
      </c>
      <c r="M695" s="143"/>
    </row>
    <row r="696" spans="1:13" x14ac:dyDescent="0.35">
      <c r="A696" s="143">
        <f t="shared" si="135"/>
        <v>100</v>
      </c>
      <c r="B696" s="141">
        <f t="shared" si="136"/>
        <v>0.67300000000000049</v>
      </c>
      <c r="C696" s="145">
        <f t="shared" si="140"/>
        <v>0.5</v>
      </c>
      <c r="D696">
        <f t="shared" si="140"/>
        <v>2</v>
      </c>
      <c r="F696">
        <f t="shared" si="137"/>
        <v>1.9659804557158076E-2</v>
      </c>
      <c r="G696">
        <f t="shared" si="131"/>
        <v>0.12000000000000029</v>
      </c>
      <c r="H696" s="142">
        <f t="shared" si="132"/>
        <v>1.8538461076162136</v>
      </c>
      <c r="I696" s="143">
        <f t="shared" si="138"/>
        <v>185.38461076162136</v>
      </c>
      <c r="J696" s="142">
        <f t="shared" si="133"/>
        <v>0.33650000000000024</v>
      </c>
      <c r="K696" s="142">
        <f t="shared" si="134"/>
        <v>0.14830768860929708</v>
      </c>
      <c r="L696" s="144">
        <f t="shared" si="139"/>
        <v>0.48480768860929735</v>
      </c>
      <c r="M696" s="143"/>
    </row>
    <row r="697" spans="1:13" x14ac:dyDescent="0.35">
      <c r="A697" s="143">
        <f t="shared" si="135"/>
        <v>100</v>
      </c>
      <c r="B697" s="141">
        <f t="shared" si="136"/>
        <v>0.67400000000000049</v>
      </c>
      <c r="C697" s="145">
        <f t="shared" ref="C697:D712" si="141">+C696</f>
        <v>0.5</v>
      </c>
      <c r="D697">
        <f t="shared" si="141"/>
        <v>2</v>
      </c>
      <c r="F697">
        <f t="shared" si="137"/>
        <v>1.9637002285348752E-2</v>
      </c>
      <c r="G697">
        <f t="shared" si="131"/>
        <v>0.12000000000000027</v>
      </c>
      <c r="H697" s="142">
        <f t="shared" si="132"/>
        <v>1.8491877590749002</v>
      </c>
      <c r="I697" s="143">
        <f t="shared" si="138"/>
        <v>184.91877590749002</v>
      </c>
      <c r="J697" s="142">
        <f t="shared" si="133"/>
        <v>0.33700000000000024</v>
      </c>
      <c r="K697" s="142">
        <f t="shared" si="134"/>
        <v>0.14793502072599202</v>
      </c>
      <c r="L697" s="144">
        <f t="shared" si="139"/>
        <v>0.48493502072599226</v>
      </c>
      <c r="M697" s="143"/>
    </row>
    <row r="698" spans="1:13" x14ac:dyDescent="0.35">
      <c r="A698" s="143">
        <f t="shared" si="135"/>
        <v>100</v>
      </c>
      <c r="B698" s="141">
        <f t="shared" si="136"/>
        <v>0.67500000000000049</v>
      </c>
      <c r="C698" s="145">
        <f t="shared" si="141"/>
        <v>0.5</v>
      </c>
      <c r="D698">
        <f t="shared" si="141"/>
        <v>2</v>
      </c>
      <c r="F698">
        <f t="shared" si="137"/>
        <v>1.9614247021520145E-2</v>
      </c>
      <c r="G698">
        <f t="shared" si="131"/>
        <v>0.12000000000000026</v>
      </c>
      <c r="H698" s="142">
        <f t="shared" si="132"/>
        <v>1.8445221308248807</v>
      </c>
      <c r="I698" s="143">
        <f t="shared" si="138"/>
        <v>184.45221308248807</v>
      </c>
      <c r="J698" s="142">
        <f t="shared" si="133"/>
        <v>0.33750000000000024</v>
      </c>
      <c r="K698" s="142">
        <f t="shared" si="134"/>
        <v>0.14756177046599045</v>
      </c>
      <c r="L698" s="144">
        <f t="shared" si="139"/>
        <v>0.48506177046599069</v>
      </c>
      <c r="M698" s="143"/>
    </row>
    <row r="699" spans="1:13" x14ac:dyDescent="0.35">
      <c r="A699" s="143">
        <f t="shared" si="135"/>
        <v>100</v>
      </c>
      <c r="B699" s="141">
        <f t="shared" si="136"/>
        <v>0.67600000000000049</v>
      </c>
      <c r="C699" s="145">
        <f t="shared" si="141"/>
        <v>0.5</v>
      </c>
      <c r="D699">
        <f t="shared" si="141"/>
        <v>2</v>
      </c>
      <c r="F699">
        <f t="shared" si="137"/>
        <v>1.959153860696309E-2</v>
      </c>
      <c r="G699">
        <f t="shared" si="131"/>
        <v>0.12000000000000025</v>
      </c>
      <c r="H699" s="142">
        <f t="shared" si="132"/>
        <v>1.8398492375242905</v>
      </c>
      <c r="I699" s="143">
        <f t="shared" si="138"/>
        <v>183.98492375242904</v>
      </c>
      <c r="J699" s="142">
        <f t="shared" si="133"/>
        <v>0.33800000000000024</v>
      </c>
      <c r="K699" s="142">
        <f t="shared" si="134"/>
        <v>0.14718793900194324</v>
      </c>
      <c r="L699" s="144">
        <f t="shared" si="139"/>
        <v>0.48518793900194346</v>
      </c>
      <c r="M699" s="143"/>
    </row>
    <row r="700" spans="1:13" x14ac:dyDescent="0.35">
      <c r="A700" s="143">
        <f t="shared" si="135"/>
        <v>100</v>
      </c>
      <c r="B700" s="141">
        <f t="shared" si="136"/>
        <v>0.67700000000000049</v>
      </c>
      <c r="C700" s="145">
        <f t="shared" si="141"/>
        <v>0.5</v>
      </c>
      <c r="D700">
        <f t="shared" si="141"/>
        <v>2</v>
      </c>
      <c r="F700">
        <f t="shared" si="137"/>
        <v>1.956887688372997E-2</v>
      </c>
      <c r="G700">
        <f t="shared" si="131"/>
        <v>0.12000000000000025</v>
      </c>
      <c r="H700" s="142">
        <f t="shared" si="132"/>
        <v>1.835169093771436</v>
      </c>
      <c r="I700" s="143">
        <f t="shared" si="138"/>
        <v>183.51690937714361</v>
      </c>
      <c r="J700" s="142">
        <f t="shared" si="133"/>
        <v>0.33850000000000025</v>
      </c>
      <c r="K700" s="142">
        <f t="shared" si="134"/>
        <v>0.14681352750171489</v>
      </c>
      <c r="L700" s="144">
        <f t="shared" si="139"/>
        <v>0.48531352750171514</v>
      </c>
      <c r="M700" s="143"/>
    </row>
    <row r="701" spans="1:13" x14ac:dyDescent="0.35">
      <c r="A701" s="143">
        <f t="shared" si="135"/>
        <v>100</v>
      </c>
      <c r="B701" s="141">
        <f t="shared" si="136"/>
        <v>0.67800000000000049</v>
      </c>
      <c r="C701" s="145">
        <f t="shared" si="141"/>
        <v>0.5</v>
      </c>
      <c r="D701">
        <f t="shared" si="141"/>
        <v>2</v>
      </c>
      <c r="F701">
        <f t="shared" si="137"/>
        <v>1.9546261694629859E-2</v>
      </c>
      <c r="G701">
        <f t="shared" si="131"/>
        <v>0.12000000000000023</v>
      </c>
      <c r="H701" s="142">
        <f t="shared" si="132"/>
        <v>1.830481714105006</v>
      </c>
      <c r="I701" s="143">
        <f t="shared" si="138"/>
        <v>183.0481714105006</v>
      </c>
      <c r="J701" s="142">
        <f t="shared" si="133"/>
        <v>0.33900000000000025</v>
      </c>
      <c r="K701" s="142">
        <f t="shared" si="134"/>
        <v>0.14643853712840049</v>
      </c>
      <c r="L701" s="144">
        <f t="shared" si="139"/>
        <v>0.48543853712840074</v>
      </c>
      <c r="M701" s="143"/>
    </row>
    <row r="702" spans="1:13" x14ac:dyDescent="0.35">
      <c r="A702" s="143">
        <f t="shared" si="135"/>
        <v>100</v>
      </c>
      <c r="B702" s="141">
        <f t="shared" si="136"/>
        <v>0.67900000000000049</v>
      </c>
      <c r="C702" s="145">
        <f t="shared" si="141"/>
        <v>0.5</v>
      </c>
      <c r="D702">
        <f t="shared" si="141"/>
        <v>2</v>
      </c>
      <c r="F702">
        <f t="shared" si="137"/>
        <v>1.952369288322392E-2</v>
      </c>
      <c r="G702">
        <f t="shared" si="131"/>
        <v>0.12000000000000022</v>
      </c>
      <c r="H702" s="142">
        <f t="shared" si="132"/>
        <v>1.8257871130042913</v>
      </c>
      <c r="I702" s="143">
        <f t="shared" si="138"/>
        <v>182.57871130042912</v>
      </c>
      <c r="J702" s="142">
        <f t="shared" si="133"/>
        <v>0.33950000000000025</v>
      </c>
      <c r="K702" s="142">
        <f t="shared" si="134"/>
        <v>0.1460629690403433</v>
      </c>
      <c r="L702" s="144">
        <f t="shared" si="139"/>
        <v>0.48556296904034357</v>
      </c>
      <c r="M702" s="143"/>
    </row>
    <row r="703" spans="1:13" x14ac:dyDescent="0.35">
      <c r="A703" s="143">
        <f t="shared" si="135"/>
        <v>100</v>
      </c>
      <c r="B703" s="141">
        <f t="shared" si="136"/>
        <v>0.68000000000000049</v>
      </c>
      <c r="C703" s="145">
        <f t="shared" si="141"/>
        <v>0.5</v>
      </c>
      <c r="D703">
        <f t="shared" si="141"/>
        <v>2</v>
      </c>
      <c r="F703">
        <f t="shared" si="137"/>
        <v>1.950117029382065E-2</v>
      </c>
      <c r="G703">
        <f t="shared" si="131"/>
        <v>0.1200000000000002</v>
      </c>
      <c r="H703" s="142">
        <f t="shared" si="132"/>
        <v>1.8210853048893956</v>
      </c>
      <c r="I703" s="143">
        <f t="shared" si="138"/>
        <v>182.10853048893955</v>
      </c>
      <c r="J703" s="142">
        <f t="shared" si="133"/>
        <v>0.34000000000000025</v>
      </c>
      <c r="K703" s="142">
        <f t="shared" si="134"/>
        <v>0.14568682439115166</v>
      </c>
      <c r="L703" s="144">
        <f t="shared" si="139"/>
        <v>0.48568682439115191</v>
      </c>
      <c r="M703" s="143"/>
    </row>
    <row r="704" spans="1:13" x14ac:dyDescent="0.35">
      <c r="A704" s="143">
        <f t="shared" si="135"/>
        <v>100</v>
      </c>
      <c r="B704" s="141">
        <f t="shared" si="136"/>
        <v>0.68100000000000049</v>
      </c>
      <c r="C704" s="145">
        <f t="shared" si="141"/>
        <v>0.5</v>
      </c>
      <c r="D704">
        <f t="shared" si="141"/>
        <v>2</v>
      </c>
      <c r="F704">
        <f t="shared" si="137"/>
        <v>1.9478693771471274E-2</v>
      </c>
      <c r="G704">
        <f t="shared" si="131"/>
        <v>0.1200000000000002</v>
      </c>
      <c r="H704" s="142">
        <f t="shared" si="132"/>
        <v>1.8163763041214471</v>
      </c>
      <c r="I704" s="143">
        <f t="shared" si="138"/>
        <v>181.63763041214472</v>
      </c>
      <c r="J704" s="142">
        <f t="shared" si="133"/>
        <v>0.34050000000000025</v>
      </c>
      <c r="K704" s="142">
        <f t="shared" si="134"/>
        <v>0.14531010432971578</v>
      </c>
      <c r="L704" s="144">
        <f t="shared" si="139"/>
        <v>0.48581010432971605</v>
      </c>
      <c r="M704" s="143"/>
    </row>
    <row r="705" spans="1:13" x14ac:dyDescent="0.35">
      <c r="A705" s="143">
        <f t="shared" si="135"/>
        <v>100</v>
      </c>
      <c r="B705" s="141">
        <f t="shared" si="136"/>
        <v>0.68200000000000049</v>
      </c>
      <c r="C705" s="145">
        <f t="shared" si="141"/>
        <v>0.5</v>
      </c>
      <c r="D705">
        <f t="shared" si="141"/>
        <v>2</v>
      </c>
      <c r="F705">
        <f t="shared" si="137"/>
        <v>1.9456263161965113E-2</v>
      </c>
      <c r="G705">
        <f t="shared" si="131"/>
        <v>0.12000000000000019</v>
      </c>
      <c r="H705" s="142">
        <f t="shared" si="132"/>
        <v>1.811660125002803</v>
      </c>
      <c r="I705" s="143">
        <f t="shared" si="138"/>
        <v>181.16601250028032</v>
      </c>
      <c r="J705" s="142">
        <f t="shared" si="133"/>
        <v>0.34100000000000025</v>
      </c>
      <c r="K705" s="142">
        <f t="shared" si="134"/>
        <v>0.14493281000022426</v>
      </c>
      <c r="L705" s="144">
        <f t="shared" si="139"/>
        <v>0.48593281000022448</v>
      </c>
      <c r="M705" s="143"/>
    </row>
    <row r="706" spans="1:13" x14ac:dyDescent="0.35">
      <c r="A706" s="143">
        <f t="shared" si="135"/>
        <v>100</v>
      </c>
      <c r="B706" s="141">
        <f t="shared" si="136"/>
        <v>0.6830000000000005</v>
      </c>
      <c r="C706" s="145">
        <f t="shared" si="141"/>
        <v>0.5</v>
      </c>
      <c r="D706">
        <f t="shared" si="141"/>
        <v>2</v>
      </c>
      <c r="F706">
        <f t="shared" si="137"/>
        <v>1.943387831182504E-2</v>
      </c>
      <c r="G706">
        <f t="shared" si="131"/>
        <v>0.12000000000000018</v>
      </c>
      <c r="H706" s="142">
        <f t="shared" si="132"/>
        <v>1.8069367817772617</v>
      </c>
      <c r="I706" s="143">
        <f t="shared" si="138"/>
        <v>180.69367817772616</v>
      </c>
      <c r="J706" s="142">
        <f t="shared" si="133"/>
        <v>0.34150000000000025</v>
      </c>
      <c r="K706" s="142">
        <f t="shared" si="134"/>
        <v>0.14455494254218093</v>
      </c>
      <c r="L706" s="144">
        <f t="shared" si="139"/>
        <v>0.48605494254218118</v>
      </c>
      <c r="M706" s="143"/>
    </row>
    <row r="707" spans="1:13" x14ac:dyDescent="0.35">
      <c r="A707" s="143">
        <f t="shared" si="135"/>
        <v>100</v>
      </c>
      <c r="B707" s="141">
        <f t="shared" si="136"/>
        <v>0.6840000000000005</v>
      </c>
      <c r="C707" s="145">
        <f t="shared" si="141"/>
        <v>0.5</v>
      </c>
      <c r="D707">
        <f t="shared" si="141"/>
        <v>2</v>
      </c>
      <c r="F707">
        <f t="shared" si="137"/>
        <v>1.9411539068302917E-2</v>
      </c>
      <c r="G707">
        <f t="shared" si="131"/>
        <v>0.12000000000000018</v>
      </c>
      <c r="H707" s="142">
        <f t="shared" si="132"/>
        <v>1.8022062886302599</v>
      </c>
      <c r="I707" s="143">
        <f t="shared" si="138"/>
        <v>180.22062886302598</v>
      </c>
      <c r="J707" s="142">
        <f t="shared" si="133"/>
        <v>0.34200000000000025</v>
      </c>
      <c r="K707" s="142">
        <f t="shared" si="134"/>
        <v>0.14417650309042079</v>
      </c>
      <c r="L707" s="144">
        <f t="shared" si="139"/>
        <v>0.48617650309042104</v>
      </c>
      <c r="M707" s="143"/>
    </row>
    <row r="708" spans="1:13" x14ac:dyDescent="0.35">
      <c r="A708" s="143">
        <f t="shared" si="135"/>
        <v>100</v>
      </c>
      <c r="B708" s="141">
        <f t="shared" si="136"/>
        <v>0.6850000000000005</v>
      </c>
      <c r="C708" s="145">
        <f t="shared" si="141"/>
        <v>0.5</v>
      </c>
      <c r="D708">
        <f t="shared" si="141"/>
        <v>2</v>
      </c>
      <c r="F708">
        <f t="shared" si="137"/>
        <v>1.938924527937512E-2</v>
      </c>
      <c r="G708">
        <f t="shared" si="131"/>
        <v>0.12000000000000015</v>
      </c>
      <c r="H708" s="142">
        <f t="shared" si="132"/>
        <v>1.7974686596890777</v>
      </c>
      <c r="I708" s="143">
        <f t="shared" si="138"/>
        <v>179.74686596890777</v>
      </c>
      <c r="J708" s="142">
        <f t="shared" si="133"/>
        <v>0.34250000000000025</v>
      </c>
      <c r="K708" s="142">
        <f t="shared" si="134"/>
        <v>0.14379749277512621</v>
      </c>
      <c r="L708" s="144">
        <f t="shared" si="139"/>
        <v>0.48629749277512646</v>
      </c>
      <c r="M708" s="143"/>
    </row>
    <row r="709" spans="1:13" x14ac:dyDescent="0.35">
      <c r="A709" s="143">
        <f t="shared" si="135"/>
        <v>100</v>
      </c>
      <c r="B709" s="141">
        <f t="shared" si="136"/>
        <v>0.6860000000000005</v>
      </c>
      <c r="C709" s="145">
        <f t="shared" si="141"/>
        <v>0.5</v>
      </c>
      <c r="D709">
        <f t="shared" si="141"/>
        <v>2</v>
      </c>
      <c r="F709">
        <f t="shared" si="137"/>
        <v>1.9366996793738045E-2</v>
      </c>
      <c r="G709">
        <f t="shared" si="131"/>
        <v>0.12000000000000013</v>
      </c>
      <c r="H709" s="142">
        <f t="shared" si="132"/>
        <v>1.7927239090230407</v>
      </c>
      <c r="I709" s="143">
        <f t="shared" si="138"/>
        <v>179.27239090230407</v>
      </c>
      <c r="J709" s="142">
        <f t="shared" si="133"/>
        <v>0.34300000000000025</v>
      </c>
      <c r="K709" s="142">
        <f t="shared" si="134"/>
        <v>0.14341791272184326</v>
      </c>
      <c r="L709" s="144">
        <f t="shared" si="139"/>
        <v>0.48641791272184354</v>
      </c>
      <c r="M709" s="143"/>
    </row>
    <row r="710" spans="1:13" x14ac:dyDescent="0.35">
      <c r="A710" s="143">
        <f t="shared" si="135"/>
        <v>100</v>
      </c>
      <c r="B710" s="141">
        <f t="shared" si="136"/>
        <v>0.6870000000000005</v>
      </c>
      <c r="C710" s="145">
        <f t="shared" si="141"/>
        <v>0.5</v>
      </c>
      <c r="D710">
        <f t="shared" si="141"/>
        <v>2</v>
      </c>
      <c r="F710">
        <f t="shared" si="137"/>
        <v>1.9344793460803669E-2</v>
      </c>
      <c r="G710">
        <f t="shared" si="131"/>
        <v>0.12000000000000013</v>
      </c>
      <c r="H710" s="142">
        <f t="shared" si="132"/>
        <v>1.78797205064371</v>
      </c>
      <c r="I710" s="143">
        <f t="shared" si="138"/>
        <v>178.79720506437101</v>
      </c>
      <c r="J710" s="142">
        <f t="shared" si="133"/>
        <v>0.34350000000000025</v>
      </c>
      <c r="K710" s="142">
        <f t="shared" si="134"/>
        <v>0.14303776405149679</v>
      </c>
      <c r="L710" s="144">
        <f t="shared" si="139"/>
        <v>0.48653776405149707</v>
      </c>
      <c r="M710" s="143"/>
    </row>
    <row r="711" spans="1:13" x14ac:dyDescent="0.35">
      <c r="A711" s="143">
        <f t="shared" si="135"/>
        <v>100</v>
      </c>
      <c r="B711" s="141">
        <f t="shared" si="136"/>
        <v>0.6880000000000005</v>
      </c>
      <c r="C711" s="145">
        <f t="shared" si="141"/>
        <v>0.5</v>
      </c>
      <c r="D711">
        <f t="shared" si="141"/>
        <v>2</v>
      </c>
      <c r="F711">
        <f t="shared" si="137"/>
        <v>1.9322635130695192E-2</v>
      </c>
      <c r="G711">
        <f t="shared" si="131"/>
        <v>0.12000000000000012</v>
      </c>
      <c r="H711" s="142">
        <f t="shared" si="132"/>
        <v>1.7832130985050836</v>
      </c>
      <c r="I711" s="143">
        <f t="shared" si="138"/>
        <v>178.32130985050836</v>
      </c>
      <c r="J711" s="142">
        <f t="shared" si="133"/>
        <v>0.34400000000000025</v>
      </c>
      <c r="K711" s="142">
        <f t="shared" si="134"/>
        <v>0.1426570478804067</v>
      </c>
      <c r="L711" s="144">
        <f t="shared" si="139"/>
        <v>0.48665704788040698</v>
      </c>
      <c r="M711" s="143"/>
    </row>
    <row r="712" spans="1:13" x14ac:dyDescent="0.35">
      <c r="A712" s="143">
        <f t="shared" si="135"/>
        <v>100</v>
      </c>
      <c r="B712" s="141">
        <f t="shared" si="136"/>
        <v>0.6890000000000005</v>
      </c>
      <c r="C712" s="145">
        <f t="shared" si="141"/>
        <v>0.5</v>
      </c>
      <c r="D712">
        <f t="shared" si="141"/>
        <v>2</v>
      </c>
      <c r="F712">
        <f t="shared" si="137"/>
        <v>1.930052165424263E-2</v>
      </c>
      <c r="G712">
        <f t="shared" si="131"/>
        <v>0.12000000000000012</v>
      </c>
      <c r="H712" s="142">
        <f t="shared" si="132"/>
        <v>1.7784470665037853</v>
      </c>
      <c r="I712" s="143">
        <f t="shared" si="138"/>
        <v>177.84470665037853</v>
      </c>
      <c r="J712" s="142">
        <f t="shared" si="133"/>
        <v>0.34450000000000025</v>
      </c>
      <c r="K712" s="142">
        <f t="shared" si="134"/>
        <v>0.14227576532030281</v>
      </c>
      <c r="L712" s="144">
        <f t="shared" si="139"/>
        <v>0.48677576532030309</v>
      </c>
      <c r="M712" s="143"/>
    </row>
    <row r="713" spans="1:13" x14ac:dyDescent="0.35">
      <c r="A713" s="143">
        <f t="shared" si="135"/>
        <v>100</v>
      </c>
      <c r="B713" s="141">
        <f t="shared" si="136"/>
        <v>0.6900000000000005</v>
      </c>
      <c r="C713" s="145">
        <f t="shared" ref="C713:D728" si="142">+C712</f>
        <v>0.5</v>
      </c>
      <c r="D713">
        <f t="shared" si="142"/>
        <v>2</v>
      </c>
      <c r="F713">
        <f t="shared" si="137"/>
        <v>1.9278452882978466E-2</v>
      </c>
      <c r="G713">
        <f t="shared" si="131"/>
        <v>0.12000000000000011</v>
      </c>
      <c r="H713" s="142">
        <f t="shared" si="132"/>
        <v>1.7736739684792584</v>
      </c>
      <c r="I713" s="143">
        <f t="shared" si="138"/>
        <v>177.36739684792585</v>
      </c>
      <c r="J713" s="142">
        <f t="shared" si="133"/>
        <v>0.34500000000000025</v>
      </c>
      <c r="K713" s="142">
        <f t="shared" si="134"/>
        <v>0.14189391747834068</v>
      </c>
      <c r="L713" s="144">
        <f t="shared" si="139"/>
        <v>0.48689391747834093</v>
      </c>
      <c r="M713" s="143"/>
    </row>
    <row r="714" spans="1:13" x14ac:dyDescent="0.35">
      <c r="A714" s="143">
        <f t="shared" si="135"/>
        <v>100</v>
      </c>
      <c r="B714" s="141">
        <f t="shared" si="136"/>
        <v>0.6910000000000005</v>
      </c>
      <c r="C714" s="145">
        <f t="shared" si="142"/>
        <v>0.5</v>
      </c>
      <c r="D714">
        <f t="shared" si="142"/>
        <v>2</v>
      </c>
      <c r="F714">
        <f t="shared" si="137"/>
        <v>1.9256428669133435E-2</v>
      </c>
      <c r="G714">
        <f t="shared" si="131"/>
        <v>0.12000000000000011</v>
      </c>
      <c r="H714" s="142">
        <f t="shared" si="132"/>
        <v>1.7688938182139506</v>
      </c>
      <c r="I714" s="143">
        <f t="shared" si="138"/>
        <v>176.88938182139506</v>
      </c>
      <c r="J714" s="142">
        <f t="shared" si="133"/>
        <v>0.34550000000000025</v>
      </c>
      <c r="K714" s="142">
        <f t="shared" si="134"/>
        <v>0.14151150545711605</v>
      </c>
      <c r="L714" s="144">
        <f t="shared" si="139"/>
        <v>0.4870115054571163</v>
      </c>
      <c r="M714" s="143"/>
    </row>
    <row r="715" spans="1:13" x14ac:dyDescent="0.35">
      <c r="A715" s="143">
        <f t="shared" si="135"/>
        <v>100</v>
      </c>
      <c r="B715" s="141">
        <f t="shared" si="136"/>
        <v>0.6920000000000005</v>
      </c>
      <c r="C715" s="145">
        <f t="shared" si="142"/>
        <v>0.5</v>
      </c>
      <c r="D715">
        <f t="shared" si="142"/>
        <v>2</v>
      </c>
      <c r="F715">
        <f t="shared" si="137"/>
        <v>1.923444886563213E-2</v>
      </c>
      <c r="G715">
        <f t="shared" si="131"/>
        <v>0.12000000000000009</v>
      </c>
      <c r="H715" s="142">
        <f t="shared" si="132"/>
        <v>1.7641066294335044</v>
      </c>
      <c r="I715" s="143">
        <f t="shared" si="138"/>
        <v>176.41066294335045</v>
      </c>
      <c r="J715" s="142">
        <f t="shared" si="133"/>
        <v>0.34600000000000025</v>
      </c>
      <c r="K715" s="142">
        <f t="shared" si="134"/>
        <v>0.14112853035468034</v>
      </c>
      <c r="L715" s="144">
        <f t="shared" si="139"/>
        <v>0.48712853035468062</v>
      </c>
      <c r="M715" s="143"/>
    </row>
    <row r="716" spans="1:13" x14ac:dyDescent="0.35">
      <c r="A716" s="143">
        <f t="shared" si="135"/>
        <v>100</v>
      </c>
      <c r="B716" s="141">
        <f t="shared" si="136"/>
        <v>0.6930000000000005</v>
      </c>
      <c r="C716" s="145">
        <f t="shared" si="142"/>
        <v>0.5</v>
      </c>
      <c r="D716">
        <f t="shared" si="142"/>
        <v>2</v>
      </c>
      <c r="F716">
        <f t="shared" si="137"/>
        <v>1.9212513326088868E-2</v>
      </c>
      <c r="G716">
        <f t="shared" si="131"/>
        <v>0.12000000000000009</v>
      </c>
      <c r="H716" s="142">
        <f t="shared" si="132"/>
        <v>1.7593124158069369</v>
      </c>
      <c r="I716" s="143">
        <f t="shared" si="138"/>
        <v>175.93124158069369</v>
      </c>
      <c r="J716" s="142">
        <f t="shared" si="133"/>
        <v>0.34650000000000025</v>
      </c>
      <c r="K716" s="142">
        <f t="shared" si="134"/>
        <v>0.14074499326455495</v>
      </c>
      <c r="L716" s="144">
        <f t="shared" si="139"/>
        <v>0.48724499326455517</v>
      </c>
      <c r="M716" s="143"/>
    </row>
    <row r="717" spans="1:13" x14ac:dyDescent="0.35">
      <c r="A717" s="143">
        <f t="shared" si="135"/>
        <v>100</v>
      </c>
      <c r="B717" s="141">
        <f t="shared" si="136"/>
        <v>0.69400000000000051</v>
      </c>
      <c r="C717" s="145">
        <f t="shared" si="142"/>
        <v>0.5</v>
      </c>
      <c r="D717">
        <f t="shared" si="142"/>
        <v>2</v>
      </c>
      <c r="F717">
        <f t="shared" si="137"/>
        <v>1.9190621904803442E-2</v>
      </c>
      <c r="G717">
        <f t="shared" si="131"/>
        <v>0.12000000000000009</v>
      </c>
      <c r="H717" s="142">
        <f t="shared" si="132"/>
        <v>1.7545111909468252</v>
      </c>
      <c r="I717" s="143">
        <f t="shared" si="138"/>
        <v>175.45111909468253</v>
      </c>
      <c r="J717" s="142">
        <f t="shared" si="133"/>
        <v>0.34700000000000025</v>
      </c>
      <c r="K717" s="142">
        <f t="shared" si="134"/>
        <v>0.14036089527574602</v>
      </c>
      <c r="L717" s="144">
        <f t="shared" si="139"/>
        <v>0.48736089527574628</v>
      </c>
      <c r="M717" s="143"/>
    </row>
    <row r="718" spans="1:13" x14ac:dyDescent="0.35">
      <c r="A718" s="143">
        <f t="shared" si="135"/>
        <v>100</v>
      </c>
      <c r="B718" s="141">
        <f t="shared" si="136"/>
        <v>0.69500000000000051</v>
      </c>
      <c r="C718" s="145">
        <f t="shared" si="142"/>
        <v>0.5</v>
      </c>
      <c r="D718">
        <f t="shared" si="142"/>
        <v>2</v>
      </c>
      <c r="F718">
        <f t="shared" si="137"/>
        <v>1.9168774456756934E-2</v>
      </c>
      <c r="G718">
        <f t="shared" si="131"/>
        <v>0.12000000000000008</v>
      </c>
      <c r="H718" s="142">
        <f t="shared" si="132"/>
        <v>1.7497029684094829</v>
      </c>
      <c r="I718" s="143">
        <f t="shared" si="138"/>
        <v>174.97029684094829</v>
      </c>
      <c r="J718" s="142">
        <f t="shared" si="133"/>
        <v>0.34750000000000025</v>
      </c>
      <c r="K718" s="142">
        <f t="shared" si="134"/>
        <v>0.13997623747275864</v>
      </c>
      <c r="L718" s="144">
        <f t="shared" si="139"/>
        <v>0.48747623747275892</v>
      </c>
      <c r="M718" s="143"/>
    </row>
    <row r="719" spans="1:13" x14ac:dyDescent="0.35">
      <c r="A719" s="143">
        <f t="shared" si="135"/>
        <v>100</v>
      </c>
      <c r="B719" s="141">
        <f t="shared" si="136"/>
        <v>0.69600000000000051</v>
      </c>
      <c r="C719" s="145">
        <f t="shared" si="142"/>
        <v>0.5</v>
      </c>
      <c r="D719">
        <f t="shared" si="142"/>
        <v>2</v>
      </c>
      <c r="F719">
        <f t="shared" si="137"/>
        <v>1.9146970837607608E-2</v>
      </c>
      <c r="G719">
        <f t="shared" si="131"/>
        <v>0.12000000000000008</v>
      </c>
      <c r="H719" s="142">
        <f t="shared" si="132"/>
        <v>1.7448877616951421</v>
      </c>
      <c r="I719" s="143">
        <f t="shared" si="138"/>
        <v>174.48877616951421</v>
      </c>
      <c r="J719" s="142">
        <f t="shared" si="133"/>
        <v>0.34800000000000025</v>
      </c>
      <c r="K719" s="142">
        <f t="shared" si="134"/>
        <v>0.13959102093561138</v>
      </c>
      <c r="L719" s="144">
        <f t="shared" si="139"/>
        <v>0.48759102093561163</v>
      </c>
      <c r="M719" s="143"/>
    </row>
    <row r="720" spans="1:13" x14ac:dyDescent="0.35">
      <c r="A720" s="143">
        <f t="shared" si="135"/>
        <v>100</v>
      </c>
      <c r="B720" s="141">
        <f t="shared" si="136"/>
        <v>0.69700000000000051</v>
      </c>
      <c r="C720" s="145">
        <f t="shared" si="142"/>
        <v>0.5</v>
      </c>
      <c r="D720">
        <f t="shared" si="142"/>
        <v>2</v>
      </c>
      <c r="F720">
        <f t="shared" si="137"/>
        <v>1.9125210903686782E-2</v>
      </c>
      <c r="G720">
        <f t="shared" si="131"/>
        <v>0.12000000000000008</v>
      </c>
      <c r="H720" s="142">
        <f t="shared" si="132"/>
        <v>1.7400655842481232</v>
      </c>
      <c r="I720" s="143">
        <f t="shared" si="138"/>
        <v>174.00655842481231</v>
      </c>
      <c r="J720" s="142">
        <f t="shared" si="133"/>
        <v>0.34850000000000025</v>
      </c>
      <c r="K720" s="142">
        <f t="shared" si="134"/>
        <v>0.13920524673984985</v>
      </c>
      <c r="L720" s="144">
        <f t="shared" si="139"/>
        <v>0.48770524673985011</v>
      </c>
      <c r="M720" s="143"/>
    </row>
    <row r="721" spans="1:13" x14ac:dyDescent="0.35">
      <c r="A721" s="143">
        <f t="shared" si="135"/>
        <v>100</v>
      </c>
      <c r="B721" s="141">
        <f t="shared" si="136"/>
        <v>0.69800000000000051</v>
      </c>
      <c r="C721" s="145">
        <f t="shared" si="142"/>
        <v>0.5</v>
      </c>
      <c r="D721">
        <f t="shared" si="142"/>
        <v>2</v>
      </c>
      <c r="F721">
        <f t="shared" si="137"/>
        <v>1.9103494511994737E-2</v>
      </c>
      <c r="G721">
        <f t="shared" si="131"/>
        <v>0.12000000000000008</v>
      </c>
      <c r="H721" s="142">
        <f t="shared" si="132"/>
        <v>1.7352364494570105</v>
      </c>
      <c r="I721" s="143">
        <f t="shared" si="138"/>
        <v>173.52364494570105</v>
      </c>
      <c r="J721" s="142">
        <f t="shared" si="133"/>
        <v>0.34900000000000025</v>
      </c>
      <c r="K721" s="142">
        <f t="shared" si="134"/>
        <v>0.13881891595656085</v>
      </c>
      <c r="L721" s="144">
        <f t="shared" si="139"/>
        <v>0.48781891595656113</v>
      </c>
      <c r="M721" s="143"/>
    </row>
    <row r="722" spans="1:13" x14ac:dyDescent="0.35">
      <c r="A722" s="143">
        <f t="shared" si="135"/>
        <v>100</v>
      </c>
      <c r="B722" s="141">
        <f t="shared" si="136"/>
        <v>0.69900000000000051</v>
      </c>
      <c r="C722" s="145">
        <f t="shared" si="142"/>
        <v>0.5</v>
      </c>
      <c r="D722">
        <f t="shared" si="142"/>
        <v>2</v>
      </c>
      <c r="F722">
        <f t="shared" si="137"/>
        <v>1.9081821520196676E-2</v>
      </c>
      <c r="G722">
        <f t="shared" si="131"/>
        <v>0.12000000000000008</v>
      </c>
      <c r="H722" s="142">
        <f t="shared" si="132"/>
        <v>1.7304003706548252</v>
      </c>
      <c r="I722" s="143">
        <f t="shared" si="138"/>
        <v>173.04003706548252</v>
      </c>
      <c r="J722" s="142">
        <f t="shared" si="133"/>
        <v>0.34950000000000025</v>
      </c>
      <c r="K722" s="142">
        <f t="shared" si="134"/>
        <v>0.13843202965238602</v>
      </c>
      <c r="L722" s="144">
        <f t="shared" si="139"/>
        <v>0.48793202965238625</v>
      </c>
      <c r="M722" s="143"/>
    </row>
    <row r="723" spans="1:13" x14ac:dyDescent="0.35">
      <c r="A723" s="143">
        <f t="shared" si="135"/>
        <v>100</v>
      </c>
      <c r="B723" s="141">
        <f t="shared" si="136"/>
        <v>0.70000000000000051</v>
      </c>
      <c r="C723" s="145">
        <f t="shared" si="142"/>
        <v>0.5</v>
      </c>
      <c r="D723">
        <f t="shared" si="142"/>
        <v>2</v>
      </c>
      <c r="F723">
        <f t="shared" si="137"/>
        <v>1.9060191786618719E-2</v>
      </c>
      <c r="G723">
        <f t="shared" si="131"/>
        <v>0.12000000000000008</v>
      </c>
      <c r="H723" s="142">
        <f t="shared" si="132"/>
        <v>1.7255573611191923</v>
      </c>
      <c r="I723" s="143">
        <f t="shared" si="138"/>
        <v>172.55573611191923</v>
      </c>
      <c r="J723" s="142">
        <f t="shared" si="133"/>
        <v>0.35000000000000026</v>
      </c>
      <c r="K723" s="142">
        <f t="shared" si="134"/>
        <v>0.13804458888953539</v>
      </c>
      <c r="L723" s="144">
        <f t="shared" si="139"/>
        <v>0.48804458888953561</v>
      </c>
      <c r="M723" s="143"/>
    </row>
    <row r="724" spans="1:13" x14ac:dyDescent="0.35">
      <c r="A724" s="143">
        <f t="shared" si="135"/>
        <v>100</v>
      </c>
      <c r="B724" s="141">
        <f t="shared" si="136"/>
        <v>0.70100000000000051</v>
      </c>
      <c r="C724" s="145">
        <f t="shared" si="142"/>
        <v>0.5</v>
      </c>
      <c r="D724">
        <f t="shared" si="142"/>
        <v>2</v>
      </c>
      <c r="F724">
        <f t="shared" si="137"/>
        <v>1.9038605170243885E-2</v>
      </c>
      <c r="G724">
        <f t="shared" si="131"/>
        <v>0.12000000000000006</v>
      </c>
      <c r="H724" s="142">
        <f t="shared" si="132"/>
        <v>1.7207074340725055</v>
      </c>
      <c r="I724" s="143">
        <f t="shared" si="138"/>
        <v>172.07074340725055</v>
      </c>
      <c r="J724" s="142">
        <f t="shared" si="133"/>
        <v>0.35050000000000026</v>
      </c>
      <c r="K724" s="142">
        <f t="shared" si="134"/>
        <v>0.13765659472580044</v>
      </c>
      <c r="L724" s="144">
        <f t="shared" si="139"/>
        <v>0.4881565947258007</v>
      </c>
      <c r="M724" s="143"/>
    </row>
    <row r="725" spans="1:13" x14ac:dyDescent="0.35">
      <c r="A725" s="143">
        <f t="shared" si="135"/>
        <v>100</v>
      </c>
      <c r="B725" s="141">
        <f t="shared" si="136"/>
        <v>0.70200000000000051</v>
      </c>
      <c r="C725" s="145">
        <f t="shared" si="142"/>
        <v>0.5</v>
      </c>
      <c r="D725">
        <f t="shared" si="142"/>
        <v>2</v>
      </c>
      <c r="F725">
        <f t="shared" si="137"/>
        <v>1.9017061530708156E-2</v>
      </c>
      <c r="G725">
        <f t="shared" si="131"/>
        <v>0.12000000000000006</v>
      </c>
      <c r="H725" s="142">
        <f t="shared" si="132"/>
        <v>1.7158506026820965</v>
      </c>
      <c r="I725" s="143">
        <f t="shared" si="138"/>
        <v>171.58506026820965</v>
      </c>
      <c r="J725" s="142">
        <f t="shared" si="133"/>
        <v>0.35100000000000026</v>
      </c>
      <c r="K725" s="142">
        <f t="shared" si="134"/>
        <v>0.13726804821456773</v>
      </c>
      <c r="L725" s="144">
        <f t="shared" si="139"/>
        <v>0.48826804821456798</v>
      </c>
      <c r="M725" s="143"/>
    </row>
    <row r="726" spans="1:13" x14ac:dyDescent="0.35">
      <c r="A726" s="143">
        <f t="shared" si="135"/>
        <v>100</v>
      </c>
      <c r="B726" s="141">
        <f t="shared" si="136"/>
        <v>0.70300000000000051</v>
      </c>
      <c r="C726" s="145">
        <f t="shared" si="142"/>
        <v>0.5</v>
      </c>
      <c r="D726">
        <f t="shared" si="142"/>
        <v>2</v>
      </c>
      <c r="F726">
        <f t="shared" si="137"/>
        <v>1.8995560728296532E-2</v>
      </c>
      <c r="G726">
        <f t="shared" si="131"/>
        <v>0.12000000000000006</v>
      </c>
      <c r="H726" s="142">
        <f t="shared" si="132"/>
        <v>1.7109868800603905</v>
      </c>
      <c r="I726" s="143">
        <f t="shared" si="138"/>
        <v>171.09868800603905</v>
      </c>
      <c r="J726" s="142">
        <f t="shared" si="133"/>
        <v>0.35150000000000026</v>
      </c>
      <c r="K726" s="142">
        <f t="shared" si="134"/>
        <v>0.13687895040483125</v>
      </c>
      <c r="L726" s="144">
        <f t="shared" si="139"/>
        <v>0.48837895040483148</v>
      </c>
      <c r="M726" s="143"/>
    </row>
    <row r="727" spans="1:13" x14ac:dyDescent="0.35">
      <c r="A727" s="143">
        <f t="shared" si="135"/>
        <v>100</v>
      </c>
      <c r="B727" s="141">
        <f t="shared" si="136"/>
        <v>0.70400000000000051</v>
      </c>
      <c r="C727" s="145">
        <f t="shared" si="142"/>
        <v>0.5</v>
      </c>
      <c r="D727">
        <f t="shared" si="142"/>
        <v>2</v>
      </c>
      <c r="F727">
        <f t="shared" si="137"/>
        <v>1.8974102623939143E-2</v>
      </c>
      <c r="G727">
        <f t="shared" si="131"/>
        <v>0.12000000000000006</v>
      </c>
      <c r="H727" s="142">
        <f t="shared" si="132"/>
        <v>1.7061162792650726</v>
      </c>
      <c r="I727" s="143">
        <f t="shared" si="138"/>
        <v>170.61162792650725</v>
      </c>
      <c r="J727" s="142">
        <f t="shared" si="133"/>
        <v>0.35200000000000026</v>
      </c>
      <c r="K727" s="142">
        <f t="shared" si="134"/>
        <v>0.13648930234120582</v>
      </c>
      <c r="L727" s="144">
        <f t="shared" si="139"/>
        <v>0.48848930234120608</v>
      </c>
      <c r="M727" s="143"/>
    </row>
    <row r="728" spans="1:13" x14ac:dyDescent="0.35">
      <c r="A728" s="143">
        <f t="shared" si="135"/>
        <v>100</v>
      </c>
      <c r="B728" s="141">
        <f t="shared" si="136"/>
        <v>0.70500000000000052</v>
      </c>
      <c r="C728" s="145">
        <f t="shared" si="142"/>
        <v>0.5</v>
      </c>
      <c r="D728">
        <f t="shared" si="142"/>
        <v>2</v>
      </c>
      <c r="F728">
        <f t="shared" si="137"/>
        <v>1.8952687079207341E-2</v>
      </c>
      <c r="G728">
        <f t="shared" si="131"/>
        <v>0.12000000000000005</v>
      </c>
      <c r="H728" s="142">
        <f t="shared" si="132"/>
        <v>1.7012388132992424</v>
      </c>
      <c r="I728" s="143">
        <f t="shared" si="138"/>
        <v>170.12388132992425</v>
      </c>
      <c r="J728" s="142">
        <f t="shared" si="133"/>
        <v>0.35250000000000026</v>
      </c>
      <c r="K728" s="142">
        <f t="shared" si="134"/>
        <v>0.13609910506393941</v>
      </c>
      <c r="L728" s="144">
        <f t="shared" si="139"/>
        <v>0.48859910506393966</v>
      </c>
      <c r="M728" s="143"/>
    </row>
    <row r="729" spans="1:13" x14ac:dyDescent="0.35">
      <c r="A729" s="143">
        <f t="shared" si="135"/>
        <v>100</v>
      </c>
      <c r="B729" s="141">
        <f t="shared" si="136"/>
        <v>0.70600000000000052</v>
      </c>
      <c r="C729" s="145">
        <f t="shared" ref="C729:D744" si="143">+C728</f>
        <v>0.5</v>
      </c>
      <c r="D729">
        <f t="shared" si="143"/>
        <v>2</v>
      </c>
      <c r="F729">
        <f t="shared" si="137"/>
        <v>1.8931313956309915E-2</v>
      </c>
      <c r="G729">
        <f t="shared" ref="G729:G792" si="144">0.12*((1-EXP(-50*B729))/(1-EXP(-50)))+0.24*(1-(1-EXP(-50*B729))/(1-EXP(-50)))</f>
        <v>0.12000000000000005</v>
      </c>
      <c r="H729" s="142">
        <f t="shared" ref="H729:H792" si="145">(C729*NORMSDIST(NORMSINV(B729)/SQRT(1-G729)+SQRT(G729/(1-G729))*NORMSINV(0.999))-C729*B729)*((1+(D729-2.5)*F729)/(1-1.5*F729))*12.5*1.06</f>
        <v>1.6963544951115712</v>
      </c>
      <c r="I729" s="143">
        <f t="shared" si="138"/>
        <v>169.63544951115713</v>
      </c>
      <c r="J729" s="142">
        <f t="shared" ref="J729:J792" si="146">+B729*C729</f>
        <v>0.35300000000000026</v>
      </c>
      <c r="K729" s="142">
        <f t="shared" ref="K729:K792" si="147">+H729*8%</f>
        <v>0.13570835960892569</v>
      </c>
      <c r="L729" s="144">
        <f t="shared" si="139"/>
        <v>0.48870835960892595</v>
      </c>
      <c r="M729" s="143"/>
    </row>
    <row r="730" spans="1:13" x14ac:dyDescent="0.35">
      <c r="A730" s="143">
        <f t="shared" ref="A730:A793" si="148">+A729</f>
        <v>100</v>
      </c>
      <c r="B730" s="141">
        <f t="shared" ref="B730:B793" si="149">+B729+0.1%</f>
        <v>0.70700000000000052</v>
      </c>
      <c r="C730" s="145">
        <f t="shared" si="143"/>
        <v>0.5</v>
      </c>
      <c r="D730">
        <f t="shared" si="143"/>
        <v>2</v>
      </c>
      <c r="F730">
        <f t="shared" ref="F730:F793" si="150">+(0.11852-0.05478*LN(B730))^2</f>
        <v>1.8909983118089221E-2</v>
      </c>
      <c r="G730">
        <f t="shared" si="144"/>
        <v>0.12000000000000005</v>
      </c>
      <c r="H730" s="142">
        <f t="shared" si="145"/>
        <v>1.6914633375964518</v>
      </c>
      <c r="I730" s="143">
        <f t="shared" ref="I730:I793" si="151">+H730*A730</f>
        <v>169.14633375964519</v>
      </c>
      <c r="J730" s="142">
        <f t="shared" si="146"/>
        <v>0.35350000000000026</v>
      </c>
      <c r="K730" s="142">
        <f t="shared" si="147"/>
        <v>0.13531706700771615</v>
      </c>
      <c r="L730" s="144">
        <f t="shared" ref="L730:L793" si="152">+SUM(J730:K730)</f>
        <v>0.48881706700771643</v>
      </c>
      <c r="M730" s="143"/>
    </row>
    <row r="731" spans="1:13" x14ac:dyDescent="0.35">
      <c r="A731" s="143">
        <f t="shared" si="148"/>
        <v>100</v>
      </c>
      <c r="B731" s="141">
        <f t="shared" si="149"/>
        <v>0.70800000000000052</v>
      </c>
      <c r="C731" s="145">
        <f t="shared" si="143"/>
        <v>0.5</v>
      </c>
      <c r="D731">
        <f t="shared" si="143"/>
        <v>2</v>
      </c>
      <c r="F731">
        <f t="shared" si="150"/>
        <v>1.8888694428017428E-2</v>
      </c>
      <c r="G731">
        <f t="shared" si="144"/>
        <v>0.12000000000000005</v>
      </c>
      <c r="H731" s="142">
        <f t="shared" si="145"/>
        <v>1.6865653535941563</v>
      </c>
      <c r="I731" s="143">
        <f t="shared" si="151"/>
        <v>168.65653535941561</v>
      </c>
      <c r="J731" s="142">
        <f t="shared" si="146"/>
        <v>0.35400000000000026</v>
      </c>
      <c r="K731" s="142">
        <f t="shared" si="147"/>
        <v>0.13492522828753251</v>
      </c>
      <c r="L731" s="144">
        <f t="shared" si="152"/>
        <v>0.48892522828753276</v>
      </c>
      <c r="M731" s="143"/>
    </row>
    <row r="732" spans="1:13" x14ac:dyDescent="0.35">
      <c r="A732" s="143">
        <f t="shared" si="148"/>
        <v>100</v>
      </c>
      <c r="B732" s="141">
        <f t="shared" si="149"/>
        <v>0.70900000000000052</v>
      </c>
      <c r="C732" s="145">
        <f t="shared" si="143"/>
        <v>0.5</v>
      </c>
      <c r="D732">
        <f t="shared" si="143"/>
        <v>2</v>
      </c>
      <c r="F732">
        <f t="shared" si="150"/>
        <v>1.8867447750192733E-2</v>
      </c>
      <c r="G732">
        <f t="shared" si="144"/>
        <v>0.12000000000000005</v>
      </c>
      <c r="H732" s="142">
        <f t="shared" si="145"/>
        <v>1.6816605558909778</v>
      </c>
      <c r="I732" s="143">
        <f t="shared" si="151"/>
        <v>168.16605558909779</v>
      </c>
      <c r="J732" s="142">
        <f t="shared" si="146"/>
        <v>0.35450000000000026</v>
      </c>
      <c r="K732" s="142">
        <f t="shared" si="147"/>
        <v>0.13453284447127822</v>
      </c>
      <c r="L732" s="144">
        <f t="shared" si="152"/>
        <v>0.48903284447127848</v>
      </c>
      <c r="M732" s="143"/>
    </row>
    <row r="733" spans="1:13" x14ac:dyDescent="0.35">
      <c r="A733" s="143">
        <f t="shared" si="148"/>
        <v>100</v>
      </c>
      <c r="B733" s="141">
        <f t="shared" si="149"/>
        <v>0.71000000000000052</v>
      </c>
      <c r="C733" s="145">
        <f t="shared" si="143"/>
        <v>0.5</v>
      </c>
      <c r="D733">
        <f t="shared" si="143"/>
        <v>2</v>
      </c>
      <c r="F733">
        <f t="shared" si="150"/>
        <v>1.8846242949335654E-2</v>
      </c>
      <c r="G733">
        <f t="shared" si="144"/>
        <v>0.12000000000000004</v>
      </c>
      <c r="H733" s="142">
        <f t="shared" si="145"/>
        <v>1.6767489572193848</v>
      </c>
      <c r="I733" s="143">
        <f t="shared" si="151"/>
        <v>167.67489572193847</v>
      </c>
      <c r="J733" s="142">
        <f t="shared" si="146"/>
        <v>0.35500000000000026</v>
      </c>
      <c r="K733" s="142">
        <f t="shared" si="147"/>
        <v>0.13413991657755078</v>
      </c>
      <c r="L733" s="144">
        <f t="shared" si="152"/>
        <v>0.48913991657755107</v>
      </c>
      <c r="M733" s="143"/>
    </row>
    <row r="734" spans="1:13" x14ac:dyDescent="0.35">
      <c r="A734" s="143">
        <f t="shared" si="148"/>
        <v>100</v>
      </c>
      <c r="B734" s="141">
        <f t="shared" si="149"/>
        <v>0.71100000000000052</v>
      </c>
      <c r="C734" s="145">
        <f t="shared" si="143"/>
        <v>0.5</v>
      </c>
      <c r="D734">
        <f t="shared" si="143"/>
        <v>2</v>
      </c>
      <c r="F734">
        <f t="shared" si="150"/>
        <v>1.8825079890785305E-2</v>
      </c>
      <c r="G734">
        <f t="shared" si="144"/>
        <v>0.12000000000000004</v>
      </c>
      <c r="H734" s="142">
        <f t="shared" si="145"/>
        <v>1.6718305702581588</v>
      </c>
      <c r="I734" s="143">
        <f t="shared" si="151"/>
        <v>167.18305702581588</v>
      </c>
      <c r="J734" s="142">
        <f t="shared" si="146"/>
        <v>0.35550000000000026</v>
      </c>
      <c r="K734" s="142">
        <f t="shared" si="147"/>
        <v>0.13374644562065272</v>
      </c>
      <c r="L734" s="144">
        <f t="shared" si="152"/>
        <v>0.489246445620653</v>
      </c>
      <c r="M734" s="143"/>
    </row>
    <row r="735" spans="1:13" x14ac:dyDescent="0.35">
      <c r="A735" s="143">
        <f t="shared" si="148"/>
        <v>100</v>
      </c>
      <c r="B735" s="141">
        <f t="shared" si="149"/>
        <v>0.71200000000000052</v>
      </c>
      <c r="C735" s="145">
        <f t="shared" si="143"/>
        <v>0.5</v>
      </c>
      <c r="D735">
        <f t="shared" si="143"/>
        <v>2</v>
      </c>
      <c r="F735">
        <f t="shared" si="150"/>
        <v>1.8803958440495729E-2</v>
      </c>
      <c r="G735">
        <f t="shared" si="144"/>
        <v>0.12000000000000004</v>
      </c>
      <c r="H735" s="142">
        <f t="shared" si="145"/>
        <v>1.666905407632544</v>
      </c>
      <c r="I735" s="143">
        <f t="shared" si="151"/>
        <v>166.6905407632544</v>
      </c>
      <c r="J735" s="142">
        <f t="shared" si="146"/>
        <v>0.35600000000000026</v>
      </c>
      <c r="K735" s="142">
        <f t="shared" si="147"/>
        <v>0.13335243261060353</v>
      </c>
      <c r="L735" s="144">
        <f t="shared" si="152"/>
        <v>0.48935243261060379</v>
      </c>
      <c r="M735" s="143"/>
    </row>
    <row r="736" spans="1:13" x14ac:dyDescent="0.35">
      <c r="A736" s="143">
        <f t="shared" si="148"/>
        <v>100</v>
      </c>
      <c r="B736" s="141">
        <f t="shared" si="149"/>
        <v>0.71300000000000052</v>
      </c>
      <c r="C736" s="145">
        <f t="shared" si="143"/>
        <v>0.5</v>
      </c>
      <c r="D736">
        <f t="shared" si="143"/>
        <v>2</v>
      </c>
      <c r="F736">
        <f t="shared" si="150"/>
        <v>1.8782878465032245E-2</v>
      </c>
      <c r="G736">
        <f t="shared" si="144"/>
        <v>0.12000000000000004</v>
      </c>
      <c r="H736" s="142">
        <f t="shared" si="145"/>
        <v>1.6619734819143785</v>
      </c>
      <c r="I736" s="143">
        <f t="shared" si="151"/>
        <v>166.19734819143787</v>
      </c>
      <c r="J736" s="142">
        <f t="shared" si="146"/>
        <v>0.35650000000000026</v>
      </c>
      <c r="K736" s="142">
        <f t="shared" si="147"/>
        <v>0.13295787855315028</v>
      </c>
      <c r="L736" s="144">
        <f t="shared" si="152"/>
        <v>0.48945787855315054</v>
      </c>
      <c r="M736" s="143"/>
    </row>
    <row r="737" spans="1:13" x14ac:dyDescent="0.35">
      <c r="A737" s="143">
        <f t="shared" si="148"/>
        <v>100</v>
      </c>
      <c r="B737" s="141">
        <f t="shared" si="149"/>
        <v>0.71400000000000052</v>
      </c>
      <c r="C737" s="145">
        <f t="shared" si="143"/>
        <v>0.5</v>
      </c>
      <c r="D737">
        <f t="shared" si="143"/>
        <v>2</v>
      </c>
      <c r="F737">
        <f t="shared" si="150"/>
        <v>1.8761839831567838E-2</v>
      </c>
      <c r="G737">
        <f t="shared" si="144"/>
        <v>0.12000000000000004</v>
      </c>
      <c r="H737" s="142">
        <f t="shared" si="145"/>
        <v>1.6570348056222417</v>
      </c>
      <c r="I737" s="143">
        <f t="shared" si="151"/>
        <v>165.70348056222417</v>
      </c>
      <c r="J737" s="142">
        <f t="shared" si="146"/>
        <v>0.35700000000000026</v>
      </c>
      <c r="K737" s="142">
        <f t="shared" si="147"/>
        <v>0.13256278444977934</v>
      </c>
      <c r="L737" s="144">
        <f t="shared" si="152"/>
        <v>0.48956278444977963</v>
      </c>
      <c r="M737" s="143"/>
    </row>
    <row r="738" spans="1:13" x14ac:dyDescent="0.35">
      <c r="A738" s="143">
        <f t="shared" si="148"/>
        <v>100</v>
      </c>
      <c r="B738" s="141">
        <f t="shared" si="149"/>
        <v>0.71500000000000052</v>
      </c>
      <c r="C738" s="145">
        <f t="shared" si="143"/>
        <v>0.5</v>
      </c>
      <c r="D738">
        <f t="shared" si="143"/>
        <v>2</v>
      </c>
      <c r="F738">
        <f t="shared" si="150"/>
        <v>1.8740842407879526E-2</v>
      </c>
      <c r="G738">
        <f t="shared" si="144"/>
        <v>0.12000000000000004</v>
      </c>
      <c r="H738" s="142">
        <f t="shared" si="145"/>
        <v>1.6520893912215837</v>
      </c>
      <c r="I738" s="143">
        <f t="shared" si="151"/>
        <v>165.20893912215837</v>
      </c>
      <c r="J738" s="142">
        <f t="shared" si="146"/>
        <v>0.35750000000000026</v>
      </c>
      <c r="K738" s="142">
        <f t="shared" si="147"/>
        <v>0.13216715129772669</v>
      </c>
      <c r="L738" s="144">
        <f t="shared" si="152"/>
        <v>0.48966715129772698</v>
      </c>
      <c r="M738" s="143"/>
    </row>
    <row r="739" spans="1:13" x14ac:dyDescent="0.35">
      <c r="A739" s="143">
        <f t="shared" si="148"/>
        <v>100</v>
      </c>
      <c r="B739" s="141">
        <f t="shared" si="149"/>
        <v>0.71600000000000052</v>
      </c>
      <c r="C739" s="145">
        <f t="shared" si="143"/>
        <v>0.5</v>
      </c>
      <c r="D739">
        <f t="shared" si="143"/>
        <v>2</v>
      </c>
      <c r="F739">
        <f t="shared" si="150"/>
        <v>1.8719886062344822E-2</v>
      </c>
      <c r="G739">
        <f t="shared" si="144"/>
        <v>0.12000000000000004</v>
      </c>
      <c r="H739" s="142">
        <f t="shared" si="145"/>
        <v>1.6471372511248628</v>
      </c>
      <c r="I739" s="143">
        <f t="shared" si="151"/>
        <v>164.71372511248629</v>
      </c>
      <c r="J739" s="142">
        <f t="shared" si="146"/>
        <v>0.35800000000000026</v>
      </c>
      <c r="K739" s="142">
        <f t="shared" si="147"/>
        <v>0.13177098008998903</v>
      </c>
      <c r="L739" s="144">
        <f t="shared" si="152"/>
        <v>0.48977098008998932</v>
      </c>
      <c r="M739" s="143"/>
    </row>
    <row r="740" spans="1:13" x14ac:dyDescent="0.35">
      <c r="A740" s="143">
        <f t="shared" si="148"/>
        <v>100</v>
      </c>
      <c r="B740" s="141">
        <f t="shared" si="149"/>
        <v>0.71700000000000053</v>
      </c>
      <c r="C740" s="145">
        <f t="shared" si="143"/>
        <v>0.5</v>
      </c>
      <c r="D740">
        <f t="shared" si="143"/>
        <v>2</v>
      </c>
      <c r="F740">
        <f t="shared" si="150"/>
        <v>1.8698970663938178E-2</v>
      </c>
      <c r="G740">
        <f t="shared" si="144"/>
        <v>0.12000000000000002</v>
      </c>
      <c r="H740" s="142">
        <f t="shared" si="145"/>
        <v>1.6421783976916742</v>
      </c>
      <c r="I740" s="143">
        <f t="shared" si="151"/>
        <v>164.21783976916743</v>
      </c>
      <c r="J740" s="142">
        <f t="shared" si="146"/>
        <v>0.35850000000000026</v>
      </c>
      <c r="K740" s="142">
        <f t="shared" si="147"/>
        <v>0.13137427181533393</v>
      </c>
      <c r="L740" s="144">
        <f t="shared" si="152"/>
        <v>0.48987427181533416</v>
      </c>
      <c r="M740" s="143"/>
    </row>
    <row r="741" spans="1:13" x14ac:dyDescent="0.35">
      <c r="A741" s="143">
        <f t="shared" si="148"/>
        <v>100</v>
      </c>
      <c r="B741" s="141">
        <f t="shared" si="149"/>
        <v>0.71800000000000053</v>
      </c>
      <c r="C741" s="145">
        <f t="shared" si="143"/>
        <v>0.5</v>
      </c>
      <c r="D741">
        <f t="shared" si="143"/>
        <v>2</v>
      </c>
      <c r="F741">
        <f t="shared" si="150"/>
        <v>1.8678096082227463E-2</v>
      </c>
      <c r="G741">
        <f t="shared" si="144"/>
        <v>0.12000000000000002</v>
      </c>
      <c r="H741" s="142">
        <f t="shared" si="145"/>
        <v>1.6372128432288817</v>
      </c>
      <c r="I741" s="143">
        <f t="shared" si="151"/>
        <v>163.72128432288818</v>
      </c>
      <c r="J741" s="142">
        <f t="shared" si="146"/>
        <v>0.35900000000000026</v>
      </c>
      <c r="K741" s="142">
        <f t="shared" si="147"/>
        <v>0.13097702745831055</v>
      </c>
      <c r="L741" s="144">
        <f t="shared" si="152"/>
        <v>0.48997702745831084</v>
      </c>
      <c r="M741" s="143"/>
    </row>
    <row r="742" spans="1:13" x14ac:dyDescent="0.35">
      <c r="A742" s="143">
        <f t="shared" si="148"/>
        <v>100</v>
      </c>
      <c r="B742" s="141">
        <f t="shared" si="149"/>
        <v>0.71900000000000053</v>
      </c>
      <c r="C742" s="145">
        <f t="shared" si="143"/>
        <v>0.5</v>
      </c>
      <c r="D742">
        <f t="shared" si="143"/>
        <v>2</v>
      </c>
      <c r="F742">
        <f t="shared" si="150"/>
        <v>1.8657262187370467E-2</v>
      </c>
      <c r="G742">
        <f t="shared" si="144"/>
        <v>0.12000000000000002</v>
      </c>
      <c r="H742" s="142">
        <f t="shared" si="145"/>
        <v>1.6322405999907392</v>
      </c>
      <c r="I742" s="143">
        <f t="shared" si="151"/>
        <v>163.22405999907392</v>
      </c>
      <c r="J742" s="142">
        <f t="shared" si="146"/>
        <v>0.35950000000000026</v>
      </c>
      <c r="K742" s="142">
        <f t="shared" si="147"/>
        <v>0.13057924799925913</v>
      </c>
      <c r="L742" s="144">
        <f t="shared" si="152"/>
        <v>0.49007924799925939</v>
      </c>
      <c r="M742" s="143"/>
    </row>
    <row r="743" spans="1:13" x14ac:dyDescent="0.35">
      <c r="A743" s="143">
        <f t="shared" si="148"/>
        <v>100</v>
      </c>
      <c r="B743" s="141">
        <f t="shared" si="149"/>
        <v>0.72000000000000053</v>
      </c>
      <c r="C743" s="145">
        <f t="shared" si="143"/>
        <v>0.5</v>
      </c>
      <c r="D743">
        <f t="shared" si="143"/>
        <v>2</v>
      </c>
      <c r="F743">
        <f t="shared" si="150"/>
        <v>1.863646885011145E-2</v>
      </c>
      <c r="G743">
        <f t="shared" si="144"/>
        <v>0.12000000000000002</v>
      </c>
      <c r="H743" s="142">
        <f t="shared" si="145"/>
        <v>1.6272616801790225</v>
      </c>
      <c r="I743" s="143">
        <f t="shared" si="151"/>
        <v>162.72616801790224</v>
      </c>
      <c r="J743" s="142">
        <f t="shared" si="146"/>
        <v>0.36000000000000026</v>
      </c>
      <c r="K743" s="142">
        <f t="shared" si="147"/>
        <v>0.1301809344143218</v>
      </c>
      <c r="L743" s="144">
        <f t="shared" si="152"/>
        <v>0.49018093441432209</v>
      </c>
      <c r="M743" s="143"/>
    </row>
    <row r="744" spans="1:13" x14ac:dyDescent="0.35">
      <c r="A744" s="143">
        <f t="shared" si="148"/>
        <v>100</v>
      </c>
      <c r="B744" s="141">
        <f t="shared" si="149"/>
        <v>0.72100000000000053</v>
      </c>
      <c r="C744" s="145">
        <f t="shared" si="143"/>
        <v>0.5</v>
      </c>
      <c r="D744">
        <f t="shared" si="143"/>
        <v>2</v>
      </c>
      <c r="F744">
        <f t="shared" si="150"/>
        <v>1.8615715941777678E-2</v>
      </c>
      <c r="G744">
        <f t="shared" si="144"/>
        <v>0.12000000000000002</v>
      </c>
      <c r="H744" s="142">
        <f t="shared" si="145"/>
        <v>1.6222760959431475</v>
      </c>
      <c r="I744" s="143">
        <f t="shared" si="151"/>
        <v>162.22760959431474</v>
      </c>
      <c r="J744" s="142">
        <f t="shared" si="146"/>
        <v>0.36050000000000026</v>
      </c>
      <c r="K744" s="142">
        <f t="shared" si="147"/>
        <v>0.1297820876754518</v>
      </c>
      <c r="L744" s="144">
        <f t="shared" si="152"/>
        <v>0.49028208767545206</v>
      </c>
      <c r="M744" s="143"/>
    </row>
    <row r="745" spans="1:13" x14ac:dyDescent="0.35">
      <c r="A745" s="143">
        <f t="shared" si="148"/>
        <v>100</v>
      </c>
      <c r="B745" s="141">
        <f t="shared" si="149"/>
        <v>0.72200000000000053</v>
      </c>
      <c r="C745" s="145">
        <f t="shared" ref="C745:D760" si="153">+C744</f>
        <v>0.5</v>
      </c>
      <c r="D745">
        <f t="shared" si="153"/>
        <v>2</v>
      </c>
      <c r="F745">
        <f t="shared" si="150"/>
        <v>1.8595003334276005E-2</v>
      </c>
      <c r="G745">
        <f t="shared" si="144"/>
        <v>0.12000000000000002</v>
      </c>
      <c r="H745" s="142">
        <f t="shared" si="145"/>
        <v>1.6172838593802898</v>
      </c>
      <c r="I745" s="143">
        <f t="shared" si="151"/>
        <v>161.72838593802899</v>
      </c>
      <c r="J745" s="142">
        <f t="shared" si="146"/>
        <v>0.36100000000000027</v>
      </c>
      <c r="K745" s="142">
        <f t="shared" si="147"/>
        <v>0.12938270875042318</v>
      </c>
      <c r="L745" s="144">
        <f t="shared" si="152"/>
        <v>0.49038270875042345</v>
      </c>
      <c r="M745" s="143"/>
    </row>
    <row r="746" spans="1:13" x14ac:dyDescent="0.35">
      <c r="A746" s="143">
        <f t="shared" si="148"/>
        <v>100</v>
      </c>
      <c r="B746" s="141">
        <f t="shared" si="149"/>
        <v>0.72300000000000053</v>
      </c>
      <c r="C746" s="145">
        <f t="shared" si="153"/>
        <v>0.5</v>
      </c>
      <c r="D746">
        <f t="shared" si="153"/>
        <v>2</v>
      </c>
      <c r="F746">
        <f t="shared" si="150"/>
        <v>1.8574330900089506E-2</v>
      </c>
      <c r="G746">
        <f t="shared" si="144"/>
        <v>0.12000000000000002</v>
      </c>
      <c r="H746" s="142">
        <f t="shared" si="145"/>
        <v>1.6122849825355039</v>
      </c>
      <c r="I746" s="143">
        <f t="shared" si="151"/>
        <v>161.22849825355038</v>
      </c>
      <c r="J746" s="142">
        <f t="shared" si="146"/>
        <v>0.36150000000000027</v>
      </c>
      <c r="K746" s="142">
        <f t="shared" si="147"/>
        <v>0.12898279860284032</v>
      </c>
      <c r="L746" s="144">
        <f t="shared" si="152"/>
        <v>0.49048279860284061</v>
      </c>
      <c r="M746" s="143"/>
    </row>
    <row r="747" spans="1:13" x14ac:dyDescent="0.35">
      <c r="A747" s="143">
        <f t="shared" si="148"/>
        <v>100</v>
      </c>
      <c r="B747" s="141">
        <f t="shared" si="149"/>
        <v>0.72400000000000053</v>
      </c>
      <c r="C747" s="145">
        <f t="shared" si="153"/>
        <v>0.5</v>
      </c>
      <c r="D747">
        <f t="shared" si="153"/>
        <v>2</v>
      </c>
      <c r="F747">
        <f t="shared" si="150"/>
        <v>1.8553698512274064E-2</v>
      </c>
      <c r="G747">
        <f t="shared" si="144"/>
        <v>0.12000000000000002</v>
      </c>
      <c r="H747" s="142">
        <f t="shared" si="145"/>
        <v>1.6072794774018409</v>
      </c>
      <c r="I747" s="143">
        <f t="shared" si="151"/>
        <v>160.72794774018408</v>
      </c>
      <c r="J747" s="142">
        <f t="shared" si="146"/>
        <v>0.36200000000000027</v>
      </c>
      <c r="K747" s="142">
        <f t="shared" si="147"/>
        <v>0.12858235819214728</v>
      </c>
      <c r="L747" s="144">
        <f t="shared" si="152"/>
        <v>0.49058235819214757</v>
      </c>
      <c r="M747" s="143"/>
    </row>
    <row r="748" spans="1:13" x14ac:dyDescent="0.35">
      <c r="A748" s="143">
        <f t="shared" si="148"/>
        <v>100</v>
      </c>
      <c r="B748" s="141">
        <f t="shared" si="149"/>
        <v>0.72500000000000053</v>
      </c>
      <c r="C748" s="145">
        <f t="shared" si="153"/>
        <v>0.5</v>
      </c>
      <c r="D748">
        <f t="shared" si="153"/>
        <v>2</v>
      </c>
      <c r="F748">
        <f t="shared" si="150"/>
        <v>1.8533106044455065E-2</v>
      </c>
      <c r="G748">
        <f t="shared" si="144"/>
        <v>0.12000000000000002</v>
      </c>
      <c r="H748" s="142">
        <f t="shared" si="145"/>
        <v>1.6022673559204548</v>
      </c>
      <c r="I748" s="143">
        <f t="shared" si="151"/>
        <v>160.22673559204549</v>
      </c>
      <c r="J748" s="142">
        <f t="shared" si="146"/>
        <v>0.36250000000000027</v>
      </c>
      <c r="K748" s="142">
        <f t="shared" si="147"/>
        <v>0.12818138847363639</v>
      </c>
      <c r="L748" s="144">
        <f t="shared" si="152"/>
        <v>0.49068138847363663</v>
      </c>
      <c r="M748" s="143"/>
    </row>
    <row r="749" spans="1:13" x14ac:dyDescent="0.35">
      <c r="A749" s="143">
        <f t="shared" si="148"/>
        <v>100</v>
      </c>
      <c r="B749" s="141">
        <f t="shared" si="149"/>
        <v>0.72600000000000053</v>
      </c>
      <c r="C749" s="145">
        <f t="shared" si="153"/>
        <v>0.5</v>
      </c>
      <c r="D749">
        <f t="shared" si="153"/>
        <v>2</v>
      </c>
      <c r="F749">
        <f t="shared" si="150"/>
        <v>1.8512553370824063E-2</v>
      </c>
      <c r="G749">
        <f t="shared" si="144"/>
        <v>0.12000000000000002</v>
      </c>
      <c r="H749" s="142">
        <f t="shared" si="145"/>
        <v>1.5972486299807207</v>
      </c>
      <c r="I749" s="143">
        <f t="shared" si="151"/>
        <v>159.72486299807207</v>
      </c>
      <c r="J749" s="142">
        <f t="shared" si="146"/>
        <v>0.36300000000000027</v>
      </c>
      <c r="K749" s="142">
        <f t="shared" si="147"/>
        <v>0.12777989039845766</v>
      </c>
      <c r="L749" s="144">
        <f t="shared" si="152"/>
        <v>0.49077989039845793</v>
      </c>
      <c r="M749" s="143"/>
    </row>
    <row r="750" spans="1:13" x14ac:dyDescent="0.35">
      <c r="A750" s="143">
        <f t="shared" si="148"/>
        <v>100</v>
      </c>
      <c r="B750" s="141">
        <f t="shared" si="149"/>
        <v>0.72700000000000053</v>
      </c>
      <c r="C750" s="145">
        <f t="shared" si="153"/>
        <v>0.5</v>
      </c>
      <c r="D750">
        <f t="shared" si="153"/>
        <v>2</v>
      </c>
      <c r="F750">
        <f t="shared" si="150"/>
        <v>1.8492040366135463E-2</v>
      </c>
      <c r="G750">
        <f t="shared" si="144"/>
        <v>0.12000000000000001</v>
      </c>
      <c r="H750" s="142">
        <f t="shared" si="145"/>
        <v>1.5922233114203395</v>
      </c>
      <c r="I750" s="143">
        <f t="shared" si="151"/>
        <v>159.22233114203394</v>
      </c>
      <c r="J750" s="142">
        <f t="shared" si="146"/>
        <v>0.36350000000000027</v>
      </c>
      <c r="K750" s="142">
        <f t="shared" si="147"/>
        <v>0.12737786491362715</v>
      </c>
      <c r="L750" s="144">
        <f t="shared" si="152"/>
        <v>0.49087786491362739</v>
      </c>
      <c r="M750" s="143"/>
    </row>
    <row r="751" spans="1:13" x14ac:dyDescent="0.35">
      <c r="A751" s="143">
        <f t="shared" si="148"/>
        <v>100</v>
      </c>
      <c r="B751" s="141">
        <f t="shared" si="149"/>
        <v>0.72800000000000054</v>
      </c>
      <c r="C751" s="145">
        <f t="shared" si="153"/>
        <v>0.5</v>
      </c>
      <c r="D751">
        <f t="shared" si="153"/>
        <v>2</v>
      </c>
      <c r="F751">
        <f t="shared" si="150"/>
        <v>1.8471566905703278E-2</v>
      </c>
      <c r="G751">
        <f t="shared" si="144"/>
        <v>0.12000000000000001</v>
      </c>
      <c r="H751" s="142">
        <f t="shared" si="145"/>
        <v>1.5871914120254453</v>
      </c>
      <c r="I751" s="143">
        <f t="shared" si="151"/>
        <v>158.71914120254453</v>
      </c>
      <c r="J751" s="142">
        <f t="shared" si="146"/>
        <v>0.36400000000000027</v>
      </c>
      <c r="K751" s="142">
        <f t="shared" si="147"/>
        <v>0.12697531296203562</v>
      </c>
      <c r="L751" s="144">
        <f t="shared" si="152"/>
        <v>0.49097531296203589</v>
      </c>
      <c r="M751" s="143"/>
    </row>
    <row r="752" spans="1:13" x14ac:dyDescent="0.35">
      <c r="A752" s="143">
        <f t="shared" si="148"/>
        <v>100</v>
      </c>
      <c r="B752" s="141">
        <f t="shared" si="149"/>
        <v>0.72900000000000054</v>
      </c>
      <c r="C752" s="145">
        <f t="shared" si="153"/>
        <v>0.5</v>
      </c>
      <c r="D752">
        <f t="shared" si="153"/>
        <v>2</v>
      </c>
      <c r="F752">
        <f t="shared" si="150"/>
        <v>1.8451132865397873E-2</v>
      </c>
      <c r="G752">
        <f t="shared" si="144"/>
        <v>0.12000000000000001</v>
      </c>
      <c r="H752" s="142">
        <f t="shared" si="145"/>
        <v>1.5821529435307073</v>
      </c>
      <c r="I752" s="143">
        <f t="shared" si="151"/>
        <v>158.21529435307073</v>
      </c>
      <c r="J752" s="142">
        <f t="shared" si="146"/>
        <v>0.36450000000000027</v>
      </c>
      <c r="K752" s="142">
        <f t="shared" si="147"/>
        <v>0.12657223548245658</v>
      </c>
      <c r="L752" s="144">
        <f t="shared" si="152"/>
        <v>0.49107223548245682</v>
      </c>
      <c r="M752" s="143"/>
    </row>
    <row r="753" spans="1:13" x14ac:dyDescent="0.35">
      <c r="A753" s="143">
        <f t="shared" si="148"/>
        <v>100</v>
      </c>
      <c r="B753" s="141">
        <f t="shared" si="149"/>
        <v>0.73000000000000054</v>
      </c>
      <c r="C753" s="145">
        <f t="shared" si="153"/>
        <v>0.5</v>
      </c>
      <c r="D753">
        <f t="shared" si="153"/>
        <v>2</v>
      </c>
      <c r="F753">
        <f t="shared" si="150"/>
        <v>1.8430738121642722E-2</v>
      </c>
      <c r="G753">
        <f t="shared" si="144"/>
        <v>0.12000000000000001</v>
      </c>
      <c r="H753" s="142">
        <f t="shared" si="145"/>
        <v>1.5771079176194363</v>
      </c>
      <c r="I753" s="143">
        <f t="shared" si="151"/>
        <v>157.71079176194363</v>
      </c>
      <c r="J753" s="142">
        <f t="shared" si="146"/>
        <v>0.36500000000000027</v>
      </c>
      <c r="K753" s="142">
        <f t="shared" si="147"/>
        <v>0.12616863340955489</v>
      </c>
      <c r="L753" s="144">
        <f t="shared" si="152"/>
        <v>0.49116863340955519</v>
      </c>
      <c r="M753" s="143"/>
    </row>
    <row r="754" spans="1:13" x14ac:dyDescent="0.35">
      <c r="A754" s="143">
        <f t="shared" si="148"/>
        <v>100</v>
      </c>
      <c r="B754" s="141">
        <f t="shared" si="149"/>
        <v>0.73100000000000054</v>
      </c>
      <c r="C754" s="145">
        <f t="shared" si="153"/>
        <v>0.5</v>
      </c>
      <c r="D754">
        <f t="shared" si="153"/>
        <v>2</v>
      </c>
      <c r="F754">
        <f t="shared" si="150"/>
        <v>1.8410382551411215E-2</v>
      </c>
      <c r="G754">
        <f t="shared" si="144"/>
        <v>0.12000000000000001</v>
      </c>
      <c r="H754" s="142">
        <f t="shared" si="145"/>
        <v>1.572056345923676</v>
      </c>
      <c r="I754" s="143">
        <f t="shared" si="151"/>
        <v>157.2056345923676</v>
      </c>
      <c r="J754" s="142">
        <f t="shared" si="146"/>
        <v>0.36550000000000027</v>
      </c>
      <c r="K754" s="142">
        <f t="shared" si="147"/>
        <v>0.12576450767389408</v>
      </c>
      <c r="L754" s="144">
        <f t="shared" si="152"/>
        <v>0.49126450767389435</v>
      </c>
      <c r="M754" s="143"/>
    </row>
    <row r="755" spans="1:13" x14ac:dyDescent="0.35">
      <c r="A755" s="143">
        <f t="shared" si="148"/>
        <v>100</v>
      </c>
      <c r="B755" s="141">
        <f t="shared" si="149"/>
        <v>0.73200000000000054</v>
      </c>
      <c r="C755" s="145">
        <f t="shared" si="153"/>
        <v>0.5</v>
      </c>
      <c r="D755">
        <f t="shared" si="153"/>
        <v>2</v>
      </c>
      <c r="F755">
        <f t="shared" si="150"/>
        <v>1.8390066032223474E-2</v>
      </c>
      <c r="G755">
        <f t="shared" si="144"/>
        <v>0.12000000000000001</v>
      </c>
      <c r="H755" s="142">
        <f t="shared" si="145"/>
        <v>1.5669982400243074</v>
      </c>
      <c r="I755" s="143">
        <f t="shared" si="151"/>
        <v>156.69982400243074</v>
      </c>
      <c r="J755" s="142">
        <f t="shared" si="146"/>
        <v>0.36600000000000027</v>
      </c>
      <c r="K755" s="142">
        <f t="shared" si="147"/>
        <v>0.12535985920194459</v>
      </c>
      <c r="L755" s="144">
        <f t="shared" si="152"/>
        <v>0.49135985920194486</v>
      </c>
      <c r="M755" s="143"/>
    </row>
    <row r="756" spans="1:13" x14ac:dyDescent="0.35">
      <c r="A756" s="143">
        <f t="shared" si="148"/>
        <v>100</v>
      </c>
      <c r="B756" s="141">
        <f t="shared" si="149"/>
        <v>0.73300000000000054</v>
      </c>
      <c r="C756" s="145">
        <f t="shared" si="153"/>
        <v>0.5</v>
      </c>
      <c r="D756">
        <f t="shared" si="153"/>
        <v>2</v>
      </c>
      <c r="F756">
        <f t="shared" si="150"/>
        <v>1.8369788442143209E-2</v>
      </c>
      <c r="G756">
        <f t="shared" si="144"/>
        <v>0.12000000000000001</v>
      </c>
      <c r="H756" s="142">
        <f t="shared" si="145"/>
        <v>1.5619336114511373</v>
      </c>
      <c r="I756" s="143">
        <f t="shared" si="151"/>
        <v>156.19336114511373</v>
      </c>
      <c r="J756" s="142">
        <f t="shared" si="146"/>
        <v>0.36650000000000027</v>
      </c>
      <c r="K756" s="142">
        <f t="shared" si="147"/>
        <v>0.12495468891609099</v>
      </c>
      <c r="L756" s="144">
        <f t="shared" si="152"/>
        <v>0.49145468891609123</v>
      </c>
      <c r="M756" s="143"/>
    </row>
    <row r="757" spans="1:13" x14ac:dyDescent="0.35">
      <c r="A757" s="143">
        <f t="shared" si="148"/>
        <v>100</v>
      </c>
      <c r="B757" s="141">
        <f t="shared" si="149"/>
        <v>0.73400000000000054</v>
      </c>
      <c r="C757" s="145">
        <f t="shared" si="153"/>
        <v>0.5</v>
      </c>
      <c r="D757">
        <f t="shared" si="153"/>
        <v>2</v>
      </c>
      <c r="F757">
        <f t="shared" si="150"/>
        <v>1.8349549659774551E-2</v>
      </c>
      <c r="G757">
        <f t="shared" si="144"/>
        <v>0.12000000000000001</v>
      </c>
      <c r="H757" s="142">
        <f t="shared" si="145"/>
        <v>1.5568624716829964</v>
      </c>
      <c r="I757" s="143">
        <f t="shared" si="151"/>
        <v>155.68624716829964</v>
      </c>
      <c r="J757" s="142">
        <f t="shared" si="146"/>
        <v>0.36700000000000027</v>
      </c>
      <c r="K757" s="142">
        <f t="shared" si="147"/>
        <v>0.12454899773463972</v>
      </c>
      <c r="L757" s="144">
        <f t="shared" si="152"/>
        <v>0.49154899773464</v>
      </c>
      <c r="M757" s="143"/>
    </row>
    <row r="758" spans="1:13" x14ac:dyDescent="0.35">
      <c r="A758" s="143">
        <f t="shared" si="148"/>
        <v>100</v>
      </c>
      <c r="B758" s="141">
        <f t="shared" si="149"/>
        <v>0.73500000000000054</v>
      </c>
      <c r="C758" s="145">
        <f t="shared" si="153"/>
        <v>0.5</v>
      </c>
      <c r="D758">
        <f t="shared" si="153"/>
        <v>2</v>
      </c>
      <c r="F758">
        <f t="shared" si="150"/>
        <v>1.8329349564258961E-2</v>
      </c>
      <c r="G758">
        <f t="shared" si="144"/>
        <v>0.12000000000000001</v>
      </c>
      <c r="H758" s="142">
        <f t="shared" si="145"/>
        <v>1.5517848321478196</v>
      </c>
      <c r="I758" s="143">
        <f t="shared" si="151"/>
        <v>155.17848321478195</v>
      </c>
      <c r="J758" s="142">
        <f t="shared" si="146"/>
        <v>0.36750000000000027</v>
      </c>
      <c r="K758" s="142">
        <f t="shared" si="147"/>
        <v>0.12414278657182556</v>
      </c>
      <c r="L758" s="144">
        <f t="shared" si="152"/>
        <v>0.49164278657182581</v>
      </c>
      <c r="M758" s="143"/>
    </row>
    <row r="759" spans="1:13" x14ac:dyDescent="0.35">
      <c r="A759" s="143">
        <f t="shared" si="148"/>
        <v>100</v>
      </c>
      <c r="B759" s="141">
        <f t="shared" si="149"/>
        <v>0.73600000000000054</v>
      </c>
      <c r="C759" s="145">
        <f t="shared" si="153"/>
        <v>0.5</v>
      </c>
      <c r="D759">
        <f t="shared" si="153"/>
        <v>2</v>
      </c>
      <c r="F759">
        <f t="shared" si="150"/>
        <v>1.8309188035272157E-2</v>
      </c>
      <c r="G759">
        <f t="shared" si="144"/>
        <v>0.12000000000000001</v>
      </c>
      <c r="H759" s="142">
        <f t="shared" si="145"/>
        <v>1.5467007042227452</v>
      </c>
      <c r="I759" s="143">
        <f t="shared" si="151"/>
        <v>154.67007042227451</v>
      </c>
      <c r="J759" s="142">
        <f t="shared" si="146"/>
        <v>0.36800000000000027</v>
      </c>
      <c r="K759" s="142">
        <f t="shared" si="147"/>
        <v>0.12373605633781962</v>
      </c>
      <c r="L759" s="144">
        <f t="shared" si="152"/>
        <v>0.49173605633781992</v>
      </c>
      <c r="M759" s="143"/>
    </row>
    <row r="760" spans="1:13" x14ac:dyDescent="0.35">
      <c r="A760" s="143">
        <f t="shared" si="148"/>
        <v>100</v>
      </c>
      <c r="B760" s="141">
        <f t="shared" si="149"/>
        <v>0.73700000000000054</v>
      </c>
      <c r="C760" s="145">
        <f t="shared" si="153"/>
        <v>0.5</v>
      </c>
      <c r="D760">
        <f t="shared" si="153"/>
        <v>2</v>
      </c>
      <c r="F760">
        <f t="shared" si="150"/>
        <v>1.8289064953021003E-2</v>
      </c>
      <c r="G760">
        <f t="shared" si="144"/>
        <v>0.12000000000000001</v>
      </c>
      <c r="H760" s="142">
        <f t="shared" si="145"/>
        <v>1.5416100992341875</v>
      </c>
      <c r="I760" s="143">
        <f t="shared" si="151"/>
        <v>154.16100992341876</v>
      </c>
      <c r="J760" s="142">
        <f t="shared" si="146"/>
        <v>0.36850000000000027</v>
      </c>
      <c r="K760" s="142">
        <f t="shared" si="147"/>
        <v>0.12332880793873501</v>
      </c>
      <c r="L760" s="144">
        <f t="shared" si="152"/>
        <v>0.49182880793873529</v>
      </c>
      <c r="M760" s="143"/>
    </row>
    <row r="761" spans="1:13" x14ac:dyDescent="0.35">
      <c r="A761" s="143">
        <f t="shared" si="148"/>
        <v>100</v>
      </c>
      <c r="B761" s="141">
        <f t="shared" si="149"/>
        <v>0.73800000000000054</v>
      </c>
      <c r="C761" s="145">
        <f t="shared" ref="C761:D776" si="154">+C760</f>
        <v>0.5</v>
      </c>
      <c r="D761">
        <f t="shared" si="154"/>
        <v>2</v>
      </c>
      <c r="F761">
        <f t="shared" si="150"/>
        <v>1.826898019824048E-2</v>
      </c>
      <c r="G761">
        <f t="shared" si="144"/>
        <v>0.12000000000000001</v>
      </c>
      <c r="H761" s="142">
        <f t="shared" si="145"/>
        <v>1.5365130284579269</v>
      </c>
      <c r="I761" s="143">
        <f t="shared" si="151"/>
        <v>153.65130284579269</v>
      </c>
      <c r="J761" s="142">
        <f t="shared" si="146"/>
        <v>0.36900000000000027</v>
      </c>
      <c r="K761" s="142">
        <f t="shared" si="147"/>
        <v>0.12292104227663415</v>
      </c>
      <c r="L761" s="144">
        <f t="shared" si="152"/>
        <v>0.49192104227663441</v>
      </c>
      <c r="M761" s="143"/>
    </row>
    <row r="762" spans="1:13" x14ac:dyDescent="0.35">
      <c r="A762" s="143">
        <f t="shared" si="148"/>
        <v>100</v>
      </c>
      <c r="B762" s="141">
        <f t="shared" si="149"/>
        <v>0.73900000000000055</v>
      </c>
      <c r="C762" s="145">
        <f t="shared" si="154"/>
        <v>0.5</v>
      </c>
      <c r="D762">
        <f t="shared" si="154"/>
        <v>2</v>
      </c>
      <c r="F762">
        <f t="shared" si="150"/>
        <v>1.8248933652190664E-2</v>
      </c>
      <c r="G762">
        <f t="shared" si="144"/>
        <v>0.12000000000000001</v>
      </c>
      <c r="H762" s="142">
        <f t="shared" si="145"/>
        <v>1.5314095031191863</v>
      </c>
      <c r="I762" s="143">
        <f t="shared" si="151"/>
        <v>153.14095031191863</v>
      </c>
      <c r="J762" s="142">
        <f t="shared" si="146"/>
        <v>0.36950000000000027</v>
      </c>
      <c r="K762" s="142">
        <f t="shared" si="147"/>
        <v>0.1225127602495349</v>
      </c>
      <c r="L762" s="144">
        <f t="shared" si="152"/>
        <v>0.49201276024953516</v>
      </c>
      <c r="M762" s="143"/>
    </row>
    <row r="763" spans="1:13" x14ac:dyDescent="0.35">
      <c r="A763" s="143">
        <f t="shared" si="148"/>
        <v>100</v>
      </c>
      <c r="B763" s="141">
        <f t="shared" si="149"/>
        <v>0.74000000000000055</v>
      </c>
      <c r="C763" s="145">
        <f t="shared" si="154"/>
        <v>0.5</v>
      </c>
      <c r="D763">
        <f t="shared" si="154"/>
        <v>2</v>
      </c>
      <c r="F763">
        <f t="shared" si="150"/>
        <v>1.8228925196653728E-2</v>
      </c>
      <c r="G763">
        <f t="shared" si="144"/>
        <v>0.12000000000000001</v>
      </c>
      <c r="H763" s="142">
        <f t="shared" si="145"/>
        <v>1.5262995343927097</v>
      </c>
      <c r="I763" s="143">
        <f t="shared" si="151"/>
        <v>152.62995343927096</v>
      </c>
      <c r="J763" s="142">
        <f t="shared" si="146"/>
        <v>0.37000000000000027</v>
      </c>
      <c r="K763" s="142">
        <f t="shared" si="147"/>
        <v>0.12210396275141679</v>
      </c>
      <c r="L763" s="144">
        <f t="shared" si="152"/>
        <v>0.49210396275141705</v>
      </c>
      <c r="M763" s="143"/>
    </row>
    <row r="764" spans="1:13" x14ac:dyDescent="0.35">
      <c r="A764" s="143">
        <f t="shared" si="148"/>
        <v>100</v>
      </c>
      <c r="B764" s="141">
        <f t="shared" si="149"/>
        <v>0.74100000000000055</v>
      </c>
      <c r="C764" s="145">
        <f t="shared" si="154"/>
        <v>0.5</v>
      </c>
      <c r="D764">
        <f t="shared" si="154"/>
        <v>2</v>
      </c>
      <c r="F764">
        <f t="shared" si="150"/>
        <v>1.8208954713930931E-2</v>
      </c>
      <c r="G764">
        <f t="shared" si="144"/>
        <v>0.12000000000000001</v>
      </c>
      <c r="H764" s="142">
        <f t="shared" si="145"/>
        <v>1.5211831334028341</v>
      </c>
      <c r="I764" s="143">
        <f t="shared" si="151"/>
        <v>152.11831334028341</v>
      </c>
      <c r="J764" s="142">
        <f t="shared" si="146"/>
        <v>0.37050000000000027</v>
      </c>
      <c r="K764" s="142">
        <f t="shared" si="147"/>
        <v>0.12169465067222673</v>
      </c>
      <c r="L764" s="144">
        <f t="shared" si="152"/>
        <v>0.49219465067222701</v>
      </c>
      <c r="M764" s="143"/>
    </row>
    <row r="765" spans="1:13" x14ac:dyDescent="0.35">
      <c r="A765" s="143">
        <f t="shared" si="148"/>
        <v>100</v>
      </c>
      <c r="B765" s="141">
        <f t="shared" si="149"/>
        <v>0.74200000000000055</v>
      </c>
      <c r="C765" s="145">
        <f t="shared" si="154"/>
        <v>0.5</v>
      </c>
      <c r="D765">
        <f t="shared" si="154"/>
        <v>2</v>
      </c>
      <c r="F765">
        <f t="shared" si="150"/>
        <v>1.8189022086839691E-2</v>
      </c>
      <c r="G765">
        <f t="shared" si="144"/>
        <v>0.12000000000000001</v>
      </c>
      <c r="H765" s="142">
        <f t="shared" si="145"/>
        <v>1.5160603112235655</v>
      </c>
      <c r="I765" s="143">
        <f t="shared" si="151"/>
        <v>151.60603112235657</v>
      </c>
      <c r="J765" s="142">
        <f t="shared" si="146"/>
        <v>0.37100000000000027</v>
      </c>
      <c r="K765" s="142">
        <f t="shared" si="147"/>
        <v>0.12128482489788525</v>
      </c>
      <c r="L765" s="144">
        <f t="shared" si="152"/>
        <v>0.4922848248978855</v>
      </c>
      <c r="M765" s="143"/>
    </row>
    <row r="766" spans="1:13" x14ac:dyDescent="0.35">
      <c r="A766" s="143">
        <f t="shared" si="148"/>
        <v>100</v>
      </c>
      <c r="B766" s="141">
        <f t="shared" si="149"/>
        <v>0.74300000000000055</v>
      </c>
      <c r="C766" s="145">
        <f t="shared" si="154"/>
        <v>0.5</v>
      </c>
      <c r="D766">
        <f t="shared" si="154"/>
        <v>2</v>
      </c>
      <c r="F766">
        <f t="shared" si="150"/>
        <v>1.8169127198710607E-2</v>
      </c>
      <c r="G766">
        <f t="shared" si="144"/>
        <v>0.12000000000000001</v>
      </c>
      <c r="H766" s="142">
        <f t="shared" si="145"/>
        <v>1.510931078878645</v>
      </c>
      <c r="I766" s="143">
        <f t="shared" si="151"/>
        <v>151.09310788786451</v>
      </c>
      <c r="J766" s="142">
        <f t="shared" si="146"/>
        <v>0.37150000000000027</v>
      </c>
      <c r="K766" s="142">
        <f t="shared" si="147"/>
        <v>0.1208744863102916</v>
      </c>
      <c r="L766" s="144">
        <f t="shared" si="152"/>
        <v>0.4923744863102919</v>
      </c>
      <c r="M766" s="143"/>
    </row>
    <row r="767" spans="1:13" x14ac:dyDescent="0.35">
      <c r="A767" s="143">
        <f t="shared" si="148"/>
        <v>100</v>
      </c>
      <c r="B767" s="141">
        <f t="shared" si="149"/>
        <v>0.74400000000000055</v>
      </c>
      <c r="C767" s="145">
        <f t="shared" si="154"/>
        <v>0.5</v>
      </c>
      <c r="D767">
        <f t="shared" si="154"/>
        <v>2</v>
      </c>
      <c r="F767">
        <f t="shared" si="150"/>
        <v>1.8149269933384567E-2</v>
      </c>
      <c r="G767">
        <f t="shared" si="144"/>
        <v>0.12000000000000001</v>
      </c>
      <c r="H767" s="142">
        <f t="shared" si="145"/>
        <v>1.505795447341618</v>
      </c>
      <c r="I767" s="143">
        <f t="shared" si="151"/>
        <v>150.5795447341618</v>
      </c>
      <c r="J767" s="142">
        <f t="shared" si="146"/>
        <v>0.37200000000000027</v>
      </c>
      <c r="K767" s="142">
        <f t="shared" si="147"/>
        <v>0.12046363578732944</v>
      </c>
      <c r="L767" s="144">
        <f t="shared" si="152"/>
        <v>0.49246363578732971</v>
      </c>
      <c r="M767" s="143"/>
    </row>
    <row r="768" spans="1:13" x14ac:dyDescent="0.35">
      <c r="A768" s="143">
        <f t="shared" si="148"/>
        <v>100</v>
      </c>
      <c r="B768" s="141">
        <f t="shared" si="149"/>
        <v>0.74500000000000055</v>
      </c>
      <c r="C768" s="145">
        <f t="shared" si="154"/>
        <v>0.5</v>
      </c>
      <c r="D768">
        <f t="shared" si="154"/>
        <v>2</v>
      </c>
      <c r="F768">
        <f t="shared" si="150"/>
        <v>1.8129450175209831E-2</v>
      </c>
      <c r="G768">
        <f t="shared" si="144"/>
        <v>0.12000000000000001</v>
      </c>
      <c r="H768" s="142">
        <f t="shared" si="145"/>
        <v>1.5006534275358969</v>
      </c>
      <c r="I768" s="143">
        <f t="shared" si="151"/>
        <v>150.0653427535897</v>
      </c>
      <c r="J768" s="142">
        <f t="shared" si="146"/>
        <v>0.37250000000000028</v>
      </c>
      <c r="K768" s="142">
        <f t="shared" si="147"/>
        <v>0.12005227420287176</v>
      </c>
      <c r="L768" s="144">
        <f t="shared" si="152"/>
        <v>0.49255227420287206</v>
      </c>
      <c r="M768" s="143"/>
    </row>
    <row r="769" spans="1:13" x14ac:dyDescent="0.35">
      <c r="A769" s="143">
        <f t="shared" si="148"/>
        <v>100</v>
      </c>
      <c r="B769" s="141">
        <f t="shared" si="149"/>
        <v>0.74600000000000055</v>
      </c>
      <c r="C769" s="145">
        <f t="shared" si="154"/>
        <v>0.5</v>
      </c>
      <c r="D769">
        <f t="shared" si="154"/>
        <v>2</v>
      </c>
      <c r="F769">
        <f t="shared" si="150"/>
        <v>1.8109667809039155E-2</v>
      </c>
      <c r="G769">
        <f t="shared" si="144"/>
        <v>0.12000000000000001</v>
      </c>
      <c r="H769" s="142">
        <f t="shared" si="145"/>
        <v>1.4955050303348227</v>
      </c>
      <c r="I769" s="143">
        <f t="shared" si="151"/>
        <v>149.55050303348227</v>
      </c>
      <c r="J769" s="142">
        <f t="shared" si="146"/>
        <v>0.37300000000000028</v>
      </c>
      <c r="K769" s="142">
        <f t="shared" si="147"/>
        <v>0.11964040242678582</v>
      </c>
      <c r="L769" s="144">
        <f t="shared" si="152"/>
        <v>0.49264040242678608</v>
      </c>
      <c r="M769" s="143"/>
    </row>
    <row r="770" spans="1:13" x14ac:dyDescent="0.35">
      <c r="A770" s="143">
        <f t="shared" si="148"/>
        <v>100</v>
      </c>
      <c r="B770" s="141">
        <f t="shared" si="149"/>
        <v>0.74700000000000055</v>
      </c>
      <c r="C770" s="145">
        <f t="shared" si="154"/>
        <v>0.5</v>
      </c>
      <c r="D770">
        <f t="shared" si="154"/>
        <v>2</v>
      </c>
      <c r="F770">
        <f t="shared" si="150"/>
        <v>1.8089922720226928E-2</v>
      </c>
      <c r="G770">
        <f t="shared" si="144"/>
        <v>0.12000000000000001</v>
      </c>
      <c r="H770" s="142">
        <f t="shared" si="145"/>
        <v>1.4903502665617261</v>
      </c>
      <c r="I770" s="143">
        <f t="shared" si="151"/>
        <v>149.03502665617262</v>
      </c>
      <c r="J770" s="142">
        <f t="shared" si="146"/>
        <v>0.37350000000000028</v>
      </c>
      <c r="K770" s="142">
        <f t="shared" si="147"/>
        <v>0.11922802132493809</v>
      </c>
      <c r="L770" s="144">
        <f t="shared" si="152"/>
        <v>0.49272802132493837</v>
      </c>
      <c r="M770" s="143"/>
    </row>
    <row r="771" spans="1:13" x14ac:dyDescent="0.35">
      <c r="A771" s="143">
        <f t="shared" si="148"/>
        <v>100</v>
      </c>
      <c r="B771" s="141">
        <f t="shared" si="149"/>
        <v>0.74800000000000055</v>
      </c>
      <c r="C771" s="145">
        <f t="shared" si="154"/>
        <v>0.5</v>
      </c>
      <c r="D771">
        <f t="shared" si="154"/>
        <v>2</v>
      </c>
      <c r="F771">
        <f t="shared" si="150"/>
        <v>1.8070214794626352E-2</v>
      </c>
      <c r="G771">
        <f t="shared" si="144"/>
        <v>0.12000000000000001</v>
      </c>
      <c r="H771" s="142">
        <f t="shared" si="145"/>
        <v>1.4851891469899827</v>
      </c>
      <c r="I771" s="143">
        <f t="shared" si="151"/>
        <v>148.51891469899826</v>
      </c>
      <c r="J771" s="142">
        <f t="shared" si="146"/>
        <v>0.37400000000000028</v>
      </c>
      <c r="K771" s="142">
        <f t="shared" si="147"/>
        <v>0.11881513175919863</v>
      </c>
      <c r="L771" s="144">
        <f t="shared" si="152"/>
        <v>0.49281513175919889</v>
      </c>
      <c r="M771" s="143"/>
    </row>
    <row r="772" spans="1:13" x14ac:dyDescent="0.35">
      <c r="A772" s="143">
        <f t="shared" si="148"/>
        <v>100</v>
      </c>
      <c r="B772" s="141">
        <f t="shared" si="149"/>
        <v>0.74900000000000055</v>
      </c>
      <c r="C772" s="145">
        <f t="shared" si="154"/>
        <v>0.5</v>
      </c>
      <c r="D772">
        <f t="shared" si="154"/>
        <v>2</v>
      </c>
      <c r="F772">
        <f t="shared" si="150"/>
        <v>1.8050543918586587E-2</v>
      </c>
      <c r="G772">
        <f t="shared" si="144"/>
        <v>0.12</v>
      </c>
      <c r="H772" s="142">
        <f t="shared" si="145"/>
        <v>1.4800216823430643</v>
      </c>
      <c r="I772" s="143">
        <f t="shared" si="151"/>
        <v>148.00216823430642</v>
      </c>
      <c r="J772" s="142">
        <f t="shared" si="146"/>
        <v>0.37450000000000028</v>
      </c>
      <c r="K772" s="142">
        <f t="shared" si="147"/>
        <v>0.11840173458744514</v>
      </c>
      <c r="L772" s="144">
        <f t="shared" si="152"/>
        <v>0.49290173458744541</v>
      </c>
      <c r="M772" s="143"/>
    </row>
    <row r="773" spans="1:13" x14ac:dyDescent="0.35">
      <c r="A773" s="143">
        <f t="shared" si="148"/>
        <v>100</v>
      </c>
      <c r="B773" s="141">
        <f t="shared" si="149"/>
        <v>0.75000000000000056</v>
      </c>
      <c r="C773" s="145">
        <f t="shared" si="154"/>
        <v>0.5</v>
      </c>
      <c r="D773">
        <f t="shared" si="154"/>
        <v>2</v>
      </c>
      <c r="F773">
        <f t="shared" si="150"/>
        <v>1.8030909978949957E-2</v>
      </c>
      <c r="G773">
        <f t="shared" si="144"/>
        <v>0.12</v>
      </c>
      <c r="H773" s="142">
        <f t="shared" si="145"/>
        <v>1.4748478832945957</v>
      </c>
      <c r="I773" s="143">
        <f t="shared" si="151"/>
        <v>147.48478832945958</v>
      </c>
      <c r="J773" s="142">
        <f t="shared" si="146"/>
        <v>0.37500000000000028</v>
      </c>
      <c r="K773" s="142">
        <f t="shared" si="147"/>
        <v>0.11798783066356766</v>
      </c>
      <c r="L773" s="144">
        <f t="shared" si="152"/>
        <v>0.49298783066356794</v>
      </c>
      <c r="M773" s="143"/>
    </row>
    <row r="774" spans="1:13" x14ac:dyDescent="0.35">
      <c r="A774" s="143">
        <f t="shared" si="148"/>
        <v>100</v>
      </c>
      <c r="B774" s="141">
        <f t="shared" si="149"/>
        <v>0.75100000000000056</v>
      </c>
      <c r="C774" s="145">
        <f t="shared" si="154"/>
        <v>0.5</v>
      </c>
      <c r="D774">
        <f t="shared" si="154"/>
        <v>2</v>
      </c>
      <c r="F774">
        <f t="shared" si="150"/>
        <v>1.8011312863049214E-2</v>
      </c>
      <c r="G774">
        <f t="shared" si="144"/>
        <v>0.12</v>
      </c>
      <c r="H774" s="142">
        <f t="shared" si="145"/>
        <v>1.4696677604683952</v>
      </c>
      <c r="I774" s="143">
        <f t="shared" si="151"/>
        <v>146.96677604683953</v>
      </c>
      <c r="J774" s="142">
        <f t="shared" si="146"/>
        <v>0.37550000000000028</v>
      </c>
      <c r="K774" s="142">
        <f t="shared" si="147"/>
        <v>0.11757342083747162</v>
      </c>
      <c r="L774" s="144">
        <f t="shared" si="152"/>
        <v>0.49307342083747191</v>
      </c>
      <c r="M774" s="143"/>
    </row>
    <row r="775" spans="1:13" x14ac:dyDescent="0.35">
      <c r="A775" s="143">
        <f t="shared" si="148"/>
        <v>100</v>
      </c>
      <c r="B775" s="141">
        <f t="shared" si="149"/>
        <v>0.75200000000000056</v>
      </c>
      <c r="C775" s="145">
        <f t="shared" si="154"/>
        <v>0.5</v>
      </c>
      <c r="D775">
        <f t="shared" si="154"/>
        <v>2</v>
      </c>
      <c r="F775">
        <f t="shared" si="150"/>
        <v>1.7991752458704709E-2</v>
      </c>
      <c r="G775">
        <f t="shared" si="144"/>
        <v>0.12</v>
      </c>
      <c r="H775" s="142">
        <f t="shared" si="145"/>
        <v>1.4644813244385266</v>
      </c>
      <c r="I775" s="143">
        <f t="shared" si="151"/>
        <v>146.44813244385267</v>
      </c>
      <c r="J775" s="142">
        <f t="shared" si="146"/>
        <v>0.37600000000000028</v>
      </c>
      <c r="K775" s="142">
        <f t="shared" si="147"/>
        <v>0.11715850595508213</v>
      </c>
      <c r="L775" s="144">
        <f t="shared" si="152"/>
        <v>0.49315850595508243</v>
      </c>
      <c r="M775" s="143"/>
    </row>
    <row r="776" spans="1:13" x14ac:dyDescent="0.35">
      <c r="A776" s="143">
        <f t="shared" si="148"/>
        <v>100</v>
      </c>
      <c r="B776" s="141">
        <f t="shared" si="149"/>
        <v>0.75300000000000056</v>
      </c>
      <c r="C776" s="145">
        <f t="shared" si="154"/>
        <v>0.5</v>
      </c>
      <c r="D776">
        <f t="shared" si="154"/>
        <v>2</v>
      </c>
      <c r="F776">
        <f t="shared" si="150"/>
        <v>1.7972228654221687E-2</v>
      </c>
      <c r="G776">
        <f t="shared" si="144"/>
        <v>0.12</v>
      </c>
      <c r="H776" s="142">
        <f t="shared" si="145"/>
        <v>1.4592885857293385</v>
      </c>
      <c r="I776" s="143">
        <f t="shared" si="151"/>
        <v>145.92885857293385</v>
      </c>
      <c r="J776" s="142">
        <f t="shared" si="146"/>
        <v>0.37650000000000028</v>
      </c>
      <c r="K776" s="142">
        <f t="shared" si="147"/>
        <v>0.11674308685834708</v>
      </c>
      <c r="L776" s="144">
        <f t="shared" si="152"/>
        <v>0.49324308685834739</v>
      </c>
      <c r="M776" s="143"/>
    </row>
    <row r="777" spans="1:13" x14ac:dyDescent="0.35">
      <c r="A777" s="143">
        <f t="shared" si="148"/>
        <v>100</v>
      </c>
      <c r="B777" s="141">
        <f t="shared" si="149"/>
        <v>0.75400000000000056</v>
      </c>
      <c r="C777" s="145">
        <f t="shared" ref="C777:D792" si="155">+C776</f>
        <v>0.5</v>
      </c>
      <c r="D777">
        <f t="shared" si="155"/>
        <v>2</v>
      </c>
      <c r="F777">
        <f t="shared" si="150"/>
        <v>1.795274133838758E-2</v>
      </c>
      <c r="G777">
        <f t="shared" si="144"/>
        <v>0.12</v>
      </c>
      <c r="H777" s="142">
        <f t="shared" si="145"/>
        <v>1.4540895548155057</v>
      </c>
      <c r="I777" s="143">
        <f t="shared" si="151"/>
        <v>145.40895548155058</v>
      </c>
      <c r="J777" s="142">
        <f t="shared" si="146"/>
        <v>0.37700000000000028</v>
      </c>
      <c r="K777" s="142">
        <f t="shared" si="147"/>
        <v>0.11632716438524046</v>
      </c>
      <c r="L777" s="144">
        <f t="shared" si="152"/>
        <v>0.49332716438524071</v>
      </c>
      <c r="M777" s="143"/>
    </row>
    <row r="778" spans="1:13" x14ac:dyDescent="0.35">
      <c r="A778" s="143">
        <f t="shared" si="148"/>
        <v>100</v>
      </c>
      <c r="B778" s="141">
        <f t="shared" si="149"/>
        <v>0.75500000000000056</v>
      </c>
      <c r="C778" s="145">
        <f t="shared" si="155"/>
        <v>0.5</v>
      </c>
      <c r="D778">
        <f t="shared" si="155"/>
        <v>2</v>
      </c>
      <c r="F778">
        <f t="shared" si="150"/>
        <v>1.7933290400469246E-2</v>
      </c>
      <c r="G778">
        <f t="shared" si="144"/>
        <v>0.12</v>
      </c>
      <c r="H778" s="142">
        <f t="shared" si="145"/>
        <v>1.4488842421220633</v>
      </c>
      <c r="I778" s="143">
        <f t="shared" si="151"/>
        <v>144.88842421220633</v>
      </c>
      <c r="J778" s="142">
        <f t="shared" si="146"/>
        <v>0.37750000000000028</v>
      </c>
      <c r="K778" s="142">
        <f t="shared" si="147"/>
        <v>0.11591073936976506</v>
      </c>
      <c r="L778" s="144">
        <f t="shared" si="152"/>
        <v>0.49341073936976532</v>
      </c>
      <c r="M778" s="143"/>
    </row>
    <row r="779" spans="1:13" x14ac:dyDescent="0.35">
      <c r="A779" s="143">
        <f t="shared" si="148"/>
        <v>100</v>
      </c>
      <c r="B779" s="141">
        <f t="shared" si="149"/>
        <v>0.75600000000000056</v>
      </c>
      <c r="C779" s="145">
        <f t="shared" si="155"/>
        <v>0.5</v>
      </c>
      <c r="D779">
        <f t="shared" si="155"/>
        <v>2</v>
      </c>
      <c r="F779">
        <f t="shared" si="150"/>
        <v>1.7913875730210343E-2</v>
      </c>
      <c r="G779">
        <f t="shared" si="144"/>
        <v>0.12</v>
      </c>
      <c r="H779" s="142">
        <f t="shared" si="145"/>
        <v>1.4436726580244461</v>
      </c>
      <c r="I779" s="143">
        <f t="shared" si="151"/>
        <v>144.36726580244462</v>
      </c>
      <c r="J779" s="142">
        <f t="shared" si="146"/>
        <v>0.37800000000000028</v>
      </c>
      <c r="K779" s="142">
        <f t="shared" si="147"/>
        <v>0.11549381264195568</v>
      </c>
      <c r="L779" s="144">
        <f t="shared" si="152"/>
        <v>0.49349381264195596</v>
      </c>
      <c r="M779" s="143"/>
    </row>
    <row r="780" spans="1:13" x14ac:dyDescent="0.35">
      <c r="A780" s="143">
        <f t="shared" si="148"/>
        <v>100</v>
      </c>
      <c r="B780" s="141">
        <f t="shared" si="149"/>
        <v>0.75700000000000056</v>
      </c>
      <c r="C780" s="145">
        <f t="shared" si="155"/>
        <v>0.5</v>
      </c>
      <c r="D780">
        <f t="shared" si="155"/>
        <v>2</v>
      </c>
      <c r="F780">
        <f t="shared" si="150"/>
        <v>1.7894497217828612E-2</v>
      </c>
      <c r="G780">
        <f t="shared" si="144"/>
        <v>0.12</v>
      </c>
      <c r="H780" s="142">
        <f t="shared" si="145"/>
        <v>1.4384548128485153</v>
      </c>
      <c r="I780" s="143">
        <f t="shared" si="151"/>
        <v>143.84548128485153</v>
      </c>
      <c r="J780" s="142">
        <f t="shared" si="146"/>
        <v>0.37850000000000028</v>
      </c>
      <c r="K780" s="142">
        <f t="shared" si="147"/>
        <v>0.11507638502788123</v>
      </c>
      <c r="L780" s="144">
        <f t="shared" si="152"/>
        <v>0.49357638502788148</v>
      </c>
      <c r="M780" s="143"/>
    </row>
    <row r="781" spans="1:13" x14ac:dyDescent="0.35">
      <c r="A781" s="143">
        <f t="shared" si="148"/>
        <v>100</v>
      </c>
      <c r="B781" s="141">
        <f t="shared" si="149"/>
        <v>0.75800000000000056</v>
      </c>
      <c r="C781" s="145">
        <f t="shared" si="155"/>
        <v>0.5</v>
      </c>
      <c r="D781">
        <f t="shared" si="155"/>
        <v>2</v>
      </c>
      <c r="F781">
        <f t="shared" si="150"/>
        <v>1.7875154754013262E-2</v>
      </c>
      <c r="G781">
        <f t="shared" si="144"/>
        <v>0.12</v>
      </c>
      <c r="H781" s="142">
        <f t="shared" si="145"/>
        <v>1.4332307168705858</v>
      </c>
      <c r="I781" s="143">
        <f t="shared" si="151"/>
        <v>143.32307168705859</v>
      </c>
      <c r="J781" s="142">
        <f t="shared" si="146"/>
        <v>0.37900000000000028</v>
      </c>
      <c r="K781" s="142">
        <f t="shared" si="147"/>
        <v>0.11465845734964686</v>
      </c>
      <c r="L781" s="144">
        <f t="shared" si="152"/>
        <v>0.49365845734964714</v>
      </c>
      <c r="M781" s="143"/>
    </row>
    <row r="782" spans="1:13" x14ac:dyDescent="0.35">
      <c r="A782" s="143">
        <f t="shared" si="148"/>
        <v>100</v>
      </c>
      <c r="B782" s="141">
        <f t="shared" si="149"/>
        <v>0.75900000000000056</v>
      </c>
      <c r="C782" s="145">
        <f t="shared" si="155"/>
        <v>0.5</v>
      </c>
      <c r="D782">
        <f t="shared" si="155"/>
        <v>2</v>
      </c>
      <c r="F782">
        <f t="shared" si="150"/>
        <v>1.7855848229922328E-2</v>
      </c>
      <c r="G782">
        <f t="shared" si="144"/>
        <v>0.12</v>
      </c>
      <c r="H782" s="142">
        <f t="shared" si="145"/>
        <v>1.4280003803174584</v>
      </c>
      <c r="I782" s="143">
        <f t="shared" si="151"/>
        <v>142.80003803174583</v>
      </c>
      <c r="J782" s="142">
        <f t="shared" si="146"/>
        <v>0.37950000000000028</v>
      </c>
      <c r="K782" s="142">
        <f t="shared" si="147"/>
        <v>0.11424003042539667</v>
      </c>
      <c r="L782" s="144">
        <f t="shared" si="152"/>
        <v>0.49374003042539694</v>
      </c>
      <c r="M782" s="143"/>
    </row>
    <row r="783" spans="1:13" x14ac:dyDescent="0.35">
      <c r="A783" s="143">
        <f t="shared" si="148"/>
        <v>100</v>
      </c>
      <c r="B783" s="141">
        <f t="shared" si="149"/>
        <v>0.76000000000000056</v>
      </c>
      <c r="C783" s="145">
        <f t="shared" si="155"/>
        <v>0.5</v>
      </c>
      <c r="D783">
        <f t="shared" si="155"/>
        <v>2</v>
      </c>
      <c r="F783">
        <f t="shared" si="150"/>
        <v>1.7836577537180046E-2</v>
      </c>
      <c r="G783">
        <f t="shared" si="144"/>
        <v>0.12</v>
      </c>
      <c r="H783" s="142">
        <f t="shared" si="145"/>
        <v>1.4227638133664333</v>
      </c>
      <c r="I783" s="143">
        <f t="shared" si="151"/>
        <v>142.27638133664334</v>
      </c>
      <c r="J783" s="142">
        <f t="shared" si="146"/>
        <v>0.38000000000000028</v>
      </c>
      <c r="K783" s="142">
        <f t="shared" si="147"/>
        <v>0.11382110506931467</v>
      </c>
      <c r="L783" s="144">
        <f t="shared" si="152"/>
        <v>0.49382110506931498</v>
      </c>
      <c r="M783" s="143"/>
    </row>
    <row r="784" spans="1:13" x14ac:dyDescent="0.35">
      <c r="A784" s="143">
        <f t="shared" si="148"/>
        <v>100</v>
      </c>
      <c r="B784" s="141">
        <f t="shared" si="149"/>
        <v>0.76100000000000056</v>
      </c>
      <c r="C784" s="145">
        <f t="shared" si="155"/>
        <v>0.5</v>
      </c>
      <c r="D784">
        <f t="shared" si="155"/>
        <v>2</v>
      </c>
      <c r="F784">
        <f t="shared" si="150"/>
        <v>1.7817342567874279E-2</v>
      </c>
      <c r="G784">
        <f t="shared" si="144"/>
        <v>0.12</v>
      </c>
      <c r="H784" s="142">
        <f t="shared" si="145"/>
        <v>1.4175210261453353</v>
      </c>
      <c r="I784" s="143">
        <f t="shared" si="151"/>
        <v>141.75210261453353</v>
      </c>
      <c r="J784" s="142">
        <f t="shared" si="146"/>
        <v>0.38050000000000028</v>
      </c>
      <c r="K784" s="142">
        <f t="shared" si="147"/>
        <v>0.11340168209162682</v>
      </c>
      <c r="L784" s="144">
        <f t="shared" si="152"/>
        <v>0.4939016820916271</v>
      </c>
      <c r="M784" s="143"/>
    </row>
    <row r="785" spans="1:13" x14ac:dyDescent="0.35">
      <c r="A785" s="143">
        <f t="shared" si="148"/>
        <v>100</v>
      </c>
      <c r="B785" s="141">
        <f t="shared" si="149"/>
        <v>0.76200000000000057</v>
      </c>
      <c r="C785" s="145">
        <f t="shared" si="155"/>
        <v>0.5</v>
      </c>
      <c r="D785">
        <f t="shared" si="155"/>
        <v>2</v>
      </c>
      <c r="F785">
        <f t="shared" si="150"/>
        <v>1.7798143214553926E-2</v>
      </c>
      <c r="G785">
        <f t="shared" si="144"/>
        <v>0.12</v>
      </c>
      <c r="H785" s="142">
        <f t="shared" si="145"/>
        <v>1.4122720287325274</v>
      </c>
      <c r="I785" s="143">
        <f t="shared" si="151"/>
        <v>141.22720287325274</v>
      </c>
      <c r="J785" s="142">
        <f t="shared" si="146"/>
        <v>0.38100000000000028</v>
      </c>
      <c r="K785" s="142">
        <f t="shared" si="147"/>
        <v>0.1129817622986022</v>
      </c>
      <c r="L785" s="144">
        <f t="shared" si="152"/>
        <v>0.49398176229860247</v>
      </c>
      <c r="M785" s="143"/>
    </row>
    <row r="786" spans="1:13" x14ac:dyDescent="0.35">
      <c r="A786" s="143">
        <f t="shared" si="148"/>
        <v>100</v>
      </c>
      <c r="B786" s="141">
        <f t="shared" si="149"/>
        <v>0.76300000000000057</v>
      </c>
      <c r="C786" s="145">
        <f t="shared" si="155"/>
        <v>0.5</v>
      </c>
      <c r="D786">
        <f t="shared" si="155"/>
        <v>2</v>
      </c>
      <c r="F786">
        <f t="shared" si="150"/>
        <v>1.777897937022635E-2</v>
      </c>
      <c r="G786">
        <f t="shared" si="144"/>
        <v>0.12</v>
      </c>
      <c r="H786" s="142">
        <f t="shared" si="145"/>
        <v>1.4070168311569264</v>
      </c>
      <c r="I786" s="143">
        <f t="shared" si="151"/>
        <v>140.70168311569265</v>
      </c>
      <c r="J786" s="142">
        <f t="shared" si="146"/>
        <v>0.38150000000000028</v>
      </c>
      <c r="K786" s="142">
        <f t="shared" si="147"/>
        <v>0.11256134649255412</v>
      </c>
      <c r="L786" s="144">
        <f t="shared" si="152"/>
        <v>0.4940613464925544</v>
      </c>
      <c r="M786" s="143"/>
    </row>
    <row r="787" spans="1:13" x14ac:dyDescent="0.35">
      <c r="A787" s="143">
        <f t="shared" si="148"/>
        <v>100</v>
      </c>
      <c r="B787" s="141">
        <f t="shared" si="149"/>
        <v>0.76400000000000057</v>
      </c>
      <c r="C787" s="145">
        <f t="shared" si="155"/>
        <v>0.5</v>
      </c>
      <c r="D787">
        <f t="shared" si="155"/>
        <v>2</v>
      </c>
      <c r="F787">
        <f t="shared" si="150"/>
        <v>1.7759850928354873E-2</v>
      </c>
      <c r="G787">
        <f t="shared" si="144"/>
        <v>0.12</v>
      </c>
      <c r="H787" s="142">
        <f t="shared" si="145"/>
        <v>1.4017554433980093</v>
      </c>
      <c r="I787" s="143">
        <f t="shared" si="151"/>
        <v>140.17554433980092</v>
      </c>
      <c r="J787" s="142">
        <f t="shared" si="146"/>
        <v>0.38200000000000028</v>
      </c>
      <c r="K787" s="142">
        <f t="shared" si="147"/>
        <v>0.11214043547184074</v>
      </c>
      <c r="L787" s="144">
        <f t="shared" si="152"/>
        <v>0.49414043547184106</v>
      </c>
      <c r="M787" s="143"/>
    </row>
    <row r="788" spans="1:13" x14ac:dyDescent="0.35">
      <c r="A788" s="143">
        <f t="shared" si="148"/>
        <v>100</v>
      </c>
      <c r="B788" s="141">
        <f t="shared" si="149"/>
        <v>0.76500000000000057</v>
      </c>
      <c r="C788" s="145">
        <f t="shared" si="155"/>
        <v>0.5</v>
      </c>
      <c r="D788">
        <f t="shared" si="155"/>
        <v>2</v>
      </c>
      <c r="F788">
        <f t="shared" si="150"/>
        <v>1.7740757782856217E-2</v>
      </c>
      <c r="G788">
        <f t="shared" si="144"/>
        <v>0.12</v>
      </c>
      <c r="H788" s="142">
        <f t="shared" si="145"/>
        <v>1.3964878753858223</v>
      </c>
      <c r="I788" s="143">
        <f t="shared" si="151"/>
        <v>139.64878753858224</v>
      </c>
      <c r="J788" s="142">
        <f t="shared" si="146"/>
        <v>0.38250000000000028</v>
      </c>
      <c r="K788" s="142">
        <f t="shared" si="147"/>
        <v>0.11171903003086579</v>
      </c>
      <c r="L788" s="144">
        <f t="shared" si="152"/>
        <v>0.49421903003086609</v>
      </c>
      <c r="M788" s="143"/>
    </row>
    <row r="789" spans="1:13" x14ac:dyDescent="0.35">
      <c r="A789" s="143">
        <f t="shared" si="148"/>
        <v>100</v>
      </c>
      <c r="B789" s="141">
        <f t="shared" si="149"/>
        <v>0.76600000000000057</v>
      </c>
      <c r="C789" s="145">
        <f t="shared" si="155"/>
        <v>0.5</v>
      </c>
      <c r="D789">
        <f t="shared" si="155"/>
        <v>2</v>
      </c>
      <c r="F789">
        <f t="shared" si="150"/>
        <v>1.7721699828098E-2</v>
      </c>
      <c r="G789">
        <f t="shared" si="144"/>
        <v>0.12</v>
      </c>
      <c r="H789" s="142">
        <f t="shared" si="145"/>
        <v>1.3912141370009841</v>
      </c>
      <c r="I789" s="143">
        <f t="shared" si="151"/>
        <v>139.1214137000984</v>
      </c>
      <c r="J789" s="142">
        <f t="shared" si="146"/>
        <v>0.38300000000000028</v>
      </c>
      <c r="K789" s="142">
        <f t="shared" si="147"/>
        <v>0.11129713096007873</v>
      </c>
      <c r="L789" s="144">
        <f t="shared" si="152"/>
        <v>0.49429713096007899</v>
      </c>
      <c r="M789" s="143"/>
    </row>
    <row r="790" spans="1:13" x14ac:dyDescent="0.35">
      <c r="A790" s="143">
        <f t="shared" si="148"/>
        <v>100</v>
      </c>
      <c r="B790" s="141">
        <f t="shared" si="149"/>
        <v>0.76700000000000057</v>
      </c>
      <c r="C790" s="145">
        <f t="shared" si="155"/>
        <v>0.5</v>
      </c>
      <c r="D790">
        <f t="shared" si="155"/>
        <v>2</v>
      </c>
      <c r="F790">
        <f t="shared" si="150"/>
        <v>1.7702676958896272E-2</v>
      </c>
      <c r="G790">
        <f t="shared" si="144"/>
        <v>0.12</v>
      </c>
      <c r="H790" s="142">
        <f t="shared" si="145"/>
        <v>1.3859342380746855</v>
      </c>
      <c r="I790" s="143">
        <f t="shared" si="151"/>
        <v>138.59342380746855</v>
      </c>
      <c r="J790" s="142">
        <f t="shared" si="146"/>
        <v>0.38350000000000029</v>
      </c>
      <c r="K790" s="142">
        <f t="shared" si="147"/>
        <v>0.11087473904597485</v>
      </c>
      <c r="L790" s="144">
        <f t="shared" si="152"/>
        <v>0.49437473904597512</v>
      </c>
      <c r="M790" s="143"/>
    </row>
    <row r="791" spans="1:13" x14ac:dyDescent="0.35">
      <c r="A791" s="143">
        <f t="shared" si="148"/>
        <v>100</v>
      </c>
      <c r="B791" s="141">
        <f t="shared" si="149"/>
        <v>0.76800000000000057</v>
      </c>
      <c r="C791" s="145">
        <f t="shared" si="155"/>
        <v>0.5</v>
      </c>
      <c r="D791">
        <f t="shared" si="155"/>
        <v>2</v>
      </c>
      <c r="F791">
        <f t="shared" si="150"/>
        <v>1.7683689070513011E-2</v>
      </c>
      <c r="G791">
        <f t="shared" si="144"/>
        <v>0.12</v>
      </c>
      <c r="H791" s="142">
        <f t="shared" si="145"/>
        <v>1.380648188388687</v>
      </c>
      <c r="I791" s="143">
        <f t="shared" si="151"/>
        <v>138.06481883886869</v>
      </c>
      <c r="J791" s="142">
        <f t="shared" si="146"/>
        <v>0.38400000000000029</v>
      </c>
      <c r="K791" s="142">
        <f t="shared" si="147"/>
        <v>0.11045185507109496</v>
      </c>
      <c r="L791" s="144">
        <f t="shared" si="152"/>
        <v>0.49445185507109524</v>
      </c>
      <c r="M791" s="143"/>
    </row>
    <row r="792" spans="1:13" x14ac:dyDescent="0.35">
      <c r="A792" s="143">
        <f t="shared" si="148"/>
        <v>100</v>
      </c>
      <c r="B792" s="141">
        <f t="shared" si="149"/>
        <v>0.76900000000000057</v>
      </c>
      <c r="C792" s="145">
        <f t="shared" si="155"/>
        <v>0.5</v>
      </c>
      <c r="D792">
        <f t="shared" si="155"/>
        <v>2</v>
      </c>
      <c r="F792">
        <f t="shared" si="150"/>
        <v>1.7664736058653676E-2</v>
      </c>
      <c r="G792">
        <f t="shared" si="144"/>
        <v>0.12</v>
      </c>
      <c r="H792" s="142">
        <f t="shared" si="145"/>
        <v>1.3753559976753131</v>
      </c>
      <c r="I792" s="143">
        <f t="shared" si="151"/>
        <v>137.53559976753132</v>
      </c>
      <c r="J792" s="142">
        <f t="shared" si="146"/>
        <v>0.38450000000000029</v>
      </c>
      <c r="K792" s="142">
        <f t="shared" si="147"/>
        <v>0.11002847981402505</v>
      </c>
      <c r="L792" s="144">
        <f t="shared" si="152"/>
        <v>0.49452847981402537</v>
      </c>
      <c r="M792" s="143"/>
    </row>
    <row r="793" spans="1:13" x14ac:dyDescent="0.35">
      <c r="A793" s="143">
        <f t="shared" si="148"/>
        <v>100</v>
      </c>
      <c r="B793" s="141">
        <f t="shared" si="149"/>
        <v>0.77000000000000057</v>
      </c>
      <c r="C793" s="145">
        <f t="shared" ref="C793:D808" si="156">+C792</f>
        <v>0.5</v>
      </c>
      <c r="D793">
        <f t="shared" si="156"/>
        <v>2</v>
      </c>
      <c r="F793">
        <f t="shared" si="150"/>
        <v>1.7645817819464775E-2</v>
      </c>
      <c r="G793">
        <f t="shared" ref="G793:G856" si="157">0.12*((1-EXP(-50*B793))/(1-EXP(-50)))+0.24*(1-(1-EXP(-50*B793))/(1-EXP(-50)))</f>
        <v>0.12</v>
      </c>
      <c r="H793" s="142">
        <f t="shared" ref="H793:H856" si="158">(C793*NORMSDIST(NORMSINV(B793)/SQRT(1-G793)+SQRT(G793/(1-G793))*NORMSINV(0.999))-C793*B793)*((1+(D793-2.5)*F793)/(1-1.5*F793))*12.5*1.06</f>
        <v>1.3700576756174401</v>
      </c>
      <c r="I793" s="143">
        <f t="shared" si="151"/>
        <v>137.00576756174399</v>
      </c>
      <c r="J793" s="142">
        <f t="shared" ref="J793:J856" si="159">+B793*C793</f>
        <v>0.38500000000000029</v>
      </c>
      <c r="K793" s="142">
        <f t="shared" ref="K793:K856" si="160">+H793*8%</f>
        <v>0.10960461404939521</v>
      </c>
      <c r="L793" s="144">
        <f t="shared" si="152"/>
        <v>0.49460461404939549</v>
      </c>
      <c r="M793" s="143"/>
    </row>
    <row r="794" spans="1:13" x14ac:dyDescent="0.35">
      <c r="A794" s="143">
        <f t="shared" ref="A794:A857" si="161">+A793</f>
        <v>100</v>
      </c>
      <c r="B794" s="141">
        <f t="shared" ref="B794:B857" si="162">+B793+0.1%</f>
        <v>0.77100000000000057</v>
      </c>
      <c r="C794" s="145">
        <f t="shared" si="156"/>
        <v>0.5</v>
      </c>
      <c r="D794">
        <f t="shared" si="156"/>
        <v>2</v>
      </c>
      <c r="F794">
        <f t="shared" ref="F794:F857" si="163">+(0.11852-0.05478*LN(B794))^2</f>
        <v>1.7626934249531434E-2</v>
      </c>
      <c r="G794">
        <f t="shared" si="157"/>
        <v>0.12</v>
      </c>
      <c r="H794" s="142">
        <f t="shared" si="158"/>
        <v>1.3647532318484863</v>
      </c>
      <c r="I794" s="143">
        <f t="shared" ref="I794:I857" si="164">+H794*A794</f>
        <v>136.47532318484863</v>
      </c>
      <c r="J794" s="142">
        <f t="shared" si="159"/>
        <v>0.38550000000000029</v>
      </c>
      <c r="K794" s="142">
        <f t="shared" si="160"/>
        <v>0.10918025854787891</v>
      </c>
      <c r="L794" s="144">
        <f t="shared" ref="L794:L857" si="165">+SUM(J794:K794)</f>
        <v>0.49468025854787923</v>
      </c>
      <c r="M794" s="143"/>
    </row>
    <row r="795" spans="1:13" x14ac:dyDescent="0.35">
      <c r="A795" s="143">
        <f t="shared" si="161"/>
        <v>100</v>
      </c>
      <c r="B795" s="141">
        <f t="shared" si="162"/>
        <v>0.77200000000000057</v>
      </c>
      <c r="C795" s="145">
        <f t="shared" si="156"/>
        <v>0.5</v>
      </c>
      <c r="D795">
        <f t="shared" si="156"/>
        <v>2</v>
      </c>
      <c r="F795">
        <f t="shared" si="163"/>
        <v>1.7608085245874996E-2</v>
      </c>
      <c r="G795">
        <f t="shared" si="157"/>
        <v>0.12</v>
      </c>
      <c r="H795" s="142">
        <f t="shared" si="158"/>
        <v>1.3594426759523917</v>
      </c>
      <c r="I795" s="143">
        <f t="shared" si="164"/>
        <v>135.94426759523915</v>
      </c>
      <c r="J795" s="142">
        <f t="shared" si="159"/>
        <v>0.38600000000000029</v>
      </c>
      <c r="K795" s="142">
        <f t="shared" si="160"/>
        <v>0.10875541407619134</v>
      </c>
      <c r="L795" s="144">
        <f t="shared" si="165"/>
        <v>0.49475541407619161</v>
      </c>
      <c r="M795" s="143"/>
    </row>
    <row r="796" spans="1:13" x14ac:dyDescent="0.35">
      <c r="A796" s="143">
        <f t="shared" si="161"/>
        <v>100</v>
      </c>
      <c r="B796" s="141">
        <f t="shared" si="162"/>
        <v>0.77300000000000058</v>
      </c>
      <c r="C796" s="145">
        <f t="shared" si="156"/>
        <v>0.5</v>
      </c>
      <c r="D796">
        <f t="shared" si="156"/>
        <v>2</v>
      </c>
      <c r="F796">
        <f t="shared" si="163"/>
        <v>1.7589270705950601E-2</v>
      </c>
      <c r="G796">
        <f t="shared" si="157"/>
        <v>0.12</v>
      </c>
      <c r="H796" s="142">
        <f t="shared" si="158"/>
        <v>1.3541260174636007</v>
      </c>
      <c r="I796" s="143">
        <f t="shared" si="164"/>
        <v>135.41260174636008</v>
      </c>
      <c r="J796" s="142">
        <f t="shared" si="159"/>
        <v>0.38650000000000029</v>
      </c>
      <c r="K796" s="142">
        <f t="shared" si="160"/>
        <v>0.10833008139708807</v>
      </c>
      <c r="L796" s="144">
        <f t="shared" si="165"/>
        <v>0.49483008139708834</v>
      </c>
      <c r="M796" s="143"/>
    </row>
    <row r="797" spans="1:13" x14ac:dyDescent="0.35">
      <c r="A797" s="143">
        <f t="shared" si="161"/>
        <v>100</v>
      </c>
      <c r="B797" s="141">
        <f t="shared" si="162"/>
        <v>0.77400000000000058</v>
      </c>
      <c r="C797" s="145">
        <f t="shared" si="156"/>
        <v>0.5</v>
      </c>
      <c r="D797">
        <f t="shared" si="156"/>
        <v>2</v>
      </c>
      <c r="F797">
        <f t="shared" si="163"/>
        <v>1.7570490527644863E-2</v>
      </c>
      <c r="G797">
        <f t="shared" si="157"/>
        <v>0.12</v>
      </c>
      <c r="H797" s="142">
        <f t="shared" si="158"/>
        <v>1.3488032658670377</v>
      </c>
      <c r="I797" s="143">
        <f t="shared" si="164"/>
        <v>134.88032658670377</v>
      </c>
      <c r="J797" s="142">
        <f t="shared" si="159"/>
        <v>0.38700000000000029</v>
      </c>
      <c r="K797" s="142">
        <f t="shared" si="160"/>
        <v>0.10790426126936302</v>
      </c>
      <c r="L797" s="144">
        <f t="shared" si="165"/>
        <v>0.49490426126936332</v>
      </c>
      <c r="M797" s="143"/>
    </row>
    <row r="798" spans="1:13" x14ac:dyDescent="0.35">
      <c r="A798" s="143">
        <f t="shared" si="161"/>
        <v>100</v>
      </c>
      <c r="B798" s="141">
        <f t="shared" si="162"/>
        <v>0.77500000000000058</v>
      </c>
      <c r="C798" s="145">
        <f t="shared" si="156"/>
        <v>0.5</v>
      </c>
      <c r="D798">
        <f t="shared" si="156"/>
        <v>2</v>
      </c>
      <c r="F798">
        <f t="shared" si="163"/>
        <v>1.7551744609273473E-2</v>
      </c>
      <c r="G798">
        <f t="shared" si="157"/>
        <v>0.12</v>
      </c>
      <c r="H798" s="142">
        <f t="shared" si="158"/>
        <v>1.3434744305980773</v>
      </c>
      <c r="I798" s="143">
        <f t="shared" si="164"/>
        <v>134.34744305980772</v>
      </c>
      <c r="J798" s="142">
        <f t="shared" si="159"/>
        <v>0.38750000000000029</v>
      </c>
      <c r="K798" s="142">
        <f t="shared" si="160"/>
        <v>0.10747795444784618</v>
      </c>
      <c r="L798" s="144">
        <f t="shared" si="165"/>
        <v>0.49497795444784648</v>
      </c>
      <c r="M798" s="143"/>
    </row>
    <row r="799" spans="1:13" x14ac:dyDescent="0.35">
      <c r="A799" s="143">
        <f t="shared" si="161"/>
        <v>100</v>
      </c>
      <c r="B799" s="141">
        <f t="shared" si="162"/>
        <v>0.77600000000000058</v>
      </c>
      <c r="C799" s="145">
        <f t="shared" si="156"/>
        <v>0.5</v>
      </c>
      <c r="D799">
        <f t="shared" si="156"/>
        <v>2</v>
      </c>
      <c r="F799">
        <f t="shared" si="163"/>
        <v>1.753303284957887E-2</v>
      </c>
      <c r="G799">
        <f t="shared" si="157"/>
        <v>0.12</v>
      </c>
      <c r="H799" s="142">
        <f t="shared" si="158"/>
        <v>1.3381395210425191</v>
      </c>
      <c r="I799" s="143">
        <f t="shared" si="164"/>
        <v>133.81395210425191</v>
      </c>
      <c r="J799" s="142">
        <f t="shared" si="159"/>
        <v>0.38800000000000029</v>
      </c>
      <c r="K799" s="142">
        <f t="shared" si="160"/>
        <v>0.10705116168340154</v>
      </c>
      <c r="L799" s="144">
        <f t="shared" si="165"/>
        <v>0.4950511616834018</v>
      </c>
      <c r="M799" s="143"/>
    </row>
    <row r="800" spans="1:13" x14ac:dyDescent="0.35">
      <c r="A800" s="143">
        <f t="shared" si="161"/>
        <v>100</v>
      </c>
      <c r="B800" s="141">
        <f t="shared" si="162"/>
        <v>0.77700000000000058</v>
      </c>
      <c r="C800" s="145">
        <f t="shared" si="156"/>
        <v>0.5</v>
      </c>
      <c r="D800">
        <f t="shared" si="156"/>
        <v>2</v>
      </c>
      <c r="F800">
        <f t="shared" si="163"/>
        <v>1.7514355147727888E-2</v>
      </c>
      <c r="G800">
        <f t="shared" si="157"/>
        <v>0.12</v>
      </c>
      <c r="H800" s="142">
        <f t="shared" si="158"/>
        <v>1.3327985465365462</v>
      </c>
      <c r="I800" s="143">
        <f t="shared" si="164"/>
        <v>133.27985465365461</v>
      </c>
      <c r="J800" s="142">
        <f t="shared" si="159"/>
        <v>0.38850000000000029</v>
      </c>
      <c r="K800" s="142">
        <f t="shared" si="160"/>
        <v>0.1066238837229237</v>
      </c>
      <c r="L800" s="144">
        <f t="shared" si="165"/>
        <v>0.49512388372292399</v>
      </c>
      <c r="M800" s="143"/>
    </row>
    <row r="801" spans="1:13" x14ac:dyDescent="0.35">
      <c r="A801" s="143">
        <f t="shared" si="161"/>
        <v>100</v>
      </c>
      <c r="B801" s="141">
        <f t="shared" si="162"/>
        <v>0.77800000000000058</v>
      </c>
      <c r="C801" s="145">
        <f t="shared" si="156"/>
        <v>0.5</v>
      </c>
      <c r="D801">
        <f t="shared" si="156"/>
        <v>2</v>
      </c>
      <c r="F801">
        <f t="shared" si="163"/>
        <v>1.7495711403309508E-2</v>
      </c>
      <c r="G801">
        <f t="shared" si="157"/>
        <v>0.12</v>
      </c>
      <c r="H801" s="142">
        <f t="shared" si="158"/>
        <v>1.32745151636669</v>
      </c>
      <c r="I801" s="143">
        <f t="shared" si="164"/>
        <v>132.74515163666899</v>
      </c>
      <c r="J801" s="142">
        <f t="shared" si="159"/>
        <v>0.38900000000000029</v>
      </c>
      <c r="K801" s="142">
        <f t="shared" si="160"/>
        <v>0.1061961213093352</v>
      </c>
      <c r="L801" s="144">
        <f t="shared" si="165"/>
        <v>0.49519612130933549</v>
      </c>
      <c r="M801" s="143"/>
    </row>
    <row r="802" spans="1:13" x14ac:dyDescent="0.35">
      <c r="A802" s="143">
        <f t="shared" si="161"/>
        <v>100</v>
      </c>
      <c r="B802" s="141">
        <f t="shared" si="162"/>
        <v>0.77900000000000058</v>
      </c>
      <c r="C802" s="145">
        <f t="shared" si="156"/>
        <v>0.5</v>
      </c>
      <c r="D802">
        <f t="shared" si="156"/>
        <v>2</v>
      </c>
      <c r="F802">
        <f t="shared" si="163"/>
        <v>1.7477101516332482E-2</v>
      </c>
      <c r="G802">
        <f t="shared" si="157"/>
        <v>0.12</v>
      </c>
      <c r="H802" s="142">
        <f t="shared" si="158"/>
        <v>1.322098439769789</v>
      </c>
      <c r="I802" s="143">
        <f t="shared" si="164"/>
        <v>132.2098439769789</v>
      </c>
      <c r="J802" s="142">
        <f t="shared" si="159"/>
        <v>0.38950000000000029</v>
      </c>
      <c r="K802" s="142">
        <f t="shared" si="160"/>
        <v>0.10576787518158312</v>
      </c>
      <c r="L802" s="144">
        <f t="shared" si="165"/>
        <v>0.49526787518158344</v>
      </c>
      <c r="M802" s="143"/>
    </row>
    <row r="803" spans="1:13" x14ac:dyDescent="0.35">
      <c r="A803" s="143">
        <f t="shared" si="161"/>
        <v>100</v>
      </c>
      <c r="B803" s="141">
        <f t="shared" si="162"/>
        <v>0.78000000000000058</v>
      </c>
      <c r="C803" s="145">
        <f t="shared" si="156"/>
        <v>0.5</v>
      </c>
      <c r="D803">
        <f t="shared" si="156"/>
        <v>2</v>
      </c>
      <c r="F803">
        <f t="shared" si="163"/>
        <v>1.7458525387223107E-2</v>
      </c>
      <c r="G803">
        <f t="shared" si="157"/>
        <v>0.12</v>
      </c>
      <c r="H803" s="142">
        <f t="shared" si="158"/>
        <v>1.316739325932939</v>
      </c>
      <c r="I803" s="143">
        <f t="shared" si="164"/>
        <v>131.6739325932939</v>
      </c>
      <c r="J803" s="142">
        <f t="shared" si="159"/>
        <v>0.39000000000000029</v>
      </c>
      <c r="K803" s="142">
        <f t="shared" si="160"/>
        <v>0.10533914607463513</v>
      </c>
      <c r="L803" s="144">
        <f t="shared" si="165"/>
        <v>0.49533914607463542</v>
      </c>
      <c r="M803" s="143"/>
    </row>
    <row r="804" spans="1:13" x14ac:dyDescent="0.35">
      <c r="A804" s="143">
        <f t="shared" si="161"/>
        <v>100</v>
      </c>
      <c r="B804" s="141">
        <f t="shared" si="162"/>
        <v>0.78100000000000058</v>
      </c>
      <c r="C804" s="145">
        <f t="shared" si="156"/>
        <v>0.5</v>
      </c>
      <c r="D804">
        <f t="shared" si="156"/>
        <v>2</v>
      </c>
      <c r="F804">
        <f t="shared" si="163"/>
        <v>1.7439982916822944E-2</v>
      </c>
      <c r="G804">
        <f t="shared" si="157"/>
        <v>0.12</v>
      </c>
      <c r="H804" s="142">
        <f t="shared" si="158"/>
        <v>1.3113741839934456</v>
      </c>
      <c r="I804" s="143">
        <f t="shared" si="164"/>
        <v>131.13741839934457</v>
      </c>
      <c r="J804" s="142">
        <f t="shared" si="159"/>
        <v>0.39050000000000029</v>
      </c>
      <c r="K804" s="142">
        <f t="shared" si="160"/>
        <v>0.10490993471947566</v>
      </c>
      <c r="L804" s="144">
        <f t="shared" si="165"/>
        <v>0.49540993471947592</v>
      </c>
      <c r="M804" s="143"/>
    </row>
    <row r="805" spans="1:13" x14ac:dyDescent="0.35">
      <c r="A805" s="143">
        <f t="shared" si="161"/>
        <v>100</v>
      </c>
      <c r="B805" s="141">
        <f t="shared" si="162"/>
        <v>0.78200000000000058</v>
      </c>
      <c r="C805" s="145">
        <f t="shared" si="156"/>
        <v>0.5</v>
      </c>
      <c r="D805">
        <f t="shared" si="156"/>
        <v>2</v>
      </c>
      <c r="F805">
        <f t="shared" si="163"/>
        <v>1.7421474006386571E-2</v>
      </c>
      <c r="G805">
        <f t="shared" si="157"/>
        <v>0.12</v>
      </c>
      <c r="H805" s="142">
        <f t="shared" si="158"/>
        <v>1.3060030230387709</v>
      </c>
      <c r="I805" s="143">
        <f t="shared" si="164"/>
        <v>130.6003023038771</v>
      </c>
      <c r="J805" s="142">
        <f t="shared" si="159"/>
        <v>0.39100000000000029</v>
      </c>
      <c r="K805" s="142">
        <f t="shared" si="160"/>
        <v>0.10448024184310167</v>
      </c>
      <c r="L805" s="144">
        <f t="shared" si="165"/>
        <v>0.49548024184310197</v>
      </c>
      <c r="M805" s="143"/>
    </row>
    <row r="806" spans="1:13" x14ac:dyDescent="0.35">
      <c r="A806" s="143">
        <f t="shared" si="161"/>
        <v>100</v>
      </c>
      <c r="B806" s="141">
        <f t="shared" si="162"/>
        <v>0.78300000000000058</v>
      </c>
      <c r="C806" s="145">
        <f t="shared" si="156"/>
        <v>0.5</v>
      </c>
      <c r="D806">
        <f t="shared" si="156"/>
        <v>2</v>
      </c>
      <c r="F806">
        <f t="shared" si="163"/>
        <v>1.7402998557579322E-2</v>
      </c>
      <c r="G806">
        <f t="shared" si="157"/>
        <v>0.12</v>
      </c>
      <c r="H806" s="142">
        <f t="shared" si="158"/>
        <v>1.3006258521064715</v>
      </c>
      <c r="I806" s="143">
        <f t="shared" si="164"/>
        <v>130.06258521064714</v>
      </c>
      <c r="J806" s="142">
        <f t="shared" si="159"/>
        <v>0.39150000000000029</v>
      </c>
      <c r="K806" s="142">
        <f t="shared" si="160"/>
        <v>0.10405006816851772</v>
      </c>
      <c r="L806" s="144">
        <f t="shared" si="165"/>
        <v>0.49555006816851799</v>
      </c>
      <c r="M806" s="143"/>
    </row>
    <row r="807" spans="1:13" x14ac:dyDescent="0.35">
      <c r="A807" s="143">
        <f t="shared" si="161"/>
        <v>100</v>
      </c>
      <c r="B807" s="141">
        <f t="shared" si="162"/>
        <v>0.78400000000000059</v>
      </c>
      <c r="C807" s="145">
        <f t="shared" si="156"/>
        <v>0.5</v>
      </c>
      <c r="D807">
        <f t="shared" si="156"/>
        <v>2</v>
      </c>
      <c r="F807">
        <f t="shared" si="163"/>
        <v>1.7384556472475127E-2</v>
      </c>
      <c r="G807">
        <f t="shared" si="157"/>
        <v>0.12</v>
      </c>
      <c r="H807" s="142">
        <f t="shared" si="158"/>
        <v>1.2952426801841386</v>
      </c>
      <c r="I807" s="143">
        <f t="shared" si="164"/>
        <v>129.52426801841386</v>
      </c>
      <c r="J807" s="142">
        <f t="shared" si="159"/>
        <v>0.39200000000000029</v>
      </c>
      <c r="K807" s="142">
        <f t="shared" si="160"/>
        <v>0.10361941441473109</v>
      </c>
      <c r="L807" s="144">
        <f t="shared" si="165"/>
        <v>0.4956194144147314</v>
      </c>
      <c r="M807" s="143"/>
    </row>
    <row r="808" spans="1:13" x14ac:dyDescent="0.35">
      <c r="A808" s="143">
        <f t="shared" si="161"/>
        <v>100</v>
      </c>
      <c r="B808" s="141">
        <f t="shared" si="162"/>
        <v>0.78500000000000059</v>
      </c>
      <c r="C808" s="145">
        <f t="shared" si="156"/>
        <v>0.5</v>
      </c>
      <c r="D808">
        <f t="shared" si="156"/>
        <v>2</v>
      </c>
      <c r="F808">
        <f t="shared" si="163"/>
        <v>1.7366147653554223E-2</v>
      </c>
      <c r="G808">
        <f t="shared" si="157"/>
        <v>0.12</v>
      </c>
      <c r="H808" s="142">
        <f t="shared" si="158"/>
        <v>1.2898535162093319</v>
      </c>
      <c r="I808" s="143">
        <f t="shared" si="164"/>
        <v>128.98535162093319</v>
      </c>
      <c r="J808" s="142">
        <f t="shared" si="159"/>
        <v>0.39250000000000029</v>
      </c>
      <c r="K808" s="142">
        <f t="shared" si="160"/>
        <v>0.10318828129674655</v>
      </c>
      <c r="L808" s="144">
        <f t="shared" si="165"/>
        <v>0.49568828129674686</v>
      </c>
      <c r="M808" s="143"/>
    </row>
    <row r="809" spans="1:13" x14ac:dyDescent="0.35">
      <c r="A809" s="143">
        <f t="shared" si="161"/>
        <v>100</v>
      </c>
      <c r="B809" s="141">
        <f t="shared" si="162"/>
        <v>0.78600000000000059</v>
      </c>
      <c r="C809" s="145">
        <f t="shared" ref="C809:D824" si="166">+C808</f>
        <v>0.5</v>
      </c>
      <c r="D809">
        <f t="shared" si="166"/>
        <v>2</v>
      </c>
      <c r="F809">
        <f t="shared" si="163"/>
        <v>1.7347772003701051E-2</v>
      </c>
      <c r="G809">
        <f t="shared" si="157"/>
        <v>0.12</v>
      </c>
      <c r="H809" s="142">
        <f t="shared" si="158"/>
        <v>1.2844583690695073</v>
      </c>
      <c r="I809" s="143">
        <f t="shared" si="164"/>
        <v>128.44583690695072</v>
      </c>
      <c r="J809" s="142">
        <f t="shared" si="159"/>
        <v>0.39300000000000029</v>
      </c>
      <c r="K809" s="142">
        <f t="shared" si="160"/>
        <v>0.10275666952556059</v>
      </c>
      <c r="L809" s="144">
        <f t="shared" si="165"/>
        <v>0.49575666952556086</v>
      </c>
      <c r="M809" s="143"/>
    </row>
    <row r="810" spans="1:13" x14ac:dyDescent="0.35">
      <c r="A810" s="143">
        <f t="shared" si="161"/>
        <v>100</v>
      </c>
      <c r="B810" s="141">
        <f t="shared" si="162"/>
        <v>0.78700000000000059</v>
      </c>
      <c r="C810" s="145">
        <f t="shared" si="166"/>
        <v>0.5</v>
      </c>
      <c r="D810">
        <f t="shared" si="166"/>
        <v>2</v>
      </c>
      <c r="F810">
        <f t="shared" si="163"/>
        <v>1.7329429426202001E-2</v>
      </c>
      <c r="G810">
        <f t="shared" si="157"/>
        <v>0.12</v>
      </c>
      <c r="H810" s="142">
        <f t="shared" si="158"/>
        <v>1.2790572476019408</v>
      </c>
      <c r="I810" s="143">
        <f t="shared" si="164"/>
        <v>127.90572476019409</v>
      </c>
      <c r="J810" s="142">
        <f t="shared" si="159"/>
        <v>0.39350000000000029</v>
      </c>
      <c r="K810" s="142">
        <f t="shared" si="160"/>
        <v>0.10232457980815526</v>
      </c>
      <c r="L810" s="144">
        <f t="shared" si="165"/>
        <v>0.49582457980815553</v>
      </c>
      <c r="M810" s="143"/>
    </row>
    <row r="811" spans="1:13" x14ac:dyDescent="0.35">
      <c r="A811" s="143">
        <f t="shared" si="161"/>
        <v>100</v>
      </c>
      <c r="B811" s="141">
        <f t="shared" si="162"/>
        <v>0.78800000000000059</v>
      </c>
      <c r="C811" s="145">
        <f t="shared" si="166"/>
        <v>0.5</v>
      </c>
      <c r="D811">
        <f t="shared" si="166"/>
        <v>2</v>
      </c>
      <c r="F811">
        <f t="shared" si="163"/>
        <v>1.7311119824743301E-2</v>
      </c>
      <c r="G811">
        <f t="shared" si="157"/>
        <v>0.12</v>
      </c>
      <c r="H811" s="142">
        <f t="shared" si="158"/>
        <v>1.2736501605936528</v>
      </c>
      <c r="I811" s="143">
        <f t="shared" si="164"/>
        <v>127.36501605936527</v>
      </c>
      <c r="J811" s="142">
        <f t="shared" si="159"/>
        <v>0.39400000000000029</v>
      </c>
      <c r="K811" s="142">
        <f t="shared" si="160"/>
        <v>0.10189201284749222</v>
      </c>
      <c r="L811" s="144">
        <f t="shared" si="165"/>
        <v>0.49589201284749251</v>
      </c>
      <c r="M811" s="143"/>
    </row>
    <row r="812" spans="1:13" x14ac:dyDescent="0.35">
      <c r="A812" s="143">
        <f t="shared" si="161"/>
        <v>100</v>
      </c>
      <c r="B812" s="141">
        <f t="shared" si="162"/>
        <v>0.78900000000000059</v>
      </c>
      <c r="C812" s="145">
        <f t="shared" si="166"/>
        <v>0.5</v>
      </c>
      <c r="D812">
        <f t="shared" si="166"/>
        <v>2</v>
      </c>
      <c r="F812">
        <f t="shared" si="163"/>
        <v>1.7292843103408864E-2</v>
      </c>
      <c r="G812">
        <f t="shared" si="157"/>
        <v>0.12</v>
      </c>
      <c r="H812" s="142">
        <f t="shared" si="158"/>
        <v>1.2682371167813189</v>
      </c>
      <c r="I812" s="143">
        <f t="shared" si="164"/>
        <v>126.82371167813189</v>
      </c>
      <c r="J812" s="142">
        <f t="shared" si="159"/>
        <v>0.39450000000000029</v>
      </c>
      <c r="K812" s="142">
        <f t="shared" si="160"/>
        <v>0.10145896934250552</v>
      </c>
      <c r="L812" s="144">
        <f t="shared" si="165"/>
        <v>0.49595896934250583</v>
      </c>
      <c r="M812" s="143"/>
    </row>
    <row r="813" spans="1:13" x14ac:dyDescent="0.35">
      <c r="A813" s="143">
        <f t="shared" si="161"/>
        <v>100</v>
      </c>
      <c r="B813" s="141">
        <f t="shared" si="162"/>
        <v>0.79000000000000059</v>
      </c>
      <c r="C813" s="145">
        <f t="shared" si="166"/>
        <v>0.5</v>
      </c>
      <c r="D813">
        <f t="shared" si="166"/>
        <v>2</v>
      </c>
      <c r="F813">
        <f t="shared" si="163"/>
        <v>1.7274599166678128E-2</v>
      </c>
      <c r="G813">
        <f t="shared" si="157"/>
        <v>0.12</v>
      </c>
      <c r="H813" s="142">
        <f t="shared" si="158"/>
        <v>1.2628181248511838</v>
      </c>
      <c r="I813" s="143">
        <f t="shared" si="164"/>
        <v>126.28181248511838</v>
      </c>
      <c r="J813" s="142">
        <f t="shared" si="159"/>
        <v>0.3950000000000003</v>
      </c>
      <c r="K813" s="142">
        <f t="shared" si="160"/>
        <v>0.10102544998809471</v>
      </c>
      <c r="L813" s="144">
        <f t="shared" si="165"/>
        <v>0.496025449988095</v>
      </c>
      <c r="M813" s="143"/>
    </row>
    <row r="814" spans="1:13" x14ac:dyDescent="0.35">
      <c r="A814" s="143">
        <f t="shared" si="161"/>
        <v>100</v>
      </c>
      <c r="B814" s="141">
        <f t="shared" si="162"/>
        <v>0.79100000000000059</v>
      </c>
      <c r="C814" s="145">
        <f t="shared" si="166"/>
        <v>0.5</v>
      </c>
      <c r="D814">
        <f t="shared" si="166"/>
        <v>2</v>
      </c>
      <c r="F814">
        <f t="shared" si="163"/>
        <v>1.7256387919423955E-2</v>
      </c>
      <c r="G814">
        <f t="shared" si="157"/>
        <v>0.12</v>
      </c>
      <c r="H814" s="142">
        <f t="shared" si="158"/>
        <v>1.2573931934389693</v>
      </c>
      <c r="I814" s="143">
        <f t="shared" si="164"/>
        <v>125.73931934389692</v>
      </c>
      <c r="J814" s="142">
        <f t="shared" si="159"/>
        <v>0.3955000000000003</v>
      </c>
      <c r="K814" s="142">
        <f t="shared" si="160"/>
        <v>0.10059145547511754</v>
      </c>
      <c r="L814" s="144">
        <f t="shared" si="165"/>
        <v>0.49609145547511785</v>
      </c>
      <c r="M814" s="143"/>
    </row>
    <row r="815" spans="1:13" x14ac:dyDescent="0.35">
      <c r="A815" s="143">
        <f t="shared" si="161"/>
        <v>100</v>
      </c>
      <c r="B815" s="141">
        <f t="shared" si="162"/>
        <v>0.79200000000000059</v>
      </c>
      <c r="C815" s="145">
        <f t="shared" si="166"/>
        <v>0.5</v>
      </c>
      <c r="D815">
        <f t="shared" si="166"/>
        <v>2</v>
      </c>
      <c r="F815">
        <f t="shared" si="163"/>
        <v>1.7238209266910543E-2</v>
      </c>
      <c r="G815">
        <f t="shared" si="157"/>
        <v>0.12</v>
      </c>
      <c r="H815" s="142">
        <f t="shared" si="158"/>
        <v>1.2519623311297745</v>
      </c>
      <c r="I815" s="143">
        <f t="shared" si="164"/>
        <v>125.19623311297745</v>
      </c>
      <c r="J815" s="142">
        <f t="shared" si="159"/>
        <v>0.3960000000000003</v>
      </c>
      <c r="K815" s="142">
        <f t="shared" si="160"/>
        <v>0.10015698649038196</v>
      </c>
      <c r="L815" s="144">
        <f t="shared" si="165"/>
        <v>0.49615698649038226</v>
      </c>
      <c r="M815" s="143"/>
    </row>
    <row r="816" spans="1:13" x14ac:dyDescent="0.35">
      <c r="A816" s="143">
        <f t="shared" si="161"/>
        <v>100</v>
      </c>
      <c r="B816" s="141">
        <f t="shared" si="162"/>
        <v>0.79300000000000059</v>
      </c>
      <c r="C816" s="145">
        <f t="shared" si="166"/>
        <v>0.5</v>
      </c>
      <c r="D816">
        <f t="shared" si="166"/>
        <v>2</v>
      </c>
      <c r="F816">
        <f t="shared" si="163"/>
        <v>1.7220063114791288E-2</v>
      </c>
      <c r="G816">
        <f t="shared" si="157"/>
        <v>0.12</v>
      </c>
      <c r="H816" s="142">
        <f t="shared" si="158"/>
        <v>1.2465255464579701</v>
      </c>
      <c r="I816" s="143">
        <f t="shared" si="164"/>
        <v>124.65255464579701</v>
      </c>
      <c r="J816" s="142">
        <f t="shared" si="159"/>
        <v>0.3965000000000003</v>
      </c>
      <c r="K816" s="142">
        <f t="shared" si="160"/>
        <v>9.9722043716637607E-2</v>
      </c>
      <c r="L816" s="144">
        <f t="shared" si="165"/>
        <v>0.49622204371663792</v>
      </c>
      <c r="M816" s="143"/>
    </row>
    <row r="817" spans="1:13" x14ac:dyDescent="0.35">
      <c r="A817" s="143">
        <f t="shared" si="161"/>
        <v>100</v>
      </c>
      <c r="B817" s="141">
        <f t="shared" si="162"/>
        <v>0.79400000000000059</v>
      </c>
      <c r="C817" s="145">
        <f t="shared" si="166"/>
        <v>0.5</v>
      </c>
      <c r="D817">
        <f t="shared" si="166"/>
        <v>2</v>
      </c>
      <c r="F817">
        <f t="shared" si="163"/>
        <v>1.7201949369106753E-2</v>
      </c>
      <c r="G817">
        <f t="shared" si="157"/>
        <v>0.12</v>
      </c>
      <c r="H817" s="142">
        <f t="shared" si="158"/>
        <v>1.2410828479070979</v>
      </c>
      <c r="I817" s="143">
        <f t="shared" si="164"/>
        <v>124.10828479070979</v>
      </c>
      <c r="J817" s="142">
        <f t="shared" si="159"/>
        <v>0.3970000000000003</v>
      </c>
      <c r="K817" s="142">
        <f t="shared" si="160"/>
        <v>9.9286627832567836E-2</v>
      </c>
      <c r="L817" s="144">
        <f t="shared" si="165"/>
        <v>0.49628662783256816</v>
      </c>
      <c r="M817" s="143"/>
    </row>
    <row r="818" spans="1:13" x14ac:dyDescent="0.35">
      <c r="A818" s="143">
        <f t="shared" si="161"/>
        <v>100</v>
      </c>
      <c r="B818" s="141">
        <f t="shared" si="162"/>
        <v>0.7950000000000006</v>
      </c>
      <c r="C818" s="145">
        <f t="shared" si="166"/>
        <v>0.5</v>
      </c>
      <c r="D818">
        <f t="shared" si="166"/>
        <v>2</v>
      </c>
      <c r="F818">
        <f t="shared" si="163"/>
        <v>1.7183867936282578E-2</v>
      </c>
      <c r="G818">
        <f t="shared" si="157"/>
        <v>0.12</v>
      </c>
      <c r="H818" s="142">
        <f t="shared" si="158"/>
        <v>1.235634243909751</v>
      </c>
      <c r="I818" s="143">
        <f t="shared" si="164"/>
        <v>123.5634243909751</v>
      </c>
      <c r="J818" s="142">
        <f t="shared" si="159"/>
        <v>0.3975000000000003</v>
      </c>
      <c r="K818" s="142">
        <f t="shared" si="160"/>
        <v>9.8850739512780075E-2</v>
      </c>
      <c r="L818" s="144">
        <f t="shared" si="165"/>
        <v>0.49635073951278036</v>
      </c>
      <c r="M818" s="143"/>
    </row>
    <row r="819" spans="1:13" x14ac:dyDescent="0.35">
      <c r="A819" s="143">
        <f t="shared" si="161"/>
        <v>100</v>
      </c>
      <c r="B819" s="141">
        <f t="shared" si="162"/>
        <v>0.7960000000000006</v>
      </c>
      <c r="C819" s="145">
        <f t="shared" si="166"/>
        <v>0.5</v>
      </c>
      <c r="D819">
        <f t="shared" si="166"/>
        <v>2</v>
      </c>
      <c r="F819">
        <f t="shared" si="163"/>
        <v>1.7165818723127432E-2</v>
      </c>
      <c r="G819">
        <f t="shared" si="157"/>
        <v>0.12</v>
      </c>
      <c r="H819" s="142">
        <f t="shared" si="158"/>
        <v>1.2301797428474597</v>
      </c>
      <c r="I819" s="143">
        <f t="shared" si="164"/>
        <v>123.01797428474597</v>
      </c>
      <c r="J819" s="142">
        <f t="shared" si="159"/>
        <v>0.3980000000000003</v>
      </c>
      <c r="K819" s="142">
        <f t="shared" si="160"/>
        <v>9.841437942779678E-2</v>
      </c>
      <c r="L819" s="144">
        <f t="shared" si="165"/>
        <v>0.49641437942779709</v>
      </c>
      <c r="M819" s="143"/>
    </row>
    <row r="820" spans="1:13" x14ac:dyDescent="0.35">
      <c r="A820" s="143">
        <f t="shared" si="161"/>
        <v>100</v>
      </c>
      <c r="B820" s="141">
        <f t="shared" si="162"/>
        <v>0.7970000000000006</v>
      </c>
      <c r="C820" s="145">
        <f t="shared" si="166"/>
        <v>0.5</v>
      </c>
      <c r="D820">
        <f t="shared" si="166"/>
        <v>2</v>
      </c>
      <c r="F820">
        <f t="shared" si="163"/>
        <v>1.7147801636830991E-2</v>
      </c>
      <c r="G820">
        <f t="shared" si="157"/>
        <v>0.12</v>
      </c>
      <c r="H820" s="142">
        <f t="shared" si="158"/>
        <v>1.2247193530505678</v>
      </c>
      <c r="I820" s="143">
        <f t="shared" si="164"/>
        <v>122.47193530505677</v>
      </c>
      <c r="J820" s="142">
        <f t="shared" si="159"/>
        <v>0.3985000000000003</v>
      </c>
      <c r="K820" s="142">
        <f t="shared" si="160"/>
        <v>9.797754824404542E-2</v>
      </c>
      <c r="L820" s="144">
        <f t="shared" si="165"/>
        <v>0.49647754824404572</v>
      </c>
      <c r="M820" s="143"/>
    </row>
    <row r="821" spans="1:13" x14ac:dyDescent="0.35">
      <c r="A821" s="143">
        <f t="shared" si="161"/>
        <v>100</v>
      </c>
      <c r="B821" s="141">
        <f t="shared" si="162"/>
        <v>0.7980000000000006</v>
      </c>
      <c r="C821" s="145">
        <f t="shared" si="166"/>
        <v>0.5</v>
      </c>
      <c r="D821">
        <f t="shared" si="166"/>
        <v>2</v>
      </c>
      <c r="F821">
        <f t="shared" si="163"/>
        <v>1.7129816584961901E-2</v>
      </c>
      <c r="G821">
        <f t="shared" si="157"/>
        <v>0.12</v>
      </c>
      <c r="H821" s="142">
        <f t="shared" si="158"/>
        <v>1.2192530827981036</v>
      </c>
      <c r="I821" s="143">
        <f t="shared" si="164"/>
        <v>121.92530827981037</v>
      </c>
      <c r="J821" s="142">
        <f t="shared" si="159"/>
        <v>0.3990000000000003</v>
      </c>
      <c r="K821" s="142">
        <f t="shared" si="160"/>
        <v>9.754024662384829E-2</v>
      </c>
      <c r="L821" s="144">
        <f t="shared" si="165"/>
        <v>0.4965402466238486</v>
      </c>
      <c r="M821" s="143"/>
    </row>
    <row r="822" spans="1:13" x14ac:dyDescent="0.35">
      <c r="A822" s="143">
        <f t="shared" si="161"/>
        <v>100</v>
      </c>
      <c r="B822" s="141">
        <f t="shared" si="162"/>
        <v>0.7990000000000006</v>
      </c>
      <c r="C822" s="145">
        <f t="shared" si="166"/>
        <v>0.5</v>
      </c>
      <c r="D822">
        <f t="shared" si="166"/>
        <v>2</v>
      </c>
      <c r="F822">
        <f t="shared" si="163"/>
        <v>1.7111863475465752E-2</v>
      </c>
      <c r="G822">
        <f t="shared" si="157"/>
        <v>0.12</v>
      </c>
      <c r="H822" s="142">
        <f t="shared" si="158"/>
        <v>1.2137809403176476</v>
      </c>
      <c r="I822" s="143">
        <f t="shared" si="164"/>
        <v>121.37809403176476</v>
      </c>
      <c r="J822" s="142">
        <f t="shared" si="159"/>
        <v>0.3995000000000003</v>
      </c>
      <c r="K822" s="142">
        <f t="shared" si="160"/>
        <v>9.7102475225411808E-2</v>
      </c>
      <c r="L822" s="144">
        <f t="shared" si="165"/>
        <v>0.49660247522541212</v>
      </c>
      <c r="M822" s="143"/>
    </row>
    <row r="823" spans="1:13" x14ac:dyDescent="0.35">
      <c r="A823" s="143">
        <f t="shared" si="161"/>
        <v>100</v>
      </c>
      <c r="B823" s="141">
        <f t="shared" si="162"/>
        <v>0.8000000000000006</v>
      </c>
      <c r="C823" s="145">
        <f t="shared" si="166"/>
        <v>0.5</v>
      </c>
      <c r="D823">
        <f t="shared" si="166"/>
        <v>2</v>
      </c>
      <c r="F823">
        <f t="shared" si="163"/>
        <v>1.7093942216663129E-2</v>
      </c>
      <c r="G823">
        <f t="shared" si="157"/>
        <v>0.12</v>
      </c>
      <c r="H823" s="142">
        <f t="shared" si="158"/>
        <v>1.2083029337851927</v>
      </c>
      <c r="I823" s="143">
        <f t="shared" si="164"/>
        <v>120.83029337851927</v>
      </c>
      <c r="J823" s="142">
        <f t="shared" si="159"/>
        <v>0.4000000000000003</v>
      </c>
      <c r="K823" s="142">
        <f t="shared" si="160"/>
        <v>9.6664234702815419E-2</v>
      </c>
      <c r="L823" s="144">
        <f t="shared" si="165"/>
        <v>0.49666423470281573</v>
      </c>
      <c r="M823" s="143"/>
    </row>
    <row r="824" spans="1:13" x14ac:dyDescent="0.35">
      <c r="A824" s="143">
        <f t="shared" si="161"/>
        <v>100</v>
      </c>
      <c r="B824" s="141">
        <f t="shared" si="162"/>
        <v>0.8010000000000006</v>
      </c>
      <c r="C824" s="145">
        <f t="shared" si="166"/>
        <v>0.5</v>
      </c>
      <c r="D824">
        <f t="shared" si="166"/>
        <v>2</v>
      </c>
      <c r="F824">
        <f t="shared" si="163"/>
        <v>1.7076052717247579E-2</v>
      </c>
      <c r="G824">
        <f t="shared" si="157"/>
        <v>0.12</v>
      </c>
      <c r="H824" s="142">
        <f t="shared" si="158"/>
        <v>1.2028190713249995</v>
      </c>
      <c r="I824" s="143">
        <f t="shared" si="164"/>
        <v>120.28190713249995</v>
      </c>
      <c r="J824" s="142">
        <f t="shared" si="159"/>
        <v>0.4005000000000003</v>
      </c>
      <c r="K824" s="142">
        <f t="shared" si="160"/>
        <v>9.6225525705999959E-2</v>
      </c>
      <c r="L824" s="144">
        <f t="shared" si="165"/>
        <v>0.49672552570600026</v>
      </c>
      <c r="M824" s="143"/>
    </row>
    <row r="825" spans="1:13" x14ac:dyDescent="0.35">
      <c r="A825" s="143">
        <f t="shared" si="161"/>
        <v>100</v>
      </c>
      <c r="B825" s="141">
        <f t="shared" si="162"/>
        <v>0.8020000000000006</v>
      </c>
      <c r="C825" s="145">
        <f t="shared" ref="C825:D840" si="167">+C824</f>
        <v>0.5</v>
      </c>
      <c r="D825">
        <f t="shared" si="167"/>
        <v>2</v>
      </c>
      <c r="F825">
        <f t="shared" si="163"/>
        <v>1.7058194886283656E-2</v>
      </c>
      <c r="G825">
        <f t="shared" si="157"/>
        <v>0.12</v>
      </c>
      <c r="H825" s="142">
        <f t="shared" si="158"/>
        <v>1.1973293610094458</v>
      </c>
      <c r="I825" s="143">
        <f t="shared" si="164"/>
        <v>119.73293610094457</v>
      </c>
      <c r="J825" s="142">
        <f t="shared" si="159"/>
        <v>0.4010000000000003</v>
      </c>
      <c r="K825" s="142">
        <f t="shared" si="160"/>
        <v>9.5786348880755656E-2</v>
      </c>
      <c r="L825" s="144">
        <f t="shared" si="165"/>
        <v>0.49678634888075596</v>
      </c>
      <c r="M825" s="143"/>
    </row>
    <row r="826" spans="1:13" x14ac:dyDescent="0.35">
      <c r="A826" s="143">
        <f t="shared" si="161"/>
        <v>100</v>
      </c>
      <c r="B826" s="141">
        <f t="shared" si="162"/>
        <v>0.8030000000000006</v>
      </c>
      <c r="C826" s="145">
        <f t="shared" si="167"/>
        <v>0.5</v>
      </c>
      <c r="D826">
        <f t="shared" si="167"/>
        <v>2</v>
      </c>
      <c r="F826">
        <f t="shared" si="163"/>
        <v>1.7040368633204971E-2</v>
      </c>
      <c r="G826">
        <f t="shared" si="157"/>
        <v>0.12</v>
      </c>
      <c r="H826" s="142">
        <f t="shared" si="158"/>
        <v>1.1918338108588726</v>
      </c>
      <c r="I826" s="143">
        <f t="shared" si="164"/>
        <v>119.18338108588726</v>
      </c>
      <c r="J826" s="142">
        <f t="shared" si="159"/>
        <v>0.4015000000000003</v>
      </c>
      <c r="K826" s="142">
        <f t="shared" si="160"/>
        <v>9.5346704868709817E-2</v>
      </c>
      <c r="L826" s="144">
        <f t="shared" si="165"/>
        <v>0.49684670486871013</v>
      </c>
      <c r="M826" s="143"/>
    </row>
    <row r="827" spans="1:13" x14ac:dyDescent="0.35">
      <c r="A827" s="143">
        <f t="shared" si="161"/>
        <v>100</v>
      </c>
      <c r="B827" s="141">
        <f t="shared" si="162"/>
        <v>0.8040000000000006</v>
      </c>
      <c r="C827" s="145">
        <f t="shared" si="167"/>
        <v>0.5</v>
      </c>
      <c r="D827">
        <f t="shared" si="167"/>
        <v>2</v>
      </c>
      <c r="F827">
        <f t="shared" si="163"/>
        <v>1.7022573867812238E-2</v>
      </c>
      <c r="G827">
        <f t="shared" si="157"/>
        <v>0.12</v>
      </c>
      <c r="H827" s="142">
        <f t="shared" si="158"/>
        <v>1.186332428841419</v>
      </c>
      <c r="I827" s="143">
        <f t="shared" si="164"/>
        <v>118.63324288414189</v>
      </c>
      <c r="J827" s="142">
        <f t="shared" si="159"/>
        <v>0.4020000000000003</v>
      </c>
      <c r="K827" s="142">
        <f t="shared" si="160"/>
        <v>9.4906594307313519E-2</v>
      </c>
      <c r="L827" s="144">
        <f t="shared" si="165"/>
        <v>0.49690659430731382</v>
      </c>
      <c r="M827" s="143"/>
    </row>
    <row r="828" spans="1:13" x14ac:dyDescent="0.35">
      <c r="A828" s="143">
        <f t="shared" si="161"/>
        <v>100</v>
      </c>
      <c r="B828" s="141">
        <f t="shared" si="162"/>
        <v>0.8050000000000006</v>
      </c>
      <c r="C828" s="145">
        <f t="shared" si="167"/>
        <v>0.5</v>
      </c>
      <c r="D828">
        <f t="shared" si="167"/>
        <v>2</v>
      </c>
      <c r="F828">
        <f t="shared" si="163"/>
        <v>1.700481050027134E-2</v>
      </c>
      <c r="G828">
        <f t="shared" si="157"/>
        <v>0.12</v>
      </c>
      <c r="H828" s="142">
        <f t="shared" si="158"/>
        <v>1.1808252228728571</v>
      </c>
      <c r="I828" s="143">
        <f t="shared" si="164"/>
        <v>118.08252228728571</v>
      </c>
      <c r="J828" s="142">
        <f t="shared" si="159"/>
        <v>0.4025000000000003</v>
      </c>
      <c r="K828" s="142">
        <f t="shared" si="160"/>
        <v>9.4466017829828566E-2</v>
      </c>
      <c r="L828" s="144">
        <f t="shared" si="165"/>
        <v>0.49696601782982885</v>
      </c>
      <c r="M828" s="143"/>
    </row>
    <row r="829" spans="1:13" x14ac:dyDescent="0.35">
      <c r="A829" s="143">
        <f t="shared" si="161"/>
        <v>100</v>
      </c>
      <c r="B829" s="141">
        <f t="shared" si="162"/>
        <v>0.8060000000000006</v>
      </c>
      <c r="C829" s="145">
        <f t="shared" si="167"/>
        <v>0.5</v>
      </c>
      <c r="D829">
        <f t="shared" si="167"/>
        <v>2</v>
      </c>
      <c r="F829">
        <f t="shared" si="163"/>
        <v>1.6987078441111421E-2</v>
      </c>
      <c r="G829">
        <f t="shared" si="157"/>
        <v>0.12</v>
      </c>
      <c r="H829" s="142">
        <f t="shared" si="158"/>
        <v>1.1753122008164159</v>
      </c>
      <c r="I829" s="143">
        <f t="shared" si="164"/>
        <v>117.53122008164158</v>
      </c>
      <c r="J829" s="142">
        <f t="shared" si="159"/>
        <v>0.4030000000000003</v>
      </c>
      <c r="K829" s="142">
        <f t="shared" si="160"/>
        <v>9.4024976065313265E-2</v>
      </c>
      <c r="L829" s="144">
        <f t="shared" si="165"/>
        <v>0.4970249760653136</v>
      </c>
      <c r="M829" s="143"/>
    </row>
    <row r="830" spans="1:13" x14ac:dyDescent="0.35">
      <c r="A830" s="143">
        <f t="shared" si="161"/>
        <v>100</v>
      </c>
      <c r="B830" s="141">
        <f t="shared" si="162"/>
        <v>0.80700000000000061</v>
      </c>
      <c r="C830" s="145">
        <f t="shared" si="167"/>
        <v>0.5</v>
      </c>
      <c r="D830">
        <f t="shared" si="167"/>
        <v>2</v>
      </c>
      <c r="F830">
        <f t="shared" si="163"/>
        <v>1.6969377601222947E-2</v>
      </c>
      <c r="G830">
        <f t="shared" si="157"/>
        <v>0.12</v>
      </c>
      <c r="H830" s="142">
        <f t="shared" si="158"/>
        <v>1.1697933704826029</v>
      </c>
      <c r="I830" s="143">
        <f t="shared" si="164"/>
        <v>116.97933704826029</v>
      </c>
      <c r="J830" s="142">
        <f t="shared" si="159"/>
        <v>0.4035000000000003</v>
      </c>
      <c r="K830" s="142">
        <f t="shared" si="160"/>
        <v>9.3583469638608238E-2</v>
      </c>
      <c r="L830" s="144">
        <f t="shared" si="165"/>
        <v>0.49708346963860855</v>
      </c>
      <c r="M830" s="143"/>
    </row>
    <row r="831" spans="1:13" x14ac:dyDescent="0.35">
      <c r="A831" s="143">
        <f t="shared" si="161"/>
        <v>100</v>
      </c>
      <c r="B831" s="141">
        <f t="shared" si="162"/>
        <v>0.80800000000000061</v>
      </c>
      <c r="C831" s="145">
        <f t="shared" si="167"/>
        <v>0.5</v>
      </c>
      <c r="D831">
        <f t="shared" si="167"/>
        <v>2</v>
      </c>
      <c r="F831">
        <f t="shared" si="163"/>
        <v>1.695170789185586E-2</v>
      </c>
      <c r="G831">
        <f t="shared" si="157"/>
        <v>0.12</v>
      </c>
      <c r="H831" s="142">
        <f t="shared" si="158"/>
        <v>1.1642687396290139</v>
      </c>
      <c r="I831" s="143">
        <f t="shared" si="164"/>
        <v>116.4268739629014</v>
      </c>
      <c r="J831" s="142">
        <f t="shared" si="159"/>
        <v>0.4040000000000003</v>
      </c>
      <c r="K831" s="142">
        <f t="shared" si="160"/>
        <v>9.3141499170321107E-2</v>
      </c>
      <c r="L831" s="144">
        <f t="shared" si="165"/>
        <v>0.49714149917032141</v>
      </c>
      <c r="M831" s="143"/>
    </row>
    <row r="832" spans="1:13" x14ac:dyDescent="0.35">
      <c r="A832" s="143">
        <f t="shared" si="161"/>
        <v>100</v>
      </c>
      <c r="B832" s="141">
        <f t="shared" si="162"/>
        <v>0.80900000000000061</v>
      </c>
      <c r="C832" s="145">
        <f t="shared" si="167"/>
        <v>0.5</v>
      </c>
      <c r="D832">
        <f t="shared" si="167"/>
        <v>2</v>
      </c>
      <c r="F832">
        <f t="shared" si="163"/>
        <v>1.6934069224617633E-2</v>
      </c>
      <c r="G832">
        <f t="shared" si="157"/>
        <v>0.12</v>
      </c>
      <c r="H832" s="142">
        <f t="shared" si="158"/>
        <v>1.1587383159601454</v>
      </c>
      <c r="I832" s="143">
        <f t="shared" si="164"/>
        <v>115.87383159601454</v>
      </c>
      <c r="J832" s="142">
        <f t="shared" si="159"/>
        <v>0.4045000000000003</v>
      </c>
      <c r="K832" s="142">
        <f t="shared" si="160"/>
        <v>9.269906527681164E-2</v>
      </c>
      <c r="L832" s="144">
        <f t="shared" si="165"/>
        <v>0.49719906527681196</v>
      </c>
      <c r="M832" s="143"/>
    </row>
    <row r="833" spans="1:13" x14ac:dyDescent="0.35">
      <c r="A833" s="143">
        <f t="shared" si="161"/>
        <v>100</v>
      </c>
      <c r="B833" s="141">
        <f t="shared" si="162"/>
        <v>0.81000000000000061</v>
      </c>
      <c r="C833" s="145">
        <f t="shared" si="167"/>
        <v>0.5</v>
      </c>
      <c r="D833">
        <f t="shared" si="167"/>
        <v>2</v>
      </c>
      <c r="F833">
        <f t="shared" si="163"/>
        <v>1.6916461511471456E-2</v>
      </c>
      <c r="G833">
        <f t="shared" si="157"/>
        <v>0.12</v>
      </c>
      <c r="H833" s="142">
        <f t="shared" si="158"/>
        <v>1.1532021071271903</v>
      </c>
      <c r="I833" s="143">
        <f t="shared" si="164"/>
        <v>115.32021071271903</v>
      </c>
      <c r="J833" s="142">
        <f t="shared" si="159"/>
        <v>0.4050000000000003</v>
      </c>
      <c r="K833" s="142">
        <f t="shared" si="160"/>
        <v>9.2256168570175226E-2</v>
      </c>
      <c r="L833" s="144">
        <f t="shared" si="165"/>
        <v>0.49725616857017552</v>
      </c>
      <c r="M833" s="143"/>
    </row>
    <row r="834" spans="1:13" x14ac:dyDescent="0.35">
      <c r="A834" s="143">
        <f t="shared" si="161"/>
        <v>100</v>
      </c>
      <c r="B834" s="141">
        <f t="shared" si="162"/>
        <v>0.81100000000000061</v>
      </c>
      <c r="C834" s="145">
        <f t="shared" si="167"/>
        <v>0.5</v>
      </c>
      <c r="D834">
        <f t="shared" si="167"/>
        <v>2</v>
      </c>
      <c r="F834">
        <f t="shared" si="163"/>
        <v>1.689888466473434E-2</v>
      </c>
      <c r="G834">
        <f t="shared" si="157"/>
        <v>0.12</v>
      </c>
      <c r="H834" s="142">
        <f t="shared" si="158"/>
        <v>1.147660120727831</v>
      </c>
      <c r="I834" s="143">
        <f t="shared" si="164"/>
        <v>114.7660120727831</v>
      </c>
      <c r="J834" s="142">
        <f t="shared" si="159"/>
        <v>0.4055000000000003</v>
      </c>
      <c r="K834" s="142">
        <f t="shared" si="160"/>
        <v>9.1812809658226482E-2</v>
      </c>
      <c r="L834" s="144">
        <f t="shared" si="165"/>
        <v>0.49731280965822677</v>
      </c>
      <c r="M834" s="143"/>
    </row>
    <row r="835" spans="1:13" x14ac:dyDescent="0.35">
      <c r="A835" s="143">
        <f t="shared" si="161"/>
        <v>100</v>
      </c>
      <c r="B835" s="141">
        <f t="shared" si="162"/>
        <v>0.81200000000000061</v>
      </c>
      <c r="C835" s="145">
        <f t="shared" si="167"/>
        <v>0.5</v>
      </c>
      <c r="D835">
        <f t="shared" si="167"/>
        <v>2</v>
      </c>
      <c r="F835">
        <f t="shared" si="163"/>
        <v>1.6881338597075274E-2</v>
      </c>
      <c r="G835">
        <f t="shared" si="157"/>
        <v>0.12</v>
      </c>
      <c r="H835" s="142">
        <f t="shared" si="158"/>
        <v>1.1421123643060307</v>
      </c>
      <c r="I835" s="143">
        <f t="shared" si="164"/>
        <v>114.21123643060307</v>
      </c>
      <c r="J835" s="142">
        <f t="shared" si="159"/>
        <v>0.40600000000000031</v>
      </c>
      <c r="K835" s="142">
        <f t="shared" si="160"/>
        <v>9.1368989144482451E-2</v>
      </c>
      <c r="L835" s="144">
        <f t="shared" si="165"/>
        <v>0.49736898914448274</v>
      </c>
      <c r="M835" s="143"/>
    </row>
    <row r="836" spans="1:13" x14ac:dyDescent="0.35">
      <c r="A836" s="143">
        <f t="shared" si="161"/>
        <v>100</v>
      </c>
      <c r="B836" s="141">
        <f t="shared" si="162"/>
        <v>0.81300000000000061</v>
      </c>
      <c r="C836" s="145">
        <f t="shared" si="167"/>
        <v>0.5</v>
      </c>
      <c r="D836">
        <f t="shared" si="167"/>
        <v>2</v>
      </c>
      <c r="F836">
        <f t="shared" si="163"/>
        <v>1.6863823221513419E-2</v>
      </c>
      <c r="G836">
        <f t="shared" si="157"/>
        <v>0.12</v>
      </c>
      <c r="H836" s="142">
        <f t="shared" si="158"/>
        <v>1.1365588453518061</v>
      </c>
      <c r="I836" s="143">
        <f t="shared" si="164"/>
        <v>113.6558845351806</v>
      </c>
      <c r="J836" s="142">
        <f t="shared" si="159"/>
        <v>0.40650000000000031</v>
      </c>
      <c r="K836" s="142">
        <f t="shared" si="160"/>
        <v>9.0924707628144488E-2</v>
      </c>
      <c r="L836" s="144">
        <f t="shared" si="165"/>
        <v>0.49742470762814478</v>
      </c>
      <c r="M836" s="143"/>
    </row>
    <row r="837" spans="1:13" x14ac:dyDescent="0.35">
      <c r="A837" s="143">
        <f t="shared" si="161"/>
        <v>100</v>
      </c>
      <c r="B837" s="141">
        <f t="shared" si="162"/>
        <v>0.81400000000000061</v>
      </c>
      <c r="C837" s="145">
        <f t="shared" si="167"/>
        <v>0.5</v>
      </c>
      <c r="D837">
        <f t="shared" si="167"/>
        <v>2</v>
      </c>
      <c r="F837">
        <f t="shared" si="163"/>
        <v>1.6846338451416244E-2</v>
      </c>
      <c r="G837">
        <f t="shared" si="157"/>
        <v>0.12</v>
      </c>
      <c r="H837" s="142">
        <f t="shared" si="158"/>
        <v>1.130999571301003</v>
      </c>
      <c r="I837" s="143">
        <f t="shared" si="164"/>
        <v>113.09995713010031</v>
      </c>
      <c r="J837" s="142">
        <f t="shared" si="159"/>
        <v>0.40700000000000031</v>
      </c>
      <c r="K837" s="142">
        <f t="shared" si="160"/>
        <v>9.0479965704080248E-2</v>
      </c>
      <c r="L837" s="144">
        <f t="shared" si="165"/>
        <v>0.49747996570408054</v>
      </c>
      <c r="M837" s="143"/>
    </row>
    <row r="838" spans="1:13" x14ac:dyDescent="0.35">
      <c r="A838" s="143">
        <f t="shared" si="161"/>
        <v>100</v>
      </c>
      <c r="B838" s="141">
        <f t="shared" si="162"/>
        <v>0.81500000000000061</v>
      </c>
      <c r="C838" s="145">
        <f t="shared" si="167"/>
        <v>0.5</v>
      </c>
      <c r="D838">
        <f t="shared" si="167"/>
        <v>2</v>
      </c>
      <c r="F838">
        <f t="shared" si="163"/>
        <v>1.6828884200497718E-2</v>
      </c>
      <c r="G838">
        <f t="shared" si="157"/>
        <v>0.12</v>
      </c>
      <c r="H838" s="142">
        <f t="shared" si="158"/>
        <v>1.1254345495350657</v>
      </c>
      <c r="I838" s="143">
        <f t="shared" si="164"/>
        <v>112.54345495350657</v>
      </c>
      <c r="J838" s="142">
        <f t="shared" si="159"/>
        <v>0.40750000000000031</v>
      </c>
      <c r="K838" s="142">
        <f t="shared" si="160"/>
        <v>9.0034763962805256E-2</v>
      </c>
      <c r="L838" s="144">
        <f t="shared" si="165"/>
        <v>0.49753476396280555</v>
      </c>
      <c r="M838" s="143"/>
    </row>
    <row r="839" spans="1:13" x14ac:dyDescent="0.35">
      <c r="A839" s="143">
        <f t="shared" si="161"/>
        <v>100</v>
      </c>
      <c r="B839" s="141">
        <f t="shared" si="162"/>
        <v>0.81600000000000061</v>
      </c>
      <c r="C839" s="145">
        <f t="shared" si="167"/>
        <v>0.5</v>
      </c>
      <c r="D839">
        <f t="shared" si="167"/>
        <v>2</v>
      </c>
      <c r="F839">
        <f t="shared" si="163"/>
        <v>1.681146038281656E-2</v>
      </c>
      <c r="G839">
        <f t="shared" si="157"/>
        <v>0.12</v>
      </c>
      <c r="H839" s="142">
        <f t="shared" si="158"/>
        <v>1.1198637873807817</v>
      </c>
      <c r="I839" s="143">
        <f t="shared" si="164"/>
        <v>111.98637873807817</v>
      </c>
      <c r="J839" s="142">
        <f t="shared" si="159"/>
        <v>0.40800000000000031</v>
      </c>
      <c r="K839" s="142">
        <f t="shared" si="160"/>
        <v>8.9589102990462535E-2</v>
      </c>
      <c r="L839" s="144">
        <f t="shared" si="165"/>
        <v>0.49758910299046283</v>
      </c>
      <c r="M839" s="143"/>
    </row>
    <row r="840" spans="1:13" x14ac:dyDescent="0.35">
      <c r="A840" s="143">
        <f t="shared" si="161"/>
        <v>100</v>
      </c>
      <c r="B840" s="141">
        <f t="shared" si="162"/>
        <v>0.81700000000000061</v>
      </c>
      <c r="C840" s="145">
        <f t="shared" si="167"/>
        <v>0.5</v>
      </c>
      <c r="D840">
        <f t="shared" si="167"/>
        <v>2</v>
      </c>
      <c r="F840">
        <f t="shared" si="163"/>
        <v>1.6794066912774384E-2</v>
      </c>
      <c r="G840">
        <f t="shared" si="157"/>
        <v>0.12</v>
      </c>
      <c r="H840" s="142">
        <f t="shared" si="158"/>
        <v>1.1142872921100453</v>
      </c>
      <c r="I840" s="143">
        <f t="shared" si="164"/>
        <v>111.42872921100452</v>
      </c>
      <c r="J840" s="142">
        <f t="shared" si="159"/>
        <v>0.40850000000000031</v>
      </c>
      <c r="K840" s="142">
        <f t="shared" si="160"/>
        <v>8.9142983368803622E-2</v>
      </c>
      <c r="L840" s="144">
        <f t="shared" si="165"/>
        <v>0.49764298336880392</v>
      </c>
      <c r="M840" s="143"/>
    </row>
    <row r="841" spans="1:13" x14ac:dyDescent="0.35">
      <c r="A841" s="143">
        <f t="shared" si="161"/>
        <v>100</v>
      </c>
      <c r="B841" s="141">
        <f t="shared" si="162"/>
        <v>0.81800000000000062</v>
      </c>
      <c r="C841" s="145">
        <f t="shared" ref="C841:D856" si="168">+C840</f>
        <v>0.5</v>
      </c>
      <c r="D841">
        <f t="shared" si="168"/>
        <v>2</v>
      </c>
      <c r="F841">
        <f t="shared" si="163"/>
        <v>1.6776703705113957E-2</v>
      </c>
      <c r="G841">
        <f t="shared" si="157"/>
        <v>0.12</v>
      </c>
      <c r="H841" s="142">
        <f t="shared" si="158"/>
        <v>1.1087050709395871</v>
      </c>
      <c r="I841" s="143">
        <f t="shared" si="164"/>
        <v>110.87050709395871</v>
      </c>
      <c r="J841" s="142">
        <f t="shared" si="159"/>
        <v>0.40900000000000031</v>
      </c>
      <c r="K841" s="142">
        <f t="shared" si="160"/>
        <v>8.869640567516697E-2</v>
      </c>
      <c r="L841" s="144">
        <f t="shared" si="165"/>
        <v>0.49769640567516726</v>
      </c>
      <c r="M841" s="143"/>
    </row>
    <row r="842" spans="1:13" x14ac:dyDescent="0.35">
      <c r="A842" s="143">
        <f t="shared" si="161"/>
        <v>100</v>
      </c>
      <c r="B842" s="141">
        <f t="shared" si="162"/>
        <v>0.81900000000000062</v>
      </c>
      <c r="C842" s="145">
        <f t="shared" si="168"/>
        <v>0.5</v>
      </c>
      <c r="D842">
        <f t="shared" si="168"/>
        <v>2</v>
      </c>
      <c r="F842">
        <f t="shared" si="163"/>
        <v>1.6759370674917434E-2</v>
      </c>
      <c r="G842">
        <f t="shared" si="157"/>
        <v>0.12</v>
      </c>
      <c r="H842" s="142">
        <f t="shared" si="158"/>
        <v>1.1031171310307182</v>
      </c>
      <c r="I842" s="143">
        <f t="shared" si="164"/>
        <v>110.31171310307182</v>
      </c>
      <c r="J842" s="142">
        <f t="shared" si="159"/>
        <v>0.40950000000000031</v>
      </c>
      <c r="K842" s="142">
        <f t="shared" si="160"/>
        <v>8.8249370482457457E-2</v>
      </c>
      <c r="L842" s="144">
        <f t="shared" si="165"/>
        <v>0.49774937048245776</v>
      </c>
      <c r="M842" s="143"/>
    </row>
    <row r="843" spans="1:13" x14ac:dyDescent="0.35">
      <c r="A843" s="143">
        <f t="shared" si="161"/>
        <v>100</v>
      </c>
      <c r="B843" s="141">
        <f t="shared" si="162"/>
        <v>0.82000000000000062</v>
      </c>
      <c r="C843" s="145">
        <f t="shared" si="168"/>
        <v>0.5</v>
      </c>
      <c r="D843">
        <f t="shared" si="168"/>
        <v>2</v>
      </c>
      <c r="F843">
        <f t="shared" si="163"/>
        <v>1.6742067737604584E-2</v>
      </c>
      <c r="G843">
        <f t="shared" si="157"/>
        <v>0.12</v>
      </c>
      <c r="H843" s="142">
        <f t="shared" si="158"/>
        <v>1.0975234794890458</v>
      </c>
      <c r="I843" s="143">
        <f t="shared" si="164"/>
        <v>109.75234794890459</v>
      </c>
      <c r="J843" s="142">
        <f t="shared" si="159"/>
        <v>0.41000000000000031</v>
      </c>
      <c r="K843" s="142">
        <f t="shared" si="160"/>
        <v>8.7801878359123661E-2</v>
      </c>
      <c r="L843" s="144">
        <f t="shared" si="165"/>
        <v>0.49780187835912398</v>
      </c>
      <c r="M843" s="143"/>
    </row>
    <row r="844" spans="1:13" x14ac:dyDescent="0.35">
      <c r="A844" s="143">
        <f t="shared" si="161"/>
        <v>100</v>
      </c>
      <c r="B844" s="141">
        <f t="shared" si="162"/>
        <v>0.82100000000000062</v>
      </c>
      <c r="C844" s="145">
        <f t="shared" si="168"/>
        <v>0.5</v>
      </c>
      <c r="D844">
        <f t="shared" si="168"/>
        <v>2</v>
      </c>
      <c r="F844">
        <f t="shared" si="163"/>
        <v>1.6724794808931073E-2</v>
      </c>
      <c r="G844">
        <f t="shared" si="157"/>
        <v>0.12</v>
      </c>
      <c r="H844" s="142">
        <f t="shared" si="158"/>
        <v>1.0919241233641976</v>
      </c>
      <c r="I844" s="143">
        <f t="shared" si="164"/>
        <v>109.19241233641976</v>
      </c>
      <c r="J844" s="142">
        <f t="shared" si="159"/>
        <v>0.41050000000000031</v>
      </c>
      <c r="K844" s="142">
        <f t="shared" si="160"/>
        <v>8.7353929869135816E-2</v>
      </c>
      <c r="L844" s="144">
        <f t="shared" si="165"/>
        <v>0.49785392986913612</v>
      </c>
      <c r="M844" s="143"/>
    </row>
    <row r="845" spans="1:13" x14ac:dyDescent="0.35">
      <c r="A845" s="143">
        <f t="shared" si="161"/>
        <v>100</v>
      </c>
      <c r="B845" s="141">
        <f t="shared" si="162"/>
        <v>0.82200000000000062</v>
      </c>
      <c r="C845" s="145">
        <f t="shared" si="168"/>
        <v>0.5</v>
      </c>
      <c r="D845">
        <f t="shared" si="168"/>
        <v>2</v>
      </c>
      <c r="F845">
        <f t="shared" si="163"/>
        <v>1.6707551804986696E-2</v>
      </c>
      <c r="G845">
        <f t="shared" si="157"/>
        <v>0.12</v>
      </c>
      <c r="H845" s="142">
        <f t="shared" si="158"/>
        <v>1.0863190696495231</v>
      </c>
      <c r="I845" s="143">
        <f t="shared" si="164"/>
        <v>108.63190696495231</v>
      </c>
      <c r="J845" s="142">
        <f t="shared" si="159"/>
        <v>0.41100000000000031</v>
      </c>
      <c r="K845" s="142">
        <f t="shared" si="160"/>
        <v>8.690552557196185E-2</v>
      </c>
      <c r="L845" s="144">
        <f t="shared" si="165"/>
        <v>0.49790552557196216</v>
      </c>
      <c r="M845" s="143"/>
    </row>
    <row r="846" spans="1:13" x14ac:dyDescent="0.35">
      <c r="A846" s="143">
        <f t="shared" si="161"/>
        <v>100</v>
      </c>
      <c r="B846" s="141">
        <f t="shared" si="162"/>
        <v>0.82300000000000062</v>
      </c>
      <c r="C846" s="145">
        <f t="shared" si="168"/>
        <v>0.5</v>
      </c>
      <c r="D846">
        <f t="shared" si="168"/>
        <v>2</v>
      </c>
      <c r="F846">
        <f t="shared" si="163"/>
        <v>1.6690338642193693E-2</v>
      </c>
      <c r="G846">
        <f t="shared" si="157"/>
        <v>0.12</v>
      </c>
      <c r="H846" s="142">
        <f t="shared" si="158"/>
        <v>1.0807083252817982</v>
      </c>
      <c r="I846" s="143">
        <f t="shared" si="164"/>
        <v>108.07083252817982</v>
      </c>
      <c r="J846" s="142">
        <f t="shared" si="159"/>
        <v>0.41150000000000031</v>
      </c>
      <c r="K846" s="142">
        <f t="shared" si="160"/>
        <v>8.6456666022543857E-2</v>
      </c>
      <c r="L846" s="144">
        <f t="shared" si="165"/>
        <v>0.49795666602254418</v>
      </c>
      <c r="M846" s="143"/>
    </row>
    <row r="847" spans="1:13" x14ac:dyDescent="0.35">
      <c r="A847" s="143">
        <f t="shared" si="161"/>
        <v>100</v>
      </c>
      <c r="B847" s="141">
        <f t="shared" si="162"/>
        <v>0.82400000000000062</v>
      </c>
      <c r="C847" s="145">
        <f t="shared" si="168"/>
        <v>0.5</v>
      </c>
      <c r="D847">
        <f t="shared" si="168"/>
        <v>2</v>
      </c>
      <c r="F847">
        <f t="shared" si="163"/>
        <v>1.6673155237305008E-2</v>
      </c>
      <c r="G847">
        <f t="shared" si="157"/>
        <v>0.12</v>
      </c>
      <c r="H847" s="142">
        <f t="shared" si="158"/>
        <v>1.0750918971409142</v>
      </c>
      <c r="I847" s="143">
        <f t="shared" si="164"/>
        <v>107.50918971409142</v>
      </c>
      <c r="J847" s="142">
        <f t="shared" si="159"/>
        <v>0.41200000000000031</v>
      </c>
      <c r="K847" s="142">
        <f t="shared" si="160"/>
        <v>8.6007351771273138E-2</v>
      </c>
      <c r="L847" s="144">
        <f t="shared" si="165"/>
        <v>0.49800735177127342</v>
      </c>
      <c r="M847" s="143"/>
    </row>
    <row r="848" spans="1:13" x14ac:dyDescent="0.35">
      <c r="A848" s="143">
        <f t="shared" si="161"/>
        <v>100</v>
      </c>
      <c r="B848" s="141">
        <f t="shared" si="162"/>
        <v>0.82500000000000062</v>
      </c>
      <c r="C848" s="145">
        <f t="shared" si="168"/>
        <v>0.5</v>
      </c>
      <c r="D848">
        <f t="shared" si="168"/>
        <v>2</v>
      </c>
      <c r="F848">
        <f t="shared" si="163"/>
        <v>1.665600150740261E-2</v>
      </c>
      <c r="G848">
        <f t="shared" si="157"/>
        <v>0.12</v>
      </c>
      <c r="H848" s="142">
        <f t="shared" si="158"/>
        <v>1.0694697920495577</v>
      </c>
      <c r="I848" s="143">
        <f t="shared" si="164"/>
        <v>106.94697920495577</v>
      </c>
      <c r="J848" s="142">
        <f t="shared" si="159"/>
        <v>0.41250000000000031</v>
      </c>
      <c r="K848" s="142">
        <f t="shared" si="160"/>
        <v>8.5557583363964615E-2</v>
      </c>
      <c r="L848" s="144">
        <f t="shared" si="165"/>
        <v>0.49805758336396494</v>
      </c>
      <c r="M848" s="143"/>
    </row>
    <row r="849" spans="1:13" x14ac:dyDescent="0.35">
      <c r="A849" s="143">
        <f t="shared" si="161"/>
        <v>100</v>
      </c>
      <c r="B849" s="141">
        <f t="shared" si="162"/>
        <v>0.82600000000000062</v>
      </c>
      <c r="C849" s="145">
        <f t="shared" si="168"/>
        <v>0.5</v>
      </c>
      <c r="D849">
        <f t="shared" si="168"/>
        <v>2</v>
      </c>
      <c r="F849">
        <f t="shared" si="163"/>
        <v>1.6638877369895794E-2</v>
      </c>
      <c r="G849">
        <f t="shared" si="157"/>
        <v>0.12</v>
      </c>
      <c r="H849" s="142">
        <f t="shared" si="158"/>
        <v>1.0638420167728784</v>
      </c>
      <c r="I849" s="143">
        <f t="shared" si="164"/>
        <v>106.38420167728783</v>
      </c>
      <c r="J849" s="142">
        <f t="shared" si="159"/>
        <v>0.41300000000000031</v>
      </c>
      <c r="K849" s="142">
        <f t="shared" si="160"/>
        <v>8.5107361341830265E-2</v>
      </c>
      <c r="L849" s="144">
        <f t="shared" si="165"/>
        <v>0.49810736134183059</v>
      </c>
      <c r="M849" s="143"/>
    </row>
    <row r="850" spans="1:13" x14ac:dyDescent="0.35">
      <c r="A850" s="143">
        <f t="shared" si="161"/>
        <v>100</v>
      </c>
      <c r="B850" s="141">
        <f t="shared" si="162"/>
        <v>0.82700000000000062</v>
      </c>
      <c r="C850" s="145">
        <f t="shared" si="168"/>
        <v>0.5</v>
      </c>
      <c r="D850">
        <f t="shared" si="168"/>
        <v>2</v>
      </c>
      <c r="F850">
        <f t="shared" si="163"/>
        <v>1.6621782742519502E-2</v>
      </c>
      <c r="G850">
        <f t="shared" si="157"/>
        <v>0.12</v>
      </c>
      <c r="H850" s="142">
        <f t="shared" si="158"/>
        <v>1.058208578018162</v>
      </c>
      <c r="I850" s="143">
        <f t="shared" si="164"/>
        <v>105.8208578018162</v>
      </c>
      <c r="J850" s="142">
        <f t="shared" si="159"/>
        <v>0.41350000000000031</v>
      </c>
      <c r="K850" s="142">
        <f t="shared" si="160"/>
        <v>8.4656686241452964E-2</v>
      </c>
      <c r="L850" s="144">
        <f t="shared" si="165"/>
        <v>0.49815668624145326</v>
      </c>
      <c r="M850" s="143"/>
    </row>
    <row r="851" spans="1:13" x14ac:dyDescent="0.35">
      <c r="A851" s="143">
        <f t="shared" si="161"/>
        <v>100</v>
      </c>
      <c r="B851" s="141">
        <f t="shared" si="162"/>
        <v>0.82800000000000062</v>
      </c>
      <c r="C851" s="145">
        <f t="shared" si="168"/>
        <v>0.5</v>
      </c>
      <c r="D851">
        <f t="shared" si="168"/>
        <v>2</v>
      </c>
      <c r="F851">
        <f t="shared" si="163"/>
        <v>1.6604717543332665E-2</v>
      </c>
      <c r="G851">
        <f t="shared" si="157"/>
        <v>0.12</v>
      </c>
      <c r="H851" s="142">
        <f t="shared" si="158"/>
        <v>1.0525694824344678</v>
      </c>
      <c r="I851" s="143">
        <f t="shared" si="164"/>
        <v>105.25694824344679</v>
      </c>
      <c r="J851" s="142">
        <f t="shared" si="159"/>
        <v>0.41400000000000031</v>
      </c>
      <c r="K851" s="142">
        <f t="shared" si="160"/>
        <v>8.4205558594757424E-2</v>
      </c>
      <c r="L851" s="144">
        <f t="shared" si="165"/>
        <v>0.49820555859475774</v>
      </c>
      <c r="M851" s="143"/>
    </row>
    <row r="852" spans="1:13" x14ac:dyDescent="0.35">
      <c r="A852" s="143">
        <f t="shared" si="161"/>
        <v>100</v>
      </c>
      <c r="B852" s="141">
        <f t="shared" si="162"/>
        <v>0.82900000000000063</v>
      </c>
      <c r="C852" s="145">
        <f t="shared" si="168"/>
        <v>0.5</v>
      </c>
      <c r="D852">
        <f t="shared" si="168"/>
        <v>2</v>
      </c>
      <c r="F852">
        <f t="shared" si="163"/>
        <v>1.6587681690716526E-2</v>
      </c>
      <c r="G852">
        <f t="shared" si="157"/>
        <v>0.12</v>
      </c>
      <c r="H852" s="142">
        <f t="shared" si="158"/>
        <v>1.0469247366122791</v>
      </c>
      <c r="I852" s="143">
        <f t="shared" si="164"/>
        <v>104.69247366122791</v>
      </c>
      <c r="J852" s="142">
        <f t="shared" si="159"/>
        <v>0.41450000000000031</v>
      </c>
      <c r="K852" s="142">
        <f t="shared" si="160"/>
        <v>8.3753978928982328E-2</v>
      </c>
      <c r="L852" s="144">
        <f t="shared" si="165"/>
        <v>0.49825397892898265</v>
      </c>
      <c r="M852" s="143"/>
    </row>
    <row r="853" spans="1:13" x14ac:dyDescent="0.35">
      <c r="A853" s="143">
        <f t="shared" si="161"/>
        <v>100</v>
      </c>
      <c r="B853" s="141">
        <f t="shared" si="162"/>
        <v>0.83000000000000063</v>
      </c>
      <c r="C853" s="145">
        <f t="shared" si="168"/>
        <v>0.5</v>
      </c>
      <c r="D853">
        <f t="shared" si="168"/>
        <v>2</v>
      </c>
      <c r="F853">
        <f t="shared" si="163"/>
        <v>1.6570675103373008E-2</v>
      </c>
      <c r="G853">
        <f t="shared" si="157"/>
        <v>0.12</v>
      </c>
      <c r="H853" s="142">
        <f t="shared" si="158"/>
        <v>1.0412743470831343</v>
      </c>
      <c r="I853" s="143">
        <f t="shared" si="164"/>
        <v>104.12743470831343</v>
      </c>
      <c r="J853" s="142">
        <f t="shared" si="159"/>
        <v>0.41500000000000031</v>
      </c>
      <c r="K853" s="142">
        <f t="shared" si="160"/>
        <v>8.3301947766650744E-2</v>
      </c>
      <c r="L853" s="144">
        <f t="shared" si="165"/>
        <v>0.49830194776665104</v>
      </c>
      <c r="M853" s="143"/>
    </row>
    <row r="854" spans="1:13" x14ac:dyDescent="0.35">
      <c r="A854" s="143">
        <f t="shared" si="161"/>
        <v>100</v>
      </c>
      <c r="B854" s="141">
        <f t="shared" si="162"/>
        <v>0.83100000000000063</v>
      </c>
      <c r="C854" s="145">
        <f t="shared" si="168"/>
        <v>0.5</v>
      </c>
      <c r="D854">
        <f t="shared" si="168"/>
        <v>2</v>
      </c>
      <c r="F854">
        <f t="shared" si="163"/>
        <v>1.6553697700323087E-2</v>
      </c>
      <c r="G854">
        <f t="shared" si="157"/>
        <v>0.12</v>
      </c>
      <c r="H854" s="142">
        <f t="shared" si="158"/>
        <v>1.0356183203192426</v>
      </c>
      <c r="I854" s="143">
        <f t="shared" si="164"/>
        <v>103.56183203192427</v>
      </c>
      <c r="J854" s="142">
        <f t="shared" si="159"/>
        <v>0.41550000000000031</v>
      </c>
      <c r="K854" s="142">
        <f t="shared" si="160"/>
        <v>8.2849465625539409E-2</v>
      </c>
      <c r="L854" s="144">
        <f t="shared" si="165"/>
        <v>0.49834946562553972</v>
      </c>
      <c r="M854" s="143"/>
    </row>
    <row r="855" spans="1:13" x14ac:dyDescent="0.35">
      <c r="A855" s="143">
        <f t="shared" si="161"/>
        <v>100</v>
      </c>
      <c r="B855" s="141">
        <f t="shared" si="162"/>
        <v>0.83200000000000063</v>
      </c>
      <c r="C855" s="145">
        <f t="shared" si="168"/>
        <v>0.5</v>
      </c>
      <c r="D855">
        <f t="shared" si="168"/>
        <v>2</v>
      </c>
      <c r="F855">
        <f t="shared" si="163"/>
        <v>1.6536749400905132E-2</v>
      </c>
      <c r="G855">
        <f t="shared" si="157"/>
        <v>0.12</v>
      </c>
      <c r="H855" s="142">
        <f t="shared" si="158"/>
        <v>1.0299566627330958</v>
      </c>
      <c r="I855" s="143">
        <f t="shared" si="164"/>
        <v>102.99566627330958</v>
      </c>
      <c r="J855" s="142">
        <f t="shared" si="159"/>
        <v>0.41600000000000031</v>
      </c>
      <c r="K855" s="142">
        <f t="shared" si="160"/>
        <v>8.2396533018647675E-2</v>
      </c>
      <c r="L855" s="144">
        <f t="shared" si="165"/>
        <v>0.498396533018648</v>
      </c>
      <c r="M855" s="143"/>
    </row>
    <row r="856" spans="1:13" x14ac:dyDescent="0.35">
      <c r="A856" s="143">
        <f t="shared" si="161"/>
        <v>100</v>
      </c>
      <c r="B856" s="141">
        <f t="shared" si="162"/>
        <v>0.83300000000000063</v>
      </c>
      <c r="C856" s="145">
        <f t="shared" si="168"/>
        <v>0.5</v>
      </c>
      <c r="D856">
        <f t="shared" si="168"/>
        <v>2</v>
      </c>
      <c r="F856">
        <f t="shared" si="163"/>
        <v>1.6519830124773333E-2</v>
      </c>
      <c r="G856">
        <f t="shared" si="157"/>
        <v>0.12</v>
      </c>
      <c r="H856" s="142">
        <f t="shared" si="158"/>
        <v>1.0242893806770677</v>
      </c>
      <c r="I856" s="143">
        <f t="shared" si="164"/>
        <v>102.42893806770677</v>
      </c>
      <c r="J856" s="142">
        <f t="shared" si="159"/>
        <v>0.41650000000000031</v>
      </c>
      <c r="K856" s="142">
        <f t="shared" si="160"/>
        <v>8.194315045416542E-2</v>
      </c>
      <c r="L856" s="144">
        <f t="shared" si="165"/>
        <v>0.49844315045416576</v>
      </c>
      <c r="M856" s="143"/>
    </row>
    <row r="857" spans="1:13" x14ac:dyDescent="0.35">
      <c r="A857" s="143">
        <f t="shared" si="161"/>
        <v>100</v>
      </c>
      <c r="B857" s="141">
        <f t="shared" si="162"/>
        <v>0.83400000000000063</v>
      </c>
      <c r="C857" s="145">
        <f t="shared" ref="C857:D872" si="169">+C856</f>
        <v>0.5</v>
      </c>
      <c r="D857">
        <f t="shared" si="169"/>
        <v>2</v>
      </c>
      <c r="F857">
        <f t="shared" si="163"/>
        <v>1.650293979189606E-2</v>
      </c>
      <c r="G857">
        <f t="shared" ref="G857:G920" si="170">0.12*((1-EXP(-50*B857))/(1-EXP(-50)))+0.24*(1-(1-EXP(-50*B857))/(1-EXP(-50)))</f>
        <v>0.12</v>
      </c>
      <c r="H857" s="142">
        <f t="shared" ref="H857:H920" si="171">(C857*NORMSDIST(NORMSINV(B857)/SQRT(1-G857)+SQRT(G857/(1-G857))*NORMSINV(0.999))-C857*B857)*((1+(D857-2.5)*F857)/(1-1.5*F857))*12.5*1.06</f>
        <v>1.0186164804429974</v>
      </c>
      <c r="I857" s="143">
        <f t="shared" si="164"/>
        <v>101.86164804429974</v>
      </c>
      <c r="J857" s="142">
        <f t="shared" ref="J857:J920" si="172">+B857*C857</f>
        <v>0.41700000000000031</v>
      </c>
      <c r="K857" s="142">
        <f t="shared" ref="K857:K920" si="173">+H857*8%</f>
        <v>8.1489318435439786E-2</v>
      </c>
      <c r="L857" s="144">
        <f t="shared" si="165"/>
        <v>0.49848931843544009</v>
      </c>
      <c r="M857" s="143"/>
    </row>
    <row r="858" spans="1:13" x14ac:dyDescent="0.35">
      <c r="A858" s="143">
        <f t="shared" ref="A858:A921" si="174">+A857</f>
        <v>100</v>
      </c>
      <c r="B858" s="141">
        <f t="shared" ref="B858:B921" si="175">+B857+0.1%</f>
        <v>0.83500000000000063</v>
      </c>
      <c r="C858" s="145">
        <f t="shared" si="169"/>
        <v>0.5</v>
      </c>
      <c r="D858">
        <f t="shared" si="169"/>
        <v>2</v>
      </c>
      <c r="F858">
        <f t="shared" ref="F858:F921" si="176">+(0.11852-0.05478*LN(B858))^2</f>
        <v>1.6486078322554276E-2</v>
      </c>
      <c r="G858">
        <f t="shared" si="170"/>
        <v>0.12</v>
      </c>
      <c r="H858" s="142">
        <f t="shared" si="171"/>
        <v>1.0129379682617674</v>
      </c>
      <c r="I858" s="143">
        <f t="shared" ref="I858:I921" si="177">+H858*A858</f>
        <v>101.29379682617675</v>
      </c>
      <c r="J858" s="142">
        <f t="shared" si="172"/>
        <v>0.41750000000000032</v>
      </c>
      <c r="K858" s="142">
        <f t="shared" si="173"/>
        <v>8.10350374609414E-2</v>
      </c>
      <c r="L858" s="144">
        <f t="shared" ref="L858:L921" si="178">+SUM(J858:K858)</f>
        <v>0.49853503746094174</v>
      </c>
      <c r="M858" s="143"/>
    </row>
    <row r="859" spans="1:13" x14ac:dyDescent="0.35">
      <c r="A859" s="143">
        <f t="shared" si="174"/>
        <v>100</v>
      </c>
      <c r="B859" s="141">
        <f t="shared" si="175"/>
        <v>0.83600000000000063</v>
      </c>
      <c r="C859" s="145">
        <f t="shared" si="169"/>
        <v>0.5</v>
      </c>
      <c r="D859">
        <f t="shared" si="169"/>
        <v>2</v>
      </c>
      <c r="F859">
        <f t="shared" si="176"/>
        <v>1.6469245637339969E-2</v>
      </c>
      <c r="G859">
        <f t="shared" si="170"/>
        <v>0.12</v>
      </c>
      <c r="H859" s="142">
        <f t="shared" si="171"/>
        <v>1.007253850302863</v>
      </c>
      <c r="I859" s="143">
        <f t="shared" si="177"/>
        <v>100.72538503028629</v>
      </c>
      <c r="J859" s="142">
        <f t="shared" si="172"/>
        <v>0.41800000000000032</v>
      </c>
      <c r="K859" s="142">
        <f t="shared" si="173"/>
        <v>8.0580308024229039E-2</v>
      </c>
      <c r="L859" s="144">
        <f t="shared" si="178"/>
        <v>0.49858030802422937</v>
      </c>
      <c r="M859" s="143"/>
    </row>
    <row r="860" spans="1:13" x14ac:dyDescent="0.35">
      <c r="A860" s="143">
        <f t="shared" si="174"/>
        <v>100</v>
      </c>
      <c r="B860" s="141">
        <f t="shared" si="175"/>
        <v>0.83700000000000063</v>
      </c>
      <c r="C860" s="145">
        <f t="shared" si="169"/>
        <v>0.5</v>
      </c>
      <c r="D860">
        <f t="shared" si="169"/>
        <v>2</v>
      </c>
      <c r="F860">
        <f t="shared" si="176"/>
        <v>1.6452441657154541E-2</v>
      </c>
      <c r="G860">
        <f t="shared" si="170"/>
        <v>0.12</v>
      </c>
      <c r="H860" s="142">
        <f t="shared" si="171"/>
        <v>1.0015641326739226</v>
      </c>
      <c r="I860" s="143">
        <f t="shared" si="177"/>
        <v>100.15641326739227</v>
      </c>
      <c r="J860" s="142">
        <f t="shared" si="172"/>
        <v>0.41850000000000032</v>
      </c>
      <c r="K860" s="142">
        <f t="shared" si="173"/>
        <v>8.0125130613913811E-2</v>
      </c>
      <c r="L860" s="144">
        <f t="shared" si="178"/>
        <v>0.49862513061391411</v>
      </c>
      <c r="M860" s="143"/>
    </row>
    <row r="861" spans="1:13" x14ac:dyDescent="0.35">
      <c r="A861" s="143">
        <f t="shared" si="174"/>
        <v>100</v>
      </c>
      <c r="B861" s="141">
        <f t="shared" si="175"/>
        <v>0.83800000000000063</v>
      </c>
      <c r="C861" s="145">
        <f t="shared" si="169"/>
        <v>0.5</v>
      </c>
      <c r="D861">
        <f t="shared" si="169"/>
        <v>2</v>
      </c>
      <c r="F861">
        <f t="shared" si="176"/>
        <v>1.6435666303207284E-2</v>
      </c>
      <c r="G861">
        <f t="shared" si="170"/>
        <v>0.12</v>
      </c>
      <c r="H861" s="142">
        <f t="shared" si="171"/>
        <v>0.99586882142027677</v>
      </c>
      <c r="I861" s="143">
        <f t="shared" si="177"/>
        <v>99.586882142027676</v>
      </c>
      <c r="J861" s="142">
        <f t="shared" si="172"/>
        <v>0.41900000000000032</v>
      </c>
      <c r="K861" s="142">
        <f t="shared" si="173"/>
        <v>7.9669505713622149E-2</v>
      </c>
      <c r="L861" s="144">
        <f t="shared" si="178"/>
        <v>0.49866950571362245</v>
      </c>
      <c r="M861" s="143"/>
    </row>
    <row r="862" spans="1:13" x14ac:dyDescent="0.35">
      <c r="A862" s="143">
        <f t="shared" si="174"/>
        <v>100</v>
      </c>
      <c r="B862" s="141">
        <f t="shared" si="175"/>
        <v>0.83900000000000063</v>
      </c>
      <c r="C862" s="145">
        <f t="shared" si="169"/>
        <v>0.5</v>
      </c>
      <c r="D862">
        <f t="shared" si="169"/>
        <v>2</v>
      </c>
      <c r="F862">
        <f t="shared" si="176"/>
        <v>1.6418919497013795E-2</v>
      </c>
      <c r="G862">
        <f t="shared" si="170"/>
        <v>0.12</v>
      </c>
      <c r="H862" s="142">
        <f t="shared" si="171"/>
        <v>0.99016792252447217</v>
      </c>
      <c r="I862" s="143">
        <f t="shared" si="177"/>
        <v>99.016792252447217</v>
      </c>
      <c r="J862" s="142">
        <f t="shared" si="172"/>
        <v>0.41950000000000032</v>
      </c>
      <c r="K862" s="142">
        <f t="shared" si="173"/>
        <v>7.9213433801957778E-2</v>
      </c>
      <c r="L862" s="144">
        <f t="shared" si="178"/>
        <v>0.49871343380195809</v>
      </c>
      <c r="M862" s="143"/>
    </row>
    <row r="863" spans="1:13" x14ac:dyDescent="0.35">
      <c r="A863" s="143">
        <f t="shared" si="174"/>
        <v>100</v>
      </c>
      <c r="B863" s="141">
        <f t="shared" si="175"/>
        <v>0.84000000000000064</v>
      </c>
      <c r="C863" s="145">
        <f t="shared" si="169"/>
        <v>0.5</v>
      </c>
      <c r="D863">
        <f t="shared" si="169"/>
        <v>2</v>
      </c>
      <c r="F863">
        <f t="shared" si="176"/>
        <v>1.6402201160394418E-2</v>
      </c>
      <c r="G863">
        <f t="shared" si="170"/>
        <v>0.12</v>
      </c>
      <c r="H863" s="142">
        <f t="shared" si="171"/>
        <v>0.98446144190578</v>
      </c>
      <c r="I863" s="143">
        <f t="shared" si="177"/>
        <v>98.446144190577996</v>
      </c>
      <c r="J863" s="142">
        <f t="shared" si="172"/>
        <v>0.42000000000000032</v>
      </c>
      <c r="K863" s="142">
        <f t="shared" si="173"/>
        <v>7.8756915352462403E-2</v>
      </c>
      <c r="L863" s="144">
        <f t="shared" si="178"/>
        <v>0.49875691535246269</v>
      </c>
      <c r="M863" s="143"/>
    </row>
    <row r="864" spans="1:13" x14ac:dyDescent="0.35">
      <c r="A864" s="143">
        <f t="shared" si="174"/>
        <v>100</v>
      </c>
      <c r="B864" s="141">
        <f t="shared" si="175"/>
        <v>0.84100000000000064</v>
      </c>
      <c r="C864" s="145">
        <f t="shared" si="169"/>
        <v>0.5</v>
      </c>
      <c r="D864">
        <f t="shared" si="169"/>
        <v>2</v>
      </c>
      <c r="F864">
        <f t="shared" si="176"/>
        <v>1.6385511215472763E-2</v>
      </c>
      <c r="G864">
        <f t="shared" si="170"/>
        <v>0.12</v>
      </c>
      <c r="H864" s="142">
        <f t="shared" si="171"/>
        <v>0.97874938541969203</v>
      </c>
      <c r="I864" s="143">
        <f t="shared" si="177"/>
        <v>97.8749385419692</v>
      </c>
      <c r="J864" s="142">
        <f t="shared" si="172"/>
        <v>0.42050000000000032</v>
      </c>
      <c r="K864" s="142">
        <f t="shared" si="173"/>
        <v>7.8299950833575369E-2</v>
      </c>
      <c r="L864" s="144">
        <f t="shared" si="178"/>
        <v>0.4987999508335757</v>
      </c>
      <c r="M864" s="143"/>
    </row>
    <row r="865" spans="1:13" x14ac:dyDescent="0.35">
      <c r="A865" s="143">
        <f t="shared" si="174"/>
        <v>100</v>
      </c>
      <c r="B865" s="141">
        <f t="shared" si="175"/>
        <v>0.84200000000000064</v>
      </c>
      <c r="C865" s="145">
        <f t="shared" si="169"/>
        <v>0.5</v>
      </c>
      <c r="D865">
        <f t="shared" si="169"/>
        <v>2</v>
      </c>
      <c r="F865">
        <f t="shared" si="176"/>
        <v>1.6368849584674106E-2</v>
      </c>
      <c r="G865">
        <f t="shared" si="170"/>
        <v>0.12</v>
      </c>
      <c r="H865" s="142">
        <f t="shared" si="171"/>
        <v>0.97303175885740323</v>
      </c>
      <c r="I865" s="143">
        <f t="shared" si="177"/>
        <v>97.303175885740316</v>
      </c>
      <c r="J865" s="142">
        <f t="shared" si="172"/>
        <v>0.42100000000000032</v>
      </c>
      <c r="K865" s="142">
        <f t="shared" si="173"/>
        <v>7.7842540708592256E-2</v>
      </c>
      <c r="L865" s="144">
        <f t="shared" si="178"/>
        <v>0.49884254070859257</v>
      </c>
      <c r="M865" s="143"/>
    </row>
    <row r="866" spans="1:13" x14ac:dyDescent="0.35">
      <c r="A866" s="143">
        <f t="shared" si="174"/>
        <v>100</v>
      </c>
      <c r="B866" s="141">
        <f t="shared" si="175"/>
        <v>0.84300000000000064</v>
      </c>
      <c r="C866" s="145">
        <f t="shared" si="169"/>
        <v>0.5</v>
      </c>
      <c r="D866">
        <f t="shared" si="169"/>
        <v>2</v>
      </c>
      <c r="F866">
        <f t="shared" si="176"/>
        <v>1.6352216190723926E-2</v>
      </c>
      <c r="G866">
        <f t="shared" si="170"/>
        <v>0.12</v>
      </c>
      <c r="H866" s="142">
        <f t="shared" si="171"/>
        <v>0.96730856794528586</v>
      </c>
      <c r="I866" s="143">
        <f t="shared" si="177"/>
        <v>96.730856794528592</v>
      </c>
      <c r="J866" s="142">
        <f t="shared" si="172"/>
        <v>0.42150000000000032</v>
      </c>
      <c r="K866" s="142">
        <f t="shared" si="173"/>
        <v>7.7384685435622866E-2</v>
      </c>
      <c r="L866" s="144">
        <f t="shared" si="178"/>
        <v>0.4988846854356232</v>
      </c>
      <c r="M866" s="143"/>
    </row>
    <row r="867" spans="1:13" x14ac:dyDescent="0.35">
      <c r="A867" s="143">
        <f t="shared" si="174"/>
        <v>100</v>
      </c>
      <c r="B867" s="141">
        <f t="shared" si="175"/>
        <v>0.84400000000000064</v>
      </c>
      <c r="C867" s="145">
        <f t="shared" si="169"/>
        <v>0.5</v>
      </c>
      <c r="D867">
        <f t="shared" si="169"/>
        <v>2</v>
      </c>
      <c r="F867">
        <f t="shared" si="176"/>
        <v>1.6335610956646363E-2</v>
      </c>
      <c r="G867">
        <f t="shared" si="170"/>
        <v>0.12</v>
      </c>
      <c r="H867" s="142">
        <f t="shared" si="171"/>
        <v>0.9615798183443296</v>
      </c>
      <c r="I867" s="143">
        <f t="shared" si="177"/>
        <v>96.15798183443296</v>
      </c>
      <c r="J867" s="142">
        <f t="shared" si="172"/>
        <v>0.42200000000000032</v>
      </c>
      <c r="K867" s="142">
        <f t="shared" si="173"/>
        <v>7.6926385467546363E-2</v>
      </c>
      <c r="L867" s="144">
        <f t="shared" si="178"/>
        <v>0.4989263854675467</v>
      </c>
      <c r="M867" s="143"/>
    </row>
    <row r="868" spans="1:13" x14ac:dyDescent="0.35">
      <c r="A868" s="143">
        <f t="shared" si="174"/>
        <v>100</v>
      </c>
      <c r="B868" s="141">
        <f t="shared" si="175"/>
        <v>0.84500000000000064</v>
      </c>
      <c r="C868" s="145">
        <f t="shared" si="169"/>
        <v>0.5</v>
      </c>
      <c r="D868">
        <f t="shared" si="169"/>
        <v>2</v>
      </c>
      <c r="F868">
        <f t="shared" si="176"/>
        <v>1.6319033805762752E-2</v>
      </c>
      <c r="G868">
        <f t="shared" si="170"/>
        <v>0.12</v>
      </c>
      <c r="H868" s="142">
        <f t="shared" si="171"/>
        <v>0.95584551564958853</v>
      </c>
      <c r="I868" s="143">
        <f t="shared" si="177"/>
        <v>95.584551564958858</v>
      </c>
      <c r="J868" s="142">
        <f t="shared" si="172"/>
        <v>0.42250000000000032</v>
      </c>
      <c r="K868" s="142">
        <f t="shared" si="173"/>
        <v>7.6467641251967089E-2</v>
      </c>
      <c r="L868" s="144">
        <f t="shared" si="178"/>
        <v>0.49896764125196741</v>
      </c>
      <c r="M868" s="143"/>
    </row>
    <row r="869" spans="1:13" x14ac:dyDescent="0.35">
      <c r="A869" s="143">
        <f t="shared" si="174"/>
        <v>100</v>
      </c>
      <c r="B869" s="141">
        <f t="shared" si="175"/>
        <v>0.84600000000000064</v>
      </c>
      <c r="C869" s="145">
        <f t="shared" si="169"/>
        <v>0.5</v>
      </c>
      <c r="D869">
        <f t="shared" si="169"/>
        <v>2</v>
      </c>
      <c r="F869">
        <f t="shared" si="176"/>
        <v>1.630248466169008E-2</v>
      </c>
      <c r="G869">
        <f t="shared" si="170"/>
        <v>0.12</v>
      </c>
      <c r="H869" s="142">
        <f t="shared" si="171"/>
        <v>0.95010566538959984</v>
      </c>
      <c r="I869" s="143">
        <f t="shared" si="177"/>
        <v>95.010566538959978</v>
      </c>
      <c r="J869" s="142">
        <f t="shared" si="172"/>
        <v>0.42300000000000032</v>
      </c>
      <c r="K869" s="142">
        <f t="shared" si="173"/>
        <v>7.6008453231167991E-2</v>
      </c>
      <c r="L869" s="144">
        <f t="shared" si="178"/>
        <v>0.49900845323116833</v>
      </c>
      <c r="M869" s="143"/>
    </row>
    <row r="870" spans="1:13" x14ac:dyDescent="0.35">
      <c r="A870" s="143">
        <f t="shared" si="174"/>
        <v>100</v>
      </c>
      <c r="B870" s="141">
        <f t="shared" si="175"/>
        <v>0.84700000000000064</v>
      </c>
      <c r="C870" s="145">
        <f t="shared" si="169"/>
        <v>0.5</v>
      </c>
      <c r="D870">
        <f t="shared" si="169"/>
        <v>2</v>
      </c>
      <c r="F870">
        <f t="shared" si="176"/>
        <v>1.6285963448339571E-2</v>
      </c>
      <c r="G870">
        <f t="shared" si="170"/>
        <v>0.12</v>
      </c>
      <c r="H870" s="142">
        <f t="shared" si="171"/>
        <v>0.94436027302578607</v>
      </c>
      <c r="I870" s="143">
        <f t="shared" si="177"/>
        <v>94.436027302578609</v>
      </c>
      <c r="J870" s="142">
        <f t="shared" si="172"/>
        <v>0.42350000000000032</v>
      </c>
      <c r="K870" s="142">
        <f t="shared" si="173"/>
        <v>7.5548821842062894E-2</v>
      </c>
      <c r="L870" s="144">
        <f t="shared" si="178"/>
        <v>0.49904882184206323</v>
      </c>
      <c r="M870" s="143"/>
    </row>
    <row r="871" spans="1:13" x14ac:dyDescent="0.35">
      <c r="A871" s="143">
        <f t="shared" si="174"/>
        <v>100</v>
      </c>
      <c r="B871" s="141">
        <f t="shared" si="175"/>
        <v>0.84800000000000064</v>
      </c>
      <c r="C871" s="145">
        <f t="shared" si="169"/>
        <v>0.5</v>
      </c>
      <c r="D871">
        <f t="shared" si="169"/>
        <v>2</v>
      </c>
      <c r="F871">
        <f t="shared" si="176"/>
        <v>1.6269470089915163E-2</v>
      </c>
      <c r="G871">
        <f t="shared" si="170"/>
        <v>0.12</v>
      </c>
      <c r="H871" s="142">
        <f t="shared" si="171"/>
        <v>0.93860934395184237</v>
      </c>
      <c r="I871" s="143">
        <f t="shared" si="177"/>
        <v>93.860934395184231</v>
      </c>
      <c r="J871" s="142">
        <f t="shared" si="172"/>
        <v>0.42400000000000032</v>
      </c>
      <c r="K871" s="142">
        <f t="shared" si="173"/>
        <v>7.5088747516147386E-2</v>
      </c>
      <c r="L871" s="144">
        <f t="shared" si="178"/>
        <v>0.49908874751614773</v>
      </c>
      <c r="M871" s="143"/>
    </row>
    <row r="872" spans="1:13" x14ac:dyDescent="0.35">
      <c r="A872" s="143">
        <f t="shared" si="174"/>
        <v>100</v>
      </c>
      <c r="B872" s="141">
        <f t="shared" si="175"/>
        <v>0.84900000000000064</v>
      </c>
      <c r="C872" s="145">
        <f t="shared" si="169"/>
        <v>0.5</v>
      </c>
      <c r="D872">
        <f t="shared" si="169"/>
        <v>2</v>
      </c>
      <c r="F872">
        <f t="shared" si="176"/>
        <v>1.6253004510912078E-2</v>
      </c>
      <c r="G872">
        <f t="shared" si="170"/>
        <v>0.12</v>
      </c>
      <c r="H872" s="142">
        <f t="shared" si="171"/>
        <v>0.93285288349311413</v>
      </c>
      <c r="I872" s="143">
        <f t="shared" si="177"/>
        <v>93.285288349311415</v>
      </c>
      <c r="J872" s="142">
        <f t="shared" si="172"/>
        <v>0.42450000000000032</v>
      </c>
      <c r="K872" s="142">
        <f t="shared" si="173"/>
        <v>7.4628230679449126E-2</v>
      </c>
      <c r="L872" s="144">
        <f t="shared" si="178"/>
        <v>0.49912823067944945</v>
      </c>
      <c r="M872" s="143"/>
    </row>
    <row r="873" spans="1:13" x14ac:dyDescent="0.35">
      <c r="A873" s="143">
        <f t="shared" si="174"/>
        <v>100</v>
      </c>
      <c r="B873" s="141">
        <f t="shared" si="175"/>
        <v>0.85000000000000064</v>
      </c>
      <c r="C873" s="145">
        <f t="shared" ref="C873:D888" si="179">+C872</f>
        <v>0.5</v>
      </c>
      <c r="D873">
        <f t="shared" si="179"/>
        <v>2</v>
      </c>
      <c r="F873">
        <f t="shared" si="176"/>
        <v>1.6236566636115328E-2</v>
      </c>
      <c r="G873">
        <f t="shared" si="170"/>
        <v>0.12</v>
      </c>
      <c r="H873" s="142">
        <f t="shared" si="171"/>
        <v>0.92709089690594149</v>
      </c>
      <c r="I873" s="143">
        <f t="shared" si="177"/>
        <v>92.709089690594155</v>
      </c>
      <c r="J873" s="142">
        <f t="shared" si="172"/>
        <v>0.42500000000000032</v>
      </c>
      <c r="K873" s="142">
        <f t="shared" si="173"/>
        <v>7.4167271752475325E-2</v>
      </c>
      <c r="L873" s="144">
        <f t="shared" si="178"/>
        <v>0.49916727175247566</v>
      </c>
      <c r="M873" s="143"/>
    </row>
    <row r="874" spans="1:13" x14ac:dyDescent="0.35">
      <c r="A874" s="143">
        <f t="shared" si="174"/>
        <v>100</v>
      </c>
      <c r="B874" s="141">
        <f t="shared" si="175"/>
        <v>0.85100000000000064</v>
      </c>
      <c r="C874" s="145">
        <f t="shared" si="179"/>
        <v>0.5</v>
      </c>
      <c r="D874">
        <f t="shared" si="179"/>
        <v>2</v>
      </c>
      <c r="F874">
        <f t="shared" si="176"/>
        <v>1.6220156390598327E-2</v>
      </c>
      <c r="G874">
        <f t="shared" si="170"/>
        <v>0.12</v>
      </c>
      <c r="H874" s="142">
        <f t="shared" si="171"/>
        <v>0.92132338937699676</v>
      </c>
      <c r="I874" s="143">
        <f t="shared" si="177"/>
        <v>92.132338937699672</v>
      </c>
      <c r="J874" s="142">
        <f t="shared" si="172"/>
        <v>0.42550000000000032</v>
      </c>
      <c r="K874" s="142">
        <f t="shared" si="173"/>
        <v>7.3705871150159738E-2</v>
      </c>
      <c r="L874" s="144">
        <f t="shared" si="178"/>
        <v>0.49920587115016007</v>
      </c>
      <c r="M874" s="143"/>
    </row>
    <row r="875" spans="1:13" x14ac:dyDescent="0.35">
      <c r="A875" s="143">
        <f t="shared" si="174"/>
        <v>100</v>
      </c>
      <c r="B875" s="141">
        <f t="shared" si="175"/>
        <v>0.85200000000000065</v>
      </c>
      <c r="C875" s="145">
        <f t="shared" si="179"/>
        <v>0.5</v>
      </c>
      <c r="D875">
        <f t="shared" si="179"/>
        <v>2</v>
      </c>
      <c r="F875">
        <f t="shared" si="176"/>
        <v>1.6203773699721404E-2</v>
      </c>
      <c r="G875">
        <f t="shared" si="170"/>
        <v>0.12</v>
      </c>
      <c r="H875" s="142">
        <f t="shared" si="171"/>
        <v>0.91555036602259787</v>
      </c>
      <c r="I875" s="143">
        <f t="shared" si="177"/>
        <v>91.55503660225979</v>
      </c>
      <c r="J875" s="142">
        <f t="shared" si="172"/>
        <v>0.42600000000000032</v>
      </c>
      <c r="K875" s="142">
        <f t="shared" si="173"/>
        <v>7.3244029281807829E-2</v>
      </c>
      <c r="L875" s="144">
        <f t="shared" si="178"/>
        <v>0.49924402928180817</v>
      </c>
      <c r="M875" s="143"/>
    </row>
    <row r="876" spans="1:13" x14ac:dyDescent="0.35">
      <c r="A876" s="143">
        <f t="shared" si="174"/>
        <v>100</v>
      </c>
      <c r="B876" s="141">
        <f t="shared" si="175"/>
        <v>0.85300000000000065</v>
      </c>
      <c r="C876" s="145">
        <f t="shared" si="179"/>
        <v>0.5</v>
      </c>
      <c r="D876">
        <f t="shared" si="179"/>
        <v>2</v>
      </c>
      <c r="F876">
        <f t="shared" si="176"/>
        <v>1.6187418489130405E-2</v>
      </c>
      <c r="G876">
        <f t="shared" si="170"/>
        <v>0.12</v>
      </c>
      <c r="H876" s="142">
        <f t="shared" si="171"/>
        <v>0.90977183188801269</v>
      </c>
      <c r="I876" s="143">
        <f t="shared" si="177"/>
        <v>90.977183188801263</v>
      </c>
      <c r="J876" s="142">
        <f t="shared" si="172"/>
        <v>0.42650000000000032</v>
      </c>
      <c r="K876" s="142">
        <f t="shared" si="173"/>
        <v>7.2781746551041013E-2</v>
      </c>
      <c r="L876" s="144">
        <f t="shared" si="178"/>
        <v>0.49928174655104135</v>
      </c>
      <c r="M876" s="143"/>
    </row>
    <row r="877" spans="1:13" x14ac:dyDescent="0.35">
      <c r="A877" s="143">
        <f t="shared" si="174"/>
        <v>100</v>
      </c>
      <c r="B877" s="141">
        <f t="shared" si="175"/>
        <v>0.85400000000000065</v>
      </c>
      <c r="C877" s="145">
        <f t="shared" si="179"/>
        <v>0.5</v>
      </c>
      <c r="D877">
        <f t="shared" si="179"/>
        <v>2</v>
      </c>
      <c r="F877">
        <f t="shared" si="176"/>
        <v>1.6171090684755262E-2</v>
      </c>
      <c r="G877">
        <f t="shared" si="170"/>
        <v>0.12</v>
      </c>
      <c r="H877" s="142">
        <f t="shared" si="171"/>
        <v>0.9039877919467203</v>
      </c>
      <c r="I877" s="143">
        <f t="shared" si="177"/>
        <v>90.398779194672031</v>
      </c>
      <c r="J877" s="142">
        <f t="shared" si="172"/>
        <v>0.42700000000000032</v>
      </c>
      <c r="K877" s="142">
        <f t="shared" si="173"/>
        <v>7.231902335573763E-2</v>
      </c>
      <c r="L877" s="144">
        <f t="shared" si="178"/>
        <v>0.49931902335573797</v>
      </c>
      <c r="M877" s="143"/>
    </row>
    <row r="878" spans="1:13" x14ac:dyDescent="0.35">
      <c r="A878" s="143">
        <f t="shared" si="174"/>
        <v>100</v>
      </c>
      <c r="B878" s="141">
        <f t="shared" si="175"/>
        <v>0.85500000000000065</v>
      </c>
      <c r="C878" s="145">
        <f t="shared" si="179"/>
        <v>0.5</v>
      </c>
      <c r="D878">
        <f t="shared" si="179"/>
        <v>2</v>
      </c>
      <c r="F878">
        <f t="shared" si="176"/>
        <v>1.6154790212808585E-2</v>
      </c>
      <c r="G878">
        <f t="shared" si="170"/>
        <v>0.12</v>
      </c>
      <c r="H878" s="142">
        <f t="shared" si="171"/>
        <v>0.8981982510996771</v>
      </c>
      <c r="I878" s="143">
        <f t="shared" si="177"/>
        <v>89.819825109967709</v>
      </c>
      <c r="J878" s="142">
        <f t="shared" si="172"/>
        <v>0.42750000000000032</v>
      </c>
      <c r="K878" s="142">
        <f t="shared" si="173"/>
        <v>7.1855860087974163E-2</v>
      </c>
      <c r="L878" s="144">
        <f t="shared" si="178"/>
        <v>0.4993558600879745</v>
      </c>
      <c r="M878" s="143"/>
    </row>
    <row r="879" spans="1:13" x14ac:dyDescent="0.35">
      <c r="A879" s="143">
        <f t="shared" si="174"/>
        <v>100</v>
      </c>
      <c r="B879" s="141">
        <f t="shared" si="175"/>
        <v>0.85600000000000065</v>
      </c>
      <c r="C879" s="145">
        <f t="shared" si="179"/>
        <v>0.5</v>
      </c>
      <c r="D879">
        <f t="shared" si="179"/>
        <v>2</v>
      </c>
      <c r="F879">
        <f t="shared" si="176"/>
        <v>1.6138516999784278E-2</v>
      </c>
      <c r="G879">
        <f t="shared" si="170"/>
        <v>0.12</v>
      </c>
      <c r="H879" s="142">
        <f t="shared" si="171"/>
        <v>0.89240321417454971</v>
      </c>
      <c r="I879" s="143">
        <f t="shared" si="177"/>
        <v>89.240321417454965</v>
      </c>
      <c r="J879" s="142">
        <f t="shared" si="172"/>
        <v>0.42800000000000032</v>
      </c>
      <c r="K879" s="142">
        <f t="shared" si="173"/>
        <v>7.1392257133963979E-2</v>
      </c>
      <c r="L879" s="144">
        <f t="shared" si="178"/>
        <v>0.49939225713396429</v>
      </c>
      <c r="M879" s="143"/>
    </row>
    <row r="880" spans="1:13" x14ac:dyDescent="0.35">
      <c r="A880" s="143">
        <f t="shared" si="174"/>
        <v>100</v>
      </c>
      <c r="B880" s="141">
        <f t="shared" si="175"/>
        <v>0.85700000000000065</v>
      </c>
      <c r="C880" s="145">
        <f t="shared" si="179"/>
        <v>0.5</v>
      </c>
      <c r="D880">
        <f t="shared" si="179"/>
        <v>2</v>
      </c>
      <c r="F880">
        <f t="shared" si="176"/>
        <v>1.6122270972456113E-2</v>
      </c>
      <c r="G880">
        <f t="shared" si="170"/>
        <v>0.12</v>
      </c>
      <c r="H880" s="142">
        <f t="shared" si="171"/>
        <v>0.88660268592492131</v>
      </c>
      <c r="I880" s="143">
        <f t="shared" si="177"/>
        <v>88.66026859249213</v>
      </c>
      <c r="J880" s="142">
        <f t="shared" si="172"/>
        <v>0.42850000000000033</v>
      </c>
      <c r="K880" s="142">
        <f t="shared" si="173"/>
        <v>7.09282148739937E-2</v>
      </c>
      <c r="L880" s="144">
        <f t="shared" si="178"/>
        <v>0.49942821487399403</v>
      </c>
      <c r="M880" s="143"/>
    </row>
    <row r="881" spans="1:13" x14ac:dyDescent="0.35">
      <c r="A881" s="143">
        <f t="shared" si="174"/>
        <v>100</v>
      </c>
      <c r="B881" s="141">
        <f t="shared" si="175"/>
        <v>0.85800000000000065</v>
      </c>
      <c r="C881" s="145">
        <f t="shared" si="179"/>
        <v>0.5</v>
      </c>
      <c r="D881">
        <f t="shared" si="179"/>
        <v>2</v>
      </c>
      <c r="F881">
        <f t="shared" si="176"/>
        <v>1.6106052057876366E-2</v>
      </c>
      <c r="G881">
        <f t="shared" si="170"/>
        <v>0.12</v>
      </c>
      <c r="H881" s="142">
        <f t="shared" si="171"/>
        <v>0.88079667102948644</v>
      </c>
      <c r="I881" s="143">
        <f t="shared" si="177"/>
        <v>88.079667102948648</v>
      </c>
      <c r="J881" s="142">
        <f t="shared" si="172"/>
        <v>0.42900000000000033</v>
      </c>
      <c r="K881" s="142">
        <f t="shared" si="173"/>
        <v>7.046373368235892E-2</v>
      </c>
      <c r="L881" s="144">
        <f t="shared" si="178"/>
        <v>0.49946373368235925</v>
      </c>
      <c r="M881" s="143"/>
    </row>
    <row r="882" spans="1:13" x14ac:dyDescent="0.35">
      <c r="A882" s="143">
        <f t="shared" si="174"/>
        <v>100</v>
      </c>
      <c r="B882" s="141">
        <f t="shared" si="175"/>
        <v>0.85900000000000065</v>
      </c>
      <c r="C882" s="145">
        <f t="shared" si="179"/>
        <v>0.5</v>
      </c>
      <c r="D882">
        <f t="shared" si="179"/>
        <v>2</v>
      </c>
      <c r="F882">
        <f t="shared" si="176"/>
        <v>1.6089860183374469E-2</v>
      </c>
      <c r="G882">
        <f t="shared" si="170"/>
        <v>0.12</v>
      </c>
      <c r="H882" s="142">
        <f t="shared" si="171"/>
        <v>0.87498517409121312</v>
      </c>
      <c r="I882" s="143">
        <f t="shared" si="177"/>
        <v>87.49851740912132</v>
      </c>
      <c r="J882" s="142">
        <f t="shared" si="172"/>
        <v>0.42950000000000033</v>
      </c>
      <c r="K882" s="142">
        <f t="shared" si="173"/>
        <v>6.9998813927297052E-2</v>
      </c>
      <c r="L882" s="144">
        <f t="shared" si="178"/>
        <v>0.49949881392729739</v>
      </c>
      <c r="M882" s="143"/>
    </row>
    <row r="883" spans="1:13" x14ac:dyDescent="0.35">
      <c r="A883" s="143">
        <f t="shared" si="174"/>
        <v>100</v>
      </c>
      <c r="B883" s="141">
        <f t="shared" si="175"/>
        <v>0.86000000000000065</v>
      </c>
      <c r="C883" s="145">
        <f t="shared" si="179"/>
        <v>0.5</v>
      </c>
      <c r="D883">
        <f t="shared" si="179"/>
        <v>2</v>
      </c>
      <c r="F883">
        <f t="shared" si="176"/>
        <v>1.6073695276555569E-2</v>
      </c>
      <c r="G883">
        <f t="shared" si="170"/>
        <v>0.12</v>
      </c>
      <c r="H883" s="142">
        <f t="shared" si="171"/>
        <v>0.86916819963648695</v>
      </c>
      <c r="I883" s="143">
        <f t="shared" si="177"/>
        <v>86.916819963648692</v>
      </c>
      <c r="J883" s="142">
        <f t="shared" si="172"/>
        <v>0.43000000000000033</v>
      </c>
      <c r="K883" s="142">
        <f t="shared" si="173"/>
        <v>6.9533455970918964E-2</v>
      </c>
      <c r="L883" s="144">
        <f t="shared" si="178"/>
        <v>0.4995334559709193</v>
      </c>
      <c r="M883" s="143"/>
    </row>
    <row r="884" spans="1:13" x14ac:dyDescent="0.35">
      <c r="A884" s="143">
        <f t="shared" si="174"/>
        <v>100</v>
      </c>
      <c r="B884" s="141">
        <f t="shared" si="175"/>
        <v>0.86100000000000065</v>
      </c>
      <c r="C884" s="145">
        <f t="shared" si="179"/>
        <v>0.5</v>
      </c>
      <c r="D884">
        <f t="shared" si="179"/>
        <v>2</v>
      </c>
      <c r="F884">
        <f t="shared" si="176"/>
        <v>1.6057557265299255E-2</v>
      </c>
      <c r="G884">
        <f t="shared" si="170"/>
        <v>0.12</v>
      </c>
      <c r="H884" s="142">
        <f t="shared" si="171"/>
        <v>0.86334575211422726</v>
      </c>
      <c r="I884" s="143">
        <f t="shared" si="177"/>
        <v>86.334575211422731</v>
      </c>
      <c r="J884" s="142">
        <f t="shared" si="172"/>
        <v>0.43050000000000033</v>
      </c>
      <c r="K884" s="142">
        <f t="shared" si="173"/>
        <v>6.9067660169138179E-2</v>
      </c>
      <c r="L884" s="144">
        <f t="shared" si="178"/>
        <v>0.49956766016913851</v>
      </c>
      <c r="M884" s="143"/>
    </row>
    <row r="885" spans="1:13" x14ac:dyDescent="0.35">
      <c r="A885" s="143">
        <f t="shared" si="174"/>
        <v>100</v>
      </c>
      <c r="B885" s="141">
        <f t="shared" si="175"/>
        <v>0.86200000000000065</v>
      </c>
      <c r="C885" s="145">
        <f t="shared" si="179"/>
        <v>0.5</v>
      </c>
      <c r="D885">
        <f t="shared" si="179"/>
        <v>2</v>
      </c>
      <c r="F885">
        <f t="shared" si="176"/>
        <v>1.6041446077758141E-2</v>
      </c>
      <c r="G885">
        <f t="shared" si="170"/>
        <v>0.12</v>
      </c>
      <c r="H885" s="142">
        <f t="shared" si="171"/>
        <v>0.85751783589497788</v>
      </c>
      <c r="I885" s="143">
        <f t="shared" si="177"/>
        <v>85.751783589497791</v>
      </c>
      <c r="J885" s="142">
        <f t="shared" si="172"/>
        <v>0.43100000000000033</v>
      </c>
      <c r="K885" s="142">
        <f t="shared" si="173"/>
        <v>6.8601426871598231E-2</v>
      </c>
      <c r="L885" s="144">
        <f t="shared" si="178"/>
        <v>0.49960142687159859</v>
      </c>
      <c r="M885" s="143"/>
    </row>
    <row r="886" spans="1:13" x14ac:dyDescent="0.35">
      <c r="A886" s="143">
        <f t="shared" si="174"/>
        <v>100</v>
      </c>
      <c r="B886" s="141">
        <f t="shared" si="175"/>
        <v>0.86300000000000066</v>
      </c>
      <c r="C886" s="145">
        <f t="shared" si="179"/>
        <v>0.5</v>
      </c>
      <c r="D886">
        <f t="shared" si="179"/>
        <v>2</v>
      </c>
      <c r="F886">
        <f t="shared" si="176"/>
        <v>1.6025361642356559E-2</v>
      </c>
      <c r="G886">
        <f t="shared" si="170"/>
        <v>0.12</v>
      </c>
      <c r="H886" s="142">
        <f t="shared" si="171"/>
        <v>0.85168445526997294</v>
      </c>
      <c r="I886" s="143">
        <f t="shared" si="177"/>
        <v>85.168445526997289</v>
      </c>
      <c r="J886" s="142">
        <f t="shared" si="172"/>
        <v>0.43150000000000033</v>
      </c>
      <c r="K886" s="142">
        <f t="shared" si="173"/>
        <v>6.8134756421597831E-2</v>
      </c>
      <c r="L886" s="144">
        <f t="shared" si="178"/>
        <v>0.49963475642159816</v>
      </c>
      <c r="M886" s="143"/>
    </row>
    <row r="887" spans="1:13" x14ac:dyDescent="0.35">
      <c r="A887" s="143">
        <f t="shared" si="174"/>
        <v>100</v>
      </c>
      <c r="B887" s="141">
        <f t="shared" si="175"/>
        <v>0.86400000000000066</v>
      </c>
      <c r="C887" s="145">
        <f t="shared" si="179"/>
        <v>0.5</v>
      </c>
      <c r="D887">
        <f t="shared" si="179"/>
        <v>2</v>
      </c>
      <c r="F887">
        <f t="shared" si="176"/>
        <v>1.6009303887789213E-2</v>
      </c>
      <c r="G887">
        <f t="shared" si="170"/>
        <v>0.12</v>
      </c>
      <c r="H887" s="142">
        <f t="shared" si="171"/>
        <v>0.84584561445017403</v>
      </c>
      <c r="I887" s="143">
        <f t="shared" si="177"/>
        <v>84.5845614450174</v>
      </c>
      <c r="J887" s="142">
        <f t="shared" si="172"/>
        <v>0.43200000000000033</v>
      </c>
      <c r="K887" s="142">
        <f t="shared" si="173"/>
        <v>6.766764915601392E-2</v>
      </c>
      <c r="L887" s="144">
        <f t="shared" si="178"/>
        <v>0.49966764915601425</v>
      </c>
      <c r="M887" s="143"/>
    </row>
    <row r="888" spans="1:13" x14ac:dyDescent="0.35">
      <c r="A888" s="143">
        <f t="shared" si="174"/>
        <v>100</v>
      </c>
      <c r="B888" s="141">
        <f t="shared" si="175"/>
        <v>0.86500000000000066</v>
      </c>
      <c r="C888" s="145">
        <f t="shared" si="179"/>
        <v>0.5</v>
      </c>
      <c r="D888">
        <f t="shared" si="179"/>
        <v>2</v>
      </c>
      <c r="F888">
        <f t="shared" si="176"/>
        <v>1.599327274301985E-2</v>
      </c>
      <c r="G888">
        <f t="shared" si="170"/>
        <v>0.12</v>
      </c>
      <c r="H888" s="142">
        <f t="shared" si="171"/>
        <v>0.84000131756527763</v>
      </c>
      <c r="I888" s="143">
        <f t="shared" si="177"/>
        <v>84.000131756527765</v>
      </c>
      <c r="J888" s="142">
        <f t="shared" si="172"/>
        <v>0.43250000000000033</v>
      </c>
      <c r="K888" s="142">
        <f t="shared" si="173"/>
        <v>6.7200105405222213E-2</v>
      </c>
      <c r="L888" s="144">
        <f t="shared" si="178"/>
        <v>0.49970010540522253</v>
      </c>
      <c r="M888" s="143"/>
    </row>
    <row r="889" spans="1:13" x14ac:dyDescent="0.35">
      <c r="A889" s="143">
        <f t="shared" si="174"/>
        <v>100</v>
      </c>
      <c r="B889" s="141">
        <f t="shared" si="175"/>
        <v>0.86600000000000066</v>
      </c>
      <c r="C889" s="145">
        <f t="shared" ref="C889:D904" si="180">+C888</f>
        <v>0.5</v>
      </c>
      <c r="D889">
        <f t="shared" si="180"/>
        <v>2</v>
      </c>
      <c r="F889">
        <f t="shared" si="176"/>
        <v>1.5977268137279958E-2</v>
      </c>
      <c r="G889">
        <f t="shared" si="170"/>
        <v>0.12</v>
      </c>
      <c r="H889" s="142">
        <f t="shared" si="171"/>
        <v>0.83415156866269846</v>
      </c>
      <c r="I889" s="143">
        <f t="shared" si="177"/>
        <v>83.415156866269839</v>
      </c>
      <c r="J889" s="142">
        <f t="shared" si="172"/>
        <v>0.43300000000000033</v>
      </c>
      <c r="K889" s="142">
        <f t="shared" si="173"/>
        <v>6.6732125493015881E-2</v>
      </c>
      <c r="L889" s="144">
        <f t="shared" si="178"/>
        <v>0.49973212549301621</v>
      </c>
      <c r="M889" s="143"/>
    </row>
    <row r="890" spans="1:13" x14ac:dyDescent="0.35">
      <c r="A890" s="143">
        <f t="shared" si="174"/>
        <v>100</v>
      </c>
      <c r="B890" s="141">
        <f t="shared" si="175"/>
        <v>0.86700000000000066</v>
      </c>
      <c r="C890" s="145">
        <f t="shared" si="180"/>
        <v>0.5</v>
      </c>
      <c r="D890">
        <f t="shared" si="180"/>
        <v>2</v>
      </c>
      <c r="F890">
        <f t="shared" si="176"/>
        <v>1.5961290000067439E-2</v>
      </c>
      <c r="G890">
        <f t="shared" si="170"/>
        <v>0.12</v>
      </c>
      <c r="H890" s="142">
        <f t="shared" si="171"/>
        <v>0.82829637170651726</v>
      </c>
      <c r="I890" s="143">
        <f t="shared" si="177"/>
        <v>82.829637170651722</v>
      </c>
      <c r="J890" s="142">
        <f t="shared" si="172"/>
        <v>0.43350000000000033</v>
      </c>
      <c r="K890" s="142">
        <f t="shared" si="173"/>
        <v>6.6263709736521376E-2</v>
      </c>
      <c r="L890" s="144">
        <f t="shared" si="178"/>
        <v>0.49976370973652173</v>
      </c>
      <c r="M890" s="143"/>
    </row>
    <row r="891" spans="1:13" x14ac:dyDescent="0.35">
      <c r="A891" s="143">
        <f t="shared" si="174"/>
        <v>100</v>
      </c>
      <c r="B891" s="141">
        <f t="shared" si="175"/>
        <v>0.86800000000000066</v>
      </c>
      <c r="C891" s="145">
        <f t="shared" si="180"/>
        <v>0.5</v>
      </c>
      <c r="D891">
        <f t="shared" si="180"/>
        <v>2</v>
      </c>
      <c r="F891">
        <f t="shared" si="176"/>
        <v>1.5945338261145293E-2</v>
      </c>
      <c r="G891">
        <f t="shared" si="170"/>
        <v>0.12</v>
      </c>
      <c r="H891" s="142">
        <f t="shared" si="171"/>
        <v>0.82243573057640096</v>
      </c>
      <c r="I891" s="143">
        <f t="shared" si="177"/>
        <v>82.243573057640091</v>
      </c>
      <c r="J891" s="142">
        <f t="shared" si="172"/>
        <v>0.43400000000000033</v>
      </c>
      <c r="K891" s="142">
        <f t="shared" si="173"/>
        <v>6.5794858446112076E-2</v>
      </c>
      <c r="L891" s="144">
        <f t="shared" si="178"/>
        <v>0.49979485844611238</v>
      </c>
      <c r="M891" s="143"/>
    </row>
    <row r="892" spans="1:13" x14ac:dyDescent="0.35">
      <c r="A892" s="143">
        <f t="shared" si="174"/>
        <v>100</v>
      </c>
      <c r="B892" s="141">
        <f t="shared" si="175"/>
        <v>0.86900000000000066</v>
      </c>
      <c r="C892" s="145">
        <f t="shared" si="180"/>
        <v>0.5</v>
      </c>
      <c r="D892">
        <f t="shared" si="180"/>
        <v>2</v>
      </c>
      <c r="F892">
        <f t="shared" si="176"/>
        <v>1.5929412850540375E-2</v>
      </c>
      <c r="G892">
        <f t="shared" si="170"/>
        <v>0.12</v>
      </c>
      <c r="H892" s="142">
        <f t="shared" si="171"/>
        <v>0.81656964906648499</v>
      </c>
      <c r="I892" s="143">
        <f t="shared" si="177"/>
        <v>81.656964906648497</v>
      </c>
      <c r="J892" s="142">
        <f t="shared" si="172"/>
        <v>0.43450000000000033</v>
      </c>
      <c r="K892" s="142">
        <f t="shared" si="173"/>
        <v>6.5325571925318807E-2</v>
      </c>
      <c r="L892" s="144">
        <f t="shared" si="178"/>
        <v>0.49982557192531912</v>
      </c>
      <c r="M892" s="143"/>
    </row>
    <row r="893" spans="1:13" x14ac:dyDescent="0.35">
      <c r="A893" s="143">
        <f t="shared" si="174"/>
        <v>100</v>
      </c>
      <c r="B893" s="141">
        <f t="shared" si="175"/>
        <v>0.87000000000000066</v>
      </c>
      <c r="C893" s="145">
        <f t="shared" si="180"/>
        <v>0.5</v>
      </c>
      <c r="D893">
        <f t="shared" si="180"/>
        <v>2</v>
      </c>
      <c r="F893">
        <f t="shared" si="176"/>
        <v>1.5913513698542051E-2</v>
      </c>
      <c r="G893">
        <f t="shared" si="170"/>
        <v>0.12</v>
      </c>
      <c r="H893" s="142">
        <f t="shared" si="171"/>
        <v>0.81069813088423359</v>
      </c>
      <c r="I893" s="143">
        <f t="shared" si="177"/>
        <v>81.069813088423359</v>
      </c>
      <c r="J893" s="142">
        <f t="shared" si="172"/>
        <v>0.43500000000000033</v>
      </c>
      <c r="K893" s="142">
        <f t="shared" si="173"/>
        <v>6.4855850470738691E-2</v>
      </c>
      <c r="L893" s="144">
        <f t="shared" si="178"/>
        <v>0.49985585047073899</v>
      </c>
      <c r="M893" s="143"/>
    </row>
    <row r="894" spans="1:13" x14ac:dyDescent="0.35">
      <c r="A894" s="143">
        <f t="shared" si="174"/>
        <v>100</v>
      </c>
      <c r="B894" s="141">
        <f t="shared" si="175"/>
        <v>0.87100000000000066</v>
      </c>
      <c r="C894" s="145">
        <f t="shared" si="180"/>
        <v>0.5</v>
      </c>
      <c r="D894">
        <f t="shared" si="180"/>
        <v>2</v>
      </c>
      <c r="F894">
        <f t="shared" si="176"/>
        <v>1.5897640735700953E-2</v>
      </c>
      <c r="G894">
        <f t="shared" si="170"/>
        <v>0.12</v>
      </c>
      <c r="H894" s="142">
        <f t="shared" si="171"/>
        <v>0.8048211796492537</v>
      </c>
      <c r="I894" s="143">
        <f t="shared" si="177"/>
        <v>80.482117964925365</v>
      </c>
      <c r="J894" s="142">
        <f t="shared" si="172"/>
        <v>0.43550000000000033</v>
      </c>
      <c r="K894" s="142">
        <f t="shared" si="173"/>
        <v>6.4385694371940291E-2</v>
      </c>
      <c r="L894" s="144">
        <f t="shared" si="178"/>
        <v>0.49988569437194064</v>
      </c>
      <c r="M894" s="143"/>
    </row>
    <row r="895" spans="1:13" x14ac:dyDescent="0.35">
      <c r="A895" s="143">
        <f t="shared" si="174"/>
        <v>100</v>
      </c>
      <c r="B895" s="141">
        <f t="shared" si="175"/>
        <v>0.87200000000000066</v>
      </c>
      <c r="C895" s="145">
        <f t="shared" si="180"/>
        <v>0.5</v>
      </c>
      <c r="D895">
        <f t="shared" si="180"/>
        <v>2</v>
      </c>
      <c r="F895">
        <f t="shared" si="176"/>
        <v>1.5881793892827685E-2</v>
      </c>
      <c r="G895">
        <f t="shared" si="170"/>
        <v>0.12</v>
      </c>
      <c r="H895" s="142">
        <f t="shared" si="171"/>
        <v>0.7989387988920793</v>
      </c>
      <c r="I895" s="143">
        <f t="shared" si="177"/>
        <v>79.893879889207938</v>
      </c>
      <c r="J895" s="142">
        <f t="shared" si="172"/>
        <v>0.43600000000000033</v>
      </c>
      <c r="K895" s="142">
        <f t="shared" si="173"/>
        <v>6.3915103911366344E-2</v>
      </c>
      <c r="L895" s="144">
        <f t="shared" si="178"/>
        <v>0.49991510391136668</v>
      </c>
      <c r="M895" s="143"/>
    </row>
    <row r="896" spans="1:13" x14ac:dyDescent="0.35">
      <c r="A896" s="143">
        <f t="shared" si="174"/>
        <v>100</v>
      </c>
      <c r="B896" s="141">
        <f t="shared" si="175"/>
        <v>0.87300000000000066</v>
      </c>
      <c r="C896" s="145">
        <f t="shared" si="180"/>
        <v>0.5</v>
      </c>
      <c r="D896">
        <f t="shared" si="180"/>
        <v>2</v>
      </c>
      <c r="F896">
        <f t="shared" si="176"/>
        <v>1.5865973100991596E-2</v>
      </c>
      <c r="G896">
        <f t="shared" si="170"/>
        <v>0.12</v>
      </c>
      <c r="H896" s="142">
        <f t="shared" si="171"/>
        <v>0.79305099205291629</v>
      </c>
      <c r="I896" s="143">
        <f t="shared" si="177"/>
        <v>79.305099205291626</v>
      </c>
      <c r="J896" s="142">
        <f t="shared" si="172"/>
        <v>0.43650000000000033</v>
      </c>
      <c r="K896" s="142">
        <f t="shared" si="173"/>
        <v>6.3444079364233311E-2</v>
      </c>
      <c r="L896" s="144">
        <f t="shared" si="178"/>
        <v>0.49994407936423363</v>
      </c>
      <c r="M896" s="143"/>
    </row>
    <row r="897" spans="1:13" x14ac:dyDescent="0.35">
      <c r="A897" s="143">
        <f t="shared" si="174"/>
        <v>100</v>
      </c>
      <c r="B897" s="141">
        <f t="shared" si="175"/>
        <v>0.87400000000000067</v>
      </c>
      <c r="C897" s="145">
        <f t="shared" si="180"/>
        <v>0.5</v>
      </c>
      <c r="D897">
        <f t="shared" si="180"/>
        <v>2</v>
      </c>
      <c r="F897">
        <f t="shared" si="176"/>
        <v>1.5850178291519468E-2</v>
      </c>
      <c r="G897">
        <f t="shared" si="170"/>
        <v>0.12</v>
      </c>
      <c r="H897" s="142">
        <f t="shared" si="171"/>
        <v>0.78715776248035396</v>
      </c>
      <c r="I897" s="143">
        <f t="shared" si="177"/>
        <v>78.715776248035397</v>
      </c>
      <c r="J897" s="142">
        <f t="shared" si="172"/>
        <v>0.43700000000000033</v>
      </c>
      <c r="K897" s="142">
        <f t="shared" si="173"/>
        <v>6.2972620998428319E-2</v>
      </c>
      <c r="L897" s="144">
        <f t="shared" si="178"/>
        <v>0.49997262099842865</v>
      </c>
      <c r="M897" s="143"/>
    </row>
    <row r="898" spans="1:13" x14ac:dyDescent="0.35">
      <c r="A898" s="143">
        <f t="shared" si="174"/>
        <v>100</v>
      </c>
      <c r="B898" s="141">
        <f t="shared" si="175"/>
        <v>0.87500000000000067</v>
      </c>
      <c r="C898" s="145">
        <f t="shared" si="180"/>
        <v>0.5</v>
      </c>
      <c r="D898">
        <f t="shared" si="180"/>
        <v>2</v>
      </c>
      <c r="F898">
        <f t="shared" si="176"/>
        <v>1.5834409395994335E-2</v>
      </c>
      <c r="G898">
        <f t="shared" si="170"/>
        <v>0.12</v>
      </c>
      <c r="H898" s="142">
        <f t="shared" si="171"/>
        <v>0.78125911343003029</v>
      </c>
      <c r="I898" s="143">
        <f t="shared" si="177"/>
        <v>78.125911343003025</v>
      </c>
      <c r="J898" s="142">
        <f t="shared" si="172"/>
        <v>0.43750000000000033</v>
      </c>
      <c r="K898" s="142">
        <f t="shared" si="173"/>
        <v>6.250072907440242E-2</v>
      </c>
      <c r="L898" s="144">
        <f t="shared" si="178"/>
        <v>0.50000072907440274</v>
      </c>
      <c r="M898" s="143"/>
    </row>
    <row r="899" spans="1:13" x14ac:dyDescent="0.35">
      <c r="A899" s="143">
        <f t="shared" si="174"/>
        <v>100</v>
      </c>
      <c r="B899" s="141">
        <f t="shared" si="175"/>
        <v>0.87600000000000067</v>
      </c>
      <c r="C899" s="145">
        <f t="shared" si="180"/>
        <v>0.5</v>
      </c>
      <c r="D899">
        <f t="shared" si="180"/>
        <v>2</v>
      </c>
      <c r="F899">
        <f t="shared" si="176"/>
        <v>1.581866634625417E-2</v>
      </c>
      <c r="G899">
        <f t="shared" si="170"/>
        <v>0.12</v>
      </c>
      <c r="H899" s="142">
        <f t="shared" si="171"/>
        <v>0.77535504806326061</v>
      </c>
      <c r="I899" s="143">
        <f t="shared" si="177"/>
        <v>77.53550480632606</v>
      </c>
      <c r="J899" s="142">
        <f t="shared" si="172"/>
        <v>0.43800000000000033</v>
      </c>
      <c r="K899" s="142">
        <f t="shared" si="173"/>
        <v>6.202840384506085E-2</v>
      </c>
      <c r="L899" s="144">
        <f t="shared" si="178"/>
        <v>0.5000284038450612</v>
      </c>
      <c r="M899" s="143"/>
    </row>
    <row r="900" spans="1:13" x14ac:dyDescent="0.35">
      <c r="A900" s="143">
        <f t="shared" si="174"/>
        <v>100</v>
      </c>
      <c r="B900" s="141">
        <f t="shared" si="175"/>
        <v>0.87700000000000067</v>
      </c>
      <c r="C900" s="145">
        <f t="shared" si="180"/>
        <v>0.5</v>
      </c>
      <c r="D900">
        <f t="shared" si="180"/>
        <v>2</v>
      </c>
      <c r="F900">
        <f t="shared" si="176"/>
        <v>1.5802949074390713E-2</v>
      </c>
      <c r="G900">
        <f t="shared" si="170"/>
        <v>0.12</v>
      </c>
      <c r="H900" s="142">
        <f t="shared" si="171"/>
        <v>0.7694455694456227</v>
      </c>
      <c r="I900" s="143">
        <f t="shared" si="177"/>
        <v>76.944556944562265</v>
      </c>
      <c r="J900" s="142">
        <f t="shared" si="172"/>
        <v>0.43850000000000033</v>
      </c>
      <c r="K900" s="142">
        <f t="shared" si="173"/>
        <v>6.1555645555649817E-2</v>
      </c>
      <c r="L900" s="144">
        <f t="shared" si="178"/>
        <v>0.50005564555565019</v>
      </c>
      <c r="M900" s="143"/>
    </row>
    <row r="901" spans="1:13" x14ac:dyDescent="0.35">
      <c r="A901" s="143">
        <f t="shared" si="174"/>
        <v>100</v>
      </c>
      <c r="B901" s="141">
        <f t="shared" si="175"/>
        <v>0.87800000000000067</v>
      </c>
      <c r="C901" s="145">
        <f t="shared" si="180"/>
        <v>0.5</v>
      </c>
      <c r="D901">
        <f t="shared" si="180"/>
        <v>2</v>
      </c>
      <c r="F901">
        <f t="shared" si="176"/>
        <v>1.5787257512748201E-2</v>
      </c>
      <c r="G901">
        <f t="shared" si="170"/>
        <v>0.12</v>
      </c>
      <c r="H901" s="142">
        <f t="shared" si="171"/>
        <v>0.76353068054549766</v>
      </c>
      <c r="I901" s="143">
        <f t="shared" si="177"/>
        <v>76.353068054549766</v>
      </c>
      <c r="J901" s="142">
        <f t="shared" si="172"/>
        <v>0.43900000000000033</v>
      </c>
      <c r="K901" s="142">
        <f t="shared" si="173"/>
        <v>6.1082454443639814E-2</v>
      </c>
      <c r="L901" s="144">
        <f t="shared" si="178"/>
        <v>0.50008245444364019</v>
      </c>
      <c r="M901" s="143"/>
    </row>
    <row r="902" spans="1:13" x14ac:dyDescent="0.35">
      <c r="A902" s="143">
        <f t="shared" si="174"/>
        <v>100</v>
      </c>
      <c r="B902" s="141">
        <f t="shared" si="175"/>
        <v>0.87900000000000067</v>
      </c>
      <c r="C902" s="145">
        <f t="shared" si="180"/>
        <v>0.5</v>
      </c>
      <c r="D902">
        <f t="shared" si="180"/>
        <v>2</v>
      </c>
      <c r="F902">
        <f t="shared" si="176"/>
        <v>1.5771591593922173E-2</v>
      </c>
      <c r="G902">
        <f t="shared" si="170"/>
        <v>0.12</v>
      </c>
      <c r="H902" s="142">
        <f t="shared" si="171"/>
        <v>0.75761038423256388</v>
      </c>
      <c r="I902" s="143">
        <f t="shared" si="177"/>
        <v>75.761038423256394</v>
      </c>
      <c r="J902" s="142">
        <f t="shared" si="172"/>
        <v>0.43950000000000033</v>
      </c>
      <c r="K902" s="142">
        <f t="shared" si="173"/>
        <v>6.060883073860511E-2</v>
      </c>
      <c r="L902" s="144">
        <f t="shared" si="178"/>
        <v>0.50010883073860546</v>
      </c>
      <c r="M902" s="143"/>
    </row>
    <row r="903" spans="1:13" x14ac:dyDescent="0.35">
      <c r="A903" s="143">
        <f t="shared" si="174"/>
        <v>100</v>
      </c>
      <c r="B903" s="141">
        <f t="shared" si="175"/>
        <v>0.88000000000000067</v>
      </c>
      <c r="C903" s="145">
        <f t="shared" si="180"/>
        <v>0.5</v>
      </c>
      <c r="D903">
        <f t="shared" si="180"/>
        <v>2</v>
      </c>
      <c r="F903">
        <f t="shared" si="176"/>
        <v>1.5755951250758269E-2</v>
      </c>
      <c r="G903">
        <f t="shared" si="170"/>
        <v>0.12</v>
      </c>
      <c r="H903" s="142">
        <f t="shared" si="171"/>
        <v>0.7516846832762486</v>
      </c>
      <c r="I903" s="143">
        <f t="shared" si="177"/>
        <v>75.168468327624865</v>
      </c>
      <c r="J903" s="142">
        <f t="shared" si="172"/>
        <v>0.44000000000000034</v>
      </c>
      <c r="K903" s="142">
        <f t="shared" si="173"/>
        <v>6.0134774662099891E-2</v>
      </c>
      <c r="L903" s="144">
        <f t="shared" si="178"/>
        <v>0.50013477466210021</v>
      </c>
      <c r="M903" s="143"/>
    </row>
    <row r="904" spans="1:13" x14ac:dyDescent="0.35">
      <c r="A904" s="143">
        <f t="shared" si="174"/>
        <v>100</v>
      </c>
      <c r="B904" s="141">
        <f t="shared" si="175"/>
        <v>0.88100000000000067</v>
      </c>
      <c r="C904" s="145">
        <f t="shared" si="180"/>
        <v>0.5</v>
      </c>
      <c r="D904">
        <f t="shared" si="180"/>
        <v>2</v>
      </c>
      <c r="F904">
        <f t="shared" si="176"/>
        <v>1.5740336416350968E-2</v>
      </c>
      <c r="G904">
        <f t="shared" si="170"/>
        <v>0.12</v>
      </c>
      <c r="H904" s="142">
        <f t="shared" si="171"/>
        <v>0.74575358034412209</v>
      </c>
      <c r="I904" s="143">
        <f t="shared" si="177"/>
        <v>74.575358034412204</v>
      </c>
      <c r="J904" s="142">
        <f t="shared" si="172"/>
        <v>0.44050000000000034</v>
      </c>
      <c r="K904" s="142">
        <f t="shared" si="173"/>
        <v>5.9660286427529768E-2</v>
      </c>
      <c r="L904" s="144">
        <f t="shared" si="178"/>
        <v>0.50016028642753008</v>
      </c>
      <c r="M904" s="143"/>
    </row>
    <row r="905" spans="1:13" x14ac:dyDescent="0.35">
      <c r="A905" s="143">
        <f t="shared" si="174"/>
        <v>100</v>
      </c>
      <c r="B905" s="141">
        <f t="shared" si="175"/>
        <v>0.88200000000000067</v>
      </c>
      <c r="C905" s="145">
        <f t="shared" ref="C905:D920" si="181">+C904</f>
        <v>0.5</v>
      </c>
      <c r="D905">
        <f t="shared" si="181"/>
        <v>2</v>
      </c>
      <c r="F905">
        <f t="shared" si="176"/>
        <v>1.5724747024042463E-2</v>
      </c>
      <c r="G905">
        <f t="shared" si="170"/>
        <v>0.12</v>
      </c>
      <c r="H905" s="142">
        <f t="shared" si="171"/>
        <v>0.73981707800025009</v>
      </c>
      <c r="I905" s="143">
        <f t="shared" si="177"/>
        <v>73.981707800025006</v>
      </c>
      <c r="J905" s="142">
        <f t="shared" si="172"/>
        <v>0.44100000000000034</v>
      </c>
      <c r="K905" s="142">
        <f t="shared" si="173"/>
        <v>5.9185366240020007E-2</v>
      </c>
      <c r="L905" s="144">
        <f t="shared" si="178"/>
        <v>0.5001853662400203</v>
      </c>
      <c r="M905" s="143"/>
    </row>
    <row r="906" spans="1:13" x14ac:dyDescent="0.35">
      <c r="A906" s="143">
        <f t="shared" si="174"/>
        <v>100</v>
      </c>
      <c r="B906" s="141">
        <f t="shared" si="175"/>
        <v>0.88300000000000067</v>
      </c>
      <c r="C906" s="145">
        <f t="shared" si="181"/>
        <v>0.5</v>
      </c>
      <c r="D906">
        <f t="shared" si="181"/>
        <v>2</v>
      </c>
      <c r="F906">
        <f t="shared" si="176"/>
        <v>1.5709183007421419E-2</v>
      </c>
      <c r="G906">
        <f t="shared" si="170"/>
        <v>0.12</v>
      </c>
      <c r="H906" s="142">
        <f t="shared" si="171"/>
        <v>0.73387517870348518</v>
      </c>
      <c r="I906" s="143">
        <f t="shared" si="177"/>
        <v>73.387517870348518</v>
      </c>
      <c r="J906" s="142">
        <f t="shared" si="172"/>
        <v>0.44150000000000034</v>
      </c>
      <c r="K906" s="142">
        <f t="shared" si="173"/>
        <v>5.8710014296278812E-2</v>
      </c>
      <c r="L906" s="144">
        <f t="shared" si="178"/>
        <v>0.50021001429627909</v>
      </c>
      <c r="M906" s="143"/>
    </row>
    <row r="907" spans="1:13" x14ac:dyDescent="0.35">
      <c r="A907" s="143">
        <f t="shared" si="174"/>
        <v>100</v>
      </c>
      <c r="B907" s="141">
        <f t="shared" si="175"/>
        <v>0.88400000000000067</v>
      </c>
      <c r="C907" s="145">
        <f t="shared" si="181"/>
        <v>0.5</v>
      </c>
      <c r="D907">
        <f t="shared" si="181"/>
        <v>2</v>
      </c>
      <c r="F907">
        <f t="shared" si="176"/>
        <v>1.569364430032183E-2</v>
      </c>
      <c r="G907">
        <f t="shared" si="170"/>
        <v>0.12</v>
      </c>
      <c r="H907" s="142">
        <f t="shared" si="171"/>
        <v>0.72792788480570825</v>
      </c>
      <c r="I907" s="143">
        <f t="shared" si="177"/>
        <v>72.79278848057082</v>
      </c>
      <c r="J907" s="142">
        <f t="shared" si="172"/>
        <v>0.44200000000000034</v>
      </c>
      <c r="K907" s="142">
        <f t="shared" si="173"/>
        <v>5.8234230784456664E-2</v>
      </c>
      <c r="L907" s="144">
        <f t="shared" si="178"/>
        <v>0.50023423078445695</v>
      </c>
      <c r="M907" s="143"/>
    </row>
    <row r="908" spans="1:13" x14ac:dyDescent="0.35">
      <c r="A908" s="143">
        <f t="shared" si="174"/>
        <v>100</v>
      </c>
      <c r="B908" s="141">
        <f t="shared" si="175"/>
        <v>0.88500000000000068</v>
      </c>
      <c r="C908" s="145">
        <f t="shared" si="181"/>
        <v>0.5</v>
      </c>
      <c r="D908">
        <f t="shared" si="181"/>
        <v>2</v>
      </c>
      <c r="F908">
        <f t="shared" si="176"/>
        <v>1.5678130836821784E-2</v>
      </c>
      <c r="G908">
        <f t="shared" si="170"/>
        <v>0.12</v>
      </c>
      <c r="H908" s="142">
        <f t="shared" si="171"/>
        <v>0.72197519855001158</v>
      </c>
      <c r="I908" s="143">
        <f t="shared" si="177"/>
        <v>72.197519855001161</v>
      </c>
      <c r="J908" s="142">
        <f t="shared" si="172"/>
        <v>0.44250000000000034</v>
      </c>
      <c r="K908" s="142">
        <f t="shared" si="173"/>
        <v>5.7758015884000924E-2</v>
      </c>
      <c r="L908" s="144">
        <f t="shared" si="178"/>
        <v>0.50025801588400132</v>
      </c>
      <c r="M908" s="143"/>
    </row>
    <row r="909" spans="1:13" x14ac:dyDescent="0.35">
      <c r="A909" s="143">
        <f t="shared" si="174"/>
        <v>100</v>
      </c>
      <c r="B909" s="141">
        <f t="shared" si="175"/>
        <v>0.88600000000000068</v>
      </c>
      <c r="C909" s="145">
        <f t="shared" si="181"/>
        <v>0.5</v>
      </c>
      <c r="D909">
        <f t="shared" si="181"/>
        <v>2</v>
      </c>
      <c r="F909">
        <f t="shared" si="176"/>
        <v>1.5662642551242365E-2</v>
      </c>
      <c r="G909">
        <f t="shared" si="170"/>
        <v>0.12</v>
      </c>
      <c r="H909" s="142">
        <f t="shared" si="171"/>
        <v>0.71601712206882273</v>
      </c>
      <c r="I909" s="143">
        <f t="shared" si="177"/>
        <v>71.601712206882269</v>
      </c>
      <c r="J909" s="142">
        <f t="shared" si="172"/>
        <v>0.44300000000000034</v>
      </c>
      <c r="K909" s="142">
        <f t="shared" si="173"/>
        <v>5.7281369765505817E-2</v>
      </c>
      <c r="L909" s="144">
        <f t="shared" si="178"/>
        <v>0.50028136976550619</v>
      </c>
      <c r="M909" s="143"/>
    </row>
    <row r="910" spans="1:13" x14ac:dyDescent="0.35">
      <c r="A910" s="143">
        <f t="shared" si="174"/>
        <v>100</v>
      </c>
      <c r="B910" s="141">
        <f t="shared" si="175"/>
        <v>0.88700000000000068</v>
      </c>
      <c r="C910" s="145">
        <f t="shared" si="181"/>
        <v>0.5</v>
      </c>
      <c r="D910">
        <f t="shared" si="181"/>
        <v>2</v>
      </c>
      <c r="F910">
        <f t="shared" si="176"/>
        <v>1.5647179378146435E-2</v>
      </c>
      <c r="G910">
        <f t="shared" si="170"/>
        <v>0.12</v>
      </c>
      <c r="H910" s="142">
        <f t="shared" si="171"/>
        <v>0.71005365738196591</v>
      </c>
      <c r="I910" s="143">
        <f t="shared" si="177"/>
        <v>71.005365738196588</v>
      </c>
      <c r="J910" s="142">
        <f t="shared" si="172"/>
        <v>0.44350000000000034</v>
      </c>
      <c r="K910" s="142">
        <f t="shared" si="173"/>
        <v>5.6804292590557276E-2</v>
      </c>
      <c r="L910" s="144">
        <f t="shared" si="178"/>
        <v>0.50030429259055764</v>
      </c>
      <c r="M910" s="143"/>
    </row>
    <row r="911" spans="1:13" x14ac:dyDescent="0.35">
      <c r="A911" s="143">
        <f t="shared" si="174"/>
        <v>100</v>
      </c>
      <c r="B911" s="141">
        <f t="shared" si="175"/>
        <v>0.88800000000000068</v>
      </c>
      <c r="C911" s="145">
        <f t="shared" si="181"/>
        <v>0.5</v>
      </c>
      <c r="D911">
        <f t="shared" si="181"/>
        <v>2</v>
      </c>
      <c r="F911">
        <f t="shared" si="176"/>
        <v>1.563174125233751E-2</v>
      </c>
      <c r="G911">
        <f t="shared" si="170"/>
        <v>0.12</v>
      </c>
      <c r="H911" s="142">
        <f t="shared" si="171"/>
        <v>0.70408480639465809</v>
      </c>
      <c r="I911" s="143">
        <f t="shared" si="177"/>
        <v>70.408480639465807</v>
      </c>
      <c r="J911" s="142">
        <f t="shared" si="172"/>
        <v>0.44400000000000034</v>
      </c>
      <c r="K911" s="142">
        <f t="shared" si="173"/>
        <v>5.632678451157265E-2</v>
      </c>
      <c r="L911" s="144">
        <f t="shared" si="178"/>
        <v>0.50032678451157298</v>
      </c>
      <c r="M911" s="143"/>
    </row>
    <row r="912" spans="1:13" x14ac:dyDescent="0.35">
      <c r="A912" s="143">
        <f t="shared" si="174"/>
        <v>100</v>
      </c>
      <c r="B912" s="141">
        <f t="shared" si="175"/>
        <v>0.88900000000000068</v>
      </c>
      <c r="C912" s="145">
        <f t="shared" si="181"/>
        <v>0.5</v>
      </c>
      <c r="D912">
        <f t="shared" si="181"/>
        <v>2</v>
      </c>
      <c r="F912">
        <f t="shared" si="176"/>
        <v>1.5616328108858582E-2</v>
      </c>
      <c r="G912">
        <f t="shared" si="170"/>
        <v>0.12</v>
      </c>
      <c r="H912" s="142">
        <f t="shared" si="171"/>
        <v>0.69811057089544326</v>
      </c>
      <c r="I912" s="143">
        <f t="shared" si="177"/>
        <v>69.81105708954432</v>
      </c>
      <c r="J912" s="142">
        <f t="shared" si="172"/>
        <v>0.44450000000000034</v>
      </c>
      <c r="K912" s="142">
        <f t="shared" si="173"/>
        <v>5.5848845671635464E-2</v>
      </c>
      <c r="L912" s="144">
        <f t="shared" si="178"/>
        <v>0.50034884567163584</v>
      </c>
      <c r="M912" s="143"/>
    </row>
    <row r="913" spans="1:13" x14ac:dyDescent="0.35">
      <c r="A913" s="143">
        <f t="shared" si="174"/>
        <v>100</v>
      </c>
      <c r="B913" s="141">
        <f t="shared" si="175"/>
        <v>0.89000000000000068</v>
      </c>
      <c r="C913" s="145">
        <f t="shared" si="181"/>
        <v>0.5</v>
      </c>
      <c r="D913">
        <f t="shared" si="181"/>
        <v>2</v>
      </c>
      <c r="F913">
        <f t="shared" si="176"/>
        <v>1.5600939882991015E-2</v>
      </c>
      <c r="G913">
        <f t="shared" si="170"/>
        <v>0.12</v>
      </c>
      <c r="H913" s="142">
        <f t="shared" si="171"/>
        <v>0.69213095255405277</v>
      </c>
      <c r="I913" s="143">
        <f t="shared" si="177"/>
        <v>69.213095255405278</v>
      </c>
      <c r="J913" s="142">
        <f t="shared" si="172"/>
        <v>0.44500000000000034</v>
      </c>
      <c r="K913" s="142">
        <f t="shared" si="173"/>
        <v>5.5370476204324226E-2</v>
      </c>
      <c r="L913" s="144">
        <f t="shared" si="178"/>
        <v>0.50037047620432462</v>
      </c>
      <c r="M913" s="143"/>
    </row>
    <row r="914" spans="1:13" x14ac:dyDescent="0.35">
      <c r="A914" s="143">
        <f t="shared" si="174"/>
        <v>100</v>
      </c>
      <c r="B914" s="141">
        <f t="shared" si="175"/>
        <v>0.89100000000000068</v>
      </c>
      <c r="C914" s="145">
        <f t="shared" si="181"/>
        <v>0.5</v>
      </c>
      <c r="D914">
        <f t="shared" si="181"/>
        <v>2</v>
      </c>
      <c r="F914">
        <f t="shared" si="176"/>
        <v>1.5585576510253375E-2</v>
      </c>
      <c r="G914">
        <f t="shared" si="170"/>
        <v>0.12</v>
      </c>
      <c r="H914" s="142">
        <f t="shared" si="171"/>
        <v>0.68614595291919167</v>
      </c>
      <c r="I914" s="143">
        <f t="shared" si="177"/>
        <v>68.614595291919173</v>
      </c>
      <c r="J914" s="142">
        <f t="shared" si="172"/>
        <v>0.44550000000000034</v>
      </c>
      <c r="K914" s="142">
        <f t="shared" si="173"/>
        <v>5.4891676233535337E-2</v>
      </c>
      <c r="L914" s="144">
        <f t="shared" si="178"/>
        <v>0.50039167623353564</v>
      </c>
      <c r="M914" s="143"/>
    </row>
    <row r="915" spans="1:13" x14ac:dyDescent="0.35">
      <c r="A915" s="143">
        <f t="shared" si="174"/>
        <v>100</v>
      </c>
      <c r="B915" s="141">
        <f t="shared" si="175"/>
        <v>0.89200000000000068</v>
      </c>
      <c r="C915" s="145">
        <f t="shared" si="181"/>
        <v>0.5</v>
      </c>
      <c r="D915">
        <f t="shared" si="181"/>
        <v>2</v>
      </c>
      <c r="F915">
        <f t="shared" si="176"/>
        <v>1.5570237926400318E-2</v>
      </c>
      <c r="G915">
        <f t="shared" si="170"/>
        <v>0.12</v>
      </c>
      <c r="H915" s="142">
        <f t="shared" si="171"/>
        <v>0.6801555734162591</v>
      </c>
      <c r="I915" s="143">
        <f t="shared" si="177"/>
        <v>68.015557341625907</v>
      </c>
      <c r="J915" s="142">
        <f t="shared" si="172"/>
        <v>0.44600000000000034</v>
      </c>
      <c r="K915" s="142">
        <f t="shared" si="173"/>
        <v>5.4412445873300727E-2</v>
      </c>
      <c r="L915" s="144">
        <f t="shared" si="178"/>
        <v>0.50041244587330103</v>
      </c>
      <c r="M915" s="143"/>
    </row>
    <row r="916" spans="1:13" x14ac:dyDescent="0.35">
      <c r="A916" s="143">
        <f t="shared" si="174"/>
        <v>100</v>
      </c>
      <c r="B916" s="141">
        <f t="shared" si="175"/>
        <v>0.89300000000000068</v>
      </c>
      <c r="C916" s="145">
        <f t="shared" si="181"/>
        <v>0.5</v>
      </c>
      <c r="D916">
        <f t="shared" si="181"/>
        <v>2</v>
      </c>
      <c r="F916">
        <f t="shared" si="176"/>
        <v>1.5554924067421469E-2</v>
      </c>
      <c r="G916">
        <f t="shared" si="170"/>
        <v>0.12</v>
      </c>
      <c r="H916" s="142">
        <f t="shared" si="171"/>
        <v>0.67415981534497815</v>
      </c>
      <c r="I916" s="143">
        <f t="shared" si="177"/>
        <v>67.415981534497817</v>
      </c>
      <c r="J916" s="142">
        <f t="shared" si="172"/>
        <v>0.44650000000000034</v>
      </c>
      <c r="K916" s="142">
        <f t="shared" si="173"/>
        <v>5.3932785227598257E-2</v>
      </c>
      <c r="L916" s="144">
        <f t="shared" si="178"/>
        <v>0.5004327852275986</v>
      </c>
      <c r="M916" s="143"/>
    </row>
    <row r="917" spans="1:13" x14ac:dyDescent="0.35">
      <c r="A917" s="143">
        <f t="shared" si="174"/>
        <v>100</v>
      </c>
      <c r="B917" s="141">
        <f t="shared" si="175"/>
        <v>0.89400000000000068</v>
      </c>
      <c r="C917" s="145">
        <f t="shared" si="181"/>
        <v>0.5</v>
      </c>
      <c r="D917">
        <f t="shared" si="181"/>
        <v>2</v>
      </c>
      <c r="F917">
        <f t="shared" si="176"/>
        <v>1.5539634869540291E-2</v>
      </c>
      <c r="G917">
        <f t="shared" si="170"/>
        <v>0.12</v>
      </c>
      <c r="H917" s="142">
        <f t="shared" si="171"/>
        <v>0.66815867987695154</v>
      </c>
      <c r="I917" s="143">
        <f t="shared" si="177"/>
        <v>66.815867987695157</v>
      </c>
      <c r="J917" s="142">
        <f t="shared" si="172"/>
        <v>0.44700000000000034</v>
      </c>
      <c r="K917" s="142">
        <f t="shared" si="173"/>
        <v>5.3452694390156125E-2</v>
      </c>
      <c r="L917" s="144">
        <f t="shared" si="178"/>
        <v>0.50045269439015649</v>
      </c>
      <c r="M917" s="143"/>
    </row>
    <row r="918" spans="1:13" x14ac:dyDescent="0.35">
      <c r="A918" s="143">
        <f t="shared" si="174"/>
        <v>100</v>
      </c>
      <c r="B918" s="141">
        <f t="shared" si="175"/>
        <v>0.89500000000000068</v>
      </c>
      <c r="C918" s="145">
        <f t="shared" si="181"/>
        <v>0.5</v>
      </c>
      <c r="D918">
        <f t="shared" si="181"/>
        <v>2</v>
      </c>
      <c r="F918">
        <f t="shared" si="176"/>
        <v>1.5524370269213E-2</v>
      </c>
      <c r="G918">
        <f t="shared" si="170"/>
        <v>0.12</v>
      </c>
      <c r="H918" s="142">
        <f t="shared" si="171"/>
        <v>0.66215216805313115</v>
      </c>
      <c r="I918" s="143">
        <f t="shared" si="177"/>
        <v>66.215216805313119</v>
      </c>
      <c r="J918" s="142">
        <f t="shared" si="172"/>
        <v>0.44750000000000034</v>
      </c>
      <c r="K918" s="142">
        <f t="shared" si="173"/>
        <v>5.2972173444250495E-2</v>
      </c>
      <c r="L918" s="144">
        <f t="shared" si="178"/>
        <v>0.50047217344425088</v>
      </c>
      <c r="M918" s="143"/>
    </row>
    <row r="919" spans="1:13" x14ac:dyDescent="0.35">
      <c r="A919" s="143">
        <f t="shared" si="174"/>
        <v>100</v>
      </c>
      <c r="B919" s="141">
        <f t="shared" si="175"/>
        <v>0.89600000000000068</v>
      </c>
      <c r="C919" s="145">
        <f t="shared" si="181"/>
        <v>0.5</v>
      </c>
      <c r="D919">
        <f t="shared" si="181"/>
        <v>2</v>
      </c>
      <c r="F919">
        <f t="shared" si="176"/>
        <v>1.5509130203127438E-2</v>
      </c>
      <c r="G919">
        <f t="shared" si="170"/>
        <v>0.12</v>
      </c>
      <c r="H919" s="142">
        <f t="shared" si="171"/>
        <v>0.65614028078119802</v>
      </c>
      <c r="I919" s="143">
        <f t="shared" si="177"/>
        <v>65.614028078119802</v>
      </c>
      <c r="J919" s="142">
        <f t="shared" si="172"/>
        <v>0.44800000000000034</v>
      </c>
      <c r="K919" s="142">
        <f t="shared" si="173"/>
        <v>5.2491222462495844E-2</v>
      </c>
      <c r="L919" s="144">
        <f t="shared" si="178"/>
        <v>0.50049122246249622</v>
      </c>
      <c r="M919" s="143"/>
    </row>
    <row r="920" spans="1:13" x14ac:dyDescent="0.35">
      <c r="A920" s="143">
        <f t="shared" si="174"/>
        <v>100</v>
      </c>
      <c r="B920" s="141">
        <f t="shared" si="175"/>
        <v>0.89700000000000069</v>
      </c>
      <c r="C920" s="145">
        <f t="shared" si="181"/>
        <v>0.5</v>
      </c>
      <c r="D920">
        <f t="shared" si="181"/>
        <v>2</v>
      </c>
      <c r="F920">
        <f t="shared" si="176"/>
        <v>1.5493914608201993E-2</v>
      </c>
      <c r="G920">
        <f t="shared" si="170"/>
        <v>0.12</v>
      </c>
      <c r="H920" s="142">
        <f t="shared" si="171"/>
        <v>0.65012301883284729</v>
      </c>
      <c r="I920" s="143">
        <f t="shared" si="177"/>
        <v>65.012301883284735</v>
      </c>
      <c r="J920" s="142">
        <f t="shared" si="172"/>
        <v>0.44850000000000034</v>
      </c>
      <c r="K920" s="142">
        <f t="shared" si="173"/>
        <v>5.2009841506627782E-2</v>
      </c>
      <c r="L920" s="144">
        <f t="shared" si="178"/>
        <v>0.50050984150662814</v>
      </c>
      <c r="M920" s="143"/>
    </row>
    <row r="921" spans="1:13" x14ac:dyDescent="0.35">
      <c r="A921" s="143">
        <f t="shared" si="174"/>
        <v>100</v>
      </c>
      <c r="B921" s="141">
        <f t="shared" si="175"/>
        <v>0.89800000000000069</v>
      </c>
      <c r="C921" s="145">
        <f t="shared" ref="C921:D936" si="182">+C920</f>
        <v>0.5</v>
      </c>
      <c r="D921">
        <f t="shared" si="182"/>
        <v>2</v>
      </c>
      <c r="F921">
        <f t="shared" si="176"/>
        <v>1.5478723421584501E-2</v>
      </c>
      <c r="G921">
        <f t="shared" ref="G921:G984" si="183">0.12*((1-EXP(-50*B921))/(1-EXP(-50)))+0.24*(1-(1-EXP(-50*B921))/(1-EXP(-50)))</f>
        <v>0.12</v>
      </c>
      <c r="H921" s="142">
        <f t="shared" ref="H921:H984" si="184">(C921*NORMSDIST(NORMSINV(B921)/SQRT(1-G921)+SQRT(G921/(1-G921))*NORMSINV(0.999))-C921*B921)*((1+(D921-2.5)*F921)/(1-1.5*F921))*12.5*1.06</f>
        <v>0.64410038284098214</v>
      </c>
      <c r="I921" s="143">
        <f t="shared" si="177"/>
        <v>64.410038284098221</v>
      </c>
      <c r="J921" s="142">
        <f t="shared" ref="J921:J984" si="185">+B921*C921</f>
        <v>0.44900000000000034</v>
      </c>
      <c r="K921" s="142">
        <f t="shared" ref="K921:K984" si="186">+H921*8%</f>
        <v>5.1528030627278572E-2</v>
      </c>
      <c r="L921" s="144">
        <f t="shared" si="178"/>
        <v>0.50052803062727891</v>
      </c>
      <c r="M921" s="143"/>
    </row>
    <row r="922" spans="1:13" x14ac:dyDescent="0.35">
      <c r="A922" s="143">
        <f t="shared" ref="A922:A985" si="187">+A921</f>
        <v>100</v>
      </c>
      <c r="B922" s="141">
        <f t="shared" ref="B922:B985" si="188">+B921+0.1%</f>
        <v>0.89900000000000069</v>
      </c>
      <c r="C922" s="145">
        <f t="shared" si="182"/>
        <v>0.5</v>
      </c>
      <c r="D922">
        <f t="shared" si="182"/>
        <v>2</v>
      </c>
      <c r="F922">
        <f t="shared" ref="F922:F985" si="189">+(0.11852-0.05478*LN(B922))^2</f>
        <v>1.5463556580651173E-2</v>
      </c>
      <c r="G922">
        <f t="shared" si="183"/>
        <v>0.12</v>
      </c>
      <c r="H922" s="142">
        <f t="shared" si="184"/>
        <v>0.63807237329679811</v>
      </c>
      <c r="I922" s="143">
        <f t="shared" ref="I922:I985" si="190">+H922*A922</f>
        <v>63.807237329679808</v>
      </c>
      <c r="J922" s="142">
        <f t="shared" si="185"/>
        <v>0.44950000000000034</v>
      </c>
      <c r="K922" s="142">
        <f t="shared" si="186"/>
        <v>5.1045789863743848E-2</v>
      </c>
      <c r="L922" s="144">
        <f t="shared" ref="L922:L985" si="191">+SUM(J922:K922)</f>
        <v>0.50054578986374421</v>
      </c>
      <c r="M922" s="143"/>
    </row>
    <row r="923" spans="1:13" x14ac:dyDescent="0.35">
      <c r="A923" s="143">
        <f t="shared" si="187"/>
        <v>100</v>
      </c>
      <c r="B923" s="141">
        <f t="shared" si="188"/>
        <v>0.90000000000000069</v>
      </c>
      <c r="C923" s="145">
        <f t="shared" si="182"/>
        <v>0.5</v>
      </c>
      <c r="D923">
        <f t="shared" si="182"/>
        <v>2</v>
      </c>
      <c r="F923">
        <f t="shared" si="189"/>
        <v>1.5448414023005494E-2</v>
      </c>
      <c r="G923">
        <f t="shared" si="183"/>
        <v>0.12</v>
      </c>
      <c r="H923" s="142">
        <f t="shared" si="184"/>
        <v>0.63203899054677193</v>
      </c>
      <c r="I923" s="143">
        <f t="shared" si="190"/>
        <v>63.203899054677194</v>
      </c>
      <c r="J923" s="142">
        <f t="shared" si="185"/>
        <v>0.45000000000000034</v>
      </c>
      <c r="K923" s="142">
        <f t="shared" si="186"/>
        <v>5.0563119243741753E-2</v>
      </c>
      <c r="L923" s="144">
        <f t="shared" si="191"/>
        <v>0.50056311924374208</v>
      </c>
      <c r="M923" s="143"/>
    </row>
    <row r="924" spans="1:13" x14ac:dyDescent="0.35">
      <c r="A924" s="143">
        <f t="shared" si="187"/>
        <v>100</v>
      </c>
      <c r="B924" s="141">
        <f t="shared" si="188"/>
        <v>0.90100000000000069</v>
      </c>
      <c r="C924" s="145">
        <f t="shared" si="182"/>
        <v>0.5</v>
      </c>
      <c r="D924">
        <f t="shared" si="182"/>
        <v>2</v>
      </c>
      <c r="F924">
        <f t="shared" si="189"/>
        <v>1.5433295686477184E-2</v>
      </c>
      <c r="G924">
        <f t="shared" si="183"/>
        <v>0.12</v>
      </c>
      <c r="H924" s="142">
        <f t="shared" si="184"/>
        <v>0.62600023478953071</v>
      </c>
      <c r="I924" s="143">
        <f t="shared" si="190"/>
        <v>62.600023478953069</v>
      </c>
      <c r="J924" s="142">
        <f t="shared" si="185"/>
        <v>0.45050000000000034</v>
      </c>
      <c r="K924" s="142">
        <f t="shared" si="186"/>
        <v>5.0080018783162455E-2</v>
      </c>
      <c r="L924" s="144">
        <f t="shared" si="191"/>
        <v>0.50058001878316283</v>
      </c>
      <c r="M924" s="143"/>
    </row>
    <row r="925" spans="1:13" x14ac:dyDescent="0.35">
      <c r="A925" s="143">
        <f t="shared" si="187"/>
        <v>100</v>
      </c>
      <c r="B925" s="141">
        <f t="shared" si="188"/>
        <v>0.90200000000000069</v>
      </c>
      <c r="C925" s="145">
        <f t="shared" si="182"/>
        <v>0.5</v>
      </c>
      <c r="D925">
        <f t="shared" si="182"/>
        <v>2</v>
      </c>
      <c r="F925">
        <f t="shared" si="189"/>
        <v>1.5418201509121109E-2</v>
      </c>
      <c r="G925">
        <f t="shared" si="183"/>
        <v>0.12</v>
      </c>
      <c r="H925" s="142">
        <f t="shared" si="184"/>
        <v>0.61995610607261209</v>
      </c>
      <c r="I925" s="143">
        <f t="shared" si="190"/>
        <v>61.995610607261206</v>
      </c>
      <c r="J925" s="142">
        <f t="shared" si="185"/>
        <v>0.45100000000000035</v>
      </c>
      <c r="K925" s="142">
        <f t="shared" si="186"/>
        <v>4.9596488485808971E-2</v>
      </c>
      <c r="L925" s="144">
        <f t="shared" si="191"/>
        <v>0.50059648848580929</v>
      </c>
      <c r="M925" s="143"/>
    </row>
    <row r="926" spans="1:13" x14ac:dyDescent="0.35">
      <c r="A926" s="143">
        <f t="shared" si="187"/>
        <v>100</v>
      </c>
      <c r="B926" s="141">
        <f t="shared" si="188"/>
        <v>0.90300000000000069</v>
      </c>
      <c r="C926" s="145">
        <f t="shared" si="182"/>
        <v>0.5</v>
      </c>
      <c r="D926">
        <f t="shared" si="182"/>
        <v>2</v>
      </c>
      <c r="F926">
        <f t="shared" si="189"/>
        <v>1.5403131429216234E-2</v>
      </c>
      <c r="G926">
        <f t="shared" si="183"/>
        <v>0.12</v>
      </c>
      <c r="H926" s="142">
        <f t="shared" si="184"/>
        <v>0.61390660428910004</v>
      </c>
      <c r="I926" s="143">
        <f t="shared" si="190"/>
        <v>61.390660428910003</v>
      </c>
      <c r="J926" s="142">
        <f t="shared" si="185"/>
        <v>0.45150000000000035</v>
      </c>
      <c r="K926" s="142">
        <f t="shared" si="186"/>
        <v>4.9112528343128008E-2</v>
      </c>
      <c r="L926" s="144">
        <f t="shared" si="191"/>
        <v>0.5006125283431283</v>
      </c>
      <c r="M926" s="143"/>
    </row>
    <row r="927" spans="1:13" x14ac:dyDescent="0.35">
      <c r="A927" s="143">
        <f t="shared" si="187"/>
        <v>100</v>
      </c>
      <c r="B927" s="141">
        <f t="shared" si="188"/>
        <v>0.90400000000000069</v>
      </c>
      <c r="C927" s="145">
        <f t="shared" si="182"/>
        <v>0.5</v>
      </c>
      <c r="D927">
        <f t="shared" si="182"/>
        <v>2</v>
      </c>
      <c r="F927">
        <f t="shared" si="189"/>
        <v>1.5388085385264564E-2</v>
      </c>
      <c r="G927">
        <f t="shared" si="183"/>
        <v>0.12</v>
      </c>
      <c r="H927" s="142">
        <f t="shared" si="184"/>
        <v>0.60785172917413588</v>
      </c>
      <c r="I927" s="143">
        <f t="shared" si="190"/>
        <v>60.78517291741359</v>
      </c>
      <c r="J927" s="142">
        <f t="shared" si="185"/>
        <v>0.45200000000000035</v>
      </c>
      <c r="K927" s="142">
        <f t="shared" si="186"/>
        <v>4.862813833393087E-2</v>
      </c>
      <c r="L927" s="144">
        <f t="shared" si="191"/>
        <v>0.50062813833393127</v>
      </c>
      <c r="M927" s="143"/>
    </row>
    <row r="928" spans="1:13" x14ac:dyDescent="0.35">
      <c r="A928" s="143">
        <f t="shared" si="187"/>
        <v>100</v>
      </c>
      <c r="B928" s="141">
        <f t="shared" si="188"/>
        <v>0.90500000000000069</v>
      </c>
      <c r="C928" s="145">
        <f t="shared" si="182"/>
        <v>0.5</v>
      </c>
      <c r="D928">
        <f t="shared" si="182"/>
        <v>2</v>
      </c>
      <c r="F928">
        <f t="shared" si="189"/>
        <v>1.5373063315990101E-2</v>
      </c>
      <c r="G928">
        <f t="shared" si="183"/>
        <v>0.12</v>
      </c>
      <c r="H928" s="142">
        <f t="shared" si="184"/>
        <v>0.60179148030129825</v>
      </c>
      <c r="I928" s="143">
        <f t="shared" si="190"/>
        <v>60.179148030129824</v>
      </c>
      <c r="J928" s="142">
        <f t="shared" si="185"/>
        <v>0.45250000000000035</v>
      </c>
      <c r="K928" s="142">
        <f t="shared" si="186"/>
        <v>4.8143318424103861E-2</v>
      </c>
      <c r="L928" s="144">
        <f t="shared" si="191"/>
        <v>0.50064331842410426</v>
      </c>
      <c r="M928" s="143"/>
    </row>
    <row r="929" spans="1:13" x14ac:dyDescent="0.35">
      <c r="A929" s="143">
        <f t="shared" si="187"/>
        <v>100</v>
      </c>
      <c r="B929" s="141">
        <f t="shared" si="188"/>
        <v>0.90600000000000069</v>
      </c>
      <c r="C929" s="145">
        <f t="shared" si="182"/>
        <v>0.5</v>
      </c>
      <c r="D929">
        <f t="shared" si="182"/>
        <v>2</v>
      </c>
      <c r="F929">
        <f t="shared" si="189"/>
        <v>1.5358065160337808E-2</v>
      </c>
      <c r="G929">
        <f t="shared" si="183"/>
        <v>0.12</v>
      </c>
      <c r="H929" s="142">
        <f t="shared" si="184"/>
        <v>0.59572585707884007</v>
      </c>
      <c r="I929" s="143">
        <f t="shared" si="190"/>
        <v>59.572585707884009</v>
      </c>
      <c r="J929" s="142">
        <f t="shared" si="185"/>
        <v>0.45300000000000035</v>
      </c>
      <c r="K929" s="142">
        <f t="shared" si="186"/>
        <v>4.7658068566307207E-2</v>
      </c>
      <c r="L929" s="144">
        <f t="shared" si="191"/>
        <v>0.50065806856630757</v>
      </c>
      <c r="M929" s="143"/>
    </row>
    <row r="930" spans="1:13" x14ac:dyDescent="0.35">
      <c r="A930" s="143">
        <f t="shared" si="187"/>
        <v>100</v>
      </c>
      <c r="B930" s="141">
        <f t="shared" si="188"/>
        <v>0.90700000000000069</v>
      </c>
      <c r="C930" s="145">
        <f t="shared" si="182"/>
        <v>0.5</v>
      </c>
      <c r="D930">
        <f t="shared" si="182"/>
        <v>2</v>
      </c>
      <c r="F930">
        <f t="shared" si="189"/>
        <v>1.5343090857472567E-2</v>
      </c>
      <c r="G930">
        <f t="shared" si="183"/>
        <v>0.12</v>
      </c>
      <c r="H930" s="142">
        <f t="shared" si="184"/>
        <v>0.58965485874578594</v>
      </c>
      <c r="I930" s="143">
        <f t="shared" si="190"/>
        <v>58.96548587457859</v>
      </c>
      <c r="J930" s="142">
        <f t="shared" si="185"/>
        <v>0.45350000000000035</v>
      </c>
      <c r="K930" s="142">
        <f t="shared" si="186"/>
        <v>4.7172388699662879E-2</v>
      </c>
      <c r="L930" s="144">
        <f t="shared" si="191"/>
        <v>0.50067238869966324</v>
      </c>
      <c r="M930" s="143"/>
    </row>
    <row r="931" spans="1:13" x14ac:dyDescent="0.35">
      <c r="A931" s="143">
        <f t="shared" si="187"/>
        <v>100</v>
      </c>
      <c r="B931" s="141">
        <f t="shared" si="188"/>
        <v>0.9080000000000007</v>
      </c>
      <c r="C931" s="145">
        <f t="shared" si="182"/>
        <v>0.5</v>
      </c>
      <c r="D931">
        <f t="shared" si="182"/>
        <v>2</v>
      </c>
      <c r="F931">
        <f t="shared" si="189"/>
        <v>1.5328140346778152E-2</v>
      </c>
      <c r="G931">
        <f t="shared" si="183"/>
        <v>0.12</v>
      </c>
      <c r="H931" s="142">
        <f t="shared" si="184"/>
        <v>0.58357848436787074</v>
      </c>
      <c r="I931" s="143">
        <f t="shared" si="190"/>
        <v>58.357848436787073</v>
      </c>
      <c r="J931" s="142">
        <f t="shared" si="185"/>
        <v>0.45400000000000035</v>
      </c>
      <c r="K931" s="142">
        <f t="shared" si="186"/>
        <v>4.6686278749429662E-2</v>
      </c>
      <c r="L931" s="144">
        <f t="shared" si="191"/>
        <v>0.50068627874943006</v>
      </c>
      <c r="M931" s="143"/>
    </row>
    <row r="932" spans="1:13" x14ac:dyDescent="0.35">
      <c r="A932" s="143">
        <f t="shared" si="187"/>
        <v>100</v>
      </c>
      <c r="B932" s="141">
        <f t="shared" si="188"/>
        <v>0.9090000000000007</v>
      </c>
      <c r="C932" s="145">
        <f t="shared" si="182"/>
        <v>0.5</v>
      </c>
      <c r="D932">
        <f t="shared" si="182"/>
        <v>2</v>
      </c>
      <c r="F932">
        <f t="shared" si="189"/>
        <v>1.5313213567856213E-2</v>
      </c>
      <c r="G932">
        <f t="shared" si="183"/>
        <v>0.12</v>
      </c>
      <c r="H932" s="142">
        <f t="shared" si="184"/>
        <v>0.57749673283332803</v>
      </c>
      <c r="I932" s="143">
        <f t="shared" si="190"/>
        <v>57.749673283332804</v>
      </c>
      <c r="J932" s="142">
        <f t="shared" si="185"/>
        <v>0.45450000000000035</v>
      </c>
      <c r="K932" s="142">
        <f t="shared" si="186"/>
        <v>4.6199738626666244E-2</v>
      </c>
      <c r="L932" s="144">
        <f t="shared" si="191"/>
        <v>0.50069973862666661</v>
      </c>
      <c r="M932" s="143"/>
    </row>
    <row r="933" spans="1:13" x14ac:dyDescent="0.35">
      <c r="A933" s="143">
        <f t="shared" si="187"/>
        <v>100</v>
      </c>
      <c r="B933" s="141">
        <f t="shared" si="188"/>
        <v>0.9100000000000007</v>
      </c>
      <c r="C933" s="145">
        <f t="shared" si="182"/>
        <v>0.5</v>
      </c>
      <c r="D933">
        <f t="shared" si="182"/>
        <v>2</v>
      </c>
      <c r="F933">
        <f t="shared" si="189"/>
        <v>1.5298310460525244E-2</v>
      </c>
      <c r="G933">
        <f t="shared" si="183"/>
        <v>0.12</v>
      </c>
      <c r="H933" s="142">
        <f t="shared" si="184"/>
        <v>0.57140960284849673</v>
      </c>
      <c r="I933" s="143">
        <f t="shared" si="190"/>
        <v>57.140960284849676</v>
      </c>
      <c r="J933" s="142">
        <f t="shared" si="185"/>
        <v>0.45500000000000035</v>
      </c>
      <c r="K933" s="142">
        <f t="shared" si="186"/>
        <v>4.5712768227879737E-2</v>
      </c>
      <c r="L933" s="144">
        <f t="shared" si="191"/>
        <v>0.50071276822788013</v>
      </c>
      <c r="M933" s="143"/>
    </row>
    <row r="934" spans="1:13" x14ac:dyDescent="0.35">
      <c r="A934" s="143">
        <f t="shared" si="187"/>
        <v>100</v>
      </c>
      <c r="B934" s="141">
        <f t="shared" si="188"/>
        <v>0.9110000000000007</v>
      </c>
      <c r="C934" s="145">
        <f t="shared" si="182"/>
        <v>0.5</v>
      </c>
      <c r="D934">
        <f t="shared" si="182"/>
        <v>2</v>
      </c>
      <c r="F934">
        <f t="shared" si="189"/>
        <v>1.5283430964819602E-2</v>
      </c>
      <c r="G934">
        <f t="shared" si="183"/>
        <v>0.12</v>
      </c>
      <c r="H934" s="142">
        <f t="shared" si="184"/>
        <v>0.56531709293326748</v>
      </c>
      <c r="I934" s="143">
        <f t="shared" si="190"/>
        <v>56.531709293326749</v>
      </c>
      <c r="J934" s="142">
        <f t="shared" si="185"/>
        <v>0.45550000000000035</v>
      </c>
      <c r="K934" s="142">
        <f t="shared" si="186"/>
        <v>4.52253674346614E-2</v>
      </c>
      <c r="L934" s="144">
        <f t="shared" si="191"/>
        <v>0.50072536743466178</v>
      </c>
      <c r="M934" s="143"/>
    </row>
    <row r="935" spans="1:13" x14ac:dyDescent="0.35">
      <c r="A935" s="143">
        <f t="shared" si="187"/>
        <v>100</v>
      </c>
      <c r="B935" s="141">
        <f t="shared" si="188"/>
        <v>0.9120000000000007</v>
      </c>
      <c r="C935" s="145">
        <f t="shared" si="182"/>
        <v>0.5</v>
      </c>
      <c r="D935">
        <f t="shared" si="182"/>
        <v>2</v>
      </c>
      <c r="F935">
        <f t="shared" si="189"/>
        <v>1.5268575020988466E-2</v>
      </c>
      <c r="G935">
        <f t="shared" si="183"/>
        <v>0.12</v>
      </c>
      <c r="H935" s="142">
        <f t="shared" si="184"/>
        <v>0.55921920141632875</v>
      </c>
      <c r="I935" s="143">
        <f t="shared" si="190"/>
        <v>55.921920141632874</v>
      </c>
      <c r="J935" s="142">
        <f t="shared" si="185"/>
        <v>0.45600000000000035</v>
      </c>
      <c r="K935" s="142">
        <f t="shared" si="186"/>
        <v>4.4737536113306303E-2</v>
      </c>
      <c r="L935" s="144">
        <f t="shared" si="191"/>
        <v>0.50073753611330662</v>
      </c>
      <c r="M935" s="143"/>
    </row>
    <row r="936" spans="1:13" x14ac:dyDescent="0.35">
      <c r="A936" s="143">
        <f t="shared" si="187"/>
        <v>100</v>
      </c>
      <c r="B936" s="141">
        <f t="shared" si="188"/>
        <v>0.9130000000000007</v>
      </c>
      <c r="C936" s="145">
        <f t="shared" si="182"/>
        <v>0.5</v>
      </c>
      <c r="D936">
        <f t="shared" si="182"/>
        <v>2</v>
      </c>
      <c r="F936">
        <f t="shared" si="189"/>
        <v>1.5253742569494856E-2</v>
      </c>
      <c r="G936">
        <f t="shared" si="183"/>
        <v>0.12</v>
      </c>
      <c r="H936" s="142">
        <f t="shared" si="184"/>
        <v>0.55311592643023355</v>
      </c>
      <c r="I936" s="143">
        <f t="shared" si="190"/>
        <v>55.311592643023353</v>
      </c>
      <c r="J936" s="142">
        <f t="shared" si="185"/>
        <v>0.45650000000000035</v>
      </c>
      <c r="K936" s="142">
        <f t="shared" si="186"/>
        <v>4.4249274114418688E-2</v>
      </c>
      <c r="L936" s="144">
        <f t="shared" si="191"/>
        <v>0.50074927411441905</v>
      </c>
      <c r="M936" s="143"/>
    </row>
    <row r="937" spans="1:13" x14ac:dyDescent="0.35">
      <c r="A937" s="143">
        <f t="shared" si="187"/>
        <v>100</v>
      </c>
      <c r="B937" s="141">
        <f t="shared" si="188"/>
        <v>0.9140000000000007</v>
      </c>
      <c r="C937" s="145">
        <f t="shared" ref="C937:D952" si="192">+C936</f>
        <v>0.5</v>
      </c>
      <c r="D937">
        <f t="shared" si="192"/>
        <v>2</v>
      </c>
      <c r="F937">
        <f t="shared" si="189"/>
        <v>1.5238933551014654E-2</v>
      </c>
      <c r="G937">
        <f t="shared" si="183"/>
        <v>0.12</v>
      </c>
      <c r="H937" s="142">
        <f t="shared" si="184"/>
        <v>0.54700726590624449</v>
      </c>
      <c r="I937" s="143">
        <f t="shared" si="190"/>
        <v>54.700726590624448</v>
      </c>
      <c r="J937" s="142">
        <f t="shared" si="185"/>
        <v>0.45700000000000035</v>
      </c>
      <c r="K937" s="142">
        <f t="shared" si="186"/>
        <v>4.3760581272499557E-2</v>
      </c>
      <c r="L937" s="144">
        <f t="shared" si="191"/>
        <v>0.50076058127249989</v>
      </c>
      <c r="M937" s="143"/>
    </row>
    <row r="938" spans="1:13" x14ac:dyDescent="0.35">
      <c r="A938" s="143">
        <f t="shared" si="187"/>
        <v>100</v>
      </c>
      <c r="B938" s="141">
        <f t="shared" si="188"/>
        <v>0.9150000000000007</v>
      </c>
      <c r="C938" s="145">
        <f t="shared" si="192"/>
        <v>0.5</v>
      </c>
      <c r="D938">
        <f t="shared" si="192"/>
        <v>2</v>
      </c>
      <c r="F938">
        <f t="shared" si="189"/>
        <v>1.5224147906435583E-2</v>
      </c>
      <c r="G938">
        <f t="shared" si="183"/>
        <v>0.12</v>
      </c>
      <c r="H938" s="142">
        <f t="shared" si="184"/>
        <v>0.5408932175689789</v>
      </c>
      <c r="I938" s="143">
        <f t="shared" si="190"/>
        <v>54.089321756897888</v>
      </c>
      <c r="J938" s="142">
        <f t="shared" si="185"/>
        <v>0.45750000000000035</v>
      </c>
      <c r="K938" s="142">
        <f t="shared" si="186"/>
        <v>4.3271457405518313E-2</v>
      </c>
      <c r="L938" s="144">
        <f t="shared" si="191"/>
        <v>0.50077145740551865</v>
      </c>
      <c r="M938" s="143"/>
    </row>
    <row r="939" spans="1:13" x14ac:dyDescent="0.35">
      <c r="A939" s="143">
        <f t="shared" si="187"/>
        <v>100</v>
      </c>
      <c r="B939" s="141">
        <f t="shared" si="188"/>
        <v>0.9160000000000007</v>
      </c>
      <c r="C939" s="145">
        <f t="shared" si="192"/>
        <v>0.5</v>
      </c>
      <c r="D939">
        <f t="shared" si="192"/>
        <v>2</v>
      </c>
      <c r="F939">
        <f t="shared" si="189"/>
        <v>1.5209385576856249E-2</v>
      </c>
      <c r="G939">
        <f t="shared" si="183"/>
        <v>0.12</v>
      </c>
      <c r="H939" s="142">
        <f t="shared" si="184"/>
        <v>0.53477377893081846</v>
      </c>
      <c r="I939" s="143">
        <f t="shared" si="190"/>
        <v>53.477377893081844</v>
      </c>
      <c r="J939" s="142">
        <f t="shared" si="185"/>
        <v>0.45800000000000035</v>
      </c>
      <c r="K939" s="142">
        <f t="shared" si="186"/>
        <v>4.2781902314465478E-2</v>
      </c>
      <c r="L939" s="144">
        <f t="shared" si="191"/>
        <v>0.50078190231446584</v>
      </c>
      <c r="M939" s="143"/>
    </row>
    <row r="940" spans="1:13" x14ac:dyDescent="0.35">
      <c r="A940" s="143">
        <f t="shared" si="187"/>
        <v>100</v>
      </c>
      <c r="B940" s="141">
        <f t="shared" si="188"/>
        <v>0.9170000000000007</v>
      </c>
      <c r="C940" s="145">
        <f t="shared" si="192"/>
        <v>0.5</v>
      </c>
      <c r="D940">
        <f t="shared" si="192"/>
        <v>2</v>
      </c>
      <c r="F940">
        <f t="shared" si="189"/>
        <v>1.5194646503585157E-2</v>
      </c>
      <c r="G940">
        <f t="shared" si="183"/>
        <v>0.12</v>
      </c>
      <c r="H940" s="142">
        <f t="shared" si="184"/>
        <v>0.52864894728607936</v>
      </c>
      <c r="I940" s="143">
        <f t="shared" si="190"/>
        <v>52.864894728607936</v>
      </c>
      <c r="J940" s="142">
        <f t="shared" si="185"/>
        <v>0.45850000000000035</v>
      </c>
      <c r="K940" s="142">
        <f t="shared" si="186"/>
        <v>4.2291915782886352E-2</v>
      </c>
      <c r="L940" s="144">
        <f t="shared" si="191"/>
        <v>0.50079191578288673</v>
      </c>
      <c r="M940" s="143"/>
    </row>
    <row r="941" spans="1:13" x14ac:dyDescent="0.35">
      <c r="A941" s="143">
        <f t="shared" si="187"/>
        <v>100</v>
      </c>
      <c r="B941" s="141">
        <f t="shared" si="188"/>
        <v>0.9180000000000007</v>
      </c>
      <c r="C941" s="145">
        <f t="shared" si="192"/>
        <v>0.5</v>
      </c>
      <c r="D941">
        <f t="shared" si="192"/>
        <v>2</v>
      </c>
      <c r="F941">
        <f t="shared" si="189"/>
        <v>1.5179930628139746E-2</v>
      </c>
      <c r="G941">
        <f t="shared" si="183"/>
        <v>0.12</v>
      </c>
      <c r="H941" s="142">
        <f t="shared" si="184"/>
        <v>0.52251871970493602</v>
      </c>
      <c r="I941" s="143">
        <f t="shared" si="190"/>
        <v>52.251871970493603</v>
      </c>
      <c r="J941" s="142">
        <f t="shared" si="185"/>
        <v>0.45900000000000035</v>
      </c>
      <c r="K941" s="142">
        <f t="shared" si="186"/>
        <v>4.1801497576394883E-2</v>
      </c>
      <c r="L941" s="144">
        <f t="shared" si="191"/>
        <v>0.50080149757639525</v>
      </c>
      <c r="M941" s="143"/>
    </row>
    <row r="942" spans="1:13" x14ac:dyDescent="0.35">
      <c r="A942" s="143">
        <f t="shared" si="187"/>
        <v>100</v>
      </c>
      <c r="B942" s="141">
        <f t="shared" si="188"/>
        <v>0.91900000000000071</v>
      </c>
      <c r="C942" s="145">
        <f t="shared" si="192"/>
        <v>0.5</v>
      </c>
      <c r="D942">
        <f t="shared" si="192"/>
        <v>2</v>
      </c>
      <c r="F942">
        <f t="shared" si="189"/>
        <v>1.5165237892245409E-2</v>
      </c>
      <c r="G942">
        <f t="shared" si="183"/>
        <v>0.12</v>
      </c>
      <c r="H942" s="142">
        <f t="shared" si="184"/>
        <v>0.51638309302707064</v>
      </c>
      <c r="I942" s="143">
        <f t="shared" si="190"/>
        <v>51.638309302707064</v>
      </c>
      <c r="J942" s="142">
        <f t="shared" si="185"/>
        <v>0.45950000000000035</v>
      </c>
      <c r="K942" s="142">
        <f t="shared" si="186"/>
        <v>4.131064744216565E-2</v>
      </c>
      <c r="L942" s="144">
        <f t="shared" si="191"/>
        <v>0.50081064744216597</v>
      </c>
      <c r="M942" s="143"/>
    </row>
    <row r="943" spans="1:13" x14ac:dyDescent="0.35">
      <c r="A943" s="143">
        <f t="shared" si="187"/>
        <v>100</v>
      </c>
      <c r="B943" s="141">
        <f t="shared" si="188"/>
        <v>0.92000000000000071</v>
      </c>
      <c r="C943" s="145">
        <f t="shared" si="192"/>
        <v>0.5</v>
      </c>
      <c r="D943">
        <f t="shared" si="192"/>
        <v>2</v>
      </c>
      <c r="F943">
        <f t="shared" si="189"/>
        <v>1.5150568237834554E-2</v>
      </c>
      <c r="G943">
        <f t="shared" si="183"/>
        <v>0.12</v>
      </c>
      <c r="H943" s="142">
        <f t="shared" si="184"/>
        <v>0.51024206385505189</v>
      </c>
      <c r="I943" s="143">
        <f t="shared" si="190"/>
        <v>51.024206385505188</v>
      </c>
      <c r="J943" s="142">
        <f t="shared" si="185"/>
        <v>0.46000000000000035</v>
      </c>
      <c r="K943" s="142">
        <f t="shared" si="186"/>
        <v>4.081936510840415E-2</v>
      </c>
      <c r="L943" s="144">
        <f t="shared" si="191"/>
        <v>0.50081936510840452</v>
      </c>
      <c r="M943" s="143"/>
    </row>
    <row r="944" spans="1:13" x14ac:dyDescent="0.35">
      <c r="A944" s="143">
        <f t="shared" si="187"/>
        <v>100</v>
      </c>
      <c r="B944" s="141">
        <f t="shared" si="188"/>
        <v>0.92100000000000071</v>
      </c>
      <c r="C944" s="145">
        <f t="shared" si="192"/>
        <v>0.5</v>
      </c>
      <c r="D944">
        <f t="shared" si="192"/>
        <v>2</v>
      </c>
      <c r="F944">
        <f t="shared" si="189"/>
        <v>1.5135921607045629E-2</v>
      </c>
      <c r="G944">
        <f t="shared" si="183"/>
        <v>0.12</v>
      </c>
      <c r="H944" s="142">
        <f t="shared" si="184"/>
        <v>0.50409562854740342</v>
      </c>
      <c r="I944" s="143">
        <f t="shared" si="190"/>
        <v>50.409562854740344</v>
      </c>
      <c r="J944" s="142">
        <f t="shared" si="185"/>
        <v>0.46050000000000035</v>
      </c>
      <c r="K944" s="142">
        <f t="shared" si="186"/>
        <v>4.0327650283792274E-2</v>
      </c>
      <c r="L944" s="144">
        <f t="shared" si="191"/>
        <v>0.50082765028379261</v>
      </c>
      <c r="M944" s="143"/>
    </row>
    <row r="945" spans="1:13" x14ac:dyDescent="0.35">
      <c r="A945" s="143">
        <f t="shared" si="187"/>
        <v>100</v>
      </c>
      <c r="B945" s="141">
        <f t="shared" si="188"/>
        <v>0.92200000000000071</v>
      </c>
      <c r="C945" s="145">
        <f t="shared" si="192"/>
        <v>0.5</v>
      </c>
      <c r="D945">
        <f t="shared" si="192"/>
        <v>2</v>
      </c>
      <c r="F945">
        <f t="shared" si="189"/>
        <v>1.5121297942222186E-2</v>
      </c>
      <c r="G945">
        <f t="shared" si="183"/>
        <v>0.12</v>
      </c>
      <c r="H945" s="142">
        <f t="shared" si="184"/>
        <v>0.4979437832113745</v>
      </c>
      <c r="I945" s="143">
        <f t="shared" si="190"/>
        <v>49.794378321137451</v>
      </c>
      <c r="J945" s="142">
        <f t="shared" si="185"/>
        <v>0.46100000000000035</v>
      </c>
      <c r="K945" s="142">
        <f t="shared" si="186"/>
        <v>3.9835502656909959E-2</v>
      </c>
      <c r="L945" s="144">
        <f t="shared" si="191"/>
        <v>0.50083550265691035</v>
      </c>
      <c r="M945" s="143"/>
    </row>
    <row r="946" spans="1:13" x14ac:dyDescent="0.35">
      <c r="A946" s="143">
        <f t="shared" si="187"/>
        <v>100</v>
      </c>
      <c r="B946" s="141">
        <f t="shared" si="188"/>
        <v>0.92300000000000071</v>
      </c>
      <c r="C946" s="145">
        <f t="shared" si="192"/>
        <v>0.5</v>
      </c>
      <c r="D946">
        <f t="shared" si="192"/>
        <v>2</v>
      </c>
      <c r="F946">
        <f t="shared" si="189"/>
        <v>1.510669718591193E-2</v>
      </c>
      <c r="G946">
        <f t="shared" si="183"/>
        <v>0.12</v>
      </c>
      <c r="H946" s="142">
        <f t="shared" si="184"/>
        <v>0.49178652369536363</v>
      </c>
      <c r="I946" s="143">
        <f t="shared" si="190"/>
        <v>49.178652369536366</v>
      </c>
      <c r="J946" s="142">
        <f t="shared" si="185"/>
        <v>0.46150000000000035</v>
      </c>
      <c r="K946" s="142">
        <f t="shared" si="186"/>
        <v>3.9342921895629095E-2</v>
      </c>
      <c r="L946" s="144">
        <f t="shared" si="191"/>
        <v>0.5008429218956294</v>
      </c>
      <c r="M946" s="143"/>
    </row>
    <row r="947" spans="1:13" x14ac:dyDescent="0.35">
      <c r="A947" s="143">
        <f t="shared" si="187"/>
        <v>100</v>
      </c>
      <c r="B947" s="141">
        <f t="shared" si="188"/>
        <v>0.92400000000000071</v>
      </c>
      <c r="C947" s="145">
        <f t="shared" si="192"/>
        <v>0.5</v>
      </c>
      <c r="D947">
        <f t="shared" si="192"/>
        <v>2</v>
      </c>
      <c r="F947">
        <f t="shared" si="189"/>
        <v>1.5092119280865792E-2</v>
      </c>
      <c r="G947">
        <f t="shared" si="183"/>
        <v>0.12</v>
      </c>
      <c r="H947" s="142">
        <f t="shared" si="184"/>
        <v>0.48562384558100163</v>
      </c>
      <c r="I947" s="143">
        <f t="shared" si="190"/>
        <v>48.562384558100163</v>
      </c>
      <c r="J947" s="142">
        <f t="shared" si="185"/>
        <v>0.46200000000000035</v>
      </c>
      <c r="K947" s="142">
        <f t="shared" si="186"/>
        <v>3.8849907646480129E-2</v>
      </c>
      <c r="L947" s="144">
        <f t="shared" si="191"/>
        <v>0.50084990764648052</v>
      </c>
      <c r="M947" s="143"/>
    </row>
    <row r="948" spans="1:13" x14ac:dyDescent="0.35">
      <c r="A948" s="143">
        <f t="shared" si="187"/>
        <v>100</v>
      </c>
      <c r="B948" s="141">
        <f t="shared" si="188"/>
        <v>0.92500000000000071</v>
      </c>
      <c r="C948" s="145">
        <f t="shared" si="192"/>
        <v>0.5</v>
      </c>
      <c r="D948">
        <f t="shared" si="192"/>
        <v>2</v>
      </c>
      <c r="F948">
        <f t="shared" si="189"/>
        <v>1.5077564170036976E-2</v>
      </c>
      <c r="G948">
        <f t="shared" si="183"/>
        <v>0.12</v>
      </c>
      <c r="H948" s="142">
        <f t="shared" si="184"/>
        <v>0.47945574417485515</v>
      </c>
      <c r="I948" s="143">
        <f t="shared" si="190"/>
        <v>47.945574417485517</v>
      </c>
      <c r="J948" s="142">
        <f t="shared" si="185"/>
        <v>0.46250000000000036</v>
      </c>
      <c r="K948" s="142">
        <f t="shared" si="186"/>
        <v>3.8356459533988412E-2</v>
      </c>
      <c r="L948" s="144">
        <f t="shared" si="191"/>
        <v>0.50085645953398872</v>
      </c>
      <c r="M948" s="143"/>
    </row>
    <row r="949" spans="1:13" x14ac:dyDescent="0.35">
      <c r="A949" s="143">
        <f t="shared" si="187"/>
        <v>100</v>
      </c>
      <c r="B949" s="141">
        <f t="shared" si="188"/>
        <v>0.92600000000000071</v>
      </c>
      <c r="C949" s="145">
        <f t="shared" si="192"/>
        <v>0.5</v>
      </c>
      <c r="D949">
        <f t="shared" si="192"/>
        <v>2</v>
      </c>
      <c r="F949">
        <f t="shared" si="189"/>
        <v>1.5063031796580053E-2</v>
      </c>
      <c r="G949">
        <f t="shared" si="183"/>
        <v>0.12</v>
      </c>
      <c r="H949" s="142">
        <f t="shared" si="184"/>
        <v>0.47328221449973934</v>
      </c>
      <c r="I949" s="143">
        <f t="shared" si="190"/>
        <v>47.328221449973931</v>
      </c>
      <c r="J949" s="142">
        <f t="shared" si="185"/>
        <v>0.46300000000000036</v>
      </c>
      <c r="K949" s="142">
        <f t="shared" si="186"/>
        <v>3.7862577159979149E-2</v>
      </c>
      <c r="L949" s="144">
        <f t="shared" si="191"/>
        <v>0.50086257715997951</v>
      </c>
      <c r="M949" s="143"/>
    </row>
    <row r="950" spans="1:13" x14ac:dyDescent="0.35">
      <c r="A950" s="143">
        <f t="shared" si="187"/>
        <v>100</v>
      </c>
      <c r="B950" s="141">
        <f t="shared" si="188"/>
        <v>0.92700000000000071</v>
      </c>
      <c r="C950" s="145">
        <f t="shared" si="192"/>
        <v>0.5</v>
      </c>
      <c r="D950">
        <f t="shared" si="192"/>
        <v>2</v>
      </c>
      <c r="F950">
        <f t="shared" si="189"/>
        <v>1.5048522103850022E-2</v>
      </c>
      <c r="G950">
        <f t="shared" si="183"/>
        <v>0.12</v>
      </c>
      <c r="H950" s="142">
        <f t="shared" si="184"/>
        <v>0.46710325128561059</v>
      </c>
      <c r="I950" s="143">
        <f t="shared" si="190"/>
        <v>46.71032512856106</v>
      </c>
      <c r="J950" s="142">
        <f t="shared" si="185"/>
        <v>0.46350000000000036</v>
      </c>
      <c r="K950" s="142">
        <f t="shared" si="186"/>
        <v>3.7368260102848848E-2</v>
      </c>
      <c r="L950" s="144">
        <f t="shared" si="191"/>
        <v>0.50086826010284924</v>
      </c>
      <c r="M950" s="143"/>
    </row>
    <row r="951" spans="1:13" x14ac:dyDescent="0.35">
      <c r="A951" s="143">
        <f t="shared" si="187"/>
        <v>100</v>
      </c>
      <c r="B951" s="141">
        <f t="shared" si="188"/>
        <v>0.92800000000000071</v>
      </c>
      <c r="C951" s="145">
        <f t="shared" si="192"/>
        <v>0.5</v>
      </c>
      <c r="D951">
        <f t="shared" si="192"/>
        <v>2</v>
      </c>
      <c r="F951">
        <f t="shared" si="189"/>
        <v>1.503403503540141E-2</v>
      </c>
      <c r="G951">
        <f t="shared" si="183"/>
        <v>0.12</v>
      </c>
      <c r="H951" s="142">
        <f t="shared" si="184"/>
        <v>0.46091884896001589</v>
      </c>
      <c r="I951" s="143">
        <f t="shared" si="190"/>
        <v>46.091884896001588</v>
      </c>
      <c r="J951" s="142">
        <f t="shared" si="185"/>
        <v>0.46400000000000036</v>
      </c>
      <c r="K951" s="142">
        <f t="shared" si="186"/>
        <v>3.6873507916801274E-2</v>
      </c>
      <c r="L951" s="144">
        <f t="shared" si="191"/>
        <v>0.50087350791680163</v>
      </c>
      <c r="M951" s="143"/>
    </row>
    <row r="952" spans="1:13" x14ac:dyDescent="0.35">
      <c r="A952" s="143">
        <f t="shared" si="187"/>
        <v>100</v>
      </c>
      <c r="B952" s="141">
        <f t="shared" si="188"/>
        <v>0.92900000000000071</v>
      </c>
      <c r="C952" s="145">
        <f t="shared" si="192"/>
        <v>0.5</v>
      </c>
      <c r="D952">
        <f t="shared" si="192"/>
        <v>2</v>
      </c>
      <c r="F952">
        <f t="shared" si="189"/>
        <v>1.501957053498733E-2</v>
      </c>
      <c r="G952">
        <f t="shared" si="183"/>
        <v>0.12</v>
      </c>
      <c r="H952" s="142">
        <f t="shared" si="184"/>
        <v>0.45472900163806318</v>
      </c>
      <c r="I952" s="143">
        <f t="shared" si="190"/>
        <v>45.472900163806315</v>
      </c>
      <c r="J952" s="142">
        <f t="shared" si="185"/>
        <v>0.46450000000000036</v>
      </c>
      <c r="K952" s="142">
        <f t="shared" si="186"/>
        <v>3.6378320131045055E-2</v>
      </c>
      <c r="L952" s="144">
        <f t="shared" si="191"/>
        <v>0.50087832013104538</v>
      </c>
      <c r="M952" s="143"/>
    </row>
    <row r="953" spans="1:13" x14ac:dyDescent="0.35">
      <c r="A953" s="143">
        <f t="shared" si="187"/>
        <v>100</v>
      </c>
      <c r="B953" s="141">
        <f t="shared" si="188"/>
        <v>0.93000000000000071</v>
      </c>
      <c r="C953" s="145">
        <f t="shared" ref="C953:D968" si="193">+C952</f>
        <v>0.5</v>
      </c>
      <c r="D953">
        <f t="shared" si="193"/>
        <v>2</v>
      </c>
      <c r="F953">
        <f t="shared" si="189"/>
        <v>1.5005128546558617E-2</v>
      </c>
      <c r="G953">
        <f t="shared" si="183"/>
        <v>0.12</v>
      </c>
      <c r="H953" s="142">
        <f t="shared" si="184"/>
        <v>0.44853370311189783</v>
      </c>
      <c r="I953" s="143">
        <f t="shared" si="190"/>
        <v>44.853370311189785</v>
      </c>
      <c r="J953" s="142">
        <f t="shared" si="185"/>
        <v>0.46500000000000036</v>
      </c>
      <c r="K953" s="142">
        <f t="shared" si="186"/>
        <v>3.588269624895183E-2</v>
      </c>
      <c r="L953" s="144">
        <f t="shared" si="191"/>
        <v>0.50088269624895221</v>
      </c>
      <c r="M953" s="143"/>
    </row>
    <row r="954" spans="1:13" x14ac:dyDescent="0.35">
      <c r="A954" s="143">
        <f t="shared" si="187"/>
        <v>100</v>
      </c>
      <c r="B954" s="141">
        <f t="shared" si="188"/>
        <v>0.93100000000000072</v>
      </c>
      <c r="C954" s="145">
        <f t="shared" si="193"/>
        <v>0.5</v>
      </c>
      <c r="D954">
        <f t="shared" si="193"/>
        <v>2</v>
      </c>
      <c r="F954">
        <f t="shared" si="189"/>
        <v>1.4990709014262882E-2</v>
      </c>
      <c r="G954">
        <f t="shared" si="183"/>
        <v>0.12</v>
      </c>
      <c r="H954" s="142">
        <f t="shared" si="184"/>
        <v>0.44233294683963814</v>
      </c>
      <c r="I954" s="143">
        <f t="shared" si="190"/>
        <v>44.233294683963813</v>
      </c>
      <c r="J954" s="142">
        <f t="shared" si="185"/>
        <v>0.46550000000000036</v>
      </c>
      <c r="K954" s="142">
        <f t="shared" si="186"/>
        <v>3.5386635747171054E-2</v>
      </c>
      <c r="L954" s="144">
        <f t="shared" si="191"/>
        <v>0.5008866357471714</v>
      </c>
      <c r="M954" s="143"/>
    </row>
    <row r="955" spans="1:13" x14ac:dyDescent="0.35">
      <c r="A955" s="143">
        <f t="shared" si="187"/>
        <v>100</v>
      </c>
      <c r="B955" s="141">
        <f t="shared" si="188"/>
        <v>0.93200000000000072</v>
      </c>
      <c r="C955" s="145">
        <f t="shared" si="193"/>
        <v>0.5</v>
      </c>
      <c r="D955">
        <f t="shared" si="193"/>
        <v>2</v>
      </c>
      <c r="F955">
        <f t="shared" si="189"/>
        <v>1.4976311882443643E-2</v>
      </c>
      <c r="G955">
        <f t="shared" si="183"/>
        <v>0.12</v>
      </c>
      <c r="H955" s="142">
        <f t="shared" si="184"/>
        <v>0.4361267259337413</v>
      </c>
      <c r="I955" s="143">
        <f t="shared" si="190"/>
        <v>43.612672593374128</v>
      </c>
      <c r="J955" s="142">
        <f t="shared" si="185"/>
        <v>0.46600000000000036</v>
      </c>
      <c r="K955" s="142">
        <f t="shared" si="186"/>
        <v>3.4890138074699303E-2</v>
      </c>
      <c r="L955" s="144">
        <f t="shared" si="191"/>
        <v>0.50089013807469962</v>
      </c>
      <c r="M955" s="143"/>
    </row>
    <row r="956" spans="1:13" x14ac:dyDescent="0.35">
      <c r="A956" s="143">
        <f t="shared" si="187"/>
        <v>100</v>
      </c>
      <c r="B956" s="141">
        <f t="shared" si="188"/>
        <v>0.93300000000000072</v>
      </c>
      <c r="C956" s="145">
        <f t="shared" si="193"/>
        <v>0.5</v>
      </c>
      <c r="D956">
        <f t="shared" si="193"/>
        <v>2</v>
      </c>
      <c r="F956">
        <f t="shared" si="189"/>
        <v>1.4961937095639428E-2</v>
      </c>
      <c r="G956">
        <f t="shared" si="183"/>
        <v>0.12</v>
      </c>
      <c r="H956" s="142">
        <f t="shared" si="184"/>
        <v>0.42991503314876073</v>
      </c>
      <c r="I956" s="143">
        <f t="shared" si="190"/>
        <v>42.99150331487607</v>
      </c>
      <c r="J956" s="142">
        <f t="shared" si="185"/>
        <v>0.46650000000000036</v>
      </c>
      <c r="K956" s="142">
        <f t="shared" si="186"/>
        <v>3.4393202651900857E-2</v>
      </c>
      <c r="L956" s="144">
        <f t="shared" si="191"/>
        <v>0.50089320265190118</v>
      </c>
      <c r="M956" s="143"/>
    </row>
    <row r="957" spans="1:13" x14ac:dyDescent="0.35">
      <c r="A957" s="143">
        <f t="shared" si="187"/>
        <v>100</v>
      </c>
      <c r="B957" s="141">
        <f t="shared" si="188"/>
        <v>0.93400000000000072</v>
      </c>
      <c r="C957" s="145">
        <f t="shared" si="193"/>
        <v>0.5</v>
      </c>
      <c r="D957">
        <f t="shared" si="193"/>
        <v>2</v>
      </c>
      <c r="F957">
        <f t="shared" si="189"/>
        <v>1.4947584598582886E-2</v>
      </c>
      <c r="G957">
        <f t="shared" si="183"/>
        <v>0.12</v>
      </c>
      <c r="H957" s="142">
        <f t="shared" si="184"/>
        <v>0.42369786086845679</v>
      </c>
      <c r="I957" s="143">
        <f t="shared" si="190"/>
        <v>42.369786086845679</v>
      </c>
      <c r="J957" s="142">
        <f t="shared" si="185"/>
        <v>0.46700000000000036</v>
      </c>
      <c r="K957" s="142">
        <f t="shared" si="186"/>
        <v>3.3895828869476542E-2</v>
      </c>
      <c r="L957" s="144">
        <f t="shared" si="191"/>
        <v>0.50089582886947692</v>
      </c>
      <c r="M957" s="143"/>
    </row>
    <row r="958" spans="1:13" x14ac:dyDescent="0.35">
      <c r="A958" s="143">
        <f t="shared" si="187"/>
        <v>100</v>
      </c>
      <c r="B958" s="141">
        <f t="shared" si="188"/>
        <v>0.93500000000000072</v>
      </c>
      <c r="C958" s="145">
        <f t="shared" si="193"/>
        <v>0.5</v>
      </c>
      <c r="D958">
        <f t="shared" si="193"/>
        <v>2</v>
      </c>
      <c r="F958">
        <f t="shared" si="189"/>
        <v>1.4933254336199898E-2</v>
      </c>
      <c r="G958">
        <f t="shared" si="183"/>
        <v>0.12</v>
      </c>
      <c r="H958" s="142">
        <f t="shared" si="184"/>
        <v>0.41747520109221026</v>
      </c>
      <c r="I958" s="143">
        <f t="shared" si="190"/>
        <v>41.747520109221028</v>
      </c>
      <c r="J958" s="142">
        <f t="shared" si="185"/>
        <v>0.46750000000000036</v>
      </c>
      <c r="K958" s="142">
        <f t="shared" si="186"/>
        <v>3.3398016087376824E-2</v>
      </c>
      <c r="L958" s="144">
        <f t="shared" si="191"/>
        <v>0.50089801608737716</v>
      </c>
      <c r="M958" s="143"/>
    </row>
    <row r="959" spans="1:13" x14ac:dyDescent="0.35">
      <c r="A959" s="143">
        <f t="shared" si="187"/>
        <v>100</v>
      </c>
      <c r="B959" s="141">
        <f t="shared" si="188"/>
        <v>0.93600000000000072</v>
      </c>
      <c r="C959" s="145">
        <f t="shared" si="193"/>
        <v>0.5</v>
      </c>
      <c r="D959">
        <f t="shared" si="193"/>
        <v>2</v>
      </c>
      <c r="F959">
        <f t="shared" si="189"/>
        <v>1.4918946253608711E-2</v>
      </c>
      <c r="G959">
        <f t="shared" si="183"/>
        <v>0.12</v>
      </c>
      <c r="H959" s="142">
        <f t="shared" si="184"/>
        <v>0.41124704542069718</v>
      </c>
      <c r="I959" s="143">
        <f t="shared" si="190"/>
        <v>41.124704542069715</v>
      </c>
      <c r="J959" s="142">
        <f t="shared" si="185"/>
        <v>0.46800000000000036</v>
      </c>
      <c r="K959" s="142">
        <f t="shared" si="186"/>
        <v>3.2899763633655772E-2</v>
      </c>
      <c r="L959" s="144">
        <f t="shared" si="191"/>
        <v>0.50089976363365618</v>
      </c>
      <c r="M959" s="143"/>
    </row>
    <row r="960" spans="1:13" x14ac:dyDescent="0.35">
      <c r="A960" s="143">
        <f t="shared" si="187"/>
        <v>100</v>
      </c>
      <c r="B960" s="141">
        <f t="shared" si="188"/>
        <v>0.93700000000000072</v>
      </c>
      <c r="C960" s="145">
        <f t="shared" si="193"/>
        <v>0.5</v>
      </c>
      <c r="D960">
        <f t="shared" si="193"/>
        <v>2</v>
      </c>
      <c r="F960">
        <f t="shared" si="189"/>
        <v>1.4904660296119063E-2</v>
      </c>
      <c r="G960">
        <f t="shared" si="183"/>
        <v>0.12</v>
      </c>
      <c r="H960" s="142">
        <f t="shared" si="184"/>
        <v>0.40501338504076762</v>
      </c>
      <c r="I960" s="143">
        <f t="shared" si="190"/>
        <v>40.501338504076763</v>
      </c>
      <c r="J960" s="142">
        <f t="shared" si="185"/>
        <v>0.46850000000000036</v>
      </c>
      <c r="K960" s="142">
        <f t="shared" si="186"/>
        <v>3.2401070803261413E-2</v>
      </c>
      <c r="L960" s="144">
        <f t="shared" si="191"/>
        <v>0.50090107080326174</v>
      </c>
      <c r="M960" s="143"/>
    </row>
    <row r="961" spans="1:13" x14ac:dyDescent="0.35">
      <c r="A961" s="143">
        <f t="shared" si="187"/>
        <v>100</v>
      </c>
      <c r="B961" s="141">
        <f t="shared" si="188"/>
        <v>0.93800000000000072</v>
      </c>
      <c r="C961" s="145">
        <f t="shared" si="193"/>
        <v>0.5</v>
      </c>
      <c r="D961">
        <f t="shared" si="193"/>
        <v>2</v>
      </c>
      <c r="F961">
        <f t="shared" si="189"/>
        <v>1.4890396409231316E-2</v>
      </c>
      <c r="G961">
        <f t="shared" si="183"/>
        <v>0.12</v>
      </c>
      <c r="H961" s="142">
        <f t="shared" si="184"/>
        <v>0.39877421070947283</v>
      </c>
      <c r="I961" s="143">
        <f t="shared" si="190"/>
        <v>39.877421070947285</v>
      </c>
      <c r="J961" s="142">
        <f t="shared" si="185"/>
        <v>0.46900000000000036</v>
      </c>
      <c r="K961" s="142">
        <f t="shared" si="186"/>
        <v>3.190193685675783E-2</v>
      </c>
      <c r="L961" s="144">
        <f t="shared" si="191"/>
        <v>0.50090193685675821</v>
      </c>
      <c r="M961" s="143"/>
    </row>
    <row r="962" spans="1:13" x14ac:dyDescent="0.35">
      <c r="A962" s="143">
        <f t="shared" si="187"/>
        <v>100</v>
      </c>
      <c r="B962" s="141">
        <f t="shared" si="188"/>
        <v>0.93900000000000072</v>
      </c>
      <c r="C962" s="145">
        <f t="shared" si="193"/>
        <v>0.5</v>
      </c>
      <c r="D962">
        <f t="shared" si="193"/>
        <v>2</v>
      </c>
      <c r="F962">
        <f t="shared" si="189"/>
        <v>1.4876154538635585E-2</v>
      </c>
      <c r="G962">
        <f t="shared" si="183"/>
        <v>0.12</v>
      </c>
      <c r="H962" s="142">
        <f t="shared" si="184"/>
        <v>0.39252951273718184</v>
      </c>
      <c r="I962" s="143">
        <f t="shared" si="190"/>
        <v>39.252951273718182</v>
      </c>
      <c r="J962" s="142">
        <f t="shared" si="185"/>
        <v>0.46950000000000036</v>
      </c>
      <c r="K962" s="142">
        <f t="shared" si="186"/>
        <v>3.1402361018974548E-2</v>
      </c>
      <c r="L962" s="144">
        <f t="shared" si="191"/>
        <v>0.5009023610189749</v>
      </c>
      <c r="M962" s="143"/>
    </row>
    <row r="963" spans="1:13" x14ac:dyDescent="0.35">
      <c r="A963" s="143">
        <f t="shared" si="187"/>
        <v>100</v>
      </c>
      <c r="B963" s="141">
        <f t="shared" si="188"/>
        <v>0.94000000000000072</v>
      </c>
      <c r="C963" s="145">
        <f t="shared" si="193"/>
        <v>0.5</v>
      </c>
      <c r="D963">
        <f t="shared" si="193"/>
        <v>2</v>
      </c>
      <c r="F963">
        <f t="shared" si="189"/>
        <v>1.4861934630210898E-2</v>
      </c>
      <c r="G963">
        <f t="shared" si="183"/>
        <v>0.12</v>
      </c>
      <c r="H963" s="142">
        <f t="shared" si="184"/>
        <v>0.38627928096971431</v>
      </c>
      <c r="I963" s="143">
        <f t="shared" si="190"/>
        <v>38.627928096971431</v>
      </c>
      <c r="J963" s="142">
        <f t="shared" si="185"/>
        <v>0.47000000000000036</v>
      </c>
      <c r="K963" s="142">
        <f t="shared" si="186"/>
        <v>3.0902342477577147E-2</v>
      </c>
      <c r="L963" s="144">
        <f t="shared" si="191"/>
        <v>0.50090234247757748</v>
      </c>
      <c r="M963" s="143"/>
    </row>
    <row r="964" spans="1:13" x14ac:dyDescent="0.35">
      <c r="A964" s="143">
        <f t="shared" si="187"/>
        <v>100</v>
      </c>
      <c r="B964" s="141">
        <f t="shared" si="188"/>
        <v>0.94100000000000072</v>
      </c>
      <c r="C964" s="145">
        <f t="shared" si="193"/>
        <v>0.5</v>
      </c>
      <c r="D964">
        <f t="shared" si="193"/>
        <v>2</v>
      </c>
      <c r="F964">
        <f t="shared" si="189"/>
        <v>1.4847736630024321E-2</v>
      </c>
      <c r="G964">
        <f t="shared" si="183"/>
        <v>0.12</v>
      </c>
      <c r="H964" s="142">
        <f t="shared" si="184"/>
        <v>0.38002350476942193</v>
      </c>
      <c r="I964" s="143">
        <f t="shared" si="190"/>
        <v>38.00235047694219</v>
      </c>
      <c r="J964" s="142">
        <f t="shared" si="185"/>
        <v>0.47050000000000036</v>
      </c>
      <c r="K964" s="142">
        <f t="shared" si="186"/>
        <v>3.0401880381553757E-2</v>
      </c>
      <c r="L964" s="144">
        <f t="shared" si="191"/>
        <v>0.50090188038155414</v>
      </c>
      <c r="M964" s="143"/>
    </row>
    <row r="965" spans="1:13" x14ac:dyDescent="0.35">
      <c r="A965" s="143">
        <f t="shared" si="187"/>
        <v>100</v>
      </c>
      <c r="B965" s="141">
        <f t="shared" si="188"/>
        <v>0.94200000000000073</v>
      </c>
      <c r="C965" s="145">
        <f t="shared" si="193"/>
        <v>0.5</v>
      </c>
      <c r="D965">
        <f t="shared" si="193"/>
        <v>2</v>
      </c>
      <c r="F965">
        <f t="shared" si="189"/>
        <v>1.4833560484330132E-2</v>
      </c>
      <c r="G965">
        <f t="shared" si="183"/>
        <v>0.12</v>
      </c>
      <c r="H965" s="142">
        <f t="shared" si="184"/>
        <v>0.3737621729951327</v>
      </c>
      <c r="I965" s="143">
        <f t="shared" si="190"/>
        <v>37.376217299513272</v>
      </c>
      <c r="J965" s="142">
        <f t="shared" si="185"/>
        <v>0.47100000000000036</v>
      </c>
      <c r="K965" s="142">
        <f t="shared" si="186"/>
        <v>2.9900973839610618E-2</v>
      </c>
      <c r="L965" s="144">
        <f t="shared" si="191"/>
        <v>0.50090097383961096</v>
      </c>
      <c r="M965" s="143"/>
    </row>
    <row r="966" spans="1:13" x14ac:dyDescent="0.35">
      <c r="A966" s="143">
        <f t="shared" si="187"/>
        <v>100</v>
      </c>
      <c r="B966" s="141">
        <f t="shared" si="188"/>
        <v>0.94300000000000073</v>
      </c>
      <c r="C966" s="145">
        <f t="shared" si="193"/>
        <v>0.5</v>
      </c>
      <c r="D966">
        <f t="shared" si="193"/>
        <v>2</v>
      </c>
      <c r="F966">
        <f t="shared" si="189"/>
        <v>1.4819406139568964E-2</v>
      </c>
      <c r="G966">
        <f t="shared" si="183"/>
        <v>0.12</v>
      </c>
      <c r="H966" s="142">
        <f t="shared" si="184"/>
        <v>0.36749527398087217</v>
      </c>
      <c r="I966" s="143">
        <f t="shared" si="190"/>
        <v>36.749527398087217</v>
      </c>
      <c r="J966" s="142">
        <f t="shared" si="185"/>
        <v>0.47150000000000036</v>
      </c>
      <c r="K966" s="142">
        <f t="shared" si="186"/>
        <v>2.9399621918469773E-2</v>
      </c>
      <c r="L966" s="144">
        <f t="shared" si="191"/>
        <v>0.50089962191847015</v>
      </c>
      <c r="M966" s="143"/>
    </row>
    <row r="967" spans="1:13" x14ac:dyDescent="0.35">
      <c r="A967" s="143">
        <f t="shared" si="187"/>
        <v>100</v>
      </c>
      <c r="B967" s="141">
        <f t="shared" si="188"/>
        <v>0.94400000000000073</v>
      </c>
      <c r="C967" s="145">
        <f t="shared" si="193"/>
        <v>0.5</v>
      </c>
      <c r="D967">
        <f t="shared" si="193"/>
        <v>2</v>
      </c>
      <c r="F967">
        <f t="shared" si="189"/>
        <v>1.480527354236697E-2</v>
      </c>
      <c r="G967">
        <f t="shared" si="183"/>
        <v>0.12</v>
      </c>
      <c r="H967" s="142">
        <f t="shared" si="184"/>
        <v>0.36122279551326647</v>
      </c>
      <c r="I967" s="143">
        <f t="shared" si="190"/>
        <v>36.122279551326649</v>
      </c>
      <c r="J967" s="142">
        <f t="shared" si="185"/>
        <v>0.47200000000000036</v>
      </c>
      <c r="K967" s="142">
        <f t="shared" si="186"/>
        <v>2.8897823641061318E-2</v>
      </c>
      <c r="L967" s="144">
        <f t="shared" si="191"/>
        <v>0.50089782364106172</v>
      </c>
      <c r="M967" s="143"/>
    </row>
    <row r="968" spans="1:13" x14ac:dyDescent="0.35">
      <c r="A968" s="143">
        <f t="shared" si="187"/>
        <v>100</v>
      </c>
      <c r="B968" s="141">
        <f t="shared" si="188"/>
        <v>0.94500000000000073</v>
      </c>
      <c r="C968" s="145">
        <f t="shared" si="193"/>
        <v>0.5</v>
      </c>
      <c r="D968">
        <f t="shared" si="193"/>
        <v>2</v>
      </c>
      <c r="F968">
        <f t="shared" si="189"/>
        <v>1.4791162639534988E-2</v>
      </c>
      <c r="G968">
        <f t="shared" si="183"/>
        <v>0.12</v>
      </c>
      <c r="H968" s="142">
        <f t="shared" si="184"/>
        <v>0.35494472480751776</v>
      </c>
      <c r="I968" s="143">
        <f t="shared" si="190"/>
        <v>35.494472480751774</v>
      </c>
      <c r="J968" s="142">
        <f t="shared" si="185"/>
        <v>0.47250000000000036</v>
      </c>
      <c r="K968" s="142">
        <f t="shared" si="186"/>
        <v>2.8395577984601423E-2</v>
      </c>
      <c r="L968" s="144">
        <f t="shared" si="191"/>
        <v>0.50089557798460183</v>
      </c>
      <c r="M968" s="143"/>
    </row>
    <row r="969" spans="1:13" x14ac:dyDescent="0.35">
      <c r="A969" s="143">
        <f t="shared" si="187"/>
        <v>100</v>
      </c>
      <c r="B969" s="141">
        <f t="shared" si="188"/>
        <v>0.94600000000000073</v>
      </c>
      <c r="C969" s="145">
        <f t="shared" ref="C969:D984" si="194">+C968</f>
        <v>0.5</v>
      </c>
      <c r="D969">
        <f t="shared" si="194"/>
        <v>2</v>
      </c>
      <c r="F969">
        <f t="shared" si="189"/>
        <v>1.4777073378067712E-2</v>
      </c>
      <c r="G969">
        <f t="shared" si="183"/>
        <v>0.12</v>
      </c>
      <c r="H969" s="142">
        <f t="shared" si="184"/>
        <v>0.34866104848183299</v>
      </c>
      <c r="I969" s="143">
        <f t="shared" si="190"/>
        <v>34.866104848183298</v>
      </c>
      <c r="J969" s="142">
        <f t="shared" si="185"/>
        <v>0.47300000000000036</v>
      </c>
      <c r="K969" s="142">
        <f t="shared" si="186"/>
        <v>2.7892883878546638E-2</v>
      </c>
      <c r="L969" s="144">
        <f t="shared" si="191"/>
        <v>0.50089288387854702</v>
      </c>
      <c r="M969" s="143"/>
    </row>
    <row r="970" spans="1:13" x14ac:dyDescent="0.35">
      <c r="A970" s="143">
        <f t="shared" si="187"/>
        <v>100</v>
      </c>
      <c r="B970" s="141">
        <f t="shared" si="188"/>
        <v>0.94700000000000073</v>
      </c>
      <c r="C970" s="145">
        <f t="shared" si="194"/>
        <v>0.5</v>
      </c>
      <c r="D970">
        <f t="shared" si="194"/>
        <v>2</v>
      </c>
      <c r="F970">
        <f t="shared" si="189"/>
        <v>1.4763005705142876E-2</v>
      </c>
      <c r="G970">
        <f t="shared" si="183"/>
        <v>0.12</v>
      </c>
      <c r="H970" s="142">
        <f t="shared" si="184"/>
        <v>0.34237175253018631</v>
      </c>
      <c r="I970" s="143">
        <f t="shared" si="190"/>
        <v>34.237175253018634</v>
      </c>
      <c r="J970" s="142">
        <f t="shared" si="185"/>
        <v>0.47350000000000037</v>
      </c>
      <c r="K970" s="142">
        <f t="shared" si="186"/>
        <v>2.7389740202414907E-2</v>
      </c>
      <c r="L970" s="144">
        <f t="shared" si="191"/>
        <v>0.50088974020241528</v>
      </c>
      <c r="M970" s="143"/>
    </row>
    <row r="971" spans="1:13" x14ac:dyDescent="0.35">
      <c r="A971" s="143">
        <f t="shared" si="187"/>
        <v>100</v>
      </c>
      <c r="B971" s="141">
        <f t="shared" si="188"/>
        <v>0.94800000000000073</v>
      </c>
      <c r="C971" s="145">
        <f t="shared" si="194"/>
        <v>0.5</v>
      </c>
      <c r="D971">
        <f t="shared" si="194"/>
        <v>2</v>
      </c>
      <c r="F971">
        <f t="shared" si="189"/>
        <v>1.4748959568120411E-2</v>
      </c>
      <c r="G971">
        <f t="shared" si="183"/>
        <v>0.12</v>
      </c>
      <c r="H971" s="142">
        <f t="shared" si="184"/>
        <v>0.33607682229326385</v>
      </c>
      <c r="I971" s="143">
        <f t="shared" si="190"/>
        <v>33.607682229326386</v>
      </c>
      <c r="J971" s="142">
        <f t="shared" si="185"/>
        <v>0.47400000000000037</v>
      </c>
      <c r="K971" s="142">
        <f t="shared" si="186"/>
        <v>2.6886145783461109E-2</v>
      </c>
      <c r="L971" s="144">
        <f t="shared" si="191"/>
        <v>0.50088614578346147</v>
      </c>
      <c r="M971" s="143"/>
    </row>
    <row r="972" spans="1:13" x14ac:dyDescent="0.35">
      <c r="A972" s="143">
        <f t="shared" si="187"/>
        <v>100</v>
      </c>
      <c r="B972" s="141">
        <f t="shared" si="188"/>
        <v>0.94900000000000073</v>
      </c>
      <c r="C972" s="145">
        <f t="shared" si="194"/>
        <v>0.5</v>
      </c>
      <c r="D972">
        <f t="shared" si="194"/>
        <v>2</v>
      </c>
      <c r="F972">
        <f t="shared" si="189"/>
        <v>1.4734934914541654E-2</v>
      </c>
      <c r="G972">
        <f t="shared" si="183"/>
        <v>0.12</v>
      </c>
      <c r="H972" s="142">
        <f t="shared" si="184"/>
        <v>0.32977624242743381</v>
      </c>
      <c r="I972" s="143">
        <f t="shared" si="190"/>
        <v>32.977624242743381</v>
      </c>
      <c r="J972" s="142">
        <f t="shared" si="185"/>
        <v>0.47450000000000037</v>
      </c>
      <c r="K972" s="142">
        <f t="shared" si="186"/>
        <v>2.6382099394194704E-2</v>
      </c>
      <c r="L972" s="144">
        <f t="shared" si="191"/>
        <v>0.50088209939419504</v>
      </c>
      <c r="M972" s="143"/>
    </row>
    <row r="973" spans="1:13" x14ac:dyDescent="0.35">
      <c r="A973" s="143">
        <f t="shared" si="187"/>
        <v>100</v>
      </c>
      <c r="B973" s="141">
        <f t="shared" si="188"/>
        <v>0.95000000000000073</v>
      </c>
      <c r="C973" s="145">
        <f t="shared" si="194"/>
        <v>0.5</v>
      </c>
      <c r="D973">
        <f t="shared" si="194"/>
        <v>2</v>
      </c>
      <c r="F973">
        <f t="shared" si="189"/>
        <v>1.4720931692128528E-2</v>
      </c>
      <c r="G973">
        <f t="shared" si="183"/>
        <v>0.12</v>
      </c>
      <c r="H973" s="142">
        <f t="shared" si="184"/>
        <v>0.32346999687157602</v>
      </c>
      <c r="I973" s="143">
        <f t="shared" si="190"/>
        <v>32.346999687157599</v>
      </c>
      <c r="J973" s="142">
        <f t="shared" si="185"/>
        <v>0.47500000000000037</v>
      </c>
      <c r="K973" s="142">
        <f t="shared" si="186"/>
        <v>2.5877599749726081E-2</v>
      </c>
      <c r="L973" s="144">
        <f t="shared" si="191"/>
        <v>0.50087759974972645</v>
      </c>
      <c r="M973" s="143"/>
    </row>
    <row r="974" spans="1:13" x14ac:dyDescent="0.35">
      <c r="A974" s="143">
        <f t="shared" si="187"/>
        <v>100</v>
      </c>
      <c r="B974" s="141">
        <f t="shared" si="188"/>
        <v>0.95100000000000073</v>
      </c>
      <c r="C974" s="145">
        <f t="shared" si="194"/>
        <v>0.5</v>
      </c>
      <c r="D974">
        <f t="shared" si="194"/>
        <v>2</v>
      </c>
      <c r="F974">
        <f t="shared" si="189"/>
        <v>1.4706949848782729E-2</v>
      </c>
      <c r="G974">
        <f t="shared" si="183"/>
        <v>0.12</v>
      </c>
      <c r="H974" s="142">
        <f t="shared" si="184"/>
        <v>0.31715806881156766</v>
      </c>
      <c r="I974" s="143">
        <f t="shared" si="190"/>
        <v>31.715806881156766</v>
      </c>
      <c r="J974" s="142">
        <f t="shared" si="185"/>
        <v>0.47550000000000037</v>
      </c>
      <c r="K974" s="142">
        <f t="shared" si="186"/>
        <v>2.5372645504925413E-2</v>
      </c>
      <c r="L974" s="144">
        <f t="shared" si="191"/>
        <v>0.50087264550492583</v>
      </c>
      <c r="M974" s="143"/>
    </row>
    <row r="975" spans="1:13" x14ac:dyDescent="0.35">
      <c r="A975" s="143">
        <f t="shared" si="187"/>
        <v>100</v>
      </c>
      <c r="B975" s="141">
        <f t="shared" si="188"/>
        <v>0.95200000000000073</v>
      </c>
      <c r="C975" s="145">
        <f t="shared" si="194"/>
        <v>0.5</v>
      </c>
      <c r="D975">
        <f t="shared" si="194"/>
        <v>2</v>
      </c>
      <c r="F975">
        <f t="shared" si="189"/>
        <v>1.4692989332584923E-2</v>
      </c>
      <c r="G975">
        <f t="shared" si="183"/>
        <v>0.12</v>
      </c>
      <c r="H975" s="142">
        <f t="shared" si="184"/>
        <v>0.31084044064221544</v>
      </c>
      <c r="I975" s="143">
        <f t="shared" si="190"/>
        <v>31.084044064221544</v>
      </c>
      <c r="J975" s="142">
        <f t="shared" si="185"/>
        <v>0.47600000000000037</v>
      </c>
      <c r="K975" s="142">
        <f t="shared" si="186"/>
        <v>2.4867235251377236E-2</v>
      </c>
      <c r="L975" s="144">
        <f t="shared" si="191"/>
        <v>0.50086723525137755</v>
      </c>
      <c r="M975" s="143"/>
    </row>
    <row r="976" spans="1:13" x14ac:dyDescent="0.35">
      <c r="A976" s="143">
        <f t="shared" si="187"/>
        <v>100</v>
      </c>
      <c r="B976" s="141">
        <f t="shared" si="188"/>
        <v>0.95300000000000074</v>
      </c>
      <c r="C976" s="145">
        <f t="shared" si="194"/>
        <v>0.5</v>
      </c>
      <c r="D976">
        <f t="shared" si="194"/>
        <v>2</v>
      </c>
      <c r="F976">
        <f t="shared" si="189"/>
        <v>1.4679050091793969E-2</v>
      </c>
      <c r="G976">
        <f t="shared" si="183"/>
        <v>0.12</v>
      </c>
      <c r="H976" s="142">
        <f t="shared" si="184"/>
        <v>0.30451709392639198</v>
      </c>
      <c r="I976" s="143">
        <f t="shared" si="190"/>
        <v>30.451709392639199</v>
      </c>
      <c r="J976" s="142">
        <f t="shared" si="185"/>
        <v>0.47650000000000037</v>
      </c>
      <c r="K976" s="142">
        <f t="shared" si="186"/>
        <v>2.4361367514111359E-2</v>
      </c>
      <c r="L976" s="144">
        <f t="shared" si="191"/>
        <v>0.5008613675141117</v>
      </c>
      <c r="M976" s="143"/>
    </row>
    <row r="977" spans="1:13" x14ac:dyDescent="0.35">
      <c r="A977" s="143">
        <f t="shared" si="187"/>
        <v>100</v>
      </c>
      <c r="B977" s="141">
        <f t="shared" si="188"/>
        <v>0.95400000000000074</v>
      </c>
      <c r="C977" s="145">
        <f t="shared" si="194"/>
        <v>0.5</v>
      </c>
      <c r="D977">
        <f t="shared" si="194"/>
        <v>2</v>
      </c>
      <c r="F977">
        <f t="shared" si="189"/>
        <v>1.4665132074846095E-2</v>
      </c>
      <c r="G977">
        <f t="shared" si="183"/>
        <v>0.12</v>
      </c>
      <c r="H977" s="142">
        <f t="shared" si="184"/>
        <v>0.29818800935111134</v>
      </c>
      <c r="I977" s="143">
        <f t="shared" si="190"/>
        <v>29.818800935111135</v>
      </c>
      <c r="J977" s="142">
        <f t="shared" si="185"/>
        <v>0.47700000000000037</v>
      </c>
      <c r="K977" s="142">
        <f t="shared" si="186"/>
        <v>2.3855040748088908E-2</v>
      </c>
      <c r="L977" s="144">
        <f t="shared" si="191"/>
        <v>0.50085504074808929</v>
      </c>
      <c r="M977" s="143"/>
    </row>
    <row r="978" spans="1:13" x14ac:dyDescent="0.35">
      <c r="A978" s="143">
        <f t="shared" si="187"/>
        <v>100</v>
      </c>
      <c r="B978" s="141">
        <f t="shared" si="188"/>
        <v>0.95500000000000074</v>
      </c>
      <c r="C978" s="145">
        <f t="shared" si="194"/>
        <v>0.5</v>
      </c>
      <c r="D978">
        <f t="shared" si="194"/>
        <v>2</v>
      </c>
      <c r="F978">
        <f t="shared" si="189"/>
        <v>1.4651235230354134E-2</v>
      </c>
      <c r="G978">
        <f t="shared" si="183"/>
        <v>0.12</v>
      </c>
      <c r="H978" s="142">
        <f t="shared" si="184"/>
        <v>0.29185316668024092</v>
      </c>
      <c r="I978" s="143">
        <f t="shared" si="190"/>
        <v>29.185316668024093</v>
      </c>
      <c r="J978" s="142">
        <f t="shared" si="185"/>
        <v>0.47750000000000037</v>
      </c>
      <c r="K978" s="142">
        <f t="shared" si="186"/>
        <v>2.3348253334419273E-2</v>
      </c>
      <c r="L978" s="144">
        <f t="shared" si="191"/>
        <v>0.50084825333441962</v>
      </c>
      <c r="M978" s="143"/>
    </row>
    <row r="979" spans="1:13" x14ac:dyDescent="0.35">
      <c r="A979" s="143">
        <f t="shared" si="187"/>
        <v>100</v>
      </c>
      <c r="B979" s="141">
        <f t="shared" si="188"/>
        <v>0.95600000000000074</v>
      </c>
      <c r="C979" s="145">
        <f t="shared" si="194"/>
        <v>0.5</v>
      </c>
      <c r="D979">
        <f t="shared" si="194"/>
        <v>2</v>
      </c>
      <c r="F979">
        <f t="shared" si="189"/>
        <v>1.4637359507106724E-2</v>
      </c>
      <c r="G979">
        <f t="shared" si="183"/>
        <v>0.12</v>
      </c>
      <c r="H979" s="142">
        <f t="shared" si="184"/>
        <v>0.28551254470351389</v>
      </c>
      <c r="I979" s="143">
        <f t="shared" si="190"/>
        <v>28.551254470351388</v>
      </c>
      <c r="J979" s="142">
        <f t="shared" si="185"/>
        <v>0.47800000000000037</v>
      </c>
      <c r="K979" s="142">
        <f t="shared" si="186"/>
        <v>2.2841003576281112E-2</v>
      </c>
      <c r="L979" s="144">
        <f t="shared" si="191"/>
        <v>0.50084100357628147</v>
      </c>
      <c r="M979" s="143"/>
    </row>
    <row r="980" spans="1:13" x14ac:dyDescent="0.35">
      <c r="A980" s="143">
        <f t="shared" si="187"/>
        <v>100</v>
      </c>
      <c r="B980" s="141">
        <f t="shared" si="188"/>
        <v>0.95700000000000074</v>
      </c>
      <c r="C980" s="145">
        <f t="shared" si="194"/>
        <v>0.5</v>
      </c>
      <c r="D980">
        <f t="shared" si="194"/>
        <v>2</v>
      </c>
      <c r="F980">
        <f t="shared" si="189"/>
        <v>1.4623504854067527E-2</v>
      </c>
      <c r="G980">
        <f t="shared" si="183"/>
        <v>0.12</v>
      </c>
      <c r="H980" s="142">
        <f t="shared" si="184"/>
        <v>0.27916612118146472</v>
      </c>
      <c r="I980" s="143">
        <f t="shared" si="190"/>
        <v>27.916612118146471</v>
      </c>
      <c r="J980" s="142">
        <f t="shared" si="185"/>
        <v>0.47850000000000037</v>
      </c>
      <c r="K980" s="142">
        <f t="shared" si="186"/>
        <v>2.2333289694517179E-2</v>
      </c>
      <c r="L980" s="144">
        <f t="shared" si="191"/>
        <v>0.50083328969451757</v>
      </c>
      <c r="M980" s="143"/>
    </row>
    <row r="981" spans="1:13" x14ac:dyDescent="0.35">
      <c r="A981" s="143">
        <f t="shared" si="187"/>
        <v>100</v>
      </c>
      <c r="B981" s="141">
        <f t="shared" si="188"/>
        <v>0.95800000000000074</v>
      </c>
      <c r="C981" s="145">
        <f t="shared" si="194"/>
        <v>0.5</v>
      </c>
      <c r="D981">
        <f t="shared" si="194"/>
        <v>2</v>
      </c>
      <c r="F981">
        <f t="shared" si="189"/>
        <v>1.4609671220374475E-2</v>
      </c>
      <c r="G981">
        <f t="shared" si="183"/>
        <v>0.12</v>
      </c>
      <c r="H981" s="142">
        <f t="shared" si="184"/>
        <v>0.27281387278585756</v>
      </c>
      <c r="I981" s="143">
        <f t="shared" si="190"/>
        <v>27.281387278585754</v>
      </c>
      <c r="J981" s="142">
        <f t="shared" si="185"/>
        <v>0.47900000000000037</v>
      </c>
      <c r="K981" s="142">
        <f t="shared" si="186"/>
        <v>2.1825109822868605E-2</v>
      </c>
      <c r="L981" s="144">
        <f t="shared" si="191"/>
        <v>0.50082510982286899</v>
      </c>
      <c r="M981" s="143"/>
    </row>
    <row r="982" spans="1:13" x14ac:dyDescent="0.35">
      <c r="A982" s="143">
        <f t="shared" si="187"/>
        <v>100</v>
      </c>
      <c r="B982" s="141">
        <f t="shared" si="188"/>
        <v>0.95900000000000074</v>
      </c>
      <c r="C982" s="145">
        <f t="shared" si="194"/>
        <v>0.5</v>
      </c>
      <c r="D982">
        <f t="shared" si="194"/>
        <v>2</v>
      </c>
      <c r="F982">
        <f t="shared" si="189"/>
        <v>1.4595858555338967E-2</v>
      </c>
      <c r="G982">
        <f t="shared" si="183"/>
        <v>0.12</v>
      </c>
      <c r="H982" s="142">
        <f t="shared" si="184"/>
        <v>0.26645577503513146</v>
      </c>
      <c r="I982" s="143">
        <f t="shared" si="190"/>
        <v>26.645577503513145</v>
      </c>
      <c r="J982" s="142">
        <f t="shared" si="185"/>
        <v>0.47950000000000037</v>
      </c>
      <c r="K982" s="142">
        <f t="shared" si="186"/>
        <v>2.1316462002810517E-2</v>
      </c>
      <c r="L982" s="144">
        <f t="shared" si="191"/>
        <v>0.50081646200281094</v>
      </c>
      <c r="M982" s="143"/>
    </row>
    <row r="983" spans="1:13" x14ac:dyDescent="0.35">
      <c r="A983" s="143">
        <f t="shared" si="187"/>
        <v>100</v>
      </c>
      <c r="B983" s="141">
        <f t="shared" si="188"/>
        <v>0.96000000000000074</v>
      </c>
      <c r="C983" s="145">
        <f t="shared" si="194"/>
        <v>0.5</v>
      </c>
      <c r="D983">
        <f t="shared" si="194"/>
        <v>2</v>
      </c>
      <c r="F983">
        <f t="shared" si="189"/>
        <v>1.4582066808445111E-2</v>
      </c>
      <c r="G983">
        <f t="shared" si="183"/>
        <v>0.12</v>
      </c>
      <c r="H983" s="142">
        <f t="shared" si="184"/>
        <v>0.26009180222430739</v>
      </c>
      <c r="I983" s="143">
        <f t="shared" si="190"/>
        <v>26.009180222430739</v>
      </c>
      <c r="J983" s="142">
        <f t="shared" si="185"/>
        <v>0.48000000000000037</v>
      </c>
      <c r="K983" s="142">
        <f t="shared" si="186"/>
        <v>2.0807344177944592E-2</v>
      </c>
      <c r="L983" s="144">
        <f t="shared" si="191"/>
        <v>0.50080734417794492</v>
      </c>
      <c r="M983" s="143"/>
    </row>
    <row r="984" spans="1:13" x14ac:dyDescent="0.35">
      <c r="A984" s="143">
        <f t="shared" si="187"/>
        <v>100</v>
      </c>
      <c r="B984" s="141">
        <f t="shared" si="188"/>
        <v>0.96100000000000074</v>
      </c>
      <c r="C984" s="145">
        <f t="shared" si="194"/>
        <v>0.5</v>
      </c>
      <c r="D984">
        <f t="shared" si="194"/>
        <v>2</v>
      </c>
      <c r="F984">
        <f t="shared" si="189"/>
        <v>1.4568295929348983E-2</v>
      </c>
      <c r="G984">
        <f t="shared" si="183"/>
        <v>0.12</v>
      </c>
      <c r="H984" s="142">
        <f t="shared" si="184"/>
        <v>0.253721927348736</v>
      </c>
      <c r="I984" s="143">
        <f t="shared" si="190"/>
        <v>25.3721927348736</v>
      </c>
      <c r="J984" s="142">
        <f t="shared" si="185"/>
        <v>0.48050000000000037</v>
      </c>
      <c r="K984" s="142">
        <f t="shared" si="186"/>
        <v>2.0297754187898882E-2</v>
      </c>
      <c r="L984" s="144">
        <f t="shared" si="191"/>
        <v>0.50079775418789929</v>
      </c>
      <c r="M984" s="143"/>
    </row>
    <row r="985" spans="1:13" x14ac:dyDescent="0.35">
      <c r="A985" s="143">
        <f t="shared" si="187"/>
        <v>100</v>
      </c>
      <c r="B985" s="141">
        <f t="shared" si="188"/>
        <v>0.96200000000000074</v>
      </c>
      <c r="C985" s="145">
        <f t="shared" ref="C985:D1000" si="195">+C984</f>
        <v>0.5</v>
      </c>
      <c r="D985">
        <f t="shared" si="195"/>
        <v>2</v>
      </c>
      <c r="F985">
        <f t="shared" si="189"/>
        <v>1.4554545867877829E-2</v>
      </c>
      <c r="G985">
        <f t="shared" ref="G985:G1022" si="196">0.12*((1-EXP(-50*B985))/(1-EXP(-50)))+0.24*(1-(1-EXP(-50*B985))/(1-EXP(-50)))</f>
        <v>0.12</v>
      </c>
      <c r="H985" s="142">
        <f t="shared" ref="H985:H1022" si="197">(C985*NORMSDIST(NORMSINV(B985)/SQRT(1-G985)+SQRT(G985/(1-G985))*NORMSINV(0.999))-C985*B985)*((1+(D985-2.5)*F985)/(1-1.5*F985))*12.5*1.06</f>
        <v>0.24734612202097769</v>
      </c>
      <c r="I985" s="143">
        <f t="shared" si="190"/>
        <v>24.734612202097768</v>
      </c>
      <c r="J985" s="142">
        <f t="shared" ref="J985:J1022" si="198">+B985*C985</f>
        <v>0.48100000000000037</v>
      </c>
      <c r="K985" s="142">
        <f t="shared" ref="K985:K1022" si="199">+H985*8%</f>
        <v>1.9787689761678214E-2</v>
      </c>
      <c r="L985" s="144">
        <f t="shared" si="191"/>
        <v>0.50078768976167853</v>
      </c>
      <c r="M985" s="143"/>
    </row>
    <row r="986" spans="1:13" x14ac:dyDescent="0.35">
      <c r="A986" s="143">
        <f t="shared" ref="A986:A1022" si="200">+A985</f>
        <v>100</v>
      </c>
      <c r="B986" s="141">
        <f t="shared" ref="B986:B1022" si="201">+B985+0.1%</f>
        <v>0.96300000000000074</v>
      </c>
      <c r="C986" s="145">
        <f t="shared" si="195"/>
        <v>0.5</v>
      </c>
      <c r="D986">
        <f t="shared" si="195"/>
        <v>2</v>
      </c>
      <c r="F986">
        <f t="shared" ref="F986:F1022" si="202">+(0.11852-0.05478*LN(B986))^2</f>
        <v>1.4540816574029343E-2</v>
      </c>
      <c r="G986">
        <f t="shared" si="196"/>
        <v>0.12</v>
      </c>
      <c r="H986" s="142">
        <f t="shared" si="197"/>
        <v>0.24096435638000585</v>
      </c>
      <c r="I986" s="143">
        <f t="shared" ref="I986:I1022" si="203">+H986*A986</f>
        <v>24.096435638000585</v>
      </c>
      <c r="J986" s="142">
        <f t="shared" si="198"/>
        <v>0.48150000000000037</v>
      </c>
      <c r="K986" s="142">
        <f t="shared" si="199"/>
        <v>1.9277148510400469E-2</v>
      </c>
      <c r="L986" s="144">
        <f t="shared" ref="L986:L1022" si="204">+SUM(J986:K986)</f>
        <v>0.50077714851040089</v>
      </c>
      <c r="M986" s="143"/>
    </row>
    <row r="987" spans="1:13" x14ac:dyDescent="0.35">
      <c r="A987" s="143">
        <f t="shared" si="200"/>
        <v>100</v>
      </c>
      <c r="B987" s="141">
        <f t="shared" si="201"/>
        <v>0.96400000000000075</v>
      </c>
      <c r="C987" s="145">
        <f t="shared" si="195"/>
        <v>0.5</v>
      </c>
      <c r="D987">
        <f t="shared" si="195"/>
        <v>2</v>
      </c>
      <c r="F987">
        <f t="shared" si="202"/>
        <v>1.4527107997970896E-2</v>
      </c>
      <c r="G987">
        <f t="shared" si="196"/>
        <v>0.12</v>
      </c>
      <c r="H987" s="142">
        <f t="shared" si="197"/>
        <v>0.23457659899178834</v>
      </c>
      <c r="I987" s="143">
        <f t="shared" si="203"/>
        <v>23.457659899178836</v>
      </c>
      <c r="J987" s="142">
        <f t="shared" si="198"/>
        <v>0.48200000000000037</v>
      </c>
      <c r="K987" s="142">
        <f t="shared" si="199"/>
        <v>1.8766127919343067E-2</v>
      </c>
      <c r="L987" s="144">
        <f t="shared" si="204"/>
        <v>0.50076612791934338</v>
      </c>
      <c r="M987" s="143"/>
    </row>
    <row r="988" spans="1:13" x14ac:dyDescent="0.35">
      <c r="A988" s="143">
        <f t="shared" si="200"/>
        <v>100</v>
      </c>
      <c r="B988" s="141">
        <f t="shared" si="201"/>
        <v>0.96500000000000075</v>
      </c>
      <c r="C988" s="145">
        <f t="shared" si="195"/>
        <v>0.5</v>
      </c>
      <c r="D988">
        <f t="shared" si="195"/>
        <v>2</v>
      </c>
      <c r="F988">
        <f t="shared" si="202"/>
        <v>1.4513420090038798E-2</v>
      </c>
      <c r="G988">
        <f t="shared" si="196"/>
        <v>0.12</v>
      </c>
      <c r="H988" s="142">
        <f t="shared" si="197"/>
        <v>0.22818281674017613</v>
      </c>
      <c r="I988" s="143">
        <f t="shared" si="203"/>
        <v>22.818281674017612</v>
      </c>
      <c r="J988" s="142">
        <f t="shared" si="198"/>
        <v>0.48250000000000037</v>
      </c>
      <c r="K988" s="142">
        <f t="shared" si="199"/>
        <v>1.8254625339214091E-2</v>
      </c>
      <c r="L988" s="144">
        <f t="shared" si="204"/>
        <v>0.50075462533921444</v>
      </c>
      <c r="M988" s="143"/>
    </row>
    <row r="989" spans="1:13" x14ac:dyDescent="0.35">
      <c r="A989" s="143">
        <f t="shared" si="200"/>
        <v>100</v>
      </c>
      <c r="B989" s="141">
        <f t="shared" si="201"/>
        <v>0.96600000000000075</v>
      </c>
      <c r="C989" s="145">
        <f t="shared" si="195"/>
        <v>0.5</v>
      </c>
      <c r="D989">
        <f t="shared" si="195"/>
        <v>2</v>
      </c>
      <c r="F989">
        <f t="shared" si="202"/>
        <v>1.4499752800737549E-2</v>
      </c>
      <c r="G989">
        <f t="shared" si="196"/>
        <v>0.12</v>
      </c>
      <c r="H989" s="142">
        <f t="shared" si="197"/>
        <v>0.22178297470686376</v>
      </c>
      <c r="I989" s="143">
        <f t="shared" si="203"/>
        <v>22.178297470686374</v>
      </c>
      <c r="J989" s="142">
        <f t="shared" si="198"/>
        <v>0.48300000000000037</v>
      </c>
      <c r="K989" s="142">
        <f t="shared" si="199"/>
        <v>1.7742637976549101E-2</v>
      </c>
      <c r="L989" s="144">
        <f t="shared" si="204"/>
        <v>0.5007426379765495</v>
      </c>
      <c r="M989" s="143"/>
    </row>
    <row r="990" spans="1:13" x14ac:dyDescent="0.35">
      <c r="A990" s="143">
        <f t="shared" si="200"/>
        <v>100</v>
      </c>
      <c r="B990" s="141">
        <f t="shared" si="201"/>
        <v>0.96700000000000075</v>
      </c>
      <c r="C990" s="145">
        <f t="shared" si="195"/>
        <v>0.5</v>
      </c>
      <c r="D990">
        <f t="shared" si="195"/>
        <v>2</v>
      </c>
      <c r="F990">
        <f t="shared" si="202"/>
        <v>1.4486106080739105E-2</v>
      </c>
      <c r="G990">
        <f t="shared" si="196"/>
        <v>0.12</v>
      </c>
      <c r="H990" s="142">
        <f t="shared" si="197"/>
        <v>0.21537703603895827</v>
      </c>
      <c r="I990" s="143">
        <f t="shared" si="203"/>
        <v>21.537703603895828</v>
      </c>
      <c r="J990" s="142">
        <f t="shared" si="198"/>
        <v>0.48350000000000037</v>
      </c>
      <c r="K990" s="142">
        <f t="shared" si="199"/>
        <v>1.7230162883116663E-2</v>
      </c>
      <c r="L990" s="144">
        <f t="shared" si="204"/>
        <v>0.500730162883117</v>
      </c>
      <c r="M990" s="143"/>
    </row>
    <row r="991" spans="1:13" x14ac:dyDescent="0.35">
      <c r="A991" s="143">
        <f t="shared" si="200"/>
        <v>100</v>
      </c>
      <c r="B991" s="141">
        <f t="shared" si="201"/>
        <v>0.96800000000000075</v>
      </c>
      <c r="C991" s="145">
        <f t="shared" si="195"/>
        <v>0.5</v>
      </c>
      <c r="D991">
        <f t="shared" si="195"/>
        <v>2</v>
      </c>
      <c r="F991">
        <f t="shared" si="202"/>
        <v>1.4472479880882138E-2</v>
      </c>
      <c r="G991">
        <f t="shared" si="196"/>
        <v>0.12</v>
      </c>
      <c r="H991" s="142">
        <f t="shared" si="197"/>
        <v>0.20896496180247923</v>
      </c>
      <c r="I991" s="143">
        <f t="shared" si="203"/>
        <v>20.896496180247922</v>
      </c>
      <c r="J991" s="142">
        <f t="shared" si="198"/>
        <v>0.48400000000000037</v>
      </c>
      <c r="K991" s="142">
        <f t="shared" si="199"/>
        <v>1.6717196944198338E-2</v>
      </c>
      <c r="L991" s="144">
        <f t="shared" si="204"/>
        <v>0.50071719694419869</v>
      </c>
      <c r="M991" s="143"/>
    </row>
    <row r="992" spans="1:13" x14ac:dyDescent="0.35">
      <c r="A992" s="143">
        <f t="shared" si="200"/>
        <v>100</v>
      </c>
      <c r="B992" s="141">
        <f t="shared" si="201"/>
        <v>0.96900000000000075</v>
      </c>
      <c r="C992" s="145">
        <f t="shared" si="195"/>
        <v>0.5</v>
      </c>
      <c r="D992">
        <f t="shared" si="195"/>
        <v>2</v>
      </c>
      <c r="F992">
        <f t="shared" si="202"/>
        <v>1.4458874152171312E-2</v>
      </c>
      <c r="G992">
        <f t="shared" si="196"/>
        <v>0.12</v>
      </c>
      <c r="H992" s="142">
        <f t="shared" si="197"/>
        <v>0.20254671081982079</v>
      </c>
      <c r="I992" s="143">
        <f t="shared" si="203"/>
        <v>20.254671081982078</v>
      </c>
      <c r="J992" s="142">
        <f t="shared" si="198"/>
        <v>0.48450000000000037</v>
      </c>
      <c r="K992" s="142">
        <f t="shared" si="199"/>
        <v>1.6203736865585662E-2</v>
      </c>
      <c r="L992" s="144">
        <f t="shared" si="204"/>
        <v>0.500703736865586</v>
      </c>
      <c r="M992" s="143"/>
    </row>
    <row r="993" spans="1:13" x14ac:dyDescent="0.35">
      <c r="A993" s="143">
        <f t="shared" si="200"/>
        <v>100</v>
      </c>
      <c r="B993" s="141">
        <f t="shared" si="201"/>
        <v>0.97000000000000075</v>
      </c>
      <c r="C993" s="145">
        <f t="shared" si="195"/>
        <v>0.5</v>
      </c>
      <c r="D993">
        <f t="shared" si="195"/>
        <v>2</v>
      </c>
      <c r="F993">
        <f t="shared" si="202"/>
        <v>1.4445288845776545E-2</v>
      </c>
      <c r="G993">
        <f t="shared" si="196"/>
        <v>0.12</v>
      </c>
      <c r="H993" s="142">
        <f t="shared" si="197"/>
        <v>0.19612223948883067</v>
      </c>
      <c r="I993" s="143">
        <f t="shared" si="203"/>
        <v>19.612223948883067</v>
      </c>
      <c r="J993" s="142">
        <f t="shared" si="198"/>
        <v>0.48500000000000038</v>
      </c>
      <c r="K993" s="142">
        <f t="shared" si="199"/>
        <v>1.5689779159106455E-2</v>
      </c>
      <c r="L993" s="144">
        <f t="shared" si="204"/>
        <v>0.50068977915910684</v>
      </c>
      <c r="M993" s="143"/>
    </row>
    <row r="994" spans="1:13" x14ac:dyDescent="0.35">
      <c r="A994" s="143">
        <f t="shared" si="200"/>
        <v>100</v>
      </c>
      <c r="B994" s="141">
        <f t="shared" si="201"/>
        <v>0.97100000000000075</v>
      </c>
      <c r="C994" s="145">
        <f t="shared" si="195"/>
        <v>0.5</v>
      </c>
      <c r="D994">
        <f t="shared" si="195"/>
        <v>2</v>
      </c>
      <c r="F994">
        <f t="shared" si="202"/>
        <v>1.4431723913032298E-2</v>
      </c>
      <c r="G994">
        <f t="shared" si="196"/>
        <v>0.12</v>
      </c>
      <c r="H994" s="142">
        <f t="shared" si="197"/>
        <v>0.18969150158078046</v>
      </c>
      <c r="I994" s="143">
        <f t="shared" si="203"/>
        <v>18.969150158078047</v>
      </c>
      <c r="J994" s="142">
        <f t="shared" si="198"/>
        <v>0.48550000000000038</v>
      </c>
      <c r="K994" s="142">
        <f t="shared" si="199"/>
        <v>1.5175320126462437E-2</v>
      </c>
      <c r="L994" s="144">
        <f t="shared" si="204"/>
        <v>0.50067532012646276</v>
      </c>
      <c r="M994" s="143"/>
    </row>
    <row r="995" spans="1:13" x14ac:dyDescent="0.35">
      <c r="A995" s="143">
        <f t="shared" si="200"/>
        <v>100</v>
      </c>
      <c r="B995" s="141">
        <f t="shared" si="201"/>
        <v>0.97200000000000075</v>
      </c>
      <c r="C995" s="145">
        <f t="shared" si="195"/>
        <v>0.5</v>
      </c>
      <c r="D995">
        <f t="shared" si="195"/>
        <v>2</v>
      </c>
      <c r="F995">
        <f t="shared" si="202"/>
        <v>1.4418179305436842E-2</v>
      </c>
      <c r="G995">
        <f t="shared" si="196"/>
        <v>0.12</v>
      </c>
      <c r="H995" s="142">
        <f t="shared" si="197"/>
        <v>0.18325444801393309</v>
      </c>
      <c r="I995" s="143">
        <f t="shared" si="203"/>
        <v>18.32544480139331</v>
      </c>
      <c r="J995" s="142">
        <f t="shared" si="198"/>
        <v>0.48600000000000038</v>
      </c>
      <c r="K995" s="142">
        <f t="shared" si="199"/>
        <v>1.4660355841114648E-2</v>
      </c>
      <c r="L995" s="144">
        <f t="shared" si="204"/>
        <v>0.50066035584111501</v>
      </c>
      <c r="M995" s="143"/>
    </row>
    <row r="996" spans="1:13" x14ac:dyDescent="0.35">
      <c r="A996" s="143">
        <f t="shared" si="200"/>
        <v>100</v>
      </c>
      <c r="B996" s="141">
        <f t="shared" si="201"/>
        <v>0.97300000000000075</v>
      </c>
      <c r="C996" s="145">
        <f t="shared" si="195"/>
        <v>0.5</v>
      </c>
      <c r="D996">
        <f t="shared" si="195"/>
        <v>2</v>
      </c>
      <c r="F996">
        <f t="shared" si="202"/>
        <v>1.4404654974651557E-2</v>
      </c>
      <c r="G996">
        <f t="shared" si="196"/>
        <v>0.12</v>
      </c>
      <c r="H996" s="142">
        <f t="shared" si="197"/>
        <v>0.17681102659881176</v>
      </c>
      <c r="I996" s="143">
        <f t="shared" si="203"/>
        <v>17.681102659881176</v>
      </c>
      <c r="J996" s="142">
        <f t="shared" si="198"/>
        <v>0.48650000000000038</v>
      </c>
      <c r="K996" s="142">
        <f t="shared" si="199"/>
        <v>1.4144882127904941E-2</v>
      </c>
      <c r="L996" s="144">
        <f t="shared" si="204"/>
        <v>0.50064488212790537</v>
      </c>
      <c r="M996" s="143"/>
    </row>
    <row r="997" spans="1:13" x14ac:dyDescent="0.35">
      <c r="A997" s="143">
        <f t="shared" si="200"/>
        <v>100</v>
      </c>
      <c r="B997" s="141">
        <f t="shared" si="201"/>
        <v>0.97400000000000075</v>
      </c>
      <c r="C997" s="145">
        <f t="shared" si="195"/>
        <v>0.5</v>
      </c>
      <c r="D997">
        <f t="shared" si="195"/>
        <v>2</v>
      </c>
      <c r="F997">
        <f t="shared" si="202"/>
        <v>1.4391150872500215E-2</v>
      </c>
      <c r="G997">
        <f t="shared" si="196"/>
        <v>0.12</v>
      </c>
      <c r="H997" s="142">
        <f t="shared" si="197"/>
        <v>0.17036118175046003</v>
      </c>
      <c r="I997" s="143">
        <f t="shared" si="203"/>
        <v>17.036118175046003</v>
      </c>
      <c r="J997" s="142">
        <f t="shared" si="198"/>
        <v>0.48700000000000038</v>
      </c>
      <c r="K997" s="142">
        <f t="shared" si="199"/>
        <v>1.3628894540036803E-2</v>
      </c>
      <c r="L997" s="144">
        <f t="shared" si="204"/>
        <v>0.50062889454003723</v>
      </c>
      <c r="M997" s="143"/>
    </row>
    <row r="998" spans="1:13" x14ac:dyDescent="0.35">
      <c r="A998" s="143">
        <f t="shared" si="200"/>
        <v>100</v>
      </c>
      <c r="B998" s="141">
        <f t="shared" si="201"/>
        <v>0.97500000000000075</v>
      </c>
      <c r="C998" s="145">
        <f t="shared" si="195"/>
        <v>0.5</v>
      </c>
      <c r="D998">
        <f t="shared" si="195"/>
        <v>2</v>
      </c>
      <c r="F998">
        <f t="shared" si="202"/>
        <v>1.4377666950968256E-2</v>
      </c>
      <c r="G998">
        <f t="shared" si="196"/>
        <v>0.12</v>
      </c>
      <c r="H998" s="142">
        <f t="shared" si="197"/>
        <v>0.1639048541619948</v>
      </c>
      <c r="I998" s="143">
        <f t="shared" si="203"/>
        <v>16.390485416199478</v>
      </c>
      <c r="J998" s="142">
        <f t="shared" si="198"/>
        <v>0.48750000000000038</v>
      </c>
      <c r="K998" s="142">
        <f t="shared" si="199"/>
        <v>1.3112388332959584E-2</v>
      </c>
      <c r="L998" s="144">
        <f t="shared" si="204"/>
        <v>0.50061238833295996</v>
      </c>
      <c r="M998" s="143"/>
    </row>
    <row r="999" spans="1:13" x14ac:dyDescent="0.35">
      <c r="A999" s="143">
        <f t="shared" si="200"/>
        <v>100</v>
      </c>
      <c r="B999" s="141">
        <f t="shared" si="201"/>
        <v>0.97600000000000076</v>
      </c>
      <c r="C999" s="145">
        <f t="shared" si="195"/>
        <v>0.5</v>
      </c>
      <c r="D999">
        <f t="shared" si="195"/>
        <v>2</v>
      </c>
      <c r="F999">
        <f t="shared" si="202"/>
        <v>1.4364203162202115E-2</v>
      </c>
      <c r="G999">
        <f t="shared" si="196"/>
        <v>0.12</v>
      </c>
      <c r="H999" s="142">
        <f t="shared" si="197"/>
        <v>0.1574419804325036</v>
      </c>
      <c r="I999" s="143">
        <f t="shared" si="203"/>
        <v>15.744198043250361</v>
      </c>
      <c r="J999" s="142">
        <f t="shared" si="198"/>
        <v>0.48800000000000038</v>
      </c>
      <c r="K999" s="142">
        <f t="shared" si="199"/>
        <v>1.2595358434600287E-2</v>
      </c>
      <c r="L999" s="144">
        <f t="shared" si="204"/>
        <v>0.50059535843460068</v>
      </c>
      <c r="M999" s="143"/>
    </row>
    <row r="1000" spans="1:13" x14ac:dyDescent="0.35">
      <c r="A1000" s="143">
        <f t="shared" si="200"/>
        <v>100</v>
      </c>
      <c r="B1000" s="141">
        <f t="shared" si="201"/>
        <v>0.97700000000000076</v>
      </c>
      <c r="C1000" s="145">
        <f t="shared" si="195"/>
        <v>0.5</v>
      </c>
      <c r="D1000">
        <f t="shared" si="195"/>
        <v>2</v>
      </c>
      <c r="F1000">
        <f t="shared" si="202"/>
        <v>1.4350759458508498E-2</v>
      </c>
      <c r="G1000">
        <f t="shared" si="196"/>
        <v>0.12</v>
      </c>
      <c r="H1000" s="142">
        <f t="shared" si="197"/>
        <v>0.15097249264076487</v>
      </c>
      <c r="I1000" s="143">
        <f t="shared" si="203"/>
        <v>15.097249264076487</v>
      </c>
      <c r="J1000" s="142">
        <f t="shared" si="198"/>
        <v>0.48850000000000038</v>
      </c>
      <c r="K1000" s="142">
        <f t="shared" si="199"/>
        <v>1.207779941126119E-2</v>
      </c>
      <c r="L1000" s="144">
        <f t="shared" si="204"/>
        <v>0.50057779941126157</v>
      </c>
      <c r="M1000" s="143"/>
    </row>
    <row r="1001" spans="1:13" x14ac:dyDescent="0.35">
      <c r="A1001" s="143">
        <f t="shared" si="200"/>
        <v>100</v>
      </c>
      <c r="B1001" s="141">
        <f t="shared" si="201"/>
        <v>0.97800000000000076</v>
      </c>
      <c r="C1001" s="145">
        <f t="shared" ref="C1001:D1016" si="205">+C1000</f>
        <v>0.5</v>
      </c>
      <c r="D1001">
        <f t="shared" si="205"/>
        <v>2</v>
      </c>
      <c r="F1001">
        <f t="shared" si="202"/>
        <v>1.4337335792353689E-2</v>
      </c>
      <c r="G1001">
        <f t="shared" si="196"/>
        <v>0.12</v>
      </c>
      <c r="H1001" s="142">
        <f t="shared" si="197"/>
        <v>0.14449631785421843</v>
      </c>
      <c r="I1001" s="143">
        <f t="shared" si="203"/>
        <v>14.449631785421843</v>
      </c>
      <c r="J1001" s="142">
        <f t="shared" si="198"/>
        <v>0.48900000000000038</v>
      </c>
      <c r="K1001" s="142">
        <f t="shared" si="199"/>
        <v>1.1559705428337475E-2</v>
      </c>
      <c r="L1001" s="144">
        <f t="shared" si="204"/>
        <v>0.50055970542833783</v>
      </c>
      <c r="M1001" s="143"/>
    </row>
    <row r="1002" spans="1:13" x14ac:dyDescent="0.35">
      <c r="A1002" s="143">
        <f t="shared" si="200"/>
        <v>100</v>
      </c>
      <c r="B1002" s="141">
        <f t="shared" si="201"/>
        <v>0.97900000000000076</v>
      </c>
      <c r="C1002" s="145">
        <f t="shared" si="205"/>
        <v>0.5</v>
      </c>
      <c r="D1002">
        <f t="shared" si="205"/>
        <v>2</v>
      </c>
      <c r="F1002">
        <f t="shared" si="202"/>
        <v>1.4323932116362867E-2</v>
      </c>
      <c r="G1002">
        <f t="shared" si="196"/>
        <v>0.12</v>
      </c>
      <c r="H1002" s="142">
        <f t="shared" si="197"/>
        <v>0.1380133775599926</v>
      </c>
      <c r="I1002" s="143">
        <f t="shared" si="203"/>
        <v>13.80133775599926</v>
      </c>
      <c r="J1002" s="142">
        <f t="shared" si="198"/>
        <v>0.48950000000000038</v>
      </c>
      <c r="K1002" s="142">
        <f t="shared" si="199"/>
        <v>1.1041070204799408E-2</v>
      </c>
      <c r="L1002" s="144">
        <f t="shared" si="204"/>
        <v>0.50054107020479977</v>
      </c>
      <c r="M1002" s="143"/>
    </row>
    <row r="1003" spans="1:13" x14ac:dyDescent="0.35">
      <c r="A1003" s="143">
        <f t="shared" si="200"/>
        <v>100</v>
      </c>
      <c r="B1003" s="141">
        <f t="shared" si="201"/>
        <v>0.98000000000000076</v>
      </c>
      <c r="C1003" s="145">
        <f t="shared" si="205"/>
        <v>0.5</v>
      </c>
      <c r="D1003">
        <f t="shared" si="205"/>
        <v>2</v>
      </c>
      <c r="F1003">
        <f t="shared" si="202"/>
        <v>1.4310548383319402E-2</v>
      </c>
      <c r="G1003">
        <f t="shared" si="196"/>
        <v>0.12</v>
      </c>
      <c r="H1003" s="142">
        <f t="shared" si="197"/>
        <v>0.13152358700136849</v>
      </c>
      <c r="I1003" s="143">
        <f t="shared" si="203"/>
        <v>13.152358700136849</v>
      </c>
      <c r="J1003" s="142">
        <f t="shared" si="198"/>
        <v>0.49000000000000038</v>
      </c>
      <c r="K1003" s="142">
        <f t="shared" si="199"/>
        <v>1.0521886960109479E-2</v>
      </c>
      <c r="L1003" s="144">
        <f t="shared" si="204"/>
        <v>0.50052188696010991</v>
      </c>
      <c r="M1003" s="143"/>
    </row>
    <row r="1004" spans="1:13" x14ac:dyDescent="0.35">
      <c r="A1004" s="143">
        <f t="shared" si="200"/>
        <v>100</v>
      </c>
      <c r="B1004" s="141">
        <f t="shared" si="201"/>
        <v>0.98100000000000076</v>
      </c>
      <c r="C1004" s="145">
        <f t="shared" si="205"/>
        <v>0.5</v>
      </c>
      <c r="D1004">
        <f t="shared" si="205"/>
        <v>2</v>
      </c>
      <c r="F1004">
        <f t="shared" si="202"/>
        <v>1.4297184546164193E-2</v>
      </c>
      <c r="G1004">
        <f t="shared" si="196"/>
        <v>0.12</v>
      </c>
      <c r="H1004" s="142">
        <f t="shared" si="197"/>
        <v>0.12502685439848921</v>
      </c>
      <c r="I1004" s="143">
        <f t="shared" si="203"/>
        <v>12.502685439848921</v>
      </c>
      <c r="J1004" s="142">
        <f t="shared" si="198"/>
        <v>0.49050000000000038</v>
      </c>
      <c r="K1004" s="142">
        <f t="shared" si="199"/>
        <v>1.0002148351879138E-2</v>
      </c>
      <c r="L1004" s="144">
        <f t="shared" si="204"/>
        <v>0.50050214835187956</v>
      </c>
      <c r="M1004" s="143"/>
    </row>
    <row r="1005" spans="1:13" x14ac:dyDescent="0.35">
      <c r="A1005" s="143">
        <f t="shared" si="200"/>
        <v>100</v>
      </c>
      <c r="B1005" s="141">
        <f t="shared" si="201"/>
        <v>0.98200000000000076</v>
      </c>
      <c r="C1005" s="145">
        <f t="shared" si="205"/>
        <v>0.5</v>
      </c>
      <c r="D1005">
        <f t="shared" si="205"/>
        <v>2</v>
      </c>
      <c r="F1005">
        <f t="shared" si="202"/>
        <v>1.428384055799495E-2</v>
      </c>
      <c r="G1005">
        <f t="shared" si="196"/>
        <v>0.12</v>
      </c>
      <c r="H1005" s="142">
        <f t="shared" si="197"/>
        <v>0.11852308002603809</v>
      </c>
      <c r="I1005" s="143">
        <f t="shared" si="203"/>
        <v>11.852308002603809</v>
      </c>
      <c r="J1005" s="142">
        <f t="shared" si="198"/>
        <v>0.49100000000000038</v>
      </c>
      <c r="K1005" s="142">
        <f t="shared" si="199"/>
        <v>9.4818464020830478E-3</v>
      </c>
      <c r="L1005" s="144">
        <f t="shared" si="204"/>
        <v>0.50048184640208337</v>
      </c>
      <c r="M1005" s="143"/>
    </row>
    <row r="1006" spans="1:13" x14ac:dyDescent="0.35">
      <c r="A1006" s="143">
        <f t="shared" si="200"/>
        <v>100</v>
      </c>
      <c r="B1006" s="141">
        <f t="shared" si="201"/>
        <v>0.98300000000000076</v>
      </c>
      <c r="C1006" s="145">
        <f t="shared" si="205"/>
        <v>0.5</v>
      </c>
      <c r="D1006">
        <f t="shared" si="205"/>
        <v>2</v>
      </c>
      <c r="F1006">
        <f t="shared" si="202"/>
        <v>1.4270516372065561E-2</v>
      </c>
      <c r="G1006">
        <f t="shared" si="196"/>
        <v>0.12</v>
      </c>
      <c r="H1006" s="142">
        <f t="shared" si="197"/>
        <v>0.11201215511231095</v>
      </c>
      <c r="I1006" s="143">
        <f t="shared" si="203"/>
        <v>11.201215511231096</v>
      </c>
      <c r="J1006" s="142">
        <f t="shared" si="198"/>
        <v>0.49150000000000038</v>
      </c>
      <c r="K1006" s="142">
        <f t="shared" si="199"/>
        <v>8.9609724089848766E-3</v>
      </c>
      <c r="L1006" s="144">
        <f t="shared" si="204"/>
        <v>0.50046097240898524</v>
      </c>
      <c r="M1006" s="143"/>
    </row>
    <row r="1007" spans="1:13" x14ac:dyDescent="0.35">
      <c r="A1007" s="143">
        <f t="shared" si="200"/>
        <v>100</v>
      </c>
      <c r="B1007" s="141">
        <f t="shared" si="201"/>
        <v>0.98400000000000076</v>
      </c>
      <c r="C1007" s="145">
        <f t="shared" si="205"/>
        <v>0.5</v>
      </c>
      <c r="D1007">
        <f t="shared" si="205"/>
        <v>2</v>
      </c>
      <c r="F1007">
        <f t="shared" si="202"/>
        <v>1.4257211941785369E-2</v>
      </c>
      <c r="G1007">
        <f t="shared" si="196"/>
        <v>0.12</v>
      </c>
      <c r="H1007" s="142">
        <f t="shared" si="197"/>
        <v>0.10549396051267865</v>
      </c>
      <c r="I1007" s="143">
        <f t="shared" si="203"/>
        <v>10.549396051267864</v>
      </c>
      <c r="J1007" s="142">
        <f t="shared" si="198"/>
        <v>0.49200000000000038</v>
      </c>
      <c r="K1007" s="142">
        <f t="shared" si="199"/>
        <v>8.4395168410142923E-3</v>
      </c>
      <c r="L1007" s="144">
        <f t="shared" si="204"/>
        <v>0.50043951684101462</v>
      </c>
      <c r="M1007" s="143"/>
    </row>
    <row r="1008" spans="1:13" x14ac:dyDescent="0.35">
      <c r="A1008" s="143">
        <f t="shared" si="200"/>
        <v>100</v>
      </c>
      <c r="B1008" s="141">
        <f t="shared" si="201"/>
        <v>0.98500000000000076</v>
      </c>
      <c r="C1008" s="145">
        <f t="shared" si="205"/>
        <v>0.5</v>
      </c>
      <c r="D1008">
        <f t="shared" si="205"/>
        <v>2</v>
      </c>
      <c r="F1008">
        <f t="shared" si="202"/>
        <v>1.4243927220718546E-2</v>
      </c>
      <c r="G1008">
        <f t="shared" si="196"/>
        <v>0.12</v>
      </c>
      <c r="H1008" s="142">
        <f t="shared" si="197"/>
        <v>9.8968365094360869E-2</v>
      </c>
      <c r="I1008" s="143">
        <f t="shared" si="203"/>
        <v>9.8968365094360866</v>
      </c>
      <c r="J1008" s="142">
        <f t="shared" si="198"/>
        <v>0.49250000000000038</v>
      </c>
      <c r="K1008" s="142">
        <f t="shared" si="199"/>
        <v>7.9174692075488703E-3</v>
      </c>
      <c r="L1008" s="144">
        <f t="shared" si="204"/>
        <v>0.50041746920754926</v>
      </c>
      <c r="M1008" s="143"/>
    </row>
    <row r="1009" spans="1:13" x14ac:dyDescent="0.35">
      <c r="A1009" s="143">
        <f t="shared" si="200"/>
        <v>100</v>
      </c>
      <c r="B1009" s="141">
        <f t="shared" si="201"/>
        <v>0.98600000000000076</v>
      </c>
      <c r="C1009" s="145">
        <f t="shared" si="205"/>
        <v>0.5</v>
      </c>
      <c r="D1009">
        <f t="shared" si="205"/>
        <v>2</v>
      </c>
      <c r="F1009">
        <f t="shared" si="202"/>
        <v>1.4230662162583393E-2</v>
      </c>
      <c r="G1009">
        <f t="shared" si="196"/>
        <v>0.12</v>
      </c>
      <c r="H1009" s="142">
        <f t="shared" si="197"/>
        <v>9.2435223746471312E-2</v>
      </c>
      <c r="I1009" s="143">
        <f t="shared" si="203"/>
        <v>9.2435223746471316</v>
      </c>
      <c r="J1009" s="142">
        <f t="shared" si="198"/>
        <v>0.49300000000000038</v>
      </c>
      <c r="K1009" s="142">
        <f t="shared" si="199"/>
        <v>7.3948178997177054E-3</v>
      </c>
      <c r="L1009" s="144">
        <f t="shared" si="204"/>
        <v>0.50039481789971807</v>
      </c>
      <c r="M1009" s="143"/>
    </row>
    <row r="1010" spans="1:13" x14ac:dyDescent="0.35">
      <c r="A1010" s="143">
        <f t="shared" si="200"/>
        <v>100</v>
      </c>
      <c r="B1010" s="141">
        <f t="shared" si="201"/>
        <v>0.98700000000000077</v>
      </c>
      <c r="C1010" s="145">
        <f t="shared" si="205"/>
        <v>0.5</v>
      </c>
      <c r="D1010">
        <f t="shared" si="205"/>
        <v>2</v>
      </c>
      <c r="F1010">
        <f t="shared" si="202"/>
        <v>1.4217416721251696E-2</v>
      </c>
      <c r="G1010">
        <f t="shared" si="196"/>
        <v>0.12</v>
      </c>
      <c r="H1010" s="142">
        <f t="shared" si="197"/>
        <v>8.5894374895715858E-2</v>
      </c>
      <c r="I1010" s="143">
        <f t="shared" si="203"/>
        <v>8.5894374895715853</v>
      </c>
      <c r="J1010" s="142">
        <f t="shared" si="198"/>
        <v>0.49350000000000038</v>
      </c>
      <c r="K1010" s="142">
        <f t="shared" si="199"/>
        <v>6.8715499916572687E-3</v>
      </c>
      <c r="L1010" s="144">
        <f t="shared" si="204"/>
        <v>0.50037154999165767</v>
      </c>
      <c r="M1010" s="143"/>
    </row>
    <row r="1011" spans="1:13" x14ac:dyDescent="0.35">
      <c r="A1011" s="143">
        <f t="shared" si="200"/>
        <v>100</v>
      </c>
      <c r="B1011" s="141">
        <f t="shared" si="201"/>
        <v>0.98800000000000077</v>
      </c>
      <c r="C1011" s="145">
        <f t="shared" si="205"/>
        <v>0.5</v>
      </c>
      <c r="D1011">
        <f t="shared" si="205"/>
        <v>2</v>
      </c>
      <c r="F1011">
        <f t="shared" si="202"/>
        <v>1.4204190850748049E-2</v>
      </c>
      <c r="G1011">
        <f t="shared" si="196"/>
        <v>0.12</v>
      </c>
      <c r="H1011" s="142">
        <f t="shared" si="197"/>
        <v>7.9345637357890089E-2</v>
      </c>
      <c r="I1011" s="143">
        <f t="shared" si="203"/>
        <v>7.9345637357890091</v>
      </c>
      <c r="J1011" s="142">
        <f t="shared" si="198"/>
        <v>0.49400000000000038</v>
      </c>
      <c r="K1011" s="142">
        <f t="shared" si="199"/>
        <v>6.3476509886312071E-3</v>
      </c>
      <c r="L1011" s="144">
        <f t="shared" si="204"/>
        <v>0.50034765098863154</v>
      </c>
      <c r="M1011" s="143"/>
    </row>
    <row r="1012" spans="1:13" x14ac:dyDescent="0.35">
      <c r="A1012" s="143">
        <f t="shared" si="200"/>
        <v>100</v>
      </c>
      <c r="B1012" s="141">
        <f t="shared" si="201"/>
        <v>0.98900000000000077</v>
      </c>
      <c r="C1012" s="145">
        <f t="shared" si="205"/>
        <v>0.5</v>
      </c>
      <c r="D1012">
        <f t="shared" si="205"/>
        <v>2</v>
      </c>
      <c r="F1012">
        <f t="shared" si="202"/>
        <v>1.4190984505249212E-2</v>
      </c>
      <c r="G1012">
        <f t="shared" si="196"/>
        <v>0.12</v>
      </c>
      <c r="H1012" s="142">
        <f t="shared" si="197"/>
        <v>7.2788806278056825E-2</v>
      </c>
      <c r="I1012" s="143">
        <f t="shared" si="203"/>
        <v>7.2788806278056821</v>
      </c>
      <c r="J1012" s="142">
        <f t="shared" si="198"/>
        <v>0.49450000000000038</v>
      </c>
      <c r="K1012" s="142">
        <f t="shared" si="199"/>
        <v>5.8231045022445463E-3</v>
      </c>
      <c r="L1012" s="144">
        <f t="shared" si="204"/>
        <v>0.50032310450224493</v>
      </c>
      <c r="M1012" s="143"/>
    </row>
    <row r="1013" spans="1:13" x14ac:dyDescent="0.35">
      <c r="A1013" s="143">
        <f t="shared" si="200"/>
        <v>100</v>
      </c>
      <c r="B1013" s="141">
        <f t="shared" si="201"/>
        <v>0.99000000000000077</v>
      </c>
      <c r="C1013" s="145">
        <f t="shared" si="205"/>
        <v>0.5</v>
      </c>
      <c r="D1013">
        <f t="shared" si="205"/>
        <v>2</v>
      </c>
      <c r="F1013">
        <f t="shared" si="202"/>
        <v>1.4177797639083453E-2</v>
      </c>
      <c r="G1013">
        <f t="shared" si="196"/>
        <v>0.12</v>
      </c>
      <c r="H1013" s="142">
        <f t="shared" si="197"/>
        <v>6.6223647789732762E-2</v>
      </c>
      <c r="I1013" s="143">
        <f t="shared" si="203"/>
        <v>6.6223647789732762</v>
      </c>
      <c r="J1013" s="142">
        <f t="shared" si="198"/>
        <v>0.49500000000000038</v>
      </c>
      <c r="K1013" s="142">
        <f t="shared" si="199"/>
        <v>5.2978918231786206E-3</v>
      </c>
      <c r="L1013" s="144">
        <f t="shared" si="204"/>
        <v>0.50029789182317896</v>
      </c>
      <c r="M1013" s="143"/>
    </row>
    <row r="1014" spans="1:13" x14ac:dyDescent="0.35">
      <c r="A1014" s="143">
        <f t="shared" si="200"/>
        <v>100</v>
      </c>
      <c r="B1014" s="141">
        <f t="shared" si="201"/>
        <v>0.99100000000000077</v>
      </c>
      <c r="C1014" s="145">
        <f t="shared" si="205"/>
        <v>0.5</v>
      </c>
      <c r="D1014">
        <f t="shared" si="205"/>
        <v>2</v>
      </c>
      <c r="F1014">
        <f t="shared" si="202"/>
        <v>1.4164630206729896E-2</v>
      </c>
      <c r="G1014">
        <f t="shared" si="196"/>
        <v>0.12</v>
      </c>
      <c r="H1014" s="142">
        <f t="shared" si="197"/>
        <v>5.9649891821739527E-2</v>
      </c>
      <c r="I1014" s="143">
        <f t="shared" si="203"/>
        <v>5.9649891821739525</v>
      </c>
      <c r="J1014" s="142">
        <f t="shared" si="198"/>
        <v>0.49550000000000038</v>
      </c>
      <c r="K1014" s="142">
        <f t="shared" si="199"/>
        <v>4.7719913457391619E-3</v>
      </c>
      <c r="L1014" s="144">
        <f t="shared" si="204"/>
        <v>0.50027199134573952</v>
      </c>
      <c r="M1014" s="143"/>
    </row>
    <row r="1015" spans="1:13" x14ac:dyDescent="0.35">
      <c r="A1015" s="143">
        <f t="shared" si="200"/>
        <v>100</v>
      </c>
      <c r="B1015" s="141">
        <f t="shared" si="201"/>
        <v>0.99200000000000077</v>
      </c>
      <c r="C1015" s="145">
        <f t="shared" si="205"/>
        <v>0.5</v>
      </c>
      <c r="D1015">
        <f t="shared" si="205"/>
        <v>2</v>
      </c>
      <c r="F1015">
        <f t="shared" si="202"/>
        <v>1.415148216281787E-2</v>
      </c>
      <c r="G1015">
        <f t="shared" si="196"/>
        <v>0.12</v>
      </c>
      <c r="H1015" s="142">
        <f t="shared" si="197"/>
        <v>5.3067222135230525E-2</v>
      </c>
      <c r="I1015" s="143">
        <f t="shared" si="203"/>
        <v>5.3067222135230523</v>
      </c>
      <c r="J1015" s="142">
        <f t="shared" si="198"/>
        <v>0.49600000000000039</v>
      </c>
      <c r="K1015" s="142">
        <f t="shared" si="199"/>
        <v>4.2453777708184419E-3</v>
      </c>
      <c r="L1015" s="144">
        <f t="shared" si="204"/>
        <v>0.50024537777081879</v>
      </c>
      <c r="M1015" s="143"/>
    </row>
    <row r="1016" spans="1:13" x14ac:dyDescent="0.35">
      <c r="A1016" s="143">
        <f t="shared" si="200"/>
        <v>100</v>
      </c>
      <c r="B1016" s="141">
        <f t="shared" si="201"/>
        <v>0.99300000000000077</v>
      </c>
      <c r="C1016" s="145">
        <f t="shared" si="205"/>
        <v>0.5</v>
      </c>
      <c r="D1016">
        <f t="shared" si="205"/>
        <v>2</v>
      </c>
      <c r="F1016">
        <f t="shared" si="202"/>
        <v>1.4138353462126276E-2</v>
      </c>
      <c r="G1016">
        <f t="shared" si="196"/>
        <v>0.12</v>
      </c>
      <c r="H1016" s="142">
        <f t="shared" si="197"/>
        <v>4.6475262047996228E-2</v>
      </c>
      <c r="I1016" s="143">
        <f t="shared" si="203"/>
        <v>4.6475262047996226</v>
      </c>
      <c r="J1016" s="142">
        <f t="shared" si="198"/>
        <v>0.49650000000000039</v>
      </c>
      <c r="K1016" s="142">
        <f t="shared" si="199"/>
        <v>3.7180209638396984E-3</v>
      </c>
      <c r="L1016" s="144">
        <f t="shared" si="204"/>
        <v>0.50021802096384005</v>
      </c>
      <c r="M1016" s="143"/>
    </row>
    <row r="1017" spans="1:13" x14ac:dyDescent="0.35">
      <c r="A1017" s="143">
        <f t="shared" si="200"/>
        <v>100</v>
      </c>
      <c r="B1017" s="141">
        <f t="shared" si="201"/>
        <v>0.99400000000000077</v>
      </c>
      <c r="C1017" s="145">
        <f t="shared" ref="C1017:D1022" si="206">+C1016</f>
        <v>0.5</v>
      </c>
      <c r="D1017">
        <f t="shared" si="206"/>
        <v>2</v>
      </c>
      <c r="F1017">
        <f t="shared" si="202"/>
        <v>1.4125244059582943E-2</v>
      </c>
      <c r="G1017">
        <f t="shared" si="196"/>
        <v>0.12</v>
      </c>
      <c r="H1017" s="142">
        <f t="shared" si="197"/>
        <v>3.9873553100961655E-2</v>
      </c>
      <c r="I1017" s="143">
        <f t="shared" si="203"/>
        <v>3.9873553100961656</v>
      </c>
      <c r="J1017" s="142">
        <f t="shared" si="198"/>
        <v>0.49700000000000039</v>
      </c>
      <c r="K1017" s="142">
        <f t="shared" si="199"/>
        <v>3.1898842480769323E-3</v>
      </c>
      <c r="L1017" s="144">
        <f t="shared" si="204"/>
        <v>0.50018988424807731</v>
      </c>
      <c r="M1017" s="143"/>
    </row>
    <row r="1018" spans="1:13" x14ac:dyDescent="0.35">
      <c r="A1018" s="143">
        <f t="shared" si="200"/>
        <v>100</v>
      </c>
      <c r="B1018" s="141">
        <f t="shared" si="201"/>
        <v>0.99500000000000077</v>
      </c>
      <c r="C1018" s="145">
        <f t="shared" si="206"/>
        <v>0.5</v>
      </c>
      <c r="D1018">
        <f t="shared" si="206"/>
        <v>2</v>
      </c>
      <c r="F1018">
        <f t="shared" si="202"/>
        <v>1.4112153910263991E-2</v>
      </c>
      <c r="G1018">
        <f t="shared" si="196"/>
        <v>0.12</v>
      </c>
      <c r="H1018" s="142">
        <f t="shared" si="197"/>
        <v>3.3261521424003647E-2</v>
      </c>
      <c r="I1018" s="143">
        <f t="shared" si="203"/>
        <v>3.3261521424003648</v>
      </c>
      <c r="J1018" s="142">
        <f t="shared" si="198"/>
        <v>0.49750000000000039</v>
      </c>
      <c r="K1018" s="142">
        <f t="shared" si="199"/>
        <v>2.6609217139202919E-3</v>
      </c>
      <c r="L1018" s="144">
        <f t="shared" si="204"/>
        <v>0.50016092171392068</v>
      </c>
      <c r="M1018" s="143"/>
    </row>
    <row r="1019" spans="1:13" x14ac:dyDescent="0.35">
      <c r="A1019" s="143">
        <f t="shared" si="200"/>
        <v>100</v>
      </c>
      <c r="B1019" s="141">
        <f t="shared" si="201"/>
        <v>0.99600000000000077</v>
      </c>
      <c r="C1019" s="145">
        <f t="shared" si="206"/>
        <v>0.5</v>
      </c>
      <c r="D1019">
        <f t="shared" si="206"/>
        <v>2</v>
      </c>
      <c r="F1019">
        <f t="shared" si="202"/>
        <v>1.4099082969393195E-2</v>
      </c>
      <c r="G1019">
        <f t="shared" si="196"/>
        <v>0.12</v>
      </c>
      <c r="H1019" s="142">
        <f t="shared" si="197"/>
        <v>2.6638420820461327E-2</v>
      </c>
      <c r="I1019" s="143">
        <f t="shared" si="203"/>
        <v>2.6638420820461328</v>
      </c>
      <c r="J1019" s="142">
        <f t="shared" si="198"/>
        <v>0.49800000000000039</v>
      </c>
      <c r="K1019" s="142">
        <f t="shared" si="199"/>
        <v>2.1310736656369061E-3</v>
      </c>
      <c r="L1019" s="144">
        <f t="shared" si="204"/>
        <v>0.50013107366563725</v>
      </c>
      <c r="M1019" s="143"/>
    </row>
    <row r="1020" spans="1:13" x14ac:dyDescent="0.35">
      <c r="A1020" s="143">
        <f t="shared" si="200"/>
        <v>100</v>
      </c>
      <c r="B1020" s="141">
        <f t="shared" si="201"/>
        <v>0.99700000000000077</v>
      </c>
      <c r="C1020" s="145">
        <f t="shared" si="206"/>
        <v>0.5</v>
      </c>
      <c r="D1020">
        <f t="shared" si="206"/>
        <v>2</v>
      </c>
      <c r="F1020">
        <f t="shared" si="202"/>
        <v>1.408603119234136E-2</v>
      </c>
      <c r="G1020">
        <f t="shared" si="196"/>
        <v>0.12</v>
      </c>
      <c r="H1020" s="142">
        <f t="shared" si="197"/>
        <v>2.0003226485749925E-2</v>
      </c>
      <c r="I1020" s="143">
        <f t="shared" si="203"/>
        <v>2.0003226485749925</v>
      </c>
      <c r="J1020" s="142">
        <f t="shared" si="198"/>
        <v>0.49850000000000039</v>
      </c>
      <c r="K1020" s="142">
        <f t="shared" si="199"/>
        <v>1.6002581188599941E-3</v>
      </c>
      <c r="L1020" s="144">
        <f t="shared" si="204"/>
        <v>0.50010025811886039</v>
      </c>
      <c r="M1020" s="143"/>
    </row>
    <row r="1021" spans="1:13" x14ac:dyDescent="0.35">
      <c r="A1021" s="143">
        <f t="shared" si="200"/>
        <v>100</v>
      </c>
      <c r="B1021" s="141">
        <f t="shared" si="201"/>
        <v>0.99800000000000078</v>
      </c>
      <c r="C1021" s="145">
        <f t="shared" si="206"/>
        <v>0.5</v>
      </c>
      <c r="D1021">
        <f t="shared" si="206"/>
        <v>2</v>
      </c>
      <c r="F1021">
        <f t="shared" si="202"/>
        <v>1.4072998534625696E-2</v>
      </c>
      <c r="G1021">
        <f t="shared" si="196"/>
        <v>0.12</v>
      </c>
      <c r="H1021" s="142">
        <f t="shared" si="197"/>
        <v>1.3354404757409901E-2</v>
      </c>
      <c r="I1021" s="143">
        <f t="shared" si="203"/>
        <v>1.3354404757409901</v>
      </c>
      <c r="J1021" s="142">
        <f t="shared" si="198"/>
        <v>0.49900000000000039</v>
      </c>
      <c r="K1021" s="142">
        <f t="shared" si="199"/>
        <v>1.0683523805927922E-3</v>
      </c>
      <c r="L1021" s="144">
        <f t="shared" si="204"/>
        <v>0.50006835238059322</v>
      </c>
      <c r="M1021" s="143"/>
    </row>
    <row r="1022" spans="1:13" x14ac:dyDescent="0.35">
      <c r="A1022" s="143">
        <f t="shared" si="200"/>
        <v>100</v>
      </c>
      <c r="B1022" s="141">
        <f t="shared" si="201"/>
        <v>0.99900000000000078</v>
      </c>
      <c r="C1022" s="145">
        <f t="shared" si="206"/>
        <v>0.5</v>
      </c>
      <c r="D1022">
        <f t="shared" si="206"/>
        <v>2</v>
      </c>
      <c r="F1022">
        <f t="shared" si="202"/>
        <v>1.4059984951909191E-2</v>
      </c>
      <c r="G1022">
        <f t="shared" si="196"/>
        <v>0.12</v>
      </c>
      <c r="H1022" s="142">
        <f t="shared" si="197"/>
        <v>6.6892663650817219E-3</v>
      </c>
      <c r="I1022" s="143">
        <f t="shared" si="203"/>
        <v>0.66892663650817219</v>
      </c>
      <c r="J1022" s="142">
        <f t="shared" si="198"/>
        <v>0.49950000000000039</v>
      </c>
      <c r="K1022" s="142">
        <f t="shared" si="199"/>
        <v>5.3514130920653781E-4</v>
      </c>
      <c r="L1022" s="144">
        <f t="shared" si="204"/>
        <v>0.5000351413092069</v>
      </c>
      <c r="M1022" s="143"/>
    </row>
    <row r="1023" spans="1:13" x14ac:dyDescent="0.35">
      <c r="A1023" s="143"/>
      <c r="B1023" s="141"/>
      <c r="C1023" s="145"/>
      <c r="H1023" s="142"/>
      <c r="I1023" s="143"/>
      <c r="L1023" s="143"/>
    </row>
    <row r="1024" spans="1:13" x14ac:dyDescent="0.35">
      <c r="A1024" s="143"/>
      <c r="B1024" s="141"/>
      <c r="C1024" s="145"/>
      <c r="H1024" s="142"/>
      <c r="I1024" s="143"/>
      <c r="L1024" s="143"/>
    </row>
    <row r="1025" spans="1:12" x14ac:dyDescent="0.35">
      <c r="A1025" s="143"/>
      <c r="B1025" s="141"/>
      <c r="C1025" s="145"/>
      <c r="H1025" s="142"/>
      <c r="I1025" s="143"/>
      <c r="L1025" s="143"/>
    </row>
    <row r="1026" spans="1:12" x14ac:dyDescent="0.35">
      <c r="A1026" s="143"/>
      <c r="B1026" s="141"/>
      <c r="C1026" s="145"/>
      <c r="H1026" s="142"/>
      <c r="I1026" s="143"/>
      <c r="L1026" s="143"/>
    </row>
    <row r="1027" spans="1:12" x14ac:dyDescent="0.35">
      <c r="A1027" s="143"/>
      <c r="B1027" s="141"/>
      <c r="C1027" s="145"/>
      <c r="H1027" s="142"/>
      <c r="I1027" s="143"/>
      <c r="L1027" s="143"/>
    </row>
    <row r="1028" spans="1:12" x14ac:dyDescent="0.35">
      <c r="A1028" s="143"/>
      <c r="B1028" s="141"/>
      <c r="C1028" s="145"/>
      <c r="H1028" s="142"/>
      <c r="I1028" s="143"/>
      <c r="L1028" s="143"/>
    </row>
    <row r="1029" spans="1:12" x14ac:dyDescent="0.35">
      <c r="A1029" s="143"/>
      <c r="B1029" s="141"/>
      <c r="C1029" s="145"/>
      <c r="H1029" s="142"/>
      <c r="I1029" s="143"/>
      <c r="L1029" s="143"/>
    </row>
    <row r="1030" spans="1:12" x14ac:dyDescent="0.35">
      <c r="A1030" s="143"/>
      <c r="B1030" s="141"/>
      <c r="C1030" s="145"/>
      <c r="H1030" s="142"/>
      <c r="I1030" s="143"/>
      <c r="L1030" s="143"/>
    </row>
    <row r="1031" spans="1:12" x14ac:dyDescent="0.35">
      <c r="A1031" s="143"/>
      <c r="B1031" s="141"/>
      <c r="C1031" s="145"/>
      <c r="H1031" s="142"/>
      <c r="I1031" s="143"/>
      <c r="L1031" s="143"/>
    </row>
    <row r="1032" spans="1:12" x14ac:dyDescent="0.35">
      <c r="A1032" s="143"/>
      <c r="B1032" s="141"/>
      <c r="C1032" s="145"/>
      <c r="H1032" s="142"/>
      <c r="I1032" s="143"/>
      <c r="L1032" s="143"/>
    </row>
    <row r="1033" spans="1:12" x14ac:dyDescent="0.35">
      <c r="A1033" s="143"/>
      <c r="B1033" s="141"/>
      <c r="C1033" s="145"/>
      <c r="H1033" s="142"/>
      <c r="I1033" s="143"/>
      <c r="L1033" s="143"/>
    </row>
    <row r="1034" spans="1:12" x14ac:dyDescent="0.35">
      <c r="A1034" s="143"/>
      <c r="B1034" s="141"/>
      <c r="C1034" s="145"/>
      <c r="H1034" s="142"/>
      <c r="I1034" s="143"/>
      <c r="L1034" s="143"/>
    </row>
    <row r="1035" spans="1:12" x14ac:dyDescent="0.35">
      <c r="A1035" s="143"/>
      <c r="B1035" s="141"/>
      <c r="C1035" s="145"/>
      <c r="H1035" s="142"/>
      <c r="I1035" s="143"/>
      <c r="L1035" s="143"/>
    </row>
    <row r="1036" spans="1:12" x14ac:dyDescent="0.35">
      <c r="A1036" s="143"/>
      <c r="B1036" s="141"/>
      <c r="C1036" s="145"/>
      <c r="H1036" s="142"/>
      <c r="I1036" s="143"/>
      <c r="L1036" s="143"/>
    </row>
    <row r="1037" spans="1:12" x14ac:dyDescent="0.35">
      <c r="A1037" s="143"/>
      <c r="B1037" s="141"/>
      <c r="C1037" s="145"/>
      <c r="H1037" s="142"/>
      <c r="I1037" s="143"/>
      <c r="L1037" s="143"/>
    </row>
    <row r="1038" spans="1:12" x14ac:dyDescent="0.35">
      <c r="A1038" s="143"/>
      <c r="B1038" s="141"/>
      <c r="C1038" s="145"/>
      <c r="H1038" s="142"/>
      <c r="I1038" s="143"/>
      <c r="L1038" s="143"/>
    </row>
    <row r="1039" spans="1:12" x14ac:dyDescent="0.35">
      <c r="A1039" s="143"/>
      <c r="B1039" s="141"/>
      <c r="C1039" s="145"/>
      <c r="H1039" s="142"/>
      <c r="I1039" s="143"/>
      <c r="L1039" s="143"/>
    </row>
  </sheetData>
  <sheetProtection sheet="1" objects="1" scenarios="1"/>
  <mergeCells count="1">
    <mergeCell ref="B6:P6"/>
  </mergeCells>
  <pageMargins left="0.25" right="0.25" top="0.75" bottom="0.75" header="0.3" footer="0.3"/>
  <pageSetup paperSize="9" scale="48" fitToHeight="1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163C0-E0F4-4021-B15E-9D239EFCA93F}">
  <sheetPr>
    <pageSetUpPr fitToPage="1"/>
  </sheetPr>
  <dimension ref="A1:R20"/>
  <sheetViews>
    <sheetView showGridLines="0"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3" sqref="C3:O5"/>
    </sheetView>
  </sheetViews>
  <sheetFormatPr defaultColWidth="9.1796875" defaultRowHeight="14.5" x14ac:dyDescent="0.35"/>
  <cols>
    <col min="1" max="1" width="20.7265625" style="149" customWidth="1"/>
    <col min="2" max="2" width="6.26953125" style="149" bestFit="1" customWidth="1"/>
    <col min="3" max="15" width="13" style="149" customWidth="1"/>
    <col min="16" max="16384" width="9.1796875" style="149"/>
  </cols>
  <sheetData>
    <row r="1" spans="1:18" ht="30" customHeight="1" thickBot="1" x14ac:dyDescent="0.4">
      <c r="A1" s="280"/>
      <c r="B1" s="298"/>
      <c r="C1" s="301" t="s">
        <v>243</v>
      </c>
      <c r="D1" s="302"/>
      <c r="E1" s="302"/>
      <c r="F1" s="303"/>
      <c r="G1" s="304" t="s">
        <v>242</v>
      </c>
      <c r="H1" s="305"/>
      <c r="I1" s="306"/>
      <c r="J1" s="301" t="s">
        <v>241</v>
      </c>
      <c r="K1" s="302"/>
      <c r="L1" s="302"/>
      <c r="M1" s="302"/>
      <c r="N1" s="302"/>
      <c r="O1" s="303"/>
      <c r="P1" s="170"/>
    </row>
    <row r="2" spans="1:18" ht="30" customHeight="1" thickBot="1" x14ac:dyDescent="0.4">
      <c r="A2" s="280" t="s">
        <v>240</v>
      </c>
      <c r="B2" s="298"/>
      <c r="C2" s="192" t="s">
        <v>239</v>
      </c>
      <c r="D2" s="193" t="s">
        <v>238</v>
      </c>
      <c r="E2" s="193" t="s">
        <v>237</v>
      </c>
      <c r="F2" s="194" t="s">
        <v>236</v>
      </c>
      <c r="G2" s="195" t="s">
        <v>235</v>
      </c>
      <c r="H2" s="193" t="s">
        <v>234</v>
      </c>
      <c r="I2" s="196" t="s">
        <v>233</v>
      </c>
      <c r="J2" s="192" t="s">
        <v>232</v>
      </c>
      <c r="K2" s="193" t="s">
        <v>231</v>
      </c>
      <c r="L2" s="193" t="s">
        <v>230</v>
      </c>
      <c r="M2" s="193" t="s">
        <v>229</v>
      </c>
      <c r="N2" s="193" t="s">
        <v>228</v>
      </c>
      <c r="O2" s="194" t="s">
        <v>227</v>
      </c>
      <c r="P2" s="170"/>
    </row>
    <row r="3" spans="1:18" ht="30" customHeight="1" x14ac:dyDescent="0.35">
      <c r="A3" s="280" t="s">
        <v>226</v>
      </c>
      <c r="B3" s="161" t="s">
        <v>223</v>
      </c>
      <c r="C3" s="187"/>
      <c r="D3" s="188"/>
      <c r="E3" s="188"/>
      <c r="F3" s="189"/>
      <c r="G3" s="190"/>
      <c r="H3" s="188"/>
      <c r="I3" s="191"/>
      <c r="J3" s="187"/>
      <c r="K3" s="188"/>
      <c r="L3" s="188"/>
      <c r="M3" s="188"/>
      <c r="N3" s="188"/>
      <c r="O3" s="189"/>
      <c r="P3" s="170"/>
    </row>
    <row r="4" spans="1:18" ht="30" customHeight="1" x14ac:dyDescent="0.35">
      <c r="A4" s="280"/>
      <c r="B4" s="161" t="s">
        <v>222</v>
      </c>
      <c r="C4" s="180"/>
      <c r="D4" s="176"/>
      <c r="E4" s="176"/>
      <c r="F4" s="181"/>
      <c r="G4" s="178"/>
      <c r="H4" s="176"/>
      <c r="I4" s="185"/>
      <c r="J4" s="180"/>
      <c r="K4" s="176"/>
      <c r="L4" s="176"/>
      <c r="M4" s="176"/>
      <c r="N4" s="176"/>
      <c r="O4" s="181"/>
      <c r="P4" s="170"/>
    </row>
    <row r="5" spans="1:18" ht="30" customHeight="1" thickBot="1" x14ac:dyDescent="0.4">
      <c r="A5" s="280" t="s">
        <v>225</v>
      </c>
      <c r="B5" s="298"/>
      <c r="C5" s="182"/>
      <c r="D5" s="183"/>
      <c r="E5" s="183"/>
      <c r="F5" s="184"/>
      <c r="G5" s="179"/>
      <c r="H5" s="177"/>
      <c r="I5" s="186"/>
      <c r="J5" s="182"/>
      <c r="K5" s="183"/>
      <c r="L5" s="183"/>
      <c r="M5" s="183"/>
      <c r="N5" s="183"/>
      <c r="O5" s="184"/>
      <c r="P5" s="170"/>
    </row>
    <row r="6" spans="1:18" ht="30" customHeight="1" x14ac:dyDescent="0.35">
      <c r="A6" s="280" t="s">
        <v>224</v>
      </c>
      <c r="B6" s="161" t="s">
        <v>223</v>
      </c>
      <c r="C6" s="171">
        <f t="shared" ref="C6:O6" si="0">+IF(C3&lt;&gt;"",C3*C$5,0)</f>
        <v>0</v>
      </c>
      <c r="D6" s="172">
        <f t="shared" si="0"/>
        <v>0</v>
      </c>
      <c r="E6" s="172">
        <f t="shared" si="0"/>
        <v>0</v>
      </c>
      <c r="F6" s="173">
        <f t="shared" si="0"/>
        <v>0</v>
      </c>
      <c r="G6" s="174">
        <f t="shared" si="0"/>
        <v>0</v>
      </c>
      <c r="H6" s="172">
        <f t="shared" si="0"/>
        <v>0</v>
      </c>
      <c r="I6" s="175">
        <f t="shared" si="0"/>
        <v>0</v>
      </c>
      <c r="J6" s="171">
        <f t="shared" si="0"/>
        <v>0</v>
      </c>
      <c r="K6" s="172">
        <f t="shared" si="0"/>
        <v>0</v>
      </c>
      <c r="L6" s="172">
        <f t="shared" si="0"/>
        <v>0</v>
      </c>
      <c r="M6" s="172">
        <f t="shared" si="0"/>
        <v>0</v>
      </c>
      <c r="N6" s="172">
        <f t="shared" si="0"/>
        <v>0</v>
      </c>
      <c r="O6" s="173">
        <f t="shared" si="0"/>
        <v>0</v>
      </c>
      <c r="P6" s="170"/>
    </row>
    <row r="7" spans="1:18" ht="30" customHeight="1" x14ac:dyDescent="0.35">
      <c r="A7" s="280"/>
      <c r="B7" s="161" t="s">
        <v>222</v>
      </c>
      <c r="C7" s="164">
        <f t="shared" ref="C7:O7" si="1">+IF(C4&lt;&gt;"",C4*C$5,0)</f>
        <v>0</v>
      </c>
      <c r="D7" s="155">
        <f t="shared" si="1"/>
        <v>0</v>
      </c>
      <c r="E7" s="155">
        <f t="shared" si="1"/>
        <v>0</v>
      </c>
      <c r="F7" s="165">
        <f t="shared" si="1"/>
        <v>0</v>
      </c>
      <c r="G7" s="162">
        <f t="shared" si="1"/>
        <v>0</v>
      </c>
      <c r="H7" s="155">
        <f t="shared" si="1"/>
        <v>0</v>
      </c>
      <c r="I7" s="168">
        <f t="shared" si="1"/>
        <v>0</v>
      </c>
      <c r="J7" s="164">
        <f t="shared" si="1"/>
        <v>0</v>
      </c>
      <c r="K7" s="155">
        <f t="shared" si="1"/>
        <v>0</v>
      </c>
      <c r="L7" s="155">
        <f t="shared" si="1"/>
        <v>0</v>
      </c>
      <c r="M7" s="155">
        <f t="shared" si="1"/>
        <v>0</v>
      </c>
      <c r="N7" s="155">
        <f t="shared" si="1"/>
        <v>0</v>
      </c>
      <c r="O7" s="165">
        <f t="shared" si="1"/>
        <v>0</v>
      </c>
      <c r="P7" s="170"/>
    </row>
    <row r="8" spans="1:18" ht="30" customHeight="1" x14ac:dyDescent="0.35">
      <c r="A8" s="280" t="s">
        <v>221</v>
      </c>
      <c r="B8" s="298"/>
      <c r="C8" s="164">
        <f t="shared" ref="C8:O8" si="2">+SUM(C6:C7)</f>
        <v>0</v>
      </c>
      <c r="D8" s="155">
        <f t="shared" si="2"/>
        <v>0</v>
      </c>
      <c r="E8" s="155">
        <f t="shared" si="2"/>
        <v>0</v>
      </c>
      <c r="F8" s="165">
        <f t="shared" si="2"/>
        <v>0</v>
      </c>
      <c r="G8" s="162">
        <f t="shared" si="2"/>
        <v>0</v>
      </c>
      <c r="H8" s="155">
        <f t="shared" si="2"/>
        <v>0</v>
      </c>
      <c r="I8" s="168">
        <f t="shared" si="2"/>
        <v>0</v>
      </c>
      <c r="J8" s="164">
        <f t="shared" si="2"/>
        <v>0</v>
      </c>
      <c r="K8" s="155">
        <f t="shared" si="2"/>
        <v>0</v>
      </c>
      <c r="L8" s="155">
        <f t="shared" si="2"/>
        <v>0</v>
      </c>
      <c r="M8" s="155">
        <f t="shared" si="2"/>
        <v>0</v>
      </c>
      <c r="N8" s="155">
        <f t="shared" si="2"/>
        <v>0</v>
      </c>
      <c r="O8" s="165">
        <f t="shared" si="2"/>
        <v>0</v>
      </c>
      <c r="P8" s="170"/>
    </row>
    <row r="9" spans="1:18" ht="30" customHeight="1" x14ac:dyDescent="0.35">
      <c r="A9" s="280" t="s">
        <v>220</v>
      </c>
      <c r="B9" s="298"/>
      <c r="C9" s="166">
        <f t="shared" ref="C9:O9" si="3">MIN(ABS(C6),ABS(C7))*0.1</f>
        <v>0</v>
      </c>
      <c r="D9" s="154">
        <f t="shared" si="3"/>
        <v>0</v>
      </c>
      <c r="E9" s="154">
        <f t="shared" si="3"/>
        <v>0</v>
      </c>
      <c r="F9" s="167">
        <f t="shared" si="3"/>
        <v>0</v>
      </c>
      <c r="G9" s="163">
        <f t="shared" si="3"/>
        <v>0</v>
      </c>
      <c r="H9" s="154">
        <f t="shared" si="3"/>
        <v>0</v>
      </c>
      <c r="I9" s="169">
        <f t="shared" si="3"/>
        <v>0</v>
      </c>
      <c r="J9" s="166">
        <f t="shared" si="3"/>
        <v>0</v>
      </c>
      <c r="K9" s="154">
        <f t="shared" si="3"/>
        <v>0</v>
      </c>
      <c r="L9" s="154">
        <f t="shared" si="3"/>
        <v>0</v>
      </c>
      <c r="M9" s="154">
        <f t="shared" si="3"/>
        <v>0</v>
      </c>
      <c r="N9" s="154">
        <f t="shared" si="3"/>
        <v>0</v>
      </c>
      <c r="O9" s="167">
        <f t="shared" si="3"/>
        <v>0</v>
      </c>
      <c r="P9" s="170"/>
    </row>
    <row r="10" spans="1:18" ht="30" customHeight="1" x14ac:dyDescent="0.35">
      <c r="A10" s="280" t="s">
        <v>219</v>
      </c>
      <c r="B10" s="298"/>
      <c r="C10" s="299">
        <f>+SUM(C8:F8)</f>
        <v>0</v>
      </c>
      <c r="D10" s="293"/>
      <c r="E10" s="293"/>
      <c r="F10" s="300"/>
      <c r="G10" s="293">
        <f>+SUM(G8:I8)</f>
        <v>0</v>
      </c>
      <c r="H10" s="293"/>
      <c r="I10" s="293"/>
      <c r="J10" s="299">
        <f>+SUM(J8:O8)</f>
        <v>0</v>
      </c>
      <c r="K10" s="293"/>
      <c r="L10" s="293"/>
      <c r="M10" s="293"/>
      <c r="N10" s="293"/>
      <c r="O10" s="300"/>
      <c r="P10" s="170"/>
      <c r="Q10" s="151">
        <f>+C10</f>
        <v>0</v>
      </c>
      <c r="R10" s="151">
        <f>+J10</f>
        <v>0</v>
      </c>
    </row>
    <row r="11" spans="1:18" ht="30" customHeight="1" thickBot="1" x14ac:dyDescent="0.4">
      <c r="A11" s="280" t="s">
        <v>218</v>
      </c>
      <c r="B11" s="298"/>
      <c r="C11" s="295">
        <f>IF(AND(SUMIF(C8:F8,"&gt;0")&lt;&gt;0,SUMIF(C8:F8,"&lt;0")&lt;&gt;0),IF(ABS(SUMIF(C8:F8,"&gt;0"))&gt;ABS(SUMIF(C8:F8,"&lt;0")),ABS(SUMIF(C8:F8,"&lt;0")),ABS(SUMIF(C8:F8,"&gt;0"))),0)*40%</f>
        <v>0</v>
      </c>
      <c r="D11" s="296"/>
      <c r="E11" s="296"/>
      <c r="F11" s="297"/>
      <c r="G11" s="283">
        <f>IF(AND(SUMIF(G8:I8,"&gt;0")&lt;&gt;0,SUMIF(G8:I8,"&lt;0")&lt;&gt;0),IF(ABS(SUMIF(G8:I8,"&gt;0"))&gt;ABS(SUMIF(G8:I8,"&lt;0")),ABS(SUMIF(G8:I8,"&lt;0")),ABS(SUMIF(G8:I8,"&gt;0"))),0)*30%</f>
        <v>0</v>
      </c>
      <c r="H11" s="283"/>
      <c r="I11" s="283"/>
      <c r="J11" s="295">
        <f>IF(AND(SUMIF(J8:O8,"&gt;0")&lt;&gt;0,SUMIF(J8:O8,"&lt;0")&lt;&gt;0),IF(ABS(SUMIF(J8:O8,"&gt;0"))&gt;ABS(SUMIF(J8:O8,"&lt;0")),ABS(SUMIF(J8:O8,"&lt;0")),ABS(SUMIF(J8:O8,"&gt;0"))),0)*30%</f>
        <v>0</v>
      </c>
      <c r="K11" s="296"/>
      <c r="L11" s="296"/>
      <c r="M11" s="296"/>
      <c r="N11" s="296"/>
      <c r="O11" s="297"/>
      <c r="P11" s="170"/>
    </row>
    <row r="12" spans="1:18" ht="30" customHeight="1" x14ac:dyDescent="0.35">
      <c r="A12" s="280" t="s">
        <v>217</v>
      </c>
      <c r="B12" s="280"/>
      <c r="C12" s="281">
        <f>IF(AND(SUMIF(C10:I10,"&gt;0")&lt;&gt;0,SUMIF(C10:I10,"&lt;0")&lt;&gt;0),IF(ABS(SUMIF(C10:I10,"&gt;0"))&gt;ABS(SUMIF(C10:I10,"&lt;0")),ABS(SUMIF(C10:I10,"&lt;0")),ABS(SUMIF(C10:I10,"&gt;0"))),0)*40%</f>
        <v>0</v>
      </c>
      <c r="D12" s="282"/>
      <c r="E12" s="282"/>
      <c r="F12" s="282"/>
      <c r="G12" s="283"/>
      <c r="H12" s="283"/>
      <c r="I12" s="284"/>
      <c r="J12" s="285"/>
      <c r="K12" s="286"/>
      <c r="L12" s="286"/>
      <c r="M12" s="286"/>
      <c r="N12" s="286"/>
      <c r="O12" s="287"/>
      <c r="P12" s="153"/>
    </row>
    <row r="13" spans="1:18" ht="30" customHeight="1" x14ac:dyDescent="0.35">
      <c r="A13" s="280" t="s">
        <v>216</v>
      </c>
      <c r="B13" s="280"/>
      <c r="C13" s="289"/>
      <c r="D13" s="290"/>
      <c r="E13" s="290"/>
      <c r="F13" s="291"/>
      <c r="G13" s="288">
        <f>IF(AND(SUMIF(G10:O10,"&gt;0")&lt;&gt;0,SUMIF(G10:O10,"&lt;0")&lt;&gt;0),IF(ABS(SUMIF(G10:O10,"&gt;0"))&gt;ABS(SUMIF(G10:O10,"&lt;0")),ABS(SUMIF(G10:O10,"&lt;0")),ABS(SUMIF(G10:O10,"&gt;0"))),0)*40%</f>
        <v>0</v>
      </c>
      <c r="H13" s="283"/>
      <c r="I13" s="283"/>
      <c r="J13" s="283"/>
      <c r="K13" s="283"/>
      <c r="L13" s="283"/>
      <c r="M13" s="283"/>
      <c r="N13" s="283"/>
      <c r="O13" s="284"/>
      <c r="P13" s="153"/>
    </row>
    <row r="14" spans="1:18" ht="30" customHeight="1" x14ac:dyDescent="0.35">
      <c r="A14" s="280" t="s">
        <v>215</v>
      </c>
      <c r="B14" s="280"/>
      <c r="C14" s="288">
        <f>IF(AND(SUMIF(Q10:R10,"&gt;0")&lt;&gt;0,SUMIF(Q10:R10,"&lt;0")&lt;&gt;0),IF(ABS(SUMIF(Q10:R10,"&gt;0"))&gt;ABS(SUMIF(Q10:R10,"&lt;0")),ABS(SUMIF(Q10:R10,"&lt;0")),ABS(SUMIF(Q10:R10,"&gt;0"))),0)*1.5</f>
        <v>0</v>
      </c>
      <c r="D14" s="283"/>
      <c r="E14" s="283"/>
      <c r="F14" s="283"/>
      <c r="G14" s="283"/>
      <c r="H14" s="283"/>
      <c r="I14" s="283"/>
      <c r="J14" s="283"/>
      <c r="K14" s="283"/>
      <c r="L14" s="283"/>
      <c r="M14" s="283"/>
      <c r="N14" s="283"/>
      <c r="O14" s="284"/>
      <c r="P14" s="153"/>
    </row>
    <row r="15" spans="1:18" ht="30" customHeight="1" x14ac:dyDescent="0.35">
      <c r="A15" s="280" t="s">
        <v>214</v>
      </c>
      <c r="B15" s="280"/>
      <c r="C15" s="292">
        <f>+SUM(C10:O10)</f>
        <v>0</v>
      </c>
      <c r="D15" s="293"/>
      <c r="E15" s="293"/>
      <c r="F15" s="293"/>
      <c r="G15" s="293"/>
      <c r="H15" s="293"/>
      <c r="I15" s="293"/>
      <c r="J15" s="293"/>
      <c r="K15" s="293"/>
      <c r="L15" s="293"/>
      <c r="M15" s="293"/>
      <c r="N15" s="293"/>
      <c r="O15" s="294"/>
      <c r="P15" s="153"/>
      <c r="Q15" s="151"/>
      <c r="R15" s="151"/>
    </row>
    <row r="16" spans="1:18" ht="30" customHeight="1" x14ac:dyDescent="0.35">
      <c r="A16" s="152" t="s">
        <v>213</v>
      </c>
    </row>
    <row r="17" spans="1:4" ht="30" customHeight="1" x14ac:dyDescent="0.35">
      <c r="A17" s="150" t="s">
        <v>212</v>
      </c>
      <c r="C17" s="151">
        <f>ABS(C15)</f>
        <v>0</v>
      </c>
      <c r="D17" s="151"/>
    </row>
    <row r="18" spans="1:4" ht="30" customHeight="1" x14ac:dyDescent="0.35">
      <c r="A18" s="149" t="s">
        <v>211</v>
      </c>
      <c r="C18" s="151">
        <f>+SUM(C9:O9)</f>
        <v>0</v>
      </c>
    </row>
    <row r="19" spans="1:4" ht="30" customHeight="1" thickBot="1" x14ac:dyDescent="0.4">
      <c r="A19" s="279" t="s">
        <v>210</v>
      </c>
      <c r="B19" s="279"/>
      <c r="C19" s="151">
        <f>+SUM(C11:O14)</f>
        <v>0</v>
      </c>
    </row>
    <row r="20" spans="1:4" ht="30" customHeight="1" thickBot="1" x14ac:dyDescent="0.4">
      <c r="A20" s="150" t="s">
        <v>209</v>
      </c>
      <c r="C20" s="156">
        <f>+SUM(C17:C19)</f>
        <v>0</v>
      </c>
      <c r="D20" s="149" t="s">
        <v>244</v>
      </c>
    </row>
  </sheetData>
  <sheetProtection sheet="1" objects="1" scenarios="1"/>
  <mergeCells count="29">
    <mergeCell ref="A3:A4"/>
    <mergeCell ref="A1:B1"/>
    <mergeCell ref="C1:F1"/>
    <mergeCell ref="G1:I1"/>
    <mergeCell ref="J1:O1"/>
    <mergeCell ref="A2:B2"/>
    <mergeCell ref="A5:B5"/>
    <mergeCell ref="A6:A7"/>
    <mergeCell ref="A9:B9"/>
    <mergeCell ref="A11:B11"/>
    <mergeCell ref="A12:B12"/>
    <mergeCell ref="A8:B8"/>
    <mergeCell ref="C11:F11"/>
    <mergeCell ref="G11:I11"/>
    <mergeCell ref="J11:O11"/>
    <mergeCell ref="A10:B10"/>
    <mergeCell ref="C10:F10"/>
    <mergeCell ref="G10:I10"/>
    <mergeCell ref="J10:O10"/>
    <mergeCell ref="A19:B19"/>
    <mergeCell ref="A13:B13"/>
    <mergeCell ref="A14:B14"/>
    <mergeCell ref="C12:I12"/>
    <mergeCell ref="J12:O12"/>
    <mergeCell ref="G13:O13"/>
    <mergeCell ref="C14:O14"/>
    <mergeCell ref="C13:F13"/>
    <mergeCell ref="A15:B15"/>
    <mergeCell ref="C15:O15"/>
  </mergeCells>
  <conditionalFormatting sqref="C6:O14">
    <cfRule type="cellIs" dxfId="1" priority="2" operator="equal">
      <formula>0</formula>
    </cfRule>
  </conditionalFormatting>
  <conditionalFormatting sqref="C15">
    <cfRule type="cellIs" dxfId="0" priority="1" operator="equal">
      <formula>0</formula>
    </cfRule>
  </conditionalFormatting>
  <pageMargins left="0.7" right="0.7" top="0.75" bottom="0.75" header="0.3" footer="0.3"/>
  <pageSetup paperSize="9" scale="66" orientation="landscape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727DA-E666-4E6B-A898-B7BD27616161}">
  <dimension ref="C1:O15"/>
  <sheetViews>
    <sheetView workbookViewId="0">
      <selection activeCell="F3" sqref="F3"/>
    </sheetView>
  </sheetViews>
  <sheetFormatPr defaultRowHeight="14.5" x14ac:dyDescent="0.35"/>
  <cols>
    <col min="2" max="2" width="7.7265625" customWidth="1"/>
    <col min="4" max="4" width="10.90625" customWidth="1"/>
    <col min="6" max="6" width="9.54296875" bestFit="1" customWidth="1"/>
    <col min="7" max="7" width="11.7265625" customWidth="1"/>
    <col min="8" max="8" width="10.6328125" customWidth="1"/>
    <col min="9" max="9" width="14.08984375" customWidth="1"/>
    <col min="10" max="10" width="14" customWidth="1"/>
    <col min="11" max="11" width="14.36328125" customWidth="1"/>
    <col min="15" max="15" width="19.08984375" customWidth="1"/>
  </cols>
  <sheetData>
    <row r="1" spans="3:15" ht="15" thickBot="1" x14ac:dyDescent="0.4"/>
    <row r="2" spans="3:15" ht="15" thickBot="1" x14ac:dyDescent="0.4">
      <c r="C2" s="222" t="s">
        <v>24</v>
      </c>
      <c r="D2" s="223"/>
      <c r="E2" s="15" t="s">
        <v>20</v>
      </c>
      <c r="F2" s="15" t="s">
        <v>21</v>
      </c>
      <c r="G2" s="15" t="s">
        <v>22</v>
      </c>
      <c r="H2" s="15" t="s">
        <v>23</v>
      </c>
      <c r="I2" s="15" t="s">
        <v>7</v>
      </c>
      <c r="J2" s="15" t="s">
        <v>115</v>
      </c>
      <c r="L2" s="234" t="s">
        <v>117</v>
      </c>
      <c r="M2" s="234"/>
      <c r="N2" s="234"/>
    </row>
    <row r="3" spans="3:15" ht="15" thickBot="1" x14ac:dyDescent="0.4">
      <c r="C3" s="224"/>
      <c r="D3" s="225"/>
      <c r="E3" s="5">
        <v>0</v>
      </c>
      <c r="F3" s="123">
        <v>2</v>
      </c>
      <c r="G3" s="124">
        <v>0.85</v>
      </c>
      <c r="H3" s="16">
        <f>_xlfn.NORM.INV(G3,0,1)</f>
        <v>1.0364333894937898</v>
      </c>
      <c r="I3" s="118">
        <v>959763</v>
      </c>
      <c r="J3" s="18">
        <f>IF(L4="X", 1*M4,1/M4)</f>
        <v>0.58479532163742687</v>
      </c>
      <c r="L3" s="17">
        <v>0</v>
      </c>
      <c r="M3" s="17" t="s">
        <v>116</v>
      </c>
      <c r="N3" s="17">
        <v>1</v>
      </c>
    </row>
    <row r="4" spans="3:15" ht="15" thickBot="1" x14ac:dyDescent="0.4">
      <c r="C4" s="226"/>
      <c r="D4" s="227"/>
      <c r="E4" s="5">
        <v>1</v>
      </c>
      <c r="F4" s="123">
        <v>5</v>
      </c>
      <c r="G4" s="124">
        <v>0.88</v>
      </c>
      <c r="H4" s="17">
        <f>_xlfn.NORM.INV(G4,0,1)</f>
        <v>1.1749867920660904</v>
      </c>
      <c r="I4" s="118">
        <v>1653810</v>
      </c>
      <c r="J4" s="18">
        <f>IF(N4="X",1*M4,1/M4)</f>
        <v>1.71</v>
      </c>
      <c r="L4" s="126"/>
      <c r="M4" s="127">
        <v>1.71</v>
      </c>
      <c r="N4" s="126" t="s">
        <v>250</v>
      </c>
    </row>
    <row r="6" spans="3:15" ht="15" thickBot="1" x14ac:dyDescent="0.4"/>
    <row r="7" spans="3:15" ht="15" thickBot="1" x14ac:dyDescent="0.4">
      <c r="C7" s="228" t="s">
        <v>25</v>
      </c>
      <c r="D7" s="229"/>
      <c r="E7" s="15" t="s">
        <v>20</v>
      </c>
      <c r="F7" s="15" t="s">
        <v>21</v>
      </c>
      <c r="G7" s="15" t="s">
        <v>22</v>
      </c>
      <c r="H7" s="15" t="s">
        <v>23</v>
      </c>
      <c r="I7" s="15" t="s">
        <v>7</v>
      </c>
      <c r="J7" s="15" t="s">
        <v>27</v>
      </c>
      <c r="K7" s="15" t="s">
        <v>26</v>
      </c>
    </row>
    <row r="8" spans="3:15" ht="15" thickBot="1" x14ac:dyDescent="0.4">
      <c r="C8" s="230"/>
      <c r="D8" s="231"/>
      <c r="E8" s="5">
        <v>0</v>
      </c>
      <c r="F8" s="5">
        <f>F4</f>
        <v>5</v>
      </c>
      <c r="G8" s="5">
        <f>G4</f>
        <v>0.88</v>
      </c>
      <c r="H8" s="5">
        <f>_xlfn.NORM.INV(G8,0,1)</f>
        <v>1.1749867920660904</v>
      </c>
      <c r="I8" s="18">
        <f>I3*(H8*SQRT(F8))/(H9*SQRT(F9))</f>
        <v>1720384.7999199056</v>
      </c>
      <c r="J8" s="18" t="str">
        <f>IF(I8&gt;K8,"True", "False")</f>
        <v>True</v>
      </c>
      <c r="K8" s="18">
        <f>I4*J3</f>
        <v>967140.35087719292</v>
      </c>
    </row>
    <row r="9" spans="3:15" ht="15" thickBot="1" x14ac:dyDescent="0.4">
      <c r="C9" s="232"/>
      <c r="D9" s="233"/>
      <c r="E9" s="5">
        <v>1</v>
      </c>
      <c r="F9" s="5">
        <f>F3</f>
        <v>2</v>
      </c>
      <c r="G9" s="5">
        <f>G3</f>
        <v>0.85</v>
      </c>
      <c r="H9" s="5">
        <f>_xlfn.NORM.INV(G9,0,1)</f>
        <v>1.0364333894937898</v>
      </c>
      <c r="I9" s="18">
        <f>I4*((H9*SQRT(F9))/(H8*SQRT(F8)))</f>
        <v>922622.45464148314</v>
      </c>
      <c r="J9" s="18" t="str">
        <f>IF(I9&gt;K9,"True", "False")</f>
        <v>False</v>
      </c>
      <c r="K9" s="18">
        <f>I3*J4</f>
        <v>1641194.73</v>
      </c>
    </row>
    <row r="11" spans="3:15" x14ac:dyDescent="0.35">
      <c r="M11" s="235" t="s">
        <v>246</v>
      </c>
      <c r="N11" s="235"/>
      <c r="O11" s="235"/>
    </row>
    <row r="12" spans="3:15" ht="15" thickBot="1" x14ac:dyDescent="0.4">
      <c r="M12" s="235"/>
      <c r="N12" s="235"/>
      <c r="O12" s="235"/>
    </row>
    <row r="13" spans="3:15" ht="51.5" customHeight="1" thickBot="1" x14ac:dyDescent="0.4">
      <c r="G13" s="15" t="s">
        <v>27</v>
      </c>
      <c r="H13" s="5">
        <f>IF(J8="True",1,0)</f>
        <v>1</v>
      </c>
      <c r="K13" s="1">
        <f>5000000</f>
        <v>5000000</v>
      </c>
      <c r="M13" s="235"/>
      <c r="N13" s="235"/>
      <c r="O13" s="235"/>
    </row>
    <row r="14" spans="3:15" x14ac:dyDescent="0.35">
      <c r="K14" s="1">
        <v>8550000</v>
      </c>
    </row>
    <row r="15" spans="3:15" x14ac:dyDescent="0.35">
      <c r="K15" s="307">
        <f>K14/K13</f>
        <v>1.71</v>
      </c>
    </row>
  </sheetData>
  <mergeCells count="4">
    <mergeCell ref="C2:D4"/>
    <mergeCell ref="C7:D9"/>
    <mergeCell ref="L2:N2"/>
    <mergeCell ref="M11:O1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1516C-820B-4A66-9C5A-B9B77DF2827C}">
  <dimension ref="D2:G4"/>
  <sheetViews>
    <sheetView workbookViewId="0">
      <selection activeCell="F5" sqref="F5"/>
    </sheetView>
  </sheetViews>
  <sheetFormatPr defaultRowHeight="14.5" x14ac:dyDescent="0.35"/>
  <cols>
    <col min="4" max="4" width="14.54296875" bestFit="1" customWidth="1"/>
    <col min="5" max="5" width="13.26953125" customWidth="1"/>
    <col min="6" max="6" width="11.7265625" customWidth="1"/>
    <col min="7" max="7" width="16" bestFit="1" customWidth="1"/>
  </cols>
  <sheetData>
    <row r="2" spans="4:7" ht="15" thickBot="1" x14ac:dyDescent="0.4"/>
    <row r="3" spans="4:7" ht="15" thickBot="1" x14ac:dyDescent="0.4">
      <c r="D3" s="15" t="s">
        <v>118</v>
      </c>
      <c r="E3" s="15" t="s">
        <v>119</v>
      </c>
      <c r="F3" s="15" t="s">
        <v>120</v>
      </c>
      <c r="G3" s="15" t="s">
        <v>121</v>
      </c>
    </row>
    <row r="4" spans="4:7" ht="15" thickBot="1" x14ac:dyDescent="0.4">
      <c r="D4" s="128">
        <v>12286203.529999999</v>
      </c>
      <c r="E4" s="128">
        <v>614310.18000000005</v>
      </c>
      <c r="F4" s="128">
        <v>2.5</v>
      </c>
      <c r="G4" s="70">
        <f>E4+F4*D4</f>
        <v>31329819.004999999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5C29E-0FA1-4BD8-B307-2DD056697F30}">
  <dimension ref="A1:S65"/>
  <sheetViews>
    <sheetView topLeftCell="B1" zoomScale="80" zoomScaleNormal="80" workbookViewId="0">
      <selection activeCell="E6" sqref="E6"/>
    </sheetView>
  </sheetViews>
  <sheetFormatPr defaultRowHeight="14.5" x14ac:dyDescent="0.35"/>
  <cols>
    <col min="4" max="4" width="20.08984375" customWidth="1"/>
    <col min="5" max="5" width="17.90625" customWidth="1"/>
    <col min="6" max="6" width="17.1796875" customWidth="1"/>
    <col min="7" max="7" width="16.54296875" customWidth="1"/>
    <col min="8" max="8" width="33.1796875" customWidth="1"/>
    <col min="9" max="9" width="19.08984375" customWidth="1"/>
    <col min="10" max="10" width="16.7265625" customWidth="1"/>
    <col min="11" max="11" width="32.36328125" customWidth="1"/>
    <col min="12" max="12" width="17.54296875" customWidth="1"/>
    <col min="13" max="13" width="17.81640625" customWidth="1"/>
    <col min="15" max="15" width="20.90625" customWidth="1"/>
    <col min="16" max="16" width="10" customWidth="1"/>
    <col min="17" max="17" width="21.08984375" customWidth="1"/>
    <col min="18" max="18" width="21" customWidth="1"/>
    <col min="19" max="19" width="20.1796875" customWidth="1"/>
  </cols>
  <sheetData>
    <row r="1" spans="3:13" ht="15" thickBot="1" x14ac:dyDescent="0.4"/>
    <row r="2" spans="3:13" ht="15" thickBot="1" x14ac:dyDescent="0.4">
      <c r="C2" s="15" t="s">
        <v>28</v>
      </c>
      <c r="D2" s="20" t="s">
        <v>29</v>
      </c>
      <c r="E2" s="20" t="s">
        <v>30</v>
      </c>
      <c r="H2" s="15" t="s">
        <v>32</v>
      </c>
      <c r="I2" s="20" t="s">
        <v>33</v>
      </c>
    </row>
    <row r="3" spans="3:13" ht="15" thickBot="1" x14ac:dyDescent="0.4">
      <c r="C3" s="19">
        <v>1</v>
      </c>
      <c r="D3" s="118"/>
      <c r="E3" s="118"/>
      <c r="H3" s="19" t="s">
        <v>34</v>
      </c>
      <c r="I3" s="118"/>
      <c r="K3" s="15" t="s">
        <v>38</v>
      </c>
      <c r="L3" s="5">
        <f>1+I4</f>
        <v>1</v>
      </c>
    </row>
    <row r="4" spans="3:13" ht="15" thickBot="1" x14ac:dyDescent="0.4">
      <c r="C4" s="19">
        <v>2</v>
      </c>
      <c r="D4" s="118"/>
      <c r="E4" s="118"/>
      <c r="H4" s="19" t="s">
        <v>35</v>
      </c>
      <c r="I4" s="125"/>
      <c r="K4" s="15" t="s">
        <v>39</v>
      </c>
      <c r="L4" s="18">
        <f>L3*I3</f>
        <v>0</v>
      </c>
    </row>
    <row r="5" spans="3:13" ht="15" thickBot="1" x14ac:dyDescent="0.4">
      <c r="C5" s="19">
        <v>3</v>
      </c>
      <c r="D5" s="118"/>
      <c r="E5" s="118"/>
      <c r="H5" s="19" t="s">
        <v>36</v>
      </c>
      <c r="I5" s="125"/>
    </row>
    <row r="6" spans="3:13" ht="15" thickBot="1" x14ac:dyDescent="0.4">
      <c r="C6" s="19">
        <v>4</v>
      </c>
      <c r="D6" s="118"/>
      <c r="E6" s="118"/>
      <c r="H6" s="19" t="s">
        <v>37</v>
      </c>
      <c r="I6" s="125"/>
    </row>
    <row r="7" spans="3:13" ht="15" thickBot="1" x14ac:dyDescent="0.4">
      <c r="C7" s="19">
        <v>5</v>
      </c>
      <c r="D7" s="118"/>
      <c r="E7" s="118"/>
    </row>
    <row r="8" spans="3:13" ht="15" thickBot="1" x14ac:dyDescent="0.4">
      <c r="C8" s="19" t="s">
        <v>31</v>
      </c>
      <c r="D8" s="22">
        <f>SUM(D3:D7)</f>
        <v>0</v>
      </c>
      <c r="E8" s="21">
        <f>SUM(E3:E7)</f>
        <v>0</v>
      </c>
    </row>
    <row r="9" spans="3:13" ht="9" customHeight="1" x14ac:dyDescent="0.35"/>
    <row r="10" spans="3:13" x14ac:dyDescent="0.35">
      <c r="H10" s="242" t="s">
        <v>40</v>
      </c>
      <c r="I10" s="242"/>
      <c r="K10" s="243" t="s">
        <v>66</v>
      </c>
      <c r="L10" s="243"/>
      <c r="M10" s="243"/>
    </row>
    <row r="11" spans="3:13" x14ac:dyDescent="0.35">
      <c r="H11" s="242"/>
      <c r="I11" s="242"/>
      <c r="K11" s="243"/>
      <c r="L11" s="243"/>
      <c r="M11" s="243"/>
    </row>
    <row r="12" spans="3:13" ht="31.5" customHeight="1" x14ac:dyDescent="0.35">
      <c r="H12" s="242"/>
      <c r="I12" s="242"/>
      <c r="K12" s="243"/>
      <c r="L12" s="243"/>
      <c r="M12" s="243"/>
    </row>
    <row r="13" spans="3:13" ht="15" thickBot="1" x14ac:dyDescent="0.4"/>
    <row r="14" spans="3:13" ht="15" thickBot="1" x14ac:dyDescent="0.4">
      <c r="H14" s="15" t="s">
        <v>41</v>
      </c>
      <c r="I14" s="20" t="s">
        <v>33</v>
      </c>
      <c r="K14" s="15" t="s">
        <v>41</v>
      </c>
      <c r="L14" s="20" t="s">
        <v>33</v>
      </c>
    </row>
    <row r="15" spans="3:13" ht="15" thickBot="1" x14ac:dyDescent="0.4">
      <c r="H15" s="19" t="s">
        <v>34</v>
      </c>
      <c r="I15" s="118"/>
      <c r="K15" s="19" t="s">
        <v>42</v>
      </c>
      <c r="L15" s="118"/>
    </row>
    <row r="16" spans="3:13" ht="15" thickBot="1" x14ac:dyDescent="0.4">
      <c r="H16" s="19" t="s">
        <v>35</v>
      </c>
      <c r="I16" s="118"/>
      <c r="K16" s="19" t="s">
        <v>43</v>
      </c>
      <c r="L16" s="118"/>
    </row>
    <row r="17" spans="1:12" ht="15" thickBot="1" x14ac:dyDescent="0.4">
      <c r="H17" s="19" t="s">
        <v>36</v>
      </c>
      <c r="I17" s="125"/>
      <c r="K17" s="19" t="s">
        <v>44</v>
      </c>
      <c r="L17" s="118"/>
    </row>
    <row r="18" spans="1:12" ht="15" thickBot="1" x14ac:dyDescent="0.4">
      <c r="H18" s="19" t="s">
        <v>37</v>
      </c>
      <c r="I18" s="125"/>
    </row>
    <row r="20" spans="1:12" x14ac:dyDescent="0.35">
      <c r="A20" s="254" t="s">
        <v>49</v>
      </c>
      <c r="B20" s="254"/>
      <c r="C20" s="254"/>
      <c r="D20" s="254"/>
      <c r="E20" s="254"/>
    </row>
    <row r="21" spans="1:12" ht="15" thickBot="1" x14ac:dyDescent="0.4">
      <c r="F21" s="255" t="s">
        <v>32</v>
      </c>
      <c r="G21" s="255"/>
      <c r="H21" s="256"/>
    </row>
    <row r="22" spans="1:12" ht="15" thickBot="1" x14ac:dyDescent="0.4">
      <c r="F22" s="257"/>
      <c r="G22" s="257"/>
      <c r="H22" s="258"/>
      <c r="K22" s="20" t="s">
        <v>51</v>
      </c>
    </row>
    <row r="23" spans="1:12" ht="15" thickBot="1" x14ac:dyDescent="0.4">
      <c r="C23" s="15" t="s">
        <v>28</v>
      </c>
      <c r="D23" s="20" t="s">
        <v>29</v>
      </c>
      <c r="E23" s="20" t="s">
        <v>30</v>
      </c>
      <c r="F23" s="20" t="s">
        <v>45</v>
      </c>
      <c r="G23" s="20" t="s">
        <v>46</v>
      </c>
      <c r="H23" s="20" t="s">
        <v>47</v>
      </c>
      <c r="I23" s="20" t="s">
        <v>48</v>
      </c>
      <c r="K23" s="5" t="s">
        <v>52</v>
      </c>
      <c r="L23" s="24">
        <f>F29</f>
        <v>0</v>
      </c>
    </row>
    <row r="24" spans="1:12" ht="15" thickBot="1" x14ac:dyDescent="0.4">
      <c r="C24" s="19">
        <v>1</v>
      </c>
      <c r="D24" s="23">
        <f>D3</f>
        <v>0</v>
      </c>
      <c r="E24" s="23">
        <f>E3</f>
        <v>0</v>
      </c>
      <c r="F24" s="23">
        <f>IF(D24&gt;$I$3,$I$3,D24)</f>
        <v>0</v>
      </c>
      <c r="G24" s="23">
        <f>IF(F24=D24,0,IF(D24-F24&gt;$I$3*$I$4,$I$3*$I$4,D24-F24))</f>
        <v>0</v>
      </c>
      <c r="H24" s="23">
        <f>G24+F24</f>
        <v>0</v>
      </c>
      <c r="I24" s="23">
        <f>D24-H24</f>
        <v>0</v>
      </c>
      <c r="K24" s="5" t="s">
        <v>53</v>
      </c>
      <c r="L24" s="24">
        <f>G29</f>
        <v>0</v>
      </c>
    </row>
    <row r="25" spans="1:12" ht="15" thickBot="1" x14ac:dyDescent="0.4">
      <c r="C25" s="19">
        <v>2</v>
      </c>
      <c r="D25" s="23">
        <f t="shared" ref="D25:E28" si="0">D4</f>
        <v>0</v>
      </c>
      <c r="E25" s="23">
        <f t="shared" si="0"/>
        <v>0</v>
      </c>
      <c r="F25" s="23">
        <f>IF(D25&gt;$I$3,$I$3,D25)</f>
        <v>0</v>
      </c>
      <c r="G25" s="23">
        <f>IF(F25=D25,0,IF(D25-F25&gt;$I$3*$I$4,$I$3*$I$4,D25-F25))</f>
        <v>0</v>
      </c>
      <c r="H25" s="23">
        <f>G25+F25</f>
        <v>0</v>
      </c>
      <c r="I25" s="23">
        <f>D25-H25</f>
        <v>0</v>
      </c>
      <c r="K25" s="5" t="s">
        <v>54</v>
      </c>
      <c r="L25" s="24">
        <f>H29</f>
        <v>0</v>
      </c>
    </row>
    <row r="26" spans="1:12" ht="15" thickBot="1" x14ac:dyDescent="0.4">
      <c r="C26" s="19">
        <v>3</v>
      </c>
      <c r="D26" s="23">
        <f t="shared" si="0"/>
        <v>0</v>
      </c>
      <c r="E26" s="23">
        <f t="shared" si="0"/>
        <v>0</v>
      </c>
      <c r="F26" s="23">
        <f>IF(D26&gt;$I$3,$I$3,D26)</f>
        <v>0</v>
      </c>
      <c r="G26" s="23">
        <f>IF(F26=D26,0,IF(D26-F26&gt;$I$3*$I$4,$I$3*$I$4,D26-F26))</f>
        <v>0</v>
      </c>
      <c r="H26" s="23">
        <f>G26+F26</f>
        <v>0</v>
      </c>
      <c r="I26" s="23">
        <f>D26-H26</f>
        <v>0</v>
      </c>
      <c r="K26" s="5" t="s">
        <v>55</v>
      </c>
      <c r="L26" s="24">
        <f>I29</f>
        <v>0</v>
      </c>
    </row>
    <row r="27" spans="1:12" ht="15" thickBot="1" x14ac:dyDescent="0.4">
      <c r="C27" s="19">
        <v>4</v>
      </c>
      <c r="D27" s="23">
        <f t="shared" si="0"/>
        <v>0</v>
      </c>
      <c r="E27" s="23">
        <f t="shared" si="0"/>
        <v>0</v>
      </c>
      <c r="F27" s="23">
        <f>IF(D27&gt;$I$3,$I$3,D27)</f>
        <v>0</v>
      </c>
      <c r="G27" s="23">
        <f>IF(F27=D27,0,IF(D27-F27&gt;$I$3*$I$4,$I$3*$I$4,D27-F27))</f>
        <v>0</v>
      </c>
      <c r="H27" s="23">
        <f>G27+F27</f>
        <v>0</v>
      </c>
      <c r="I27" s="23">
        <f>D27-H27</f>
        <v>0</v>
      </c>
    </row>
    <row r="28" spans="1:12" ht="15" thickBot="1" x14ac:dyDescent="0.4">
      <c r="C28" s="19">
        <v>5</v>
      </c>
      <c r="D28" s="23">
        <f t="shared" si="0"/>
        <v>0</v>
      </c>
      <c r="E28" s="23">
        <f t="shared" si="0"/>
        <v>0</v>
      </c>
      <c r="F28" s="23">
        <f>IF(D28&gt;$I$3,$I$3,D28)</f>
        <v>0</v>
      </c>
      <c r="G28" s="23">
        <f>IF(F28=D28,0,IF(D28-F28&gt;$I$3*$I$4,$I$3*$I$4,D28-F28))</f>
        <v>0</v>
      </c>
      <c r="H28" s="23">
        <f>G28+F28</f>
        <v>0</v>
      </c>
      <c r="I28" s="23">
        <f>D28-H28</f>
        <v>0</v>
      </c>
    </row>
    <row r="29" spans="1:12" ht="15" thickBot="1" x14ac:dyDescent="0.4">
      <c r="C29" s="19" t="s">
        <v>31</v>
      </c>
      <c r="D29" s="24">
        <f t="shared" ref="D29:I29" si="1">SUM(D24:D28)</f>
        <v>0</v>
      </c>
      <c r="E29" s="25">
        <f t="shared" si="1"/>
        <v>0</v>
      </c>
      <c r="F29" s="25">
        <f t="shared" si="1"/>
        <v>0</v>
      </c>
      <c r="G29" s="25">
        <f t="shared" si="1"/>
        <v>0</v>
      </c>
      <c r="H29" s="25">
        <f t="shared" si="1"/>
        <v>0</v>
      </c>
      <c r="I29" s="25">
        <f t="shared" si="1"/>
        <v>0</v>
      </c>
    </row>
    <row r="33" spans="1:12" x14ac:dyDescent="0.35">
      <c r="F33" s="4"/>
      <c r="G33" s="4"/>
    </row>
    <row r="34" spans="1:12" x14ac:dyDescent="0.35">
      <c r="A34" s="254" t="s">
        <v>50</v>
      </c>
      <c r="B34" s="254"/>
      <c r="C34" s="254"/>
      <c r="D34" s="254"/>
      <c r="E34" s="254"/>
    </row>
    <row r="36" spans="1:12" ht="15" thickBot="1" x14ac:dyDescent="0.4"/>
    <row r="37" spans="1:12" ht="15" thickBot="1" x14ac:dyDescent="0.4">
      <c r="C37" s="15" t="s">
        <v>28</v>
      </c>
      <c r="D37" s="20" t="s">
        <v>56</v>
      </c>
      <c r="E37" s="20" t="s">
        <v>30</v>
      </c>
      <c r="F37" s="20" t="s">
        <v>45</v>
      </c>
      <c r="G37" s="20" t="s">
        <v>41</v>
      </c>
      <c r="H37" s="20" t="s">
        <v>57</v>
      </c>
      <c r="I37" s="20" t="s">
        <v>58</v>
      </c>
      <c r="K37" s="20" t="s">
        <v>51</v>
      </c>
    </row>
    <row r="38" spans="1:12" ht="15" thickBot="1" x14ac:dyDescent="0.4">
      <c r="C38" s="19">
        <v>1</v>
      </c>
      <c r="D38" s="23">
        <f>I24</f>
        <v>0</v>
      </c>
      <c r="E38" s="23">
        <f>IF(D38&gt;$I$15,E3-H24,0)</f>
        <v>0</v>
      </c>
      <c r="F38" s="23">
        <f>IF(D38&gt;0,IF(D38&gt;$I$15,$I$15,D38),0)</f>
        <v>0</v>
      </c>
      <c r="G38" s="23">
        <f>IF(F38=0,0,IF(D38&gt;$I$16,$I$16,D38-F38))</f>
        <v>0</v>
      </c>
      <c r="H38" s="23">
        <f>F38+G38</f>
        <v>0</v>
      </c>
      <c r="I38" s="23">
        <f>IF(D38&gt;$I$16+$I$15,D38-$I$16-$I$15,0)</f>
        <v>0</v>
      </c>
      <c r="K38" s="5" t="s">
        <v>52</v>
      </c>
      <c r="L38" s="24">
        <f>F43+F29</f>
        <v>0</v>
      </c>
    </row>
    <row r="39" spans="1:12" ht="15" thickBot="1" x14ac:dyDescent="0.4">
      <c r="C39" s="19">
        <v>2</v>
      </c>
      <c r="D39" s="23">
        <f>I25</f>
        <v>0</v>
      </c>
      <c r="E39" s="23">
        <f>IF(D39&gt;$I$15,E4-H25,0)</f>
        <v>0</v>
      </c>
      <c r="F39" s="23">
        <f>IF(D39&gt;0,IF(D39&gt;$I$15,$I$15,D39),0)</f>
        <v>0</v>
      </c>
      <c r="G39" s="23">
        <f>IF(F39=0,0,IF(D39&gt;$I$16,$I$16,D39-F39))</f>
        <v>0</v>
      </c>
      <c r="H39" s="23">
        <f>F39+G39</f>
        <v>0</v>
      </c>
      <c r="I39" s="23">
        <f>IF(D39&gt;$I$16+$I$15,D39-$I$16-$I$15,0)</f>
        <v>0</v>
      </c>
      <c r="K39" s="5" t="s">
        <v>59</v>
      </c>
      <c r="L39" s="24">
        <f>H43</f>
        <v>0</v>
      </c>
    </row>
    <row r="40" spans="1:12" ht="15" thickBot="1" x14ac:dyDescent="0.4">
      <c r="C40" s="19">
        <v>3</v>
      </c>
      <c r="D40" s="23">
        <f>I26</f>
        <v>0</v>
      </c>
      <c r="E40" s="23">
        <f>IF(D40&gt;$I$15,E5-H26,0)</f>
        <v>0</v>
      </c>
      <c r="F40" s="23">
        <f>IF(D40&gt;0,IF(D40&gt;$I$15,$I$15,D40),0)</f>
        <v>0</v>
      </c>
      <c r="G40" s="23">
        <f>IF(F40=0,0,IF(D40&gt;$I$16,$I$16,D40-F40))</f>
        <v>0</v>
      </c>
      <c r="H40" s="23">
        <f>F40+G40</f>
        <v>0</v>
      </c>
      <c r="I40" s="23">
        <f>IF(D40&gt;$I$16+$I$15,D40-$I$16-$I$15,0)</f>
        <v>0</v>
      </c>
      <c r="K40" s="5" t="s">
        <v>61</v>
      </c>
      <c r="L40" s="24">
        <f>H29+H43</f>
        <v>0</v>
      </c>
    </row>
    <row r="41" spans="1:12" ht="15" thickBot="1" x14ac:dyDescent="0.4">
      <c r="C41" s="19">
        <v>4</v>
      </c>
      <c r="D41" s="23">
        <f>I27</f>
        <v>0</v>
      </c>
      <c r="E41" s="23">
        <f>IF(D41&gt;$I$15,E6-H27,0)</f>
        <v>0</v>
      </c>
      <c r="F41" s="23">
        <f>IF(D41&gt;0,IF(D41&gt;$I$15,$I$15,D41),0)</f>
        <v>0</v>
      </c>
      <c r="G41" s="23">
        <f>IF(F41=0,0,IF(D41&gt;$I$16,$I$16,D41-F41))</f>
        <v>0</v>
      </c>
      <c r="H41" s="23">
        <f>F41+G41</f>
        <v>0</v>
      </c>
      <c r="I41" s="23">
        <f>IF(D41&gt;$I$16+$I$15,D41-$I$16-$I$15,0)</f>
        <v>0</v>
      </c>
      <c r="K41" s="5" t="s">
        <v>60</v>
      </c>
      <c r="L41" s="24">
        <f>I43</f>
        <v>0</v>
      </c>
    </row>
    <row r="42" spans="1:12" ht="15" thickBot="1" x14ac:dyDescent="0.4">
      <c r="C42" s="19">
        <v>5</v>
      </c>
      <c r="D42" s="23">
        <f>I28</f>
        <v>0</v>
      </c>
      <c r="E42" s="23">
        <f>IF(D42&gt;$I$15,E7-H28,0)</f>
        <v>0</v>
      </c>
      <c r="F42" s="23">
        <f>IF(D42&gt;0,IF(D42&gt;$I$15,$I$15,D42),0)</f>
        <v>0</v>
      </c>
      <c r="G42" s="23">
        <f>IF(F42=0,0,IF(D42&gt;$I$16,$I$16,D42-F42))</f>
        <v>0</v>
      </c>
      <c r="H42" s="23">
        <f>F42+G42</f>
        <v>0</v>
      </c>
      <c r="I42" s="23">
        <f>IF(D42&gt;$I$16+$I$15,D42-$I$16-$I$15,0)</f>
        <v>0</v>
      </c>
    </row>
    <row r="43" spans="1:12" ht="15" thickBot="1" x14ac:dyDescent="0.4">
      <c r="C43" s="19" t="s">
        <v>31</v>
      </c>
      <c r="D43" s="24">
        <f t="shared" ref="D43:I43" si="2">SUM(D38:D42)</f>
        <v>0</v>
      </c>
      <c r="E43" s="25">
        <f t="shared" si="2"/>
        <v>0</v>
      </c>
      <c r="F43" s="25">
        <f t="shared" si="2"/>
        <v>0</v>
      </c>
      <c r="G43" s="25">
        <f t="shared" si="2"/>
        <v>0</v>
      </c>
      <c r="H43" s="25">
        <f t="shared" si="2"/>
        <v>0</v>
      </c>
      <c r="I43" s="25">
        <f t="shared" si="2"/>
        <v>0</v>
      </c>
    </row>
    <row r="47" spans="1:12" x14ac:dyDescent="0.35">
      <c r="A47" s="259" t="s">
        <v>67</v>
      </c>
      <c r="B47" s="259"/>
      <c r="C47" s="259"/>
      <c r="D47" s="259"/>
      <c r="E47" s="259"/>
    </row>
    <row r="48" spans="1:12" ht="15" thickBot="1" x14ac:dyDescent="0.4">
      <c r="A48" s="259"/>
      <c r="B48" s="259"/>
      <c r="C48" s="259"/>
      <c r="D48" s="259"/>
      <c r="E48" s="259"/>
    </row>
    <row r="49" spans="3:19" ht="15" thickBot="1" x14ac:dyDescent="0.4">
      <c r="Q49" s="20" t="s">
        <v>51</v>
      </c>
      <c r="R49" s="20" t="s">
        <v>86</v>
      </c>
      <c r="S49" s="20" t="s">
        <v>87</v>
      </c>
    </row>
    <row r="50" spans="3:19" ht="15" thickBot="1" x14ac:dyDescent="0.4">
      <c r="D50" s="250" t="s">
        <v>46</v>
      </c>
      <c r="E50" s="251"/>
      <c r="F50" s="248" t="s">
        <v>41</v>
      </c>
      <c r="G50" s="249"/>
      <c r="H50" s="252" t="s">
        <v>154</v>
      </c>
      <c r="I50" s="253"/>
      <c r="J50" s="246" t="s">
        <v>64</v>
      </c>
      <c r="K50" s="247"/>
      <c r="L50" s="244" t="s">
        <v>65</v>
      </c>
      <c r="M50" s="245"/>
      <c r="Q50" s="5" t="s">
        <v>32</v>
      </c>
      <c r="R50" s="51">
        <f>D57</f>
        <v>0</v>
      </c>
      <c r="S50" s="51">
        <f>E57</f>
        <v>0</v>
      </c>
    </row>
    <row r="51" spans="3:19" ht="15" thickBot="1" x14ac:dyDescent="0.4">
      <c r="C51" s="15" t="s">
        <v>28</v>
      </c>
      <c r="D51" s="20" t="s">
        <v>62</v>
      </c>
      <c r="E51" s="20" t="s">
        <v>63</v>
      </c>
      <c r="F51" s="20" t="s">
        <v>62</v>
      </c>
      <c r="G51" s="20" t="s">
        <v>63</v>
      </c>
      <c r="H51" s="20" t="s">
        <v>62</v>
      </c>
      <c r="I51" s="20" t="s">
        <v>63</v>
      </c>
      <c r="J51" s="20" t="s">
        <v>62</v>
      </c>
      <c r="K51" s="20" t="s">
        <v>63</v>
      </c>
      <c r="L51" s="20" t="s">
        <v>62</v>
      </c>
      <c r="M51" s="20" t="s">
        <v>63</v>
      </c>
      <c r="Q51" s="5" t="s">
        <v>92</v>
      </c>
      <c r="R51" s="240">
        <f>R50+S50</f>
        <v>0</v>
      </c>
      <c r="S51" s="241"/>
    </row>
    <row r="52" spans="3:19" ht="15" thickBot="1" x14ac:dyDescent="0.4">
      <c r="C52" s="19">
        <v>1</v>
      </c>
      <c r="D52" s="23">
        <f>IF(E3&lt;$L$4,IF(E3&gt;$I$3,1/$L$3*E3,E3),$I$3)</f>
        <v>0</v>
      </c>
      <c r="E52" s="23">
        <f>MIN(IF(E3-D52&lt;$L$4,E3-D52,$L$4-$I$3),$I$3*$I$4)</f>
        <v>0</v>
      </c>
      <c r="F52" s="23">
        <f>IF(E3&gt;$L$4,IF(E3-D52-E52&gt;$I$15,$I$15,E3-D52-E52),0)</f>
        <v>0</v>
      </c>
      <c r="G52" s="23">
        <f>IF(E38=0,0,E38-F38)</f>
        <v>0</v>
      </c>
      <c r="H52" s="23">
        <f>D52+F52</f>
        <v>0</v>
      </c>
      <c r="I52" s="23">
        <f>E52+G52</f>
        <v>0</v>
      </c>
      <c r="J52" s="23">
        <f>IF(D52&lt;$L$16,D52,$L$16)</f>
        <v>0</v>
      </c>
      <c r="K52" s="53">
        <f>IF($L$15=0,0,IF(J52=D52,0,D52+F52-J52))</f>
        <v>0</v>
      </c>
      <c r="L52" s="23">
        <f>IF($L$15=0,D52+F52,J52)</f>
        <v>0</v>
      </c>
      <c r="M52" s="23">
        <f>IF($L$15=0,E52+G52,E52+G52+K52)</f>
        <v>0</v>
      </c>
      <c r="Q52" s="5" t="s">
        <v>85</v>
      </c>
      <c r="R52" s="24">
        <f>D57+F57</f>
        <v>0</v>
      </c>
      <c r="S52" s="24">
        <f>E57+G57</f>
        <v>0</v>
      </c>
    </row>
    <row r="53" spans="3:19" ht="15" thickBot="1" x14ac:dyDescent="0.4">
      <c r="C53" s="19">
        <v>2</v>
      </c>
      <c r="D53" s="23">
        <f>IF(E4&lt;$L$4,IF(E4&gt;$I$3,1/$L$3*E4,E4),$I$3)</f>
        <v>0</v>
      </c>
      <c r="E53" s="23">
        <f>MIN(IF(E4-D53&lt;$L$4,E4-D53,$L$4-$I$3),$I$3*$I$4)</f>
        <v>0</v>
      </c>
      <c r="F53" s="23">
        <f>IF(E4&gt;$L$4,IF(E4-D53-E53&gt;$I$15,$I$15,E4-D53-E53),0)</f>
        <v>0</v>
      </c>
      <c r="G53" s="23">
        <f>IF(E39=0,0,E39-F39)</f>
        <v>0</v>
      </c>
      <c r="H53" s="23">
        <f>H52+D53+F53</f>
        <v>0</v>
      </c>
      <c r="I53" s="23">
        <f>I52+E53+G53</f>
        <v>0</v>
      </c>
      <c r="J53" s="23">
        <f ca="1">IF(J52=0,0,IF($L$16&gt;H53,H53-H52,$L$16-SUM($J$52:INDIRECT(ADDRESS(ROW(J53)-1,COLUMN(J53))))))</f>
        <v>0</v>
      </c>
      <c r="K53" s="53">
        <f>IF($L$15=0,0,IF(J53=D53,0,D53+F53-J53))</f>
        <v>0</v>
      </c>
      <c r="L53" s="23">
        <f>IF($L$15=0,D53+F53,J53)</f>
        <v>0</v>
      </c>
      <c r="M53" s="23">
        <f>IF($L$15=0,E53+G53,E53+G53+K53)</f>
        <v>0</v>
      </c>
      <c r="Q53" s="5" t="s">
        <v>88</v>
      </c>
      <c r="R53" s="236">
        <f>R52+S52</f>
        <v>0</v>
      </c>
      <c r="S53" s="237"/>
    </row>
    <row r="54" spans="3:19" ht="15" thickBot="1" x14ac:dyDescent="0.4">
      <c r="C54" s="19">
        <v>3</v>
      </c>
      <c r="D54" s="23">
        <f>IF(E5&lt;$L$4,IF(E5&gt;$I$3,1/$L$3*E5,E5),$I$3)</f>
        <v>0</v>
      </c>
      <c r="E54" s="23">
        <f>MIN(IF(E5-D54&lt;$L$4,E5-D54,$L$4-$I$3),$I$3*$I$4)</f>
        <v>0</v>
      </c>
      <c r="F54" s="23">
        <f>IF(E5&gt;$L$4,IF(E5-D54-E54&gt;$I$15,$I$15,E5-D54-E54),0)</f>
        <v>0</v>
      </c>
      <c r="G54" s="23">
        <f>IF(E40=0,0,E40-F40)</f>
        <v>0</v>
      </c>
      <c r="H54" s="23">
        <f t="shared" ref="H54:I56" si="3">H53+D54+F54</f>
        <v>0</v>
      </c>
      <c r="I54" s="23">
        <f t="shared" si="3"/>
        <v>0</v>
      </c>
      <c r="J54" s="23">
        <f ca="1">IF(J53=0,0,IF($L$16&gt;H54,H54-H53,$L$16-SUM($J$52:INDIRECT(ADDRESS(ROW(J54)-1,COLUMN(J54))))))</f>
        <v>0</v>
      </c>
      <c r="K54" s="53">
        <f>IF($L$15=0,0,IF(J54=D54,0,D54+F54-J54))</f>
        <v>0</v>
      </c>
      <c r="L54" s="23">
        <f>IF($L$15=0,D54+F54,J54)</f>
        <v>0</v>
      </c>
      <c r="M54" s="23">
        <f>IF($L$15=0,E54+G54,E54+G54+K54)</f>
        <v>0</v>
      </c>
      <c r="Q54" s="5" t="s">
        <v>89</v>
      </c>
      <c r="R54" s="52">
        <f>L57</f>
        <v>0</v>
      </c>
      <c r="S54" s="52">
        <f>M57</f>
        <v>0</v>
      </c>
    </row>
    <row r="55" spans="3:19" ht="15" thickBot="1" x14ac:dyDescent="0.4">
      <c r="C55" s="19">
        <v>4</v>
      </c>
      <c r="D55" s="23">
        <f>IF(E6&lt;$L$4,IF(E6&gt;$I$3,1/$L$3*E6,E6),$I$3)</f>
        <v>0</v>
      </c>
      <c r="E55" s="23">
        <f>MIN(IF(E6-D55&lt;$L$4,E6-D55,$L$4-$I$3),$I$3*$I$4)</f>
        <v>0</v>
      </c>
      <c r="F55" s="23">
        <f>IF(E6&gt;$L$4,IF(E6-D55-E55&gt;$I$15,$I$15,E6-D55-E55),0)</f>
        <v>0</v>
      </c>
      <c r="G55" s="23">
        <f>IF(E41=0,0,E41-F41)</f>
        <v>0</v>
      </c>
      <c r="H55" s="23">
        <f t="shared" si="3"/>
        <v>0</v>
      </c>
      <c r="I55" s="23">
        <f t="shared" si="3"/>
        <v>0</v>
      </c>
      <c r="J55" s="23">
        <f ca="1">IF(J54=0,0,IF($L$16&gt;H55,H55-H54,$L$16-SUM($J$52:INDIRECT(ADDRESS(ROW(J55)-1,COLUMN(J55))))))</f>
        <v>0</v>
      </c>
      <c r="K55" s="53">
        <f>IF($L$15=0,0,IF(J55=D55,0,D55+F55-J55))</f>
        <v>0</v>
      </c>
      <c r="L55" s="23">
        <f>IF($L$15=0,D55+F55,J55)</f>
        <v>0</v>
      </c>
      <c r="M55" s="23">
        <f>IF($L$15=0,E55+G55,E55+G55+K55)</f>
        <v>0</v>
      </c>
      <c r="Q55" s="5" t="s">
        <v>90</v>
      </c>
      <c r="R55" s="238">
        <f>R54+S54</f>
        <v>0</v>
      </c>
      <c r="S55" s="239"/>
    </row>
    <row r="56" spans="3:19" ht="15" thickBot="1" x14ac:dyDescent="0.4">
      <c r="C56" s="19">
        <v>5</v>
      </c>
      <c r="D56" s="23">
        <f>IF(E7&lt;$L$4,IF(E7&gt;$I$3,1/$L$3*E7,E7),$I$3)</f>
        <v>0</v>
      </c>
      <c r="E56" s="23">
        <f>MIN(IF(E7-D56&lt;$L$4,E7-D56,$L$4-$I$3),$I$3*$I$4)</f>
        <v>0</v>
      </c>
      <c r="F56" s="23">
        <f>IF(E7&gt;$L$4,IF(E7-D56-E56&gt;$I$15,$I$15,E7-D56-E56),0)</f>
        <v>0</v>
      </c>
      <c r="G56" s="23">
        <f>IF(E42=0,0,E42-F42)</f>
        <v>0</v>
      </c>
      <c r="H56" s="23">
        <f t="shared" si="3"/>
        <v>0</v>
      </c>
      <c r="I56" s="23">
        <f t="shared" si="3"/>
        <v>0</v>
      </c>
      <c r="J56" s="23">
        <f ca="1">IF(J55=0,0,IF($L$16&gt;H56,H56-H55,$L$16-SUM($J$52:INDIRECT(ADDRESS(ROW(J56)-1,COLUMN(J56))))))</f>
        <v>0</v>
      </c>
      <c r="K56" s="53">
        <f>IF($L$15=0,0,IF(J56=D56,0,D56+F56-J56))</f>
        <v>0</v>
      </c>
      <c r="L56" s="23">
        <f>IF($L$15=0,D56+F56,J56)</f>
        <v>0</v>
      </c>
      <c r="M56" s="23">
        <f>IF($L$15=0,E56+G56,E56+G56+K56)</f>
        <v>0</v>
      </c>
      <c r="Q56" s="5" t="s">
        <v>91</v>
      </c>
      <c r="R56" s="24">
        <f>R54-R52</f>
        <v>0</v>
      </c>
      <c r="S56" s="24">
        <f>S54-S52</f>
        <v>0</v>
      </c>
    </row>
    <row r="57" spans="3:19" ht="15" thickBot="1" x14ac:dyDescent="0.4">
      <c r="C57" s="19" t="s">
        <v>31</v>
      </c>
      <c r="D57" s="24">
        <f t="shared" ref="D57:M57" si="4">SUM(D52:D56)</f>
        <v>0</v>
      </c>
      <c r="E57" s="25">
        <f t="shared" si="4"/>
        <v>0</v>
      </c>
      <c r="F57" s="25">
        <f t="shared" si="4"/>
        <v>0</v>
      </c>
      <c r="G57" s="25">
        <f t="shared" si="4"/>
        <v>0</v>
      </c>
      <c r="H57" s="115">
        <f>H56</f>
        <v>0</v>
      </c>
      <c r="I57" s="115">
        <f>I56</f>
        <v>0</v>
      </c>
      <c r="J57" s="25">
        <f t="shared" ca="1" si="4"/>
        <v>0</v>
      </c>
      <c r="K57" s="25">
        <f t="shared" si="4"/>
        <v>0</v>
      </c>
      <c r="L57" s="25">
        <f t="shared" si="4"/>
        <v>0</v>
      </c>
      <c r="M57" s="25">
        <f t="shared" si="4"/>
        <v>0</v>
      </c>
    </row>
    <row r="58" spans="3:19" x14ac:dyDescent="0.35">
      <c r="I58" s="4"/>
    </row>
    <row r="65" spans="8:8" x14ac:dyDescent="0.35">
      <c r="H65" t="s">
        <v>93</v>
      </c>
    </row>
  </sheetData>
  <sheetProtection sheet="1" objects="1" scenarios="1"/>
  <mergeCells count="14">
    <mergeCell ref="F50:G50"/>
    <mergeCell ref="D50:E50"/>
    <mergeCell ref="H50:I50"/>
    <mergeCell ref="A20:E20"/>
    <mergeCell ref="F21:H22"/>
    <mergeCell ref="A34:E34"/>
    <mergeCell ref="A47:E48"/>
    <mergeCell ref="R53:S53"/>
    <mergeCell ref="R55:S55"/>
    <mergeCell ref="R51:S51"/>
    <mergeCell ref="H10:I12"/>
    <mergeCell ref="K10:M12"/>
    <mergeCell ref="L50:M50"/>
    <mergeCell ref="J50:K50"/>
  </mergeCells>
  <conditionalFormatting sqref="R56:S56">
    <cfRule type="cellIs" dxfId="20" priority="6" operator="lessThan">
      <formula>0</formula>
    </cfRule>
  </conditionalFormatting>
  <conditionalFormatting sqref="S56">
    <cfRule type="cellIs" dxfId="19" priority="5" operator="greaterThan">
      <formula>0</formula>
    </cfRule>
  </conditionalFormatting>
  <conditionalFormatting sqref="H57">
    <cfRule type="cellIs" dxfId="18" priority="1" operator="equal">
      <formula>$D$57+$F$57</formula>
    </cfRule>
    <cfRule type="cellIs" dxfId="17" priority="3" operator="equal">
      <formula>$F$57</formula>
    </cfRule>
    <cfRule type="cellIs" dxfId="16" priority="4" operator="equal">
      <formula>$E$57+$G$57</formula>
    </cfRule>
  </conditionalFormatting>
  <conditionalFormatting sqref="I57">
    <cfRule type="cellIs" dxfId="15" priority="2" operator="equal">
      <formula>$E$57+$G$57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E2D81-F5F1-4C1E-BA35-6517F4B82C20}">
  <dimension ref="A1:Q68"/>
  <sheetViews>
    <sheetView zoomScale="80" zoomScaleNormal="80" workbookViewId="0">
      <selection activeCell="F53" sqref="F53"/>
    </sheetView>
  </sheetViews>
  <sheetFormatPr defaultRowHeight="14.5" x14ac:dyDescent="0.35"/>
  <cols>
    <col min="4" max="4" width="20.08984375" customWidth="1"/>
    <col min="5" max="5" width="17.90625" customWidth="1"/>
    <col min="6" max="6" width="17.1796875" customWidth="1"/>
    <col min="7" max="7" width="16.54296875" customWidth="1"/>
    <col min="8" max="8" width="33.1796875" customWidth="1"/>
    <col min="9" max="9" width="19.08984375" customWidth="1"/>
    <col min="10" max="10" width="16.7265625" customWidth="1"/>
    <col min="11" max="11" width="32.36328125" customWidth="1"/>
    <col min="12" max="12" width="17.54296875" customWidth="1"/>
    <col min="13" max="13" width="16.90625" customWidth="1"/>
    <col min="15" max="15" width="20.90625" customWidth="1"/>
    <col min="16" max="16" width="16.1796875" customWidth="1"/>
    <col min="17" max="17" width="16.6328125" customWidth="1"/>
  </cols>
  <sheetData>
    <row r="1" spans="3:13" ht="15" thickBot="1" x14ac:dyDescent="0.4"/>
    <row r="2" spans="3:13" ht="15" thickBot="1" x14ac:dyDescent="0.4">
      <c r="C2" s="15" t="s">
        <v>28</v>
      </c>
      <c r="D2" s="20" t="s">
        <v>29</v>
      </c>
      <c r="E2" s="20" t="s">
        <v>68</v>
      </c>
      <c r="F2" s="113"/>
      <c r="H2" s="15" t="s">
        <v>32</v>
      </c>
      <c r="I2" s="20" t="s">
        <v>33</v>
      </c>
    </row>
    <row r="3" spans="3:13" ht="15" thickBot="1" x14ac:dyDescent="0.4">
      <c r="C3" s="19">
        <v>7</v>
      </c>
      <c r="D3" s="118">
        <v>1440000</v>
      </c>
      <c r="E3" s="118">
        <v>576000</v>
      </c>
      <c r="F3" s="112"/>
      <c r="H3" s="19" t="s">
        <v>34</v>
      </c>
      <c r="I3" s="118">
        <v>600000</v>
      </c>
      <c r="K3" s="15" t="s">
        <v>38</v>
      </c>
      <c r="L3" s="5">
        <f>1+I4</f>
        <v>9</v>
      </c>
    </row>
    <row r="4" spans="3:13" ht="15" thickBot="1" x14ac:dyDescent="0.4">
      <c r="C4" s="19">
        <v>2</v>
      </c>
      <c r="D4" s="118">
        <v>2880000</v>
      </c>
      <c r="E4" s="118">
        <v>576000</v>
      </c>
      <c r="F4" s="111"/>
      <c r="H4" s="19" t="s">
        <v>35</v>
      </c>
      <c r="I4" s="125">
        <v>8</v>
      </c>
      <c r="K4" s="15" t="s">
        <v>39</v>
      </c>
      <c r="L4" s="18">
        <f>L3*I3</f>
        <v>5400000</v>
      </c>
    </row>
    <row r="5" spans="3:13" ht="15" thickBot="1" x14ac:dyDescent="0.4">
      <c r="C5" s="19">
        <v>3</v>
      </c>
      <c r="D5" s="118">
        <v>5760000</v>
      </c>
      <c r="E5" s="118">
        <v>5184000</v>
      </c>
      <c r="H5" s="19" t="s">
        <v>36</v>
      </c>
      <c r="I5" s="125"/>
    </row>
    <row r="6" spans="3:13" ht="15" thickBot="1" x14ac:dyDescent="0.4">
      <c r="C6" s="19">
        <v>4</v>
      </c>
      <c r="D6" s="118"/>
      <c r="E6" s="118"/>
      <c r="F6" s="114"/>
      <c r="H6" s="19" t="s">
        <v>37</v>
      </c>
      <c r="I6" s="125"/>
    </row>
    <row r="7" spans="3:13" ht="15" thickBot="1" x14ac:dyDescent="0.4">
      <c r="C7" s="19">
        <v>5</v>
      </c>
      <c r="D7" s="118"/>
      <c r="E7" s="118"/>
    </row>
    <row r="8" spans="3:13" ht="15" thickBot="1" x14ac:dyDescent="0.4">
      <c r="C8" s="19" t="s">
        <v>31</v>
      </c>
      <c r="D8" s="22">
        <f>SUM(D3:D7)</f>
        <v>10080000</v>
      </c>
      <c r="E8" s="21">
        <f>SUM(E3:E7)</f>
        <v>6336000</v>
      </c>
    </row>
    <row r="9" spans="3:13" ht="9" customHeight="1" x14ac:dyDescent="0.35"/>
    <row r="10" spans="3:13" x14ac:dyDescent="0.35">
      <c r="H10" s="242" t="s">
        <v>40</v>
      </c>
      <c r="I10" s="242"/>
      <c r="K10" s="243" t="s">
        <v>150</v>
      </c>
      <c r="L10" s="243"/>
      <c r="M10" s="243"/>
    </row>
    <row r="11" spans="3:13" x14ac:dyDescent="0.35">
      <c r="H11" s="242"/>
      <c r="I11" s="242"/>
      <c r="K11" s="243"/>
      <c r="L11" s="243"/>
      <c r="M11" s="243"/>
    </row>
    <row r="12" spans="3:13" ht="31.5" customHeight="1" x14ac:dyDescent="0.35">
      <c r="D12" s="4"/>
      <c r="E12" s="4"/>
      <c r="H12" s="242"/>
      <c r="I12" s="242"/>
      <c r="K12" s="243"/>
      <c r="L12" s="243"/>
      <c r="M12" s="243"/>
    </row>
    <row r="13" spans="3:13" ht="15" thickBot="1" x14ac:dyDescent="0.4">
      <c r="E13" s="4"/>
    </row>
    <row r="14" spans="3:13" ht="15" thickBot="1" x14ac:dyDescent="0.4">
      <c r="H14" s="15" t="s">
        <v>41</v>
      </c>
      <c r="I14" s="20" t="s">
        <v>33</v>
      </c>
      <c r="K14" s="15" t="s">
        <v>41</v>
      </c>
      <c r="L14" s="20" t="s">
        <v>33</v>
      </c>
    </row>
    <row r="15" spans="3:13" ht="15" thickBot="1" x14ac:dyDescent="0.4">
      <c r="H15" s="19" t="s">
        <v>34</v>
      </c>
      <c r="I15" s="118">
        <v>120000</v>
      </c>
      <c r="K15" s="19" t="s">
        <v>42</v>
      </c>
      <c r="L15" s="118"/>
    </row>
    <row r="16" spans="3:13" ht="15" thickBot="1" x14ac:dyDescent="0.4">
      <c r="H16" s="19" t="s">
        <v>35</v>
      </c>
      <c r="I16" s="118">
        <v>480000</v>
      </c>
      <c r="K16" s="19" t="s">
        <v>43</v>
      </c>
      <c r="L16" s="118"/>
    </row>
    <row r="17" spans="1:12" ht="15" thickBot="1" x14ac:dyDescent="0.4">
      <c r="H17" s="19" t="s">
        <v>36</v>
      </c>
      <c r="I17" s="125"/>
      <c r="K17" s="19" t="s">
        <v>44</v>
      </c>
      <c r="L17" s="118"/>
    </row>
    <row r="18" spans="1:12" ht="15" thickBot="1" x14ac:dyDescent="0.4">
      <c r="H18" s="19" t="s">
        <v>37</v>
      </c>
      <c r="I18" s="125"/>
    </row>
    <row r="20" spans="1:12" x14ac:dyDescent="0.35">
      <c r="A20" s="254" t="s">
        <v>49</v>
      </c>
      <c r="B20" s="254"/>
      <c r="C20" s="254"/>
      <c r="D20" s="254"/>
      <c r="E20" s="254"/>
    </row>
    <row r="21" spans="1:12" ht="15" thickBot="1" x14ac:dyDescent="0.4">
      <c r="F21" s="255" t="s">
        <v>32</v>
      </c>
      <c r="G21" s="255"/>
      <c r="H21" s="256"/>
    </row>
    <row r="22" spans="1:12" ht="15" thickBot="1" x14ac:dyDescent="0.4">
      <c r="F22" s="257"/>
      <c r="G22" s="257"/>
      <c r="H22" s="258"/>
      <c r="K22" s="20" t="s">
        <v>51</v>
      </c>
    </row>
    <row r="23" spans="1:12" ht="15" thickBot="1" x14ac:dyDescent="0.4">
      <c r="C23" s="15" t="s">
        <v>28</v>
      </c>
      <c r="D23" s="20" t="s">
        <v>29</v>
      </c>
      <c r="E23" s="20" t="s">
        <v>68</v>
      </c>
      <c r="F23" s="20" t="s">
        <v>45</v>
      </c>
      <c r="G23" s="20" t="s">
        <v>46</v>
      </c>
      <c r="H23" s="20" t="s">
        <v>47</v>
      </c>
      <c r="I23" s="20" t="s">
        <v>48</v>
      </c>
      <c r="K23" s="5" t="s">
        <v>52</v>
      </c>
      <c r="L23" s="24">
        <f>F29</f>
        <v>1800000</v>
      </c>
    </row>
    <row r="24" spans="1:12" ht="15" thickBot="1" x14ac:dyDescent="0.4">
      <c r="C24" s="19">
        <v>1</v>
      </c>
      <c r="D24" s="23">
        <f>D3</f>
        <v>1440000</v>
      </c>
      <c r="E24" s="23">
        <f>E3</f>
        <v>576000</v>
      </c>
      <c r="F24" s="23">
        <f>IF(D24&gt;$I$3,$I$3,D24)</f>
        <v>600000</v>
      </c>
      <c r="G24" s="23">
        <f>IF(F24=D24,0,IF(D24-F24&gt;$I$3*$I$4,$I$3*$I$4,D24-F24))</f>
        <v>840000</v>
      </c>
      <c r="H24" s="23">
        <f>G24+F24</f>
        <v>1440000</v>
      </c>
      <c r="I24" s="23">
        <f>D24-H24</f>
        <v>0</v>
      </c>
      <c r="K24" s="5" t="s">
        <v>53</v>
      </c>
      <c r="L24" s="24">
        <f>G29</f>
        <v>7920000</v>
      </c>
    </row>
    <row r="25" spans="1:12" ht="15" thickBot="1" x14ac:dyDescent="0.4">
      <c r="C25" s="19">
        <v>2</v>
      </c>
      <c r="D25" s="23">
        <f t="shared" ref="D25:E28" si="0">D4</f>
        <v>2880000</v>
      </c>
      <c r="E25" s="23">
        <f t="shared" si="0"/>
        <v>576000</v>
      </c>
      <c r="F25" s="23">
        <f>IF(D25&gt;$I$3,$I$3,D25)</f>
        <v>600000</v>
      </c>
      <c r="G25" s="23">
        <f>IF(F25=D25,0,IF(D25-F25&gt;$I$3*$I$4,$I$3*$I$4,D25-F25))</f>
        <v>2280000</v>
      </c>
      <c r="H25" s="23">
        <f>G25+F25</f>
        <v>2880000</v>
      </c>
      <c r="I25" s="23">
        <f>D25-H25</f>
        <v>0</v>
      </c>
      <c r="K25" s="5" t="s">
        <v>54</v>
      </c>
      <c r="L25" s="24">
        <f>H29</f>
        <v>9720000</v>
      </c>
    </row>
    <row r="26" spans="1:12" ht="15" thickBot="1" x14ac:dyDescent="0.4">
      <c r="C26" s="19">
        <v>3</v>
      </c>
      <c r="D26" s="23">
        <f t="shared" si="0"/>
        <v>5760000</v>
      </c>
      <c r="E26" s="23">
        <f t="shared" si="0"/>
        <v>5184000</v>
      </c>
      <c r="F26" s="23">
        <f>IF(D26&gt;$I$3,$I$3,D26)</f>
        <v>600000</v>
      </c>
      <c r="G26" s="23">
        <f>IF(F26=D26,0,IF(D26-F26&gt;$I$3*$I$4,$I$3*$I$4,D26-F26))</f>
        <v>4800000</v>
      </c>
      <c r="H26" s="23">
        <f>G26+F26</f>
        <v>5400000</v>
      </c>
      <c r="I26" s="23">
        <f>D26-H26</f>
        <v>360000</v>
      </c>
      <c r="K26" s="5" t="s">
        <v>55</v>
      </c>
      <c r="L26" s="24">
        <f>I29</f>
        <v>360000</v>
      </c>
    </row>
    <row r="27" spans="1:12" ht="15" thickBot="1" x14ac:dyDescent="0.4">
      <c r="C27" s="19">
        <v>4</v>
      </c>
      <c r="D27" s="23">
        <f t="shared" si="0"/>
        <v>0</v>
      </c>
      <c r="E27" s="23">
        <f t="shared" si="0"/>
        <v>0</v>
      </c>
      <c r="F27" s="23">
        <f>IF(D27&gt;$I$3,$I$3,D27)</f>
        <v>0</v>
      </c>
      <c r="G27" s="23">
        <f>IF(F27=D27,0,IF(D27-F27&gt;$I$3*$I$4,$I$3*$I$4,D27-F27))</f>
        <v>0</v>
      </c>
      <c r="H27" s="23">
        <f>G27+F27</f>
        <v>0</v>
      </c>
      <c r="I27" s="23">
        <f>D27-H27</f>
        <v>0</v>
      </c>
    </row>
    <row r="28" spans="1:12" ht="15" thickBot="1" x14ac:dyDescent="0.4">
      <c r="C28" s="19">
        <v>5</v>
      </c>
      <c r="D28" s="23">
        <f t="shared" si="0"/>
        <v>0</v>
      </c>
      <c r="E28" s="23">
        <f t="shared" si="0"/>
        <v>0</v>
      </c>
      <c r="F28" s="23">
        <f>IF(D28&gt;$I$3,$I$3,D28)</f>
        <v>0</v>
      </c>
      <c r="G28" s="23">
        <f>IF(F28=D28,0,IF(D28-F28&gt;$I$3*$I$4,$I$3*$I$4,D28-F28))</f>
        <v>0</v>
      </c>
      <c r="H28" s="23">
        <f>G28+F28</f>
        <v>0</v>
      </c>
      <c r="I28" s="23">
        <f>D28-H28</f>
        <v>0</v>
      </c>
    </row>
    <row r="29" spans="1:12" ht="15" thickBot="1" x14ac:dyDescent="0.4">
      <c r="C29" s="19" t="s">
        <v>31</v>
      </c>
      <c r="D29" s="24">
        <f t="shared" ref="D29:I29" si="1">SUM(D24:D28)</f>
        <v>10080000</v>
      </c>
      <c r="E29" s="25">
        <f t="shared" si="1"/>
        <v>6336000</v>
      </c>
      <c r="F29" s="25">
        <f t="shared" si="1"/>
        <v>1800000</v>
      </c>
      <c r="G29" s="25">
        <f t="shared" si="1"/>
        <v>7920000</v>
      </c>
      <c r="H29" s="25">
        <f t="shared" si="1"/>
        <v>9720000</v>
      </c>
      <c r="I29" s="25">
        <f t="shared" si="1"/>
        <v>360000</v>
      </c>
    </row>
    <row r="32" spans="1:12" x14ac:dyDescent="0.35">
      <c r="H32" s="1"/>
    </row>
    <row r="33" spans="1:12" x14ac:dyDescent="0.35">
      <c r="F33" s="4"/>
      <c r="G33" s="4"/>
    </row>
    <row r="34" spans="1:12" x14ac:dyDescent="0.35">
      <c r="A34" s="254" t="s">
        <v>50</v>
      </c>
      <c r="B34" s="254"/>
      <c r="C34" s="254"/>
      <c r="D34" s="254"/>
      <c r="E34" s="254"/>
    </row>
    <row r="36" spans="1:12" ht="15" thickBot="1" x14ac:dyDescent="0.4"/>
    <row r="37" spans="1:12" ht="15" thickBot="1" x14ac:dyDescent="0.4">
      <c r="C37" s="15" t="s">
        <v>28</v>
      </c>
      <c r="D37" s="20" t="s">
        <v>56</v>
      </c>
      <c r="E37" s="20" t="s">
        <v>68</v>
      </c>
      <c r="F37" s="20" t="s">
        <v>45</v>
      </c>
      <c r="G37" s="20" t="s">
        <v>41</v>
      </c>
      <c r="H37" s="20" t="s">
        <v>57</v>
      </c>
      <c r="I37" s="20" t="s">
        <v>58</v>
      </c>
      <c r="K37" s="20" t="s">
        <v>51</v>
      </c>
    </row>
    <row r="38" spans="1:12" ht="15" thickBot="1" x14ac:dyDescent="0.4">
      <c r="C38" s="19">
        <v>1</v>
      </c>
      <c r="D38" s="23">
        <f>I24</f>
        <v>0</v>
      </c>
      <c r="E38" s="23">
        <f>IF(IF(D38&gt;$I$15,E3-H24,0)&lt;0,0,IF(D38&gt;$I$15,E3-H24,0))</f>
        <v>0</v>
      </c>
      <c r="F38" s="23">
        <f>IF(D38&gt;0,IF(D38&gt;$I$15,$I$15,D38),0)</f>
        <v>0</v>
      </c>
      <c r="G38" s="23">
        <f>IF(D38-F38&gt;$I$16,$I$16,IF(D38=0,0,D38-F38))</f>
        <v>0</v>
      </c>
      <c r="H38" s="23">
        <f>F38+G38</f>
        <v>0</v>
      </c>
      <c r="I38" s="23">
        <f>IF(D38&gt;$I$16+$I$15,D38-$I$16-$I$15,0)</f>
        <v>0</v>
      </c>
      <c r="K38" s="5" t="s">
        <v>52</v>
      </c>
      <c r="L38" s="24">
        <f>F43+F29</f>
        <v>1920000</v>
      </c>
    </row>
    <row r="39" spans="1:12" ht="15" thickBot="1" x14ac:dyDescent="0.4">
      <c r="C39" s="19">
        <v>2</v>
      </c>
      <c r="D39" s="23">
        <f>I25</f>
        <v>0</v>
      </c>
      <c r="E39" s="23">
        <f>IF(IF(D39&gt;$I$15,E4-H25,0)&lt;0,0,IF(D39&gt;$I$15,E4-H25,0))</f>
        <v>0</v>
      </c>
      <c r="F39" s="23">
        <f>IF(D39&gt;0,IF(D39&gt;$I$15,$I$15,D39),0)</f>
        <v>0</v>
      </c>
      <c r="G39" s="23">
        <f>IF(D39-F39&gt;$I$16,$I$16,IF(D39=0,0,D39-F39))</f>
        <v>0</v>
      </c>
      <c r="H39" s="23">
        <f>F39+G39</f>
        <v>0</v>
      </c>
      <c r="I39" s="23">
        <f>IF(D39&gt;$I$16+$I$15,D39-$I$16-$I$15,0)</f>
        <v>0</v>
      </c>
      <c r="K39" s="5" t="s">
        <v>59</v>
      </c>
      <c r="L39" s="24">
        <f>H43</f>
        <v>360000</v>
      </c>
    </row>
    <row r="40" spans="1:12" ht="15" thickBot="1" x14ac:dyDescent="0.4">
      <c r="C40" s="19">
        <v>3</v>
      </c>
      <c r="D40" s="23">
        <f>I26</f>
        <v>360000</v>
      </c>
      <c r="E40" s="23">
        <f>IF(IF(D40&gt;$I$15,E5-H26,0)&lt;0,0,IF(D40&gt;$I$15,E5-H26,0))</f>
        <v>0</v>
      </c>
      <c r="F40" s="23">
        <f>IF(D40&gt;0,IF(D40&gt;$I$15,$I$15,D40),0)</f>
        <v>120000</v>
      </c>
      <c r="G40" s="23">
        <f>IF(D40-F40&gt;$I$16,$I$16,IF(D40=0,0,D40-F40))</f>
        <v>240000</v>
      </c>
      <c r="H40" s="23">
        <f>F40+G40</f>
        <v>360000</v>
      </c>
      <c r="I40" s="23">
        <f>IF(D40&gt;$I$16+$I$15,D40-$I$16-$I$15,0)</f>
        <v>0</v>
      </c>
      <c r="K40" s="5" t="s">
        <v>61</v>
      </c>
      <c r="L40" s="24">
        <f>H29+H43</f>
        <v>10080000</v>
      </c>
    </row>
    <row r="41" spans="1:12" ht="15" thickBot="1" x14ac:dyDescent="0.4">
      <c r="C41" s="19">
        <v>4</v>
      </c>
      <c r="D41" s="23">
        <f>I27</f>
        <v>0</v>
      </c>
      <c r="E41" s="23">
        <f>IF(IF(D41&gt;$I$15,E6-H27,0)&lt;0,0,IF(D41&gt;$I$15,E6-H27,0))</f>
        <v>0</v>
      </c>
      <c r="F41" s="23">
        <f>IF(D41&gt;0,IF(D41&gt;$I$15,$I$15,D41),0)</f>
        <v>0</v>
      </c>
      <c r="G41" s="23">
        <f>IF(D41-F41&gt;$I$16,$I$16,IF(D41=0,0,D41-F41))</f>
        <v>0</v>
      </c>
      <c r="H41" s="23">
        <f>F41+G41</f>
        <v>0</v>
      </c>
      <c r="I41" s="23">
        <f>IF(D41&gt;$I$16+$I$15,D41-$I$16-$I$15,0)</f>
        <v>0</v>
      </c>
      <c r="K41" s="5" t="s">
        <v>60</v>
      </c>
      <c r="L41" s="24">
        <f>I43</f>
        <v>0</v>
      </c>
    </row>
    <row r="42" spans="1:12" ht="15" thickBot="1" x14ac:dyDescent="0.4">
      <c r="C42" s="19">
        <v>5</v>
      </c>
      <c r="D42" s="23">
        <f>I28</f>
        <v>0</v>
      </c>
      <c r="E42" s="23">
        <f>IF(IF(D42&gt;$I$15,E7-H28,0)&lt;0,0,IF(D42&gt;$I$15,E7-H28,0))</f>
        <v>0</v>
      </c>
      <c r="F42" s="23">
        <f>IF(D42&gt;0,IF(D42&gt;$I$15,$I$15,D42),0)</f>
        <v>0</v>
      </c>
      <c r="G42" s="23">
        <f>IF(D42-F42&gt;$I$16,$I$16,IF(D42=0,0,D42-F42))</f>
        <v>0</v>
      </c>
      <c r="H42" s="23">
        <f>F42+G42</f>
        <v>0</v>
      </c>
      <c r="I42" s="23">
        <f>IF(D42&gt;$I$16+$I$15,D42-$I$16-$I$15,0)</f>
        <v>0</v>
      </c>
    </row>
    <row r="43" spans="1:12" ht="15" thickBot="1" x14ac:dyDescent="0.4">
      <c r="C43" s="19" t="s">
        <v>31</v>
      </c>
      <c r="D43" s="24">
        <f t="shared" ref="D43:I43" si="2">SUM(D38:D42)</f>
        <v>360000</v>
      </c>
      <c r="E43" s="25">
        <f t="shared" si="2"/>
        <v>0</v>
      </c>
      <c r="F43" s="25">
        <f t="shared" si="2"/>
        <v>120000</v>
      </c>
      <c r="G43" s="25">
        <f t="shared" si="2"/>
        <v>240000</v>
      </c>
      <c r="H43" s="25">
        <f t="shared" si="2"/>
        <v>360000</v>
      </c>
      <c r="I43" s="25">
        <f t="shared" si="2"/>
        <v>0</v>
      </c>
    </row>
    <row r="47" spans="1:12" x14ac:dyDescent="0.35">
      <c r="A47" s="259" t="s">
        <v>151</v>
      </c>
      <c r="B47" s="259"/>
      <c r="C47" s="259"/>
      <c r="D47" s="259"/>
      <c r="E47" s="259"/>
    </row>
    <row r="48" spans="1:12" ht="15" thickBot="1" x14ac:dyDescent="0.4">
      <c r="A48" s="259"/>
      <c r="B48" s="259"/>
      <c r="C48" s="259"/>
      <c r="D48" s="259"/>
      <c r="E48" s="259"/>
    </row>
    <row r="49" spans="3:17" ht="15" thickBot="1" x14ac:dyDescent="0.4">
      <c r="O49" s="20" t="s">
        <v>51</v>
      </c>
      <c r="P49" s="20" t="s">
        <v>86</v>
      </c>
      <c r="Q49" s="20" t="s">
        <v>87</v>
      </c>
    </row>
    <row r="50" spans="3:17" ht="15" thickBot="1" x14ac:dyDescent="0.4">
      <c r="D50" s="250" t="s">
        <v>46</v>
      </c>
      <c r="E50" s="251"/>
      <c r="F50" s="248" t="s">
        <v>41</v>
      </c>
      <c r="G50" s="249"/>
      <c r="H50" s="252" t="s">
        <v>154</v>
      </c>
      <c r="I50" s="253"/>
      <c r="J50" s="246" t="s">
        <v>64</v>
      </c>
      <c r="K50" s="247"/>
      <c r="L50" s="65" t="s">
        <v>65</v>
      </c>
      <c r="M50" s="66"/>
      <c r="O50" s="5" t="s">
        <v>32</v>
      </c>
      <c r="P50" s="51">
        <f>D57</f>
        <v>1728000</v>
      </c>
      <c r="Q50" s="51">
        <f>E57</f>
        <v>4608000</v>
      </c>
    </row>
    <row r="51" spans="3:17" ht="15" thickBot="1" x14ac:dyDescent="0.4">
      <c r="C51" s="15" t="s">
        <v>28</v>
      </c>
      <c r="D51" s="20" t="s">
        <v>62</v>
      </c>
      <c r="E51" s="20" t="s">
        <v>63</v>
      </c>
      <c r="F51" s="20" t="s">
        <v>62</v>
      </c>
      <c r="G51" s="20" t="s">
        <v>63</v>
      </c>
      <c r="H51" s="20" t="s">
        <v>62</v>
      </c>
      <c r="I51" s="20" t="s">
        <v>63</v>
      </c>
      <c r="J51" s="20" t="s">
        <v>62</v>
      </c>
      <c r="K51" s="20" t="s">
        <v>63</v>
      </c>
      <c r="L51" s="20" t="s">
        <v>62</v>
      </c>
      <c r="M51" s="20" t="s">
        <v>63</v>
      </c>
      <c r="O51" s="5" t="s">
        <v>92</v>
      </c>
      <c r="P51" s="240">
        <f>P50+Q50</f>
        <v>6336000</v>
      </c>
      <c r="Q51" s="241"/>
    </row>
    <row r="52" spans="3:17" ht="15" thickBot="1" x14ac:dyDescent="0.4">
      <c r="C52" s="19">
        <v>1</v>
      </c>
      <c r="D52" s="23">
        <f>IF(E3&lt;$L$4,IF(E3&gt;$I$3,F24/H24*E24,E3),$I$3)</f>
        <v>576000</v>
      </c>
      <c r="E52" s="23">
        <f>MIN(IF(E3-D52&lt;$L$4,E3-D52,$L$4-$I$3),$I$3*$I$4)</f>
        <v>0</v>
      </c>
      <c r="F52" s="23">
        <f>IF(E3&gt;$L$4,IF(E3-D52-E52&gt;$I$15,$I$15,E3-D52-E52),0)</f>
        <v>0</v>
      </c>
      <c r="G52" s="23">
        <f>IF(E38=0,0,IF(E38-F38&gt;$I$16,$I$16,E38-F38))</f>
        <v>0</v>
      </c>
      <c r="H52" s="23">
        <f>D52+F52</f>
        <v>576000</v>
      </c>
      <c r="I52" s="23">
        <f>E52+G52</f>
        <v>0</v>
      </c>
      <c r="J52" s="23">
        <f>IF(H52&lt;L16,H52,L16-H52)</f>
        <v>-576000</v>
      </c>
      <c r="K52" s="53">
        <f>IF($L$15=0,0,IF(J52=D52,0,D52+F52-J52))</f>
        <v>0</v>
      </c>
      <c r="L52" s="23">
        <f>IF($L$15=0,D52+F52,J52)</f>
        <v>576000</v>
      </c>
      <c r="M52" s="23">
        <f>IF($L$15=0,E52+G52,E52+G52+K52)</f>
        <v>0</v>
      </c>
      <c r="O52" s="5" t="s">
        <v>85</v>
      </c>
      <c r="P52" s="24">
        <f>D57+F57</f>
        <v>1728000</v>
      </c>
      <c r="Q52" s="24">
        <f>E57+G57</f>
        <v>4608000</v>
      </c>
    </row>
    <row r="53" spans="3:17" ht="15" thickBot="1" x14ac:dyDescent="0.4">
      <c r="C53" s="19">
        <v>2</v>
      </c>
      <c r="D53" s="23">
        <f>IF(E4&lt;$L$4,IF(E4&gt;$I$3,F25/H25*E25,E4),$I$3)</f>
        <v>576000</v>
      </c>
      <c r="E53" s="23">
        <f>MIN(IF(E4-D53&lt;$L$4,E4-D53,$L$4-$I$3),$I$3*$I$4)</f>
        <v>0</v>
      </c>
      <c r="F53" s="23">
        <f>IF(E4&gt;$L$4,IF(E4-D53-E53&gt;$I$15,$I$15,E4-D53-E53),0)</f>
        <v>0</v>
      </c>
      <c r="G53" s="23">
        <f>IF(E39=0,0,IF(E39-F39&gt;$I$16,$I$16,E39-F39))</f>
        <v>0</v>
      </c>
      <c r="H53" s="23">
        <f t="shared" ref="H53:I56" si="3">H52+D53+F53</f>
        <v>1152000</v>
      </c>
      <c r="I53" s="23">
        <f t="shared" si="3"/>
        <v>0</v>
      </c>
      <c r="J53" s="23">
        <f ca="1">IF(J52=0,0,IF($L$16&gt;H53,H53-H52,$L$16-SUM($J$52:INDIRECT(ADDRESS(ROW(J53)-1,COLUMN(J53))))))</f>
        <v>576000</v>
      </c>
      <c r="K53" s="53">
        <f>IF($L$15=0,0,IF(J53=D53,0,D53+F53-J53))</f>
        <v>0</v>
      </c>
      <c r="L53" s="23">
        <f>IF($L$15=0,D53+F53,J53)</f>
        <v>576000</v>
      </c>
      <c r="M53" s="23">
        <f>IF($L$15=0,E53+G53,E53+G53+K53)</f>
        <v>0</v>
      </c>
      <c r="O53" s="5" t="s">
        <v>88</v>
      </c>
      <c r="P53" s="236">
        <f>P52+Q52</f>
        <v>6336000</v>
      </c>
      <c r="Q53" s="237"/>
    </row>
    <row r="54" spans="3:17" ht="15" thickBot="1" x14ac:dyDescent="0.4">
      <c r="C54" s="19">
        <v>3</v>
      </c>
      <c r="D54" s="23">
        <f>IF(E5&lt;$L$4,IF(E5&gt;$I$3,F26/H26*E26,E5),$I$3)</f>
        <v>576000</v>
      </c>
      <c r="E54" s="23">
        <f>MIN(IF(E5-D54&lt;$L$4,E5-D54,$L$4-$I$3),$I$3*$I$4)</f>
        <v>4608000</v>
      </c>
      <c r="F54" s="23">
        <f>IF(E5&gt;$L$4,IF(E5-D54-E54&gt;$I$15,$I$15,E5-D54-E54),0)</f>
        <v>0</v>
      </c>
      <c r="G54" s="23">
        <f>IF(E40=0,0,IF(E40-F40&gt;$I$16,$I$16,E40-F40))</f>
        <v>0</v>
      </c>
      <c r="H54" s="23">
        <f t="shared" si="3"/>
        <v>1728000</v>
      </c>
      <c r="I54" s="23">
        <f t="shared" si="3"/>
        <v>4608000</v>
      </c>
      <c r="J54" s="23">
        <f ca="1">IF(J53=0,0,IF($L$16&gt;H54,H54-H53,$L$16-SUM($J$52:INDIRECT(ADDRESS(ROW(J54)-1,COLUMN(J54))))))</f>
        <v>0</v>
      </c>
      <c r="K54" s="53">
        <f>IF($L$15=0,0,IF(J54=D54,0,D54+F54-J54))</f>
        <v>0</v>
      </c>
      <c r="L54" s="23">
        <f>IF($L$15=0,D54+F54,J54)</f>
        <v>576000</v>
      </c>
      <c r="M54" s="23">
        <f>IF($L$15=0,E54+G54,E54+G54+K54)</f>
        <v>4608000</v>
      </c>
      <c r="O54" s="5" t="s">
        <v>89</v>
      </c>
      <c r="P54" s="52">
        <f>L57</f>
        <v>1728000</v>
      </c>
      <c r="Q54" s="52">
        <f>M57</f>
        <v>4608000</v>
      </c>
    </row>
    <row r="55" spans="3:17" ht="15" thickBot="1" x14ac:dyDescent="0.4">
      <c r="C55" s="19">
        <v>4</v>
      </c>
      <c r="D55" s="23">
        <f>IF(E6&lt;$L$4,IF(E6&gt;$I$3,F27/H27*E27,E6),$I$3)</f>
        <v>0</v>
      </c>
      <c r="E55" s="23">
        <f>MIN(IF(E6-D55&lt;$L$4,E6-D55,$L$4-$I$3),$I$3*$I$4)</f>
        <v>0</v>
      </c>
      <c r="F55" s="23">
        <f>IF(E6&gt;$L$4,IF(E6-D55-E55&gt;$I$15,$I$15,E6-D55-E55),0)</f>
        <v>0</v>
      </c>
      <c r="G55" s="23">
        <f>IF(E41=0,0,IF(E41-F41&gt;$I$16,$I$16,E41-F41))</f>
        <v>0</v>
      </c>
      <c r="H55" s="23">
        <f t="shared" si="3"/>
        <v>1728000</v>
      </c>
      <c r="I55" s="23">
        <f t="shared" si="3"/>
        <v>4608000</v>
      </c>
      <c r="J55" s="23">
        <f ca="1">IF(J54=0,0,IF($L$16&gt;H55,H55-H54,$L$16-SUM($J$52:INDIRECT(ADDRESS(ROW(J55)-1,COLUMN(J55))))))</f>
        <v>0</v>
      </c>
      <c r="K55" s="53">
        <f>IF($L$15=0,0,IF(J55=D55,0,D55+F55-J55))</f>
        <v>0</v>
      </c>
      <c r="L55" s="23">
        <f>IF($L$15=0,D55+F55,J55)</f>
        <v>0</v>
      </c>
      <c r="M55" s="23">
        <f>IF($L$15=0,E55+G55,E55+G55+K55)</f>
        <v>0</v>
      </c>
      <c r="O55" s="5" t="s">
        <v>90</v>
      </c>
      <c r="P55" s="238">
        <f>P54+Q54</f>
        <v>6336000</v>
      </c>
      <c r="Q55" s="239"/>
    </row>
    <row r="56" spans="3:17" ht="15" thickBot="1" x14ac:dyDescent="0.4">
      <c r="C56" s="19">
        <v>5</v>
      </c>
      <c r="D56" s="23">
        <f>IF(E7&lt;$L$4,IF(E7&gt;$I$3,F28/H28*E28,E7),$I$3)</f>
        <v>0</v>
      </c>
      <c r="E56" s="23">
        <f>MIN(IF(E7-D56&lt;$L$4,E7-D56,$L$4-$I$3),$I$3*$I$4)</f>
        <v>0</v>
      </c>
      <c r="F56" s="23">
        <f>IF(E7&gt;$L$4,IF(E7-D56-E56&gt;$I$15,$I$15,E7-D56-E56),0)</f>
        <v>0</v>
      </c>
      <c r="G56" s="23">
        <f>IF(E42=0,0,IF(E42-F42&gt;$I$16,$I$16,E42-F42))</f>
        <v>0</v>
      </c>
      <c r="H56" s="23">
        <f t="shared" si="3"/>
        <v>1728000</v>
      </c>
      <c r="I56" s="23">
        <f t="shared" si="3"/>
        <v>4608000</v>
      </c>
      <c r="J56" s="23">
        <f ca="1">IF(J55=0,0,IF($L$16&gt;H56,H56-H55,$L$16-SUM($J$52:INDIRECT(ADDRESS(ROW(J56)-1,COLUMN(J56))))))</f>
        <v>0</v>
      </c>
      <c r="K56" s="53">
        <f>IF($L$15=0,0,IF(J56=D56,0,D56+F56-J56))</f>
        <v>0</v>
      </c>
      <c r="L56" s="23">
        <f>IF($L$15=0,D56+F56,J56)</f>
        <v>0</v>
      </c>
      <c r="M56" s="23">
        <f>IF($L$15=0,E56+G56,E56+G56+K56)</f>
        <v>0</v>
      </c>
      <c r="O56" s="5" t="s">
        <v>91</v>
      </c>
      <c r="P56" s="24">
        <f>P54-P52</f>
        <v>0</v>
      </c>
      <c r="Q56" s="24">
        <f>Q54-Q52</f>
        <v>0</v>
      </c>
    </row>
    <row r="57" spans="3:17" ht="15" thickBot="1" x14ac:dyDescent="0.4">
      <c r="C57" s="19" t="s">
        <v>31</v>
      </c>
      <c r="D57" s="24">
        <f>SUM(D52:D56)</f>
        <v>1728000</v>
      </c>
      <c r="E57" s="25">
        <f>SUM(E52:E56)</f>
        <v>4608000</v>
      </c>
      <c r="F57" s="25">
        <f>SUM(F52:F56)</f>
        <v>0</v>
      </c>
      <c r="G57" s="25">
        <f>SUM(G52:G56)</f>
        <v>0</v>
      </c>
      <c r="H57" s="115">
        <f>H56</f>
        <v>1728000</v>
      </c>
      <c r="I57" s="115">
        <f>I56</f>
        <v>4608000</v>
      </c>
      <c r="J57" s="25">
        <f ca="1">SUM(J52:J56)</f>
        <v>0</v>
      </c>
      <c r="K57" s="25">
        <f>SUM(K52:K56)</f>
        <v>0</v>
      </c>
      <c r="L57" s="25">
        <f>SUM(L52:L56)</f>
        <v>1728000</v>
      </c>
      <c r="M57" s="25">
        <f>SUM(M52:M56)</f>
        <v>4608000</v>
      </c>
    </row>
    <row r="58" spans="3:17" x14ac:dyDescent="0.35">
      <c r="I58" s="4"/>
    </row>
    <row r="60" spans="3:17" x14ac:dyDescent="0.35">
      <c r="I60" s="261"/>
      <c r="J60" s="262"/>
      <c r="K60" s="4"/>
    </row>
    <row r="62" spans="3:17" x14ac:dyDescent="0.35">
      <c r="H62">
        <f ca="1">IF(J53=0,0,IF($L$16&gt;H54,H54-H53,0))</f>
        <v>0</v>
      </c>
    </row>
    <row r="63" spans="3:17" x14ac:dyDescent="0.35">
      <c r="F63" s="4"/>
    </row>
    <row r="64" spans="3:17" x14ac:dyDescent="0.35">
      <c r="F64" s="4"/>
    </row>
    <row r="65" spans="6:11" ht="14.5" customHeight="1" x14ac:dyDescent="0.35">
      <c r="F65" s="4"/>
      <c r="I65" s="260" t="s">
        <v>155</v>
      </c>
      <c r="J65" s="260"/>
      <c r="K65" s="260"/>
    </row>
    <row r="66" spans="6:11" x14ac:dyDescent="0.35">
      <c r="F66" s="4"/>
      <c r="I66" s="260"/>
      <c r="J66" s="260"/>
      <c r="K66" s="260"/>
    </row>
    <row r="67" spans="6:11" x14ac:dyDescent="0.35">
      <c r="I67" s="260"/>
      <c r="J67" s="260"/>
      <c r="K67" s="260"/>
    </row>
    <row r="68" spans="6:11" x14ac:dyDescent="0.35">
      <c r="I68" s="260"/>
      <c r="J68" s="260"/>
      <c r="K68" s="260"/>
    </row>
  </sheetData>
  <sheetProtection sheet="1" objects="1" scenarios="1"/>
  <mergeCells count="15">
    <mergeCell ref="A47:E48"/>
    <mergeCell ref="H10:I12"/>
    <mergeCell ref="K10:M12"/>
    <mergeCell ref="A20:E20"/>
    <mergeCell ref="F21:H22"/>
    <mergeCell ref="A34:E34"/>
    <mergeCell ref="P55:Q55"/>
    <mergeCell ref="H50:I50"/>
    <mergeCell ref="I65:K68"/>
    <mergeCell ref="I60:J60"/>
    <mergeCell ref="D50:E50"/>
    <mergeCell ref="F50:G50"/>
    <mergeCell ref="J50:K50"/>
    <mergeCell ref="P51:Q51"/>
    <mergeCell ref="P53:Q53"/>
  </mergeCells>
  <conditionalFormatting sqref="P56:Q56">
    <cfRule type="cellIs" dxfId="14" priority="6" operator="lessThan">
      <formula>0</formula>
    </cfRule>
  </conditionalFormatting>
  <conditionalFormatting sqref="Q56">
    <cfRule type="cellIs" dxfId="13" priority="5" operator="greaterThan">
      <formula>0</formula>
    </cfRule>
  </conditionalFormatting>
  <conditionalFormatting sqref="H57">
    <cfRule type="cellIs" dxfId="12" priority="1" operator="equal">
      <formula>$D$57+$F$57</formula>
    </cfRule>
    <cfRule type="cellIs" dxfId="11" priority="3" operator="equal">
      <formula>$F$57</formula>
    </cfRule>
    <cfRule type="cellIs" dxfId="10" priority="4" operator="equal">
      <formula>$E$57+$G$57</formula>
    </cfRule>
  </conditionalFormatting>
  <conditionalFormatting sqref="I57">
    <cfRule type="cellIs" dxfId="9" priority="2" operator="equal">
      <formula>$E$57+$G$57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B1897-44D9-4231-8722-393F7801A966}">
  <dimension ref="A1:Q68"/>
  <sheetViews>
    <sheetView topLeftCell="A31" zoomScale="80" zoomScaleNormal="80" workbookViewId="0">
      <selection activeCell="E6" sqref="E6"/>
    </sheetView>
  </sheetViews>
  <sheetFormatPr defaultRowHeight="14.5" x14ac:dyDescent="0.35"/>
  <cols>
    <col min="4" max="4" width="20.08984375" customWidth="1"/>
    <col min="5" max="5" width="17.90625" customWidth="1"/>
    <col min="6" max="6" width="17.1796875" customWidth="1"/>
    <col min="7" max="7" width="16.54296875" customWidth="1"/>
    <col min="8" max="8" width="33.1796875" customWidth="1"/>
    <col min="9" max="9" width="19.08984375" customWidth="1"/>
    <col min="10" max="10" width="16.7265625" customWidth="1"/>
    <col min="11" max="11" width="32.36328125" customWidth="1"/>
    <col min="12" max="12" width="17.54296875" customWidth="1"/>
    <col min="13" max="13" width="17.08984375" customWidth="1"/>
    <col min="15" max="15" width="20.90625" customWidth="1"/>
    <col min="16" max="16" width="16.1796875" customWidth="1"/>
    <col min="17" max="17" width="16.6328125" customWidth="1"/>
  </cols>
  <sheetData>
    <row r="1" spans="3:13" ht="15" thickBot="1" x14ac:dyDescent="0.4"/>
    <row r="2" spans="3:13" ht="15" thickBot="1" x14ac:dyDescent="0.4">
      <c r="C2" s="15" t="s">
        <v>28</v>
      </c>
      <c r="D2" s="20" t="s">
        <v>29</v>
      </c>
      <c r="E2" s="20" t="s">
        <v>68</v>
      </c>
      <c r="F2" s="113"/>
      <c r="H2" s="15" t="s">
        <v>32</v>
      </c>
      <c r="I2" s="20" t="s">
        <v>33</v>
      </c>
    </row>
    <row r="3" spans="3:13" ht="15" thickBot="1" x14ac:dyDescent="0.4">
      <c r="C3" s="19">
        <v>1</v>
      </c>
      <c r="D3" s="118">
        <v>6480000</v>
      </c>
      <c r="E3" s="118">
        <v>648000</v>
      </c>
      <c r="F3" s="112"/>
      <c r="H3" s="19" t="s">
        <v>34</v>
      </c>
      <c r="I3" s="118">
        <v>800000</v>
      </c>
      <c r="K3" s="15" t="s">
        <v>38</v>
      </c>
      <c r="L3" s="5">
        <f>1+I4</f>
        <v>10</v>
      </c>
    </row>
    <row r="4" spans="3:13" ht="15" thickBot="1" x14ac:dyDescent="0.4">
      <c r="C4" s="19">
        <v>2</v>
      </c>
      <c r="D4" s="118">
        <v>2880000</v>
      </c>
      <c r="E4" s="118">
        <v>2304000</v>
      </c>
      <c r="F4" s="111"/>
      <c r="H4" s="19" t="s">
        <v>35</v>
      </c>
      <c r="I4" s="125">
        <v>9</v>
      </c>
      <c r="K4" s="15" t="s">
        <v>39</v>
      </c>
      <c r="L4" s="18">
        <f>L3*I3</f>
        <v>8000000</v>
      </c>
    </row>
    <row r="5" spans="3:13" ht="15" thickBot="1" x14ac:dyDescent="0.4">
      <c r="C5" s="19">
        <v>3</v>
      </c>
      <c r="D5" s="118">
        <v>7200000</v>
      </c>
      <c r="E5" s="118">
        <v>7200000</v>
      </c>
      <c r="H5" s="19" t="s">
        <v>36</v>
      </c>
      <c r="I5" s="125"/>
    </row>
    <row r="6" spans="3:13" ht="15" thickBot="1" x14ac:dyDescent="0.4">
      <c r="C6" s="19">
        <v>4</v>
      </c>
      <c r="D6" s="118"/>
      <c r="E6" s="118"/>
      <c r="F6" s="114"/>
      <c r="H6" s="19" t="s">
        <v>37</v>
      </c>
      <c r="I6" s="125"/>
    </row>
    <row r="7" spans="3:13" ht="15" thickBot="1" x14ac:dyDescent="0.4">
      <c r="C7" s="19">
        <v>5</v>
      </c>
      <c r="D7" s="118"/>
      <c r="E7" s="118"/>
    </row>
    <row r="8" spans="3:13" ht="15" thickBot="1" x14ac:dyDescent="0.4">
      <c r="C8" s="19" t="s">
        <v>31</v>
      </c>
      <c r="D8" s="22">
        <f>SUM(D3:D7)</f>
        <v>16560000</v>
      </c>
      <c r="E8" s="21">
        <f>SUM(E3:E7)</f>
        <v>10152000</v>
      </c>
    </row>
    <row r="9" spans="3:13" ht="9" customHeight="1" x14ac:dyDescent="0.35"/>
    <row r="10" spans="3:13" x14ac:dyDescent="0.35">
      <c r="H10" s="242" t="s">
        <v>40</v>
      </c>
      <c r="I10" s="242"/>
      <c r="K10" s="243" t="s">
        <v>150</v>
      </c>
      <c r="L10" s="243"/>
      <c r="M10" s="243"/>
    </row>
    <row r="11" spans="3:13" x14ac:dyDescent="0.35">
      <c r="H11" s="242"/>
      <c r="I11" s="242"/>
      <c r="K11" s="243"/>
      <c r="L11" s="243"/>
      <c r="M11" s="243"/>
    </row>
    <row r="12" spans="3:13" ht="31.5" customHeight="1" x14ac:dyDescent="0.35">
      <c r="D12" s="4"/>
      <c r="E12" s="4"/>
      <c r="H12" s="242"/>
      <c r="I12" s="242"/>
      <c r="K12" s="243"/>
      <c r="L12" s="243"/>
      <c r="M12" s="243"/>
    </row>
    <row r="13" spans="3:13" ht="15" thickBot="1" x14ac:dyDescent="0.4">
      <c r="E13" s="4"/>
    </row>
    <row r="14" spans="3:13" ht="15" thickBot="1" x14ac:dyDescent="0.4">
      <c r="H14" s="15" t="s">
        <v>41</v>
      </c>
      <c r="I14" s="20" t="s">
        <v>33</v>
      </c>
      <c r="K14" s="15" t="s">
        <v>41</v>
      </c>
      <c r="L14" s="20" t="s">
        <v>33</v>
      </c>
    </row>
    <row r="15" spans="3:13" ht="15" thickBot="1" x14ac:dyDescent="0.4">
      <c r="H15" s="19" t="s">
        <v>34</v>
      </c>
      <c r="I15" s="118">
        <v>80000</v>
      </c>
      <c r="K15" s="19" t="s">
        <v>42</v>
      </c>
      <c r="L15" s="118"/>
    </row>
    <row r="16" spans="3:13" ht="15" thickBot="1" x14ac:dyDescent="0.4">
      <c r="H16" s="19" t="s">
        <v>35</v>
      </c>
      <c r="I16" s="118">
        <v>720000</v>
      </c>
      <c r="K16" s="19" t="s">
        <v>43</v>
      </c>
      <c r="L16" s="118"/>
    </row>
    <row r="17" spans="1:12" ht="15" thickBot="1" x14ac:dyDescent="0.4">
      <c r="H17" s="19" t="s">
        <v>36</v>
      </c>
      <c r="I17" s="125"/>
      <c r="K17" s="19" t="s">
        <v>44</v>
      </c>
      <c r="L17" s="118"/>
    </row>
    <row r="18" spans="1:12" ht="15" thickBot="1" x14ac:dyDescent="0.4">
      <c r="H18" s="19" t="s">
        <v>37</v>
      </c>
      <c r="I18" s="125"/>
    </row>
    <row r="20" spans="1:12" x14ac:dyDescent="0.35">
      <c r="A20" s="254" t="s">
        <v>49</v>
      </c>
      <c r="B20" s="254"/>
      <c r="C20" s="254"/>
      <c r="D20" s="254"/>
      <c r="E20" s="254"/>
    </row>
    <row r="21" spans="1:12" ht="15" thickBot="1" x14ac:dyDescent="0.4">
      <c r="F21" s="255" t="s">
        <v>32</v>
      </c>
      <c r="G21" s="255"/>
      <c r="H21" s="256"/>
    </row>
    <row r="22" spans="1:12" ht="15" thickBot="1" x14ac:dyDescent="0.4">
      <c r="F22" s="257"/>
      <c r="G22" s="257"/>
      <c r="H22" s="258"/>
      <c r="K22" s="20" t="s">
        <v>51</v>
      </c>
    </row>
    <row r="23" spans="1:12" ht="15" thickBot="1" x14ac:dyDescent="0.4">
      <c r="C23" s="15" t="s">
        <v>28</v>
      </c>
      <c r="D23" s="20" t="s">
        <v>29</v>
      </c>
      <c r="E23" s="20" t="s">
        <v>68</v>
      </c>
      <c r="F23" s="20" t="s">
        <v>45</v>
      </c>
      <c r="G23" s="20" t="s">
        <v>46</v>
      </c>
      <c r="H23" s="20" t="s">
        <v>47</v>
      </c>
      <c r="I23" s="20" t="s">
        <v>48</v>
      </c>
      <c r="K23" s="5" t="s">
        <v>52</v>
      </c>
      <c r="L23" s="24">
        <f>F29</f>
        <v>2400000</v>
      </c>
    </row>
    <row r="24" spans="1:12" ht="15" thickBot="1" x14ac:dyDescent="0.4">
      <c r="C24" s="19">
        <v>1</v>
      </c>
      <c r="D24" s="23">
        <f>D3</f>
        <v>6480000</v>
      </c>
      <c r="E24" s="23">
        <f>E3</f>
        <v>648000</v>
      </c>
      <c r="F24" s="23">
        <f>IF(D24&gt;$I$3,$I$3,D24)</f>
        <v>800000</v>
      </c>
      <c r="G24" s="23">
        <f>IF(F24=D24,0,IF(D24-F24&gt;$I$3*$I$4,$I$3*$I$4,D24-F24))</f>
        <v>5680000</v>
      </c>
      <c r="H24" s="23">
        <f>G24+F24</f>
        <v>6480000</v>
      </c>
      <c r="I24" s="23">
        <f>D24-H24</f>
        <v>0</v>
      </c>
      <c r="K24" s="5" t="s">
        <v>53</v>
      </c>
      <c r="L24" s="24">
        <f>G29</f>
        <v>14160000</v>
      </c>
    </row>
    <row r="25" spans="1:12" ht="15" thickBot="1" x14ac:dyDescent="0.4">
      <c r="C25" s="19">
        <v>2</v>
      </c>
      <c r="D25" s="23">
        <f t="shared" ref="D25:E28" si="0">D4</f>
        <v>2880000</v>
      </c>
      <c r="E25" s="23">
        <f t="shared" si="0"/>
        <v>2304000</v>
      </c>
      <c r="F25" s="23">
        <f>IF(D25&gt;$I$3,$I$3,D25)</f>
        <v>800000</v>
      </c>
      <c r="G25" s="23">
        <f>IF(F25=D25,0,IF(D25-F25&gt;$I$3*$I$4,$I$3*$I$4,D25-F25))</f>
        <v>2080000</v>
      </c>
      <c r="H25" s="23">
        <f>G25+F25</f>
        <v>2880000</v>
      </c>
      <c r="I25" s="23">
        <f>D25-H25</f>
        <v>0</v>
      </c>
      <c r="K25" s="5" t="s">
        <v>54</v>
      </c>
      <c r="L25" s="24">
        <f>H29</f>
        <v>16560000</v>
      </c>
    </row>
    <row r="26" spans="1:12" ht="15" thickBot="1" x14ac:dyDescent="0.4">
      <c r="C26" s="19">
        <v>3</v>
      </c>
      <c r="D26" s="23">
        <f t="shared" si="0"/>
        <v>7200000</v>
      </c>
      <c r="E26" s="23">
        <f t="shared" si="0"/>
        <v>7200000</v>
      </c>
      <c r="F26" s="23">
        <f>IF(D26&gt;$I$3,$I$3,D26)</f>
        <v>800000</v>
      </c>
      <c r="G26" s="23">
        <f>IF(F26=D26,0,IF(D26-F26&gt;$I$3*$I$4,$I$3*$I$4,D26-F26))</f>
        <v>6400000</v>
      </c>
      <c r="H26" s="23">
        <f>G26+F26</f>
        <v>7200000</v>
      </c>
      <c r="I26" s="23">
        <f>D26-H26</f>
        <v>0</v>
      </c>
      <c r="K26" s="5" t="s">
        <v>55</v>
      </c>
      <c r="L26" s="24">
        <f>I29</f>
        <v>0</v>
      </c>
    </row>
    <row r="27" spans="1:12" ht="15" thickBot="1" x14ac:dyDescent="0.4">
      <c r="C27" s="19">
        <v>4</v>
      </c>
      <c r="D27" s="23">
        <f t="shared" si="0"/>
        <v>0</v>
      </c>
      <c r="E27" s="23">
        <f t="shared" si="0"/>
        <v>0</v>
      </c>
      <c r="F27" s="23">
        <f>IF(D27&gt;$I$3,$I$3,D27)</f>
        <v>0</v>
      </c>
      <c r="G27" s="23">
        <f>IF(F27=D27,0,IF(D27-F27&gt;$I$3*$I$4,$I$3*$I$4,D27-F27))</f>
        <v>0</v>
      </c>
      <c r="H27" s="23">
        <f>G27+F27</f>
        <v>0</v>
      </c>
      <c r="I27" s="23">
        <f>D27-H27</f>
        <v>0</v>
      </c>
    </row>
    <row r="28" spans="1:12" ht="15" thickBot="1" x14ac:dyDescent="0.4">
      <c r="C28" s="19">
        <v>5</v>
      </c>
      <c r="D28" s="23">
        <f t="shared" si="0"/>
        <v>0</v>
      </c>
      <c r="E28" s="23">
        <f t="shared" si="0"/>
        <v>0</v>
      </c>
      <c r="F28" s="23">
        <f>IF(D28&gt;$I$3,$I$3,D28)</f>
        <v>0</v>
      </c>
      <c r="G28" s="23">
        <f>IF(F28=D28,0,IF(D28-F28&gt;$I$3*$I$4,$I$3*$I$4,D28-F28))</f>
        <v>0</v>
      </c>
      <c r="H28" s="23">
        <f>G28+F28</f>
        <v>0</v>
      </c>
      <c r="I28" s="23">
        <f>D28-H28</f>
        <v>0</v>
      </c>
    </row>
    <row r="29" spans="1:12" ht="15" thickBot="1" x14ac:dyDescent="0.4">
      <c r="C29" s="19" t="s">
        <v>31</v>
      </c>
      <c r="D29" s="24">
        <f t="shared" ref="D29:I29" si="1">SUM(D24:D28)</f>
        <v>16560000</v>
      </c>
      <c r="E29" s="25">
        <f t="shared" si="1"/>
        <v>10152000</v>
      </c>
      <c r="F29" s="25">
        <f t="shared" si="1"/>
        <v>2400000</v>
      </c>
      <c r="G29" s="25">
        <f t="shared" si="1"/>
        <v>14160000</v>
      </c>
      <c r="H29" s="25">
        <f t="shared" si="1"/>
        <v>16560000</v>
      </c>
      <c r="I29" s="25">
        <f t="shared" si="1"/>
        <v>0</v>
      </c>
    </row>
    <row r="31" spans="1:12" x14ac:dyDescent="0.35">
      <c r="G31" s="110"/>
    </row>
    <row r="32" spans="1:12" x14ac:dyDescent="0.35">
      <c r="H32" s="1"/>
    </row>
    <row r="33" spans="1:12" x14ac:dyDescent="0.35">
      <c r="F33" s="4"/>
      <c r="G33" s="4"/>
    </row>
    <row r="34" spans="1:12" x14ac:dyDescent="0.35">
      <c r="A34" s="254" t="s">
        <v>50</v>
      </c>
      <c r="B34" s="254"/>
      <c r="C34" s="254"/>
      <c r="D34" s="254"/>
      <c r="E34" s="254"/>
    </row>
    <row r="36" spans="1:12" ht="15" thickBot="1" x14ac:dyDescent="0.4"/>
    <row r="37" spans="1:12" ht="15" thickBot="1" x14ac:dyDescent="0.4">
      <c r="C37" s="15" t="s">
        <v>28</v>
      </c>
      <c r="D37" s="20" t="s">
        <v>56</v>
      </c>
      <c r="E37" s="20" t="s">
        <v>68</v>
      </c>
      <c r="F37" s="20" t="s">
        <v>45</v>
      </c>
      <c r="G37" s="20" t="s">
        <v>41</v>
      </c>
      <c r="H37" s="20" t="s">
        <v>57</v>
      </c>
      <c r="I37" s="20" t="s">
        <v>58</v>
      </c>
      <c r="K37" s="20" t="s">
        <v>51</v>
      </c>
    </row>
    <row r="38" spans="1:12" ht="15" thickBot="1" x14ac:dyDescent="0.4">
      <c r="C38" s="19">
        <v>1</v>
      </c>
      <c r="D38" s="23">
        <f>F24</f>
        <v>800000</v>
      </c>
      <c r="E38" s="23">
        <f>IF(E24&lt;$I$3,E24,$I$3)</f>
        <v>648000</v>
      </c>
      <c r="F38" s="23">
        <f>IF(E38&gt;0,IF(E38&gt;$I$15,$I$15,E38),0)</f>
        <v>80000</v>
      </c>
      <c r="G38" s="23">
        <f>IF(E38-F38&gt;$I$16,$I$16,IF(E38=0,0,E38-F38))</f>
        <v>568000</v>
      </c>
      <c r="H38" s="23">
        <f>D38</f>
        <v>800000</v>
      </c>
      <c r="I38" s="23">
        <f>IF(D38&gt;$I$16+$I$15,D38-$I$16-$I$15,0)</f>
        <v>0</v>
      </c>
      <c r="K38" s="5" t="s">
        <v>52</v>
      </c>
      <c r="L38" s="24">
        <f>F43+F29</f>
        <v>2640000</v>
      </c>
    </row>
    <row r="39" spans="1:12" ht="15" thickBot="1" x14ac:dyDescent="0.4">
      <c r="C39" s="19">
        <v>2</v>
      </c>
      <c r="D39" s="23">
        <f>F25</f>
        <v>800000</v>
      </c>
      <c r="E39" s="23">
        <f>IF(E25&lt;$I$3,E25,$I$3)</f>
        <v>800000</v>
      </c>
      <c r="F39" s="23">
        <f>IF(E39&gt;0,IF(E39&gt;$I$15,$I$15,E39),0)</f>
        <v>80000</v>
      </c>
      <c r="G39" s="23">
        <f>IF(E39-F39&gt;$I$16,$I$16,IF(E39=0,0,E39-F39))</f>
        <v>720000</v>
      </c>
      <c r="H39" s="23">
        <f>D39</f>
        <v>800000</v>
      </c>
      <c r="I39" s="23">
        <f>IF(D39&gt;$I$16+$I$15,D39-$I$16-$I$15,0)</f>
        <v>0</v>
      </c>
      <c r="K39" s="5" t="s">
        <v>59</v>
      </c>
      <c r="L39" s="24">
        <f>H43</f>
        <v>2400000</v>
      </c>
    </row>
    <row r="40" spans="1:12" ht="15" thickBot="1" x14ac:dyDescent="0.4">
      <c r="C40" s="19">
        <v>3</v>
      </c>
      <c r="D40" s="23">
        <f>F26</f>
        <v>800000</v>
      </c>
      <c r="E40" s="23">
        <f>IF(E26&lt;$I$3,E26,$I$3)</f>
        <v>800000</v>
      </c>
      <c r="F40" s="23">
        <f>IF(E40&gt;0,IF(E40&gt;$I$15,$I$15,E40),0)</f>
        <v>80000</v>
      </c>
      <c r="G40" s="23">
        <f>IF(E40-F40&gt;$I$16,$I$16,IF(E40=0,0,E40-F40))</f>
        <v>720000</v>
      </c>
      <c r="H40" s="23">
        <f>D40</f>
        <v>800000</v>
      </c>
      <c r="I40" s="23">
        <f>IF(D40&gt;$I$16+$I$15,D40-$I$16-$I$15,0)</f>
        <v>0</v>
      </c>
      <c r="K40" s="5" t="s">
        <v>61</v>
      </c>
      <c r="L40" s="24">
        <f>H29+H43</f>
        <v>18960000</v>
      </c>
    </row>
    <row r="41" spans="1:12" ht="15" thickBot="1" x14ac:dyDescent="0.4">
      <c r="C41" s="19">
        <v>4</v>
      </c>
      <c r="D41" s="23">
        <f>F27</f>
        <v>0</v>
      </c>
      <c r="E41" s="23">
        <f>IF(E27&lt;$I$3,E27,$I$3)</f>
        <v>0</v>
      </c>
      <c r="F41" s="23">
        <f>IF(E41&gt;0,IF(E41&gt;$I$15,$I$15,E41),0)</f>
        <v>0</v>
      </c>
      <c r="G41" s="23">
        <f>IF(E41-F41&gt;$I$16,$I$16,IF(E41=0,0,E41-F41))</f>
        <v>0</v>
      </c>
      <c r="H41" s="23">
        <f>D41</f>
        <v>0</v>
      </c>
      <c r="I41" s="23">
        <f>IF(D41&gt;$I$16+$I$15,D41-$I$16-$I$15,0)</f>
        <v>0</v>
      </c>
      <c r="K41" s="5" t="s">
        <v>60</v>
      </c>
      <c r="L41" s="24">
        <f>I43</f>
        <v>0</v>
      </c>
    </row>
    <row r="42" spans="1:12" ht="15" thickBot="1" x14ac:dyDescent="0.4">
      <c r="C42" s="19">
        <v>5</v>
      </c>
      <c r="D42" s="23">
        <f>F28</f>
        <v>0</v>
      </c>
      <c r="E42" s="23">
        <f>IF(E28&lt;$I$3,E28,$I$3)</f>
        <v>0</v>
      </c>
      <c r="F42" s="23">
        <f>IF(E42&gt;0,IF(E42&gt;$I$15,$I$15,E42),0)</f>
        <v>0</v>
      </c>
      <c r="G42" s="23">
        <f>IF(E42-F42&gt;$I$16,$I$16,IF(E42=0,0,E42-F42))</f>
        <v>0</v>
      </c>
      <c r="H42" s="23">
        <f>D42</f>
        <v>0</v>
      </c>
      <c r="I42" s="23">
        <f>IF(D42&gt;$I$16+$I$15,D42-$I$16-$I$15,0)</f>
        <v>0</v>
      </c>
    </row>
    <row r="43" spans="1:12" ht="15" thickBot="1" x14ac:dyDescent="0.4">
      <c r="C43" s="19" t="s">
        <v>31</v>
      </c>
      <c r="D43" s="24">
        <f t="shared" ref="D43:I43" si="2">SUM(D38:D42)</f>
        <v>2400000</v>
      </c>
      <c r="E43" s="25">
        <f t="shared" si="2"/>
        <v>2248000</v>
      </c>
      <c r="F43" s="25">
        <f t="shared" si="2"/>
        <v>240000</v>
      </c>
      <c r="G43" s="25">
        <f t="shared" si="2"/>
        <v>2008000</v>
      </c>
      <c r="H43" s="25">
        <f t="shared" si="2"/>
        <v>2400000</v>
      </c>
      <c r="I43" s="25">
        <f t="shared" si="2"/>
        <v>0</v>
      </c>
    </row>
    <row r="47" spans="1:12" x14ac:dyDescent="0.35">
      <c r="A47" s="259" t="s">
        <v>151</v>
      </c>
      <c r="B47" s="259"/>
      <c r="C47" s="259"/>
      <c r="D47" s="259"/>
      <c r="E47" s="259"/>
    </row>
    <row r="48" spans="1:12" ht="15" thickBot="1" x14ac:dyDescent="0.4">
      <c r="A48" s="259"/>
      <c r="B48" s="259"/>
      <c r="C48" s="259"/>
      <c r="D48" s="259"/>
      <c r="E48" s="259"/>
    </row>
    <row r="49" spans="3:17" ht="15" thickBot="1" x14ac:dyDescent="0.4">
      <c r="O49" s="20" t="s">
        <v>51</v>
      </c>
      <c r="P49" s="20" t="s">
        <v>86</v>
      </c>
      <c r="Q49" s="20" t="s">
        <v>87</v>
      </c>
    </row>
    <row r="50" spans="3:17" ht="15" thickBot="1" x14ac:dyDescent="0.4">
      <c r="D50" s="250" t="s">
        <v>46</v>
      </c>
      <c r="E50" s="251"/>
      <c r="F50" s="248" t="s">
        <v>41</v>
      </c>
      <c r="G50" s="249"/>
      <c r="H50" s="252" t="s">
        <v>153</v>
      </c>
      <c r="I50" s="253"/>
      <c r="J50" s="246" t="s">
        <v>64</v>
      </c>
      <c r="K50" s="247"/>
      <c r="L50" s="244" t="s">
        <v>65</v>
      </c>
      <c r="M50" s="245"/>
      <c r="O50" s="5" t="s">
        <v>32</v>
      </c>
      <c r="P50" s="51">
        <f>D57</f>
        <v>1520000</v>
      </c>
      <c r="Q50" s="51">
        <f>E57</f>
        <v>8632000</v>
      </c>
    </row>
    <row r="51" spans="3:17" ht="15" thickBot="1" x14ac:dyDescent="0.4">
      <c r="C51" s="15" t="s">
        <v>28</v>
      </c>
      <c r="D51" s="20" t="s">
        <v>62</v>
      </c>
      <c r="E51" s="20" t="s">
        <v>63</v>
      </c>
      <c r="F51" s="20" t="s">
        <v>62</v>
      </c>
      <c r="G51" s="20" t="s">
        <v>63</v>
      </c>
      <c r="H51" s="20" t="s">
        <v>62</v>
      </c>
      <c r="I51" s="20" t="s">
        <v>63</v>
      </c>
      <c r="J51" s="20" t="s">
        <v>62</v>
      </c>
      <c r="K51" s="20" t="s">
        <v>63</v>
      </c>
      <c r="L51" s="20" t="s">
        <v>62</v>
      </c>
      <c r="M51" s="20" t="s">
        <v>63</v>
      </c>
      <c r="O51" s="5" t="s">
        <v>92</v>
      </c>
      <c r="P51" s="240">
        <f>P50+Q50</f>
        <v>10152000</v>
      </c>
      <c r="Q51" s="241"/>
    </row>
    <row r="52" spans="3:17" ht="15" thickBot="1" x14ac:dyDescent="0.4">
      <c r="C52" s="19">
        <v>1</v>
      </c>
      <c r="D52" s="23">
        <f>IF(F24&gt;0,IF(E24&gt;0,IF(H24&gt;0,F24/H24*E24,0),0),0)</f>
        <v>80000</v>
      </c>
      <c r="E52" s="23">
        <f>MIN(IF(E3-D52&lt;$L$4,E3-D52,$L$4-$I$3),$I$3*$I$4)</f>
        <v>568000</v>
      </c>
      <c r="F52" s="23">
        <f>IF(D52&gt;$I$15,$I$15,D52)</f>
        <v>80000</v>
      </c>
      <c r="G52" s="23">
        <f>IF(F52=D52,0,IF(D52-F52&gt;$I$16,$I$16,D52-F52))</f>
        <v>0</v>
      </c>
      <c r="H52" s="23">
        <f>IF(F52=0,0,F52)</f>
        <v>80000</v>
      </c>
      <c r="I52" s="23">
        <f>E52+G52</f>
        <v>568000</v>
      </c>
      <c r="J52" s="23">
        <f>IF(F52&lt;$L$16,F52,$L$16)</f>
        <v>0</v>
      </c>
      <c r="K52" s="53">
        <f>IF(F52&gt;$L$16,IF(F52-$L$16&gt;$L$15,$L$15,F52-$L$16),0)</f>
        <v>0</v>
      </c>
      <c r="L52" s="23">
        <f>IF($L$15=0,F52,J52)</f>
        <v>80000</v>
      </c>
      <c r="M52" s="23">
        <f>IF($L$15=0,E52+G52,E52+G52+K52)</f>
        <v>568000</v>
      </c>
      <c r="O52" s="5" t="s">
        <v>85</v>
      </c>
      <c r="P52" s="24">
        <f>D57+F57</f>
        <v>1760000</v>
      </c>
      <c r="Q52" s="24">
        <f>E57+G57</f>
        <v>9912000</v>
      </c>
    </row>
    <row r="53" spans="3:17" ht="15" thickBot="1" x14ac:dyDescent="0.4">
      <c r="C53" s="19">
        <v>2</v>
      </c>
      <c r="D53" s="23">
        <f>IF(F25&gt;0,IF(E25&gt;0,IF(H25&gt;0,F25/H25*E25,0),0),0)</f>
        <v>640000</v>
      </c>
      <c r="E53" s="23">
        <f>MIN(IF(E4-D53&lt;$L$4,E4-D53,$L$4-$I$3),$I$3*$I$4)</f>
        <v>1664000</v>
      </c>
      <c r="F53" s="23">
        <f>IF(D53&gt;$I$15,$I$15,D53)</f>
        <v>80000</v>
      </c>
      <c r="G53" s="23">
        <f>IF(F53=D53,0,IF(D53-F53&gt;$I$16,$I$16,D53-F53))</f>
        <v>560000</v>
      </c>
      <c r="H53" s="23">
        <f>IF(F53=0,0,F53+H52)</f>
        <v>160000</v>
      </c>
      <c r="I53" s="23">
        <f>E53+I52+G53</f>
        <v>2792000</v>
      </c>
      <c r="J53" s="23">
        <f ca="1">IF(J52=0,0,IF($L$16&gt;H53,H53-H52,$L$16-SUM($J$52:INDIRECT(ADDRESS(ROW(J53)-1,COLUMN(J53))))))</f>
        <v>0</v>
      </c>
      <c r="K53" s="53">
        <f>IF(F53&gt;$L$16,IF(F53-$L$16&gt;$L$15,$L$15,F53-$L$16),0)</f>
        <v>0</v>
      </c>
      <c r="L53" s="23">
        <f>IF($L$15=0,F53,J53)</f>
        <v>80000</v>
      </c>
      <c r="M53" s="23">
        <f>IF($L$15=0,E53+G53,E53+G53+K53)</f>
        <v>2224000</v>
      </c>
      <c r="O53" s="5" t="s">
        <v>88</v>
      </c>
      <c r="P53" s="236">
        <f>P52+Q52</f>
        <v>11672000</v>
      </c>
      <c r="Q53" s="237"/>
    </row>
    <row r="54" spans="3:17" ht="15" thickBot="1" x14ac:dyDescent="0.4">
      <c r="C54" s="19">
        <v>3</v>
      </c>
      <c r="D54" s="23">
        <f>IF(F26&gt;0,IF(E26&gt;0,IF(H26&gt;0,F26/H26*E26,0),0),0)</f>
        <v>800000</v>
      </c>
      <c r="E54" s="23">
        <f>MIN(IF(E5-D54&lt;$L$4,E5-D54,$L$4-$I$3),$I$3*$I$4)</f>
        <v>6400000</v>
      </c>
      <c r="F54" s="23">
        <f>IF(D54&gt;$I$15,$I$15,D54)</f>
        <v>80000</v>
      </c>
      <c r="G54" s="23">
        <f>IF(F54=D54,0,IF(D54-F54&gt;$I$16,$I$16,D54-F54))</f>
        <v>720000</v>
      </c>
      <c r="H54" s="23">
        <f>IF(F54=0,0,F54+H53)</f>
        <v>240000</v>
      </c>
      <c r="I54" s="23">
        <f>E54+I53+G54</f>
        <v>9912000</v>
      </c>
      <c r="J54" s="23">
        <f ca="1">IF(J53=0,0,IF($L$16&gt;H54,H54-H53,$L$16-SUM($J$52:INDIRECT(ADDRESS(ROW(J54)-1,COLUMN(J54))))))</f>
        <v>0</v>
      </c>
      <c r="K54" s="53">
        <f>IF(F54&gt;$L$16,IF(F54-$L$16&gt;$L$15,$L$15,F54-$L$16),0)</f>
        <v>0</v>
      </c>
      <c r="L54" s="23">
        <f>IF($L$15=0,F54,J54)</f>
        <v>80000</v>
      </c>
      <c r="M54" s="23">
        <f>IF($L$15=0,E54+G54,E54+G54+K54)</f>
        <v>7120000</v>
      </c>
      <c r="O54" s="5" t="s">
        <v>89</v>
      </c>
      <c r="P54" s="52">
        <f>L57</f>
        <v>240000</v>
      </c>
      <c r="Q54" s="52">
        <f>M57</f>
        <v>9912000</v>
      </c>
    </row>
    <row r="55" spans="3:17" ht="15" thickBot="1" x14ac:dyDescent="0.4">
      <c r="C55" s="19">
        <v>4</v>
      </c>
      <c r="D55" s="23">
        <f>IF(F27&gt;0,IF(E27&gt;0,IF(H27&gt;0,F27/H27*E27,0),0),0)</f>
        <v>0</v>
      </c>
      <c r="E55" s="23">
        <f>MIN(IF(E6-D55&lt;$L$4,E6-D55,$L$4-$I$3),$I$3*$I$4)</f>
        <v>0</v>
      </c>
      <c r="F55" s="23">
        <f>IF(D55&gt;$I$15,$I$15,D55)</f>
        <v>0</v>
      </c>
      <c r="G55" s="23">
        <f>IF(F55=D55,0,IF(D55-F55&gt;$I$16,$I$16,D55-F55))</f>
        <v>0</v>
      </c>
      <c r="H55" s="23">
        <f>IF(F55=0,0,F55+H54)</f>
        <v>0</v>
      </c>
      <c r="I55" s="23">
        <f>E55+I54+G55</f>
        <v>9912000</v>
      </c>
      <c r="J55" s="23">
        <f ca="1">IF(J54=0,0,IF($L$16&gt;H55,H55-H54,$L$16-SUM($J$52:INDIRECT(ADDRESS(ROW(J55)-1,COLUMN(J55))))))</f>
        <v>0</v>
      </c>
      <c r="K55" s="53">
        <f>IF(F55&gt;$L$16,IF(F55-$L$16&gt;$L$15,$L$15,F55-$L$16),0)</f>
        <v>0</v>
      </c>
      <c r="L55" s="23">
        <f>IF($L$15=0,F55,J55)</f>
        <v>0</v>
      </c>
      <c r="M55" s="23">
        <f>IF($L$15=0,E55+G55,E55+G55+K55)</f>
        <v>0</v>
      </c>
      <c r="O55" s="5" t="s">
        <v>90</v>
      </c>
      <c r="P55" s="238">
        <f>P54+Q54</f>
        <v>10152000</v>
      </c>
      <c r="Q55" s="239"/>
    </row>
    <row r="56" spans="3:17" ht="15" thickBot="1" x14ac:dyDescent="0.4">
      <c r="C56" s="19">
        <v>5</v>
      </c>
      <c r="D56" s="23">
        <f>IF(F28&gt;0,IF(E28&gt;0,IF(H28&gt;0,F28/H28*E28,0),0),0)</f>
        <v>0</v>
      </c>
      <c r="E56" s="23">
        <f>MIN(IF(E7-D56&lt;$L$4,E7-D56,$L$4-$I$3),$I$3*$I$4)</f>
        <v>0</v>
      </c>
      <c r="F56" s="23">
        <f>IF(D56&gt;$I$15,$I$15,D56)</f>
        <v>0</v>
      </c>
      <c r="G56" s="23">
        <f>IF(F56=D56,0,IF(D56-F56&gt;$I$16,$I$16,D56-F56))</f>
        <v>0</v>
      </c>
      <c r="H56" s="23">
        <f>IF(F56=0,0,F56+H55)</f>
        <v>0</v>
      </c>
      <c r="I56" s="23">
        <f>E56+I55+G56</f>
        <v>9912000</v>
      </c>
      <c r="J56" s="23">
        <f ca="1">IF(J55=0,0,IF($L$16&gt;H56,H56-H55,$L$16-SUM($J$52:INDIRECT(ADDRESS(ROW(J56)-1,COLUMN(J56))))))</f>
        <v>0</v>
      </c>
      <c r="K56" s="53">
        <f>IF(F56&gt;$L$16,IF(F56-$L$16&gt;$L$15,$L$15,F56-$L$16),0)</f>
        <v>0</v>
      </c>
      <c r="L56" s="23">
        <f>IF($L$15=0,F56,J56)</f>
        <v>0</v>
      </c>
      <c r="M56" s="23">
        <f>IF($L$15=0,E56+G56,E56+G56+K56)</f>
        <v>0</v>
      </c>
      <c r="O56" s="5" t="s">
        <v>91</v>
      </c>
      <c r="P56" s="24">
        <f>P54-P52</f>
        <v>-1520000</v>
      </c>
      <c r="Q56" s="24">
        <f>Q54-Q52</f>
        <v>0</v>
      </c>
    </row>
    <row r="57" spans="3:17" ht="15" thickBot="1" x14ac:dyDescent="0.4">
      <c r="C57" s="19" t="s">
        <v>31</v>
      </c>
      <c r="D57" s="24">
        <f>SUM(D52:D56)</f>
        <v>1520000</v>
      </c>
      <c r="E57" s="25">
        <f>SUM(E52:E56)</f>
        <v>8632000</v>
      </c>
      <c r="F57" s="25">
        <f>SUM(F52:F56)</f>
        <v>240000</v>
      </c>
      <c r="G57" s="25">
        <f>SUM(G52:G56)</f>
        <v>1280000</v>
      </c>
      <c r="H57" s="115">
        <f>MAX(H52:H56)</f>
        <v>240000</v>
      </c>
      <c r="I57" s="115">
        <f>I56</f>
        <v>9912000</v>
      </c>
      <c r="J57" s="25">
        <f ca="1">SUM(J52:J56)</f>
        <v>0</v>
      </c>
      <c r="K57" s="25">
        <f>SUM(K52:K56)</f>
        <v>0</v>
      </c>
      <c r="L57" s="25">
        <f>SUM(L52:L56)</f>
        <v>240000</v>
      </c>
      <c r="M57" s="25">
        <f>SUM(M52:M56)</f>
        <v>9912000</v>
      </c>
    </row>
    <row r="58" spans="3:17" x14ac:dyDescent="0.35">
      <c r="I58" s="4"/>
    </row>
    <row r="60" spans="3:17" x14ac:dyDescent="0.35">
      <c r="K60" s="4"/>
    </row>
    <row r="65" spans="9:11" ht="14.5" customHeight="1" x14ac:dyDescent="0.35">
      <c r="I65" s="260" t="s">
        <v>152</v>
      </c>
      <c r="J65" s="260"/>
      <c r="K65" s="260"/>
    </row>
    <row r="66" spans="9:11" x14ac:dyDescent="0.35">
      <c r="I66" s="260"/>
      <c r="J66" s="260"/>
      <c r="K66" s="260"/>
    </row>
    <row r="67" spans="9:11" x14ac:dyDescent="0.35">
      <c r="I67" s="260"/>
      <c r="J67" s="260"/>
      <c r="K67" s="260"/>
    </row>
    <row r="68" spans="9:11" x14ac:dyDescent="0.35">
      <c r="I68" s="260"/>
      <c r="J68" s="260"/>
      <c r="K68" s="260"/>
    </row>
  </sheetData>
  <sheetProtection sheet="1" objects="1" scenarios="1"/>
  <mergeCells count="15">
    <mergeCell ref="A47:E48"/>
    <mergeCell ref="H10:I12"/>
    <mergeCell ref="K10:M12"/>
    <mergeCell ref="A20:E20"/>
    <mergeCell ref="F21:H22"/>
    <mergeCell ref="A34:E34"/>
    <mergeCell ref="P55:Q55"/>
    <mergeCell ref="L50:M50"/>
    <mergeCell ref="H50:I50"/>
    <mergeCell ref="I65:K68"/>
    <mergeCell ref="D50:E50"/>
    <mergeCell ref="F50:G50"/>
    <mergeCell ref="J50:K50"/>
    <mergeCell ref="P51:Q51"/>
    <mergeCell ref="P53:Q53"/>
  </mergeCells>
  <conditionalFormatting sqref="P56:Q56">
    <cfRule type="cellIs" dxfId="8" priority="5" operator="lessThan">
      <formula>0</formula>
    </cfRule>
  </conditionalFormatting>
  <conditionalFormatting sqref="Q56">
    <cfRule type="cellIs" dxfId="7" priority="4" operator="greaterThan">
      <formula>0</formula>
    </cfRule>
  </conditionalFormatting>
  <conditionalFormatting sqref="H57">
    <cfRule type="cellIs" dxfId="6" priority="2" operator="equal">
      <formula>$F$57</formula>
    </cfRule>
    <cfRule type="cellIs" dxfId="5" priority="3" operator="equal">
      <formula>$E$57+$G$57</formula>
    </cfRule>
  </conditionalFormatting>
  <conditionalFormatting sqref="I57">
    <cfRule type="cellIs" dxfId="4" priority="1" operator="equal">
      <formula>$E$57+$G$57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25079-A8E8-4625-AD04-97880E89D3A9}">
  <dimension ref="B1:S60"/>
  <sheetViews>
    <sheetView showGridLines="0" zoomScale="80" zoomScaleNormal="80" workbookViewId="0">
      <selection activeCell="H20" sqref="H20"/>
    </sheetView>
  </sheetViews>
  <sheetFormatPr defaultRowHeight="14.5" x14ac:dyDescent="0.35"/>
  <cols>
    <col min="1" max="1" width="2.6328125" style="26" customWidth="1"/>
    <col min="2" max="2" width="49.36328125" style="26" customWidth="1"/>
    <col min="3" max="3" width="14.453125" style="26" bestFit="1" customWidth="1"/>
    <col min="4" max="4" width="8.7265625" style="26"/>
    <col min="5" max="5" width="2" style="26" customWidth="1"/>
    <col min="6" max="6" width="11.08984375" style="26" customWidth="1"/>
    <col min="7" max="7" width="16.6328125" style="26" bestFit="1" customWidth="1"/>
    <col min="8" max="8" width="16.6328125" style="26" customWidth="1"/>
    <col min="9" max="9" width="17.08984375" style="26" bestFit="1" customWidth="1"/>
    <col min="10" max="11" width="15.81640625" style="26" bestFit="1" customWidth="1"/>
    <col min="12" max="13" width="19.453125" style="26" bestFit="1" customWidth="1"/>
    <col min="14" max="15" width="8.7265625" style="26"/>
    <col min="16" max="17" width="19.453125" style="26" bestFit="1" customWidth="1"/>
    <col min="18" max="19" width="14.453125" style="26" bestFit="1" customWidth="1"/>
    <col min="20" max="257" width="8.7265625" style="26"/>
    <col min="258" max="258" width="49.36328125" style="26" customWidth="1"/>
    <col min="259" max="259" width="14.453125" style="26" bestFit="1" customWidth="1"/>
    <col min="260" max="261" width="8.7265625" style="26"/>
    <col min="262" max="262" width="11.08984375" style="26" customWidth="1"/>
    <col min="263" max="263" width="14.453125" style="26" bestFit="1" customWidth="1"/>
    <col min="264" max="264" width="15.36328125" style="26" bestFit="1" customWidth="1"/>
    <col min="265" max="265" width="14.453125" style="26" bestFit="1" customWidth="1"/>
    <col min="266" max="266" width="12.54296875" style="26" bestFit="1" customWidth="1"/>
    <col min="267" max="267" width="14.6328125" style="26" bestFit="1" customWidth="1"/>
    <col min="268" max="269" width="19.453125" style="26" bestFit="1" customWidth="1"/>
    <col min="270" max="513" width="8.7265625" style="26"/>
    <col min="514" max="514" width="49.36328125" style="26" customWidth="1"/>
    <col min="515" max="515" width="14.453125" style="26" bestFit="1" customWidth="1"/>
    <col min="516" max="517" width="8.7265625" style="26"/>
    <col min="518" max="518" width="11.08984375" style="26" customWidth="1"/>
    <col min="519" max="519" width="14.453125" style="26" bestFit="1" customWidth="1"/>
    <col min="520" max="520" width="15.36328125" style="26" bestFit="1" customWidth="1"/>
    <col min="521" max="521" width="14.453125" style="26" bestFit="1" customWidth="1"/>
    <col min="522" max="522" width="12.54296875" style="26" bestFit="1" customWidth="1"/>
    <col min="523" max="523" width="14.6328125" style="26" bestFit="1" customWidth="1"/>
    <col min="524" max="525" width="19.453125" style="26" bestFit="1" customWidth="1"/>
    <col min="526" max="769" width="8.7265625" style="26"/>
    <col min="770" max="770" width="49.36328125" style="26" customWidth="1"/>
    <col min="771" max="771" width="14.453125" style="26" bestFit="1" customWidth="1"/>
    <col min="772" max="773" width="8.7265625" style="26"/>
    <col min="774" max="774" width="11.08984375" style="26" customWidth="1"/>
    <col min="775" max="775" width="14.453125" style="26" bestFit="1" customWidth="1"/>
    <col min="776" max="776" width="15.36328125" style="26" bestFit="1" customWidth="1"/>
    <col min="777" max="777" width="14.453125" style="26" bestFit="1" customWidth="1"/>
    <col min="778" max="778" width="12.54296875" style="26" bestFit="1" customWidth="1"/>
    <col min="779" max="779" width="14.6328125" style="26" bestFit="1" customWidth="1"/>
    <col min="780" max="781" width="19.453125" style="26" bestFit="1" customWidth="1"/>
    <col min="782" max="1025" width="8.7265625" style="26"/>
    <col min="1026" max="1026" width="49.36328125" style="26" customWidth="1"/>
    <col min="1027" max="1027" width="14.453125" style="26" bestFit="1" customWidth="1"/>
    <col min="1028" max="1029" width="8.7265625" style="26"/>
    <col min="1030" max="1030" width="11.08984375" style="26" customWidth="1"/>
    <col min="1031" max="1031" width="14.453125" style="26" bestFit="1" customWidth="1"/>
    <col min="1032" max="1032" width="15.36328125" style="26" bestFit="1" customWidth="1"/>
    <col min="1033" max="1033" width="14.453125" style="26" bestFit="1" customWidth="1"/>
    <col min="1034" max="1034" width="12.54296875" style="26" bestFit="1" customWidth="1"/>
    <col min="1035" max="1035" width="14.6328125" style="26" bestFit="1" customWidth="1"/>
    <col min="1036" max="1037" width="19.453125" style="26" bestFit="1" customWidth="1"/>
    <col min="1038" max="1281" width="8.7265625" style="26"/>
    <col min="1282" max="1282" width="49.36328125" style="26" customWidth="1"/>
    <col min="1283" max="1283" width="14.453125" style="26" bestFit="1" customWidth="1"/>
    <col min="1284" max="1285" width="8.7265625" style="26"/>
    <col min="1286" max="1286" width="11.08984375" style="26" customWidth="1"/>
    <col min="1287" max="1287" width="14.453125" style="26" bestFit="1" customWidth="1"/>
    <col min="1288" max="1288" width="15.36328125" style="26" bestFit="1" customWidth="1"/>
    <col min="1289" max="1289" width="14.453125" style="26" bestFit="1" customWidth="1"/>
    <col min="1290" max="1290" width="12.54296875" style="26" bestFit="1" customWidth="1"/>
    <col min="1291" max="1291" width="14.6328125" style="26" bestFit="1" customWidth="1"/>
    <col min="1292" max="1293" width="19.453125" style="26" bestFit="1" customWidth="1"/>
    <col min="1294" max="1537" width="8.7265625" style="26"/>
    <col min="1538" max="1538" width="49.36328125" style="26" customWidth="1"/>
    <col min="1539" max="1539" width="14.453125" style="26" bestFit="1" customWidth="1"/>
    <col min="1540" max="1541" width="8.7265625" style="26"/>
    <col min="1542" max="1542" width="11.08984375" style="26" customWidth="1"/>
    <col min="1543" max="1543" width="14.453125" style="26" bestFit="1" customWidth="1"/>
    <col min="1544" max="1544" width="15.36328125" style="26" bestFit="1" customWidth="1"/>
    <col min="1545" max="1545" width="14.453125" style="26" bestFit="1" customWidth="1"/>
    <col min="1546" max="1546" width="12.54296875" style="26" bestFit="1" customWidth="1"/>
    <col min="1547" max="1547" width="14.6328125" style="26" bestFit="1" customWidth="1"/>
    <col min="1548" max="1549" width="19.453125" style="26" bestFit="1" customWidth="1"/>
    <col min="1550" max="1793" width="8.7265625" style="26"/>
    <col min="1794" max="1794" width="49.36328125" style="26" customWidth="1"/>
    <col min="1795" max="1795" width="14.453125" style="26" bestFit="1" customWidth="1"/>
    <col min="1796" max="1797" width="8.7265625" style="26"/>
    <col min="1798" max="1798" width="11.08984375" style="26" customWidth="1"/>
    <col min="1799" max="1799" width="14.453125" style="26" bestFit="1" customWidth="1"/>
    <col min="1800" max="1800" width="15.36328125" style="26" bestFit="1" customWidth="1"/>
    <col min="1801" max="1801" width="14.453125" style="26" bestFit="1" customWidth="1"/>
    <col min="1802" max="1802" width="12.54296875" style="26" bestFit="1" customWidth="1"/>
    <col min="1803" max="1803" width="14.6328125" style="26" bestFit="1" customWidth="1"/>
    <col min="1804" max="1805" width="19.453125" style="26" bestFit="1" customWidth="1"/>
    <col min="1806" max="2049" width="8.7265625" style="26"/>
    <col min="2050" max="2050" width="49.36328125" style="26" customWidth="1"/>
    <col min="2051" max="2051" width="14.453125" style="26" bestFit="1" customWidth="1"/>
    <col min="2052" max="2053" width="8.7265625" style="26"/>
    <col min="2054" max="2054" width="11.08984375" style="26" customWidth="1"/>
    <col min="2055" max="2055" width="14.453125" style="26" bestFit="1" customWidth="1"/>
    <col min="2056" max="2056" width="15.36328125" style="26" bestFit="1" customWidth="1"/>
    <col min="2057" max="2057" width="14.453125" style="26" bestFit="1" customWidth="1"/>
    <col min="2058" max="2058" width="12.54296875" style="26" bestFit="1" customWidth="1"/>
    <col min="2059" max="2059" width="14.6328125" style="26" bestFit="1" customWidth="1"/>
    <col min="2060" max="2061" width="19.453125" style="26" bestFit="1" customWidth="1"/>
    <col min="2062" max="2305" width="8.7265625" style="26"/>
    <col min="2306" max="2306" width="49.36328125" style="26" customWidth="1"/>
    <col min="2307" max="2307" width="14.453125" style="26" bestFit="1" customWidth="1"/>
    <col min="2308" max="2309" width="8.7265625" style="26"/>
    <col min="2310" max="2310" width="11.08984375" style="26" customWidth="1"/>
    <col min="2311" max="2311" width="14.453125" style="26" bestFit="1" customWidth="1"/>
    <col min="2312" max="2312" width="15.36328125" style="26" bestFit="1" customWidth="1"/>
    <col min="2313" max="2313" width="14.453125" style="26" bestFit="1" customWidth="1"/>
    <col min="2314" max="2314" width="12.54296875" style="26" bestFit="1" customWidth="1"/>
    <col min="2315" max="2315" width="14.6328125" style="26" bestFit="1" customWidth="1"/>
    <col min="2316" max="2317" width="19.453125" style="26" bestFit="1" customWidth="1"/>
    <col min="2318" max="2561" width="8.7265625" style="26"/>
    <col min="2562" max="2562" width="49.36328125" style="26" customWidth="1"/>
    <col min="2563" max="2563" width="14.453125" style="26" bestFit="1" customWidth="1"/>
    <col min="2564" max="2565" width="8.7265625" style="26"/>
    <col min="2566" max="2566" width="11.08984375" style="26" customWidth="1"/>
    <col min="2567" max="2567" width="14.453125" style="26" bestFit="1" customWidth="1"/>
    <col min="2568" max="2568" width="15.36328125" style="26" bestFit="1" customWidth="1"/>
    <col min="2569" max="2569" width="14.453125" style="26" bestFit="1" customWidth="1"/>
    <col min="2570" max="2570" width="12.54296875" style="26" bestFit="1" customWidth="1"/>
    <col min="2571" max="2571" width="14.6328125" style="26" bestFit="1" customWidth="1"/>
    <col min="2572" max="2573" width="19.453125" style="26" bestFit="1" customWidth="1"/>
    <col min="2574" max="2817" width="8.7265625" style="26"/>
    <col min="2818" max="2818" width="49.36328125" style="26" customWidth="1"/>
    <col min="2819" max="2819" width="14.453125" style="26" bestFit="1" customWidth="1"/>
    <col min="2820" max="2821" width="8.7265625" style="26"/>
    <col min="2822" max="2822" width="11.08984375" style="26" customWidth="1"/>
    <col min="2823" max="2823" width="14.453125" style="26" bestFit="1" customWidth="1"/>
    <col min="2824" max="2824" width="15.36328125" style="26" bestFit="1" customWidth="1"/>
    <col min="2825" max="2825" width="14.453125" style="26" bestFit="1" customWidth="1"/>
    <col min="2826" max="2826" width="12.54296875" style="26" bestFit="1" customWidth="1"/>
    <col min="2827" max="2827" width="14.6328125" style="26" bestFit="1" customWidth="1"/>
    <col min="2828" max="2829" width="19.453125" style="26" bestFit="1" customWidth="1"/>
    <col min="2830" max="3073" width="8.7265625" style="26"/>
    <col min="3074" max="3074" width="49.36328125" style="26" customWidth="1"/>
    <col min="3075" max="3075" width="14.453125" style="26" bestFit="1" customWidth="1"/>
    <col min="3076" max="3077" width="8.7265625" style="26"/>
    <col min="3078" max="3078" width="11.08984375" style="26" customWidth="1"/>
    <col min="3079" max="3079" width="14.453125" style="26" bestFit="1" customWidth="1"/>
    <col min="3080" max="3080" width="15.36328125" style="26" bestFit="1" customWidth="1"/>
    <col min="3081" max="3081" width="14.453125" style="26" bestFit="1" customWidth="1"/>
    <col min="3082" max="3082" width="12.54296875" style="26" bestFit="1" customWidth="1"/>
    <col min="3083" max="3083" width="14.6328125" style="26" bestFit="1" customWidth="1"/>
    <col min="3084" max="3085" width="19.453125" style="26" bestFit="1" customWidth="1"/>
    <col min="3086" max="3329" width="8.7265625" style="26"/>
    <col min="3330" max="3330" width="49.36328125" style="26" customWidth="1"/>
    <col min="3331" max="3331" width="14.453125" style="26" bestFit="1" customWidth="1"/>
    <col min="3332" max="3333" width="8.7265625" style="26"/>
    <col min="3334" max="3334" width="11.08984375" style="26" customWidth="1"/>
    <col min="3335" max="3335" width="14.453125" style="26" bestFit="1" customWidth="1"/>
    <col min="3336" max="3336" width="15.36328125" style="26" bestFit="1" customWidth="1"/>
    <col min="3337" max="3337" width="14.453125" style="26" bestFit="1" customWidth="1"/>
    <col min="3338" max="3338" width="12.54296875" style="26" bestFit="1" customWidth="1"/>
    <col min="3339" max="3339" width="14.6328125" style="26" bestFit="1" customWidth="1"/>
    <col min="3340" max="3341" width="19.453125" style="26" bestFit="1" customWidth="1"/>
    <col min="3342" max="3585" width="8.7265625" style="26"/>
    <col min="3586" max="3586" width="49.36328125" style="26" customWidth="1"/>
    <col min="3587" max="3587" width="14.453125" style="26" bestFit="1" customWidth="1"/>
    <col min="3588" max="3589" width="8.7265625" style="26"/>
    <col min="3590" max="3590" width="11.08984375" style="26" customWidth="1"/>
    <col min="3591" max="3591" width="14.453125" style="26" bestFit="1" customWidth="1"/>
    <col min="3592" max="3592" width="15.36328125" style="26" bestFit="1" customWidth="1"/>
    <col min="3593" max="3593" width="14.453125" style="26" bestFit="1" customWidth="1"/>
    <col min="3594" max="3594" width="12.54296875" style="26" bestFit="1" customWidth="1"/>
    <col min="3595" max="3595" width="14.6328125" style="26" bestFit="1" customWidth="1"/>
    <col min="3596" max="3597" width="19.453125" style="26" bestFit="1" customWidth="1"/>
    <col min="3598" max="3841" width="8.7265625" style="26"/>
    <col min="3842" max="3842" width="49.36328125" style="26" customWidth="1"/>
    <col min="3843" max="3843" width="14.453125" style="26" bestFit="1" customWidth="1"/>
    <col min="3844" max="3845" width="8.7265625" style="26"/>
    <col min="3846" max="3846" width="11.08984375" style="26" customWidth="1"/>
    <col min="3847" max="3847" width="14.453125" style="26" bestFit="1" customWidth="1"/>
    <col min="3848" max="3848" width="15.36328125" style="26" bestFit="1" customWidth="1"/>
    <col min="3849" max="3849" width="14.453125" style="26" bestFit="1" customWidth="1"/>
    <col min="3850" max="3850" width="12.54296875" style="26" bestFit="1" customWidth="1"/>
    <col min="3851" max="3851" width="14.6328125" style="26" bestFit="1" customWidth="1"/>
    <col min="3852" max="3853" width="19.453125" style="26" bestFit="1" customWidth="1"/>
    <col min="3854" max="4097" width="8.7265625" style="26"/>
    <col min="4098" max="4098" width="49.36328125" style="26" customWidth="1"/>
    <col min="4099" max="4099" width="14.453125" style="26" bestFit="1" customWidth="1"/>
    <col min="4100" max="4101" width="8.7265625" style="26"/>
    <col min="4102" max="4102" width="11.08984375" style="26" customWidth="1"/>
    <col min="4103" max="4103" width="14.453125" style="26" bestFit="1" customWidth="1"/>
    <col min="4104" max="4104" width="15.36328125" style="26" bestFit="1" customWidth="1"/>
    <col min="4105" max="4105" width="14.453125" style="26" bestFit="1" customWidth="1"/>
    <col min="4106" max="4106" width="12.54296875" style="26" bestFit="1" customWidth="1"/>
    <col min="4107" max="4107" width="14.6328125" style="26" bestFit="1" customWidth="1"/>
    <col min="4108" max="4109" width="19.453125" style="26" bestFit="1" customWidth="1"/>
    <col min="4110" max="4353" width="8.7265625" style="26"/>
    <col min="4354" max="4354" width="49.36328125" style="26" customWidth="1"/>
    <col min="4355" max="4355" width="14.453125" style="26" bestFit="1" customWidth="1"/>
    <col min="4356" max="4357" width="8.7265625" style="26"/>
    <col min="4358" max="4358" width="11.08984375" style="26" customWidth="1"/>
    <col min="4359" max="4359" width="14.453125" style="26" bestFit="1" customWidth="1"/>
    <col min="4360" max="4360" width="15.36328125" style="26" bestFit="1" customWidth="1"/>
    <col min="4361" max="4361" width="14.453125" style="26" bestFit="1" customWidth="1"/>
    <col min="4362" max="4362" width="12.54296875" style="26" bestFit="1" customWidth="1"/>
    <col min="4363" max="4363" width="14.6328125" style="26" bestFit="1" customWidth="1"/>
    <col min="4364" max="4365" width="19.453125" style="26" bestFit="1" customWidth="1"/>
    <col min="4366" max="4609" width="8.7265625" style="26"/>
    <col min="4610" max="4610" width="49.36328125" style="26" customWidth="1"/>
    <col min="4611" max="4611" width="14.453125" style="26" bestFit="1" customWidth="1"/>
    <col min="4612" max="4613" width="8.7265625" style="26"/>
    <col min="4614" max="4614" width="11.08984375" style="26" customWidth="1"/>
    <col min="4615" max="4615" width="14.453125" style="26" bestFit="1" customWidth="1"/>
    <col min="4616" max="4616" width="15.36328125" style="26" bestFit="1" customWidth="1"/>
    <col min="4617" max="4617" width="14.453125" style="26" bestFit="1" customWidth="1"/>
    <col min="4618" max="4618" width="12.54296875" style="26" bestFit="1" customWidth="1"/>
    <col min="4619" max="4619" width="14.6328125" style="26" bestFit="1" customWidth="1"/>
    <col min="4620" max="4621" width="19.453125" style="26" bestFit="1" customWidth="1"/>
    <col min="4622" max="4865" width="8.7265625" style="26"/>
    <col min="4866" max="4866" width="49.36328125" style="26" customWidth="1"/>
    <col min="4867" max="4867" width="14.453125" style="26" bestFit="1" customWidth="1"/>
    <col min="4868" max="4869" width="8.7265625" style="26"/>
    <col min="4870" max="4870" width="11.08984375" style="26" customWidth="1"/>
    <col min="4871" max="4871" width="14.453125" style="26" bestFit="1" customWidth="1"/>
    <col min="4872" max="4872" width="15.36328125" style="26" bestFit="1" customWidth="1"/>
    <col min="4873" max="4873" width="14.453125" style="26" bestFit="1" customWidth="1"/>
    <col min="4874" max="4874" width="12.54296875" style="26" bestFit="1" customWidth="1"/>
    <col min="4875" max="4875" width="14.6328125" style="26" bestFit="1" customWidth="1"/>
    <col min="4876" max="4877" width="19.453125" style="26" bestFit="1" customWidth="1"/>
    <col min="4878" max="5121" width="8.7265625" style="26"/>
    <col min="5122" max="5122" width="49.36328125" style="26" customWidth="1"/>
    <col min="5123" max="5123" width="14.453125" style="26" bestFit="1" customWidth="1"/>
    <col min="5124" max="5125" width="8.7265625" style="26"/>
    <col min="5126" max="5126" width="11.08984375" style="26" customWidth="1"/>
    <col min="5127" max="5127" width="14.453125" style="26" bestFit="1" customWidth="1"/>
    <col min="5128" max="5128" width="15.36328125" style="26" bestFit="1" customWidth="1"/>
    <col min="5129" max="5129" width="14.453125" style="26" bestFit="1" customWidth="1"/>
    <col min="5130" max="5130" width="12.54296875" style="26" bestFit="1" customWidth="1"/>
    <col min="5131" max="5131" width="14.6328125" style="26" bestFit="1" customWidth="1"/>
    <col min="5132" max="5133" width="19.453125" style="26" bestFit="1" customWidth="1"/>
    <col min="5134" max="5377" width="8.7265625" style="26"/>
    <col min="5378" max="5378" width="49.36328125" style="26" customWidth="1"/>
    <col min="5379" max="5379" width="14.453125" style="26" bestFit="1" customWidth="1"/>
    <col min="5380" max="5381" width="8.7265625" style="26"/>
    <col min="5382" max="5382" width="11.08984375" style="26" customWidth="1"/>
    <col min="5383" max="5383" width="14.453125" style="26" bestFit="1" customWidth="1"/>
    <col min="5384" max="5384" width="15.36328125" style="26" bestFit="1" customWidth="1"/>
    <col min="5385" max="5385" width="14.453125" style="26" bestFit="1" customWidth="1"/>
    <col min="5386" max="5386" width="12.54296875" style="26" bestFit="1" customWidth="1"/>
    <col min="5387" max="5387" width="14.6328125" style="26" bestFit="1" customWidth="1"/>
    <col min="5388" max="5389" width="19.453125" style="26" bestFit="1" customWidth="1"/>
    <col min="5390" max="5633" width="8.7265625" style="26"/>
    <col min="5634" max="5634" width="49.36328125" style="26" customWidth="1"/>
    <col min="5635" max="5635" width="14.453125" style="26" bestFit="1" customWidth="1"/>
    <col min="5636" max="5637" width="8.7265625" style="26"/>
    <col min="5638" max="5638" width="11.08984375" style="26" customWidth="1"/>
    <col min="5639" max="5639" width="14.453125" style="26" bestFit="1" customWidth="1"/>
    <col min="5640" max="5640" width="15.36328125" style="26" bestFit="1" customWidth="1"/>
    <col min="5641" max="5641" width="14.453125" style="26" bestFit="1" customWidth="1"/>
    <col min="5642" max="5642" width="12.54296875" style="26" bestFit="1" customWidth="1"/>
    <col min="5643" max="5643" width="14.6328125" style="26" bestFit="1" customWidth="1"/>
    <col min="5644" max="5645" width="19.453125" style="26" bestFit="1" customWidth="1"/>
    <col min="5646" max="5889" width="8.7265625" style="26"/>
    <col min="5890" max="5890" width="49.36328125" style="26" customWidth="1"/>
    <col min="5891" max="5891" width="14.453125" style="26" bestFit="1" customWidth="1"/>
    <col min="5892" max="5893" width="8.7265625" style="26"/>
    <col min="5894" max="5894" width="11.08984375" style="26" customWidth="1"/>
    <col min="5895" max="5895" width="14.453125" style="26" bestFit="1" customWidth="1"/>
    <col min="5896" max="5896" width="15.36328125" style="26" bestFit="1" customWidth="1"/>
    <col min="5897" max="5897" width="14.453125" style="26" bestFit="1" customWidth="1"/>
    <col min="5898" max="5898" width="12.54296875" style="26" bestFit="1" customWidth="1"/>
    <col min="5899" max="5899" width="14.6328125" style="26" bestFit="1" customWidth="1"/>
    <col min="5900" max="5901" width="19.453125" style="26" bestFit="1" customWidth="1"/>
    <col min="5902" max="6145" width="8.7265625" style="26"/>
    <col min="6146" max="6146" width="49.36328125" style="26" customWidth="1"/>
    <col min="6147" max="6147" width="14.453125" style="26" bestFit="1" customWidth="1"/>
    <col min="6148" max="6149" width="8.7265625" style="26"/>
    <col min="6150" max="6150" width="11.08984375" style="26" customWidth="1"/>
    <col min="6151" max="6151" width="14.453125" style="26" bestFit="1" customWidth="1"/>
    <col min="6152" max="6152" width="15.36328125" style="26" bestFit="1" customWidth="1"/>
    <col min="6153" max="6153" width="14.453125" style="26" bestFit="1" customWidth="1"/>
    <col min="6154" max="6154" width="12.54296875" style="26" bestFit="1" customWidth="1"/>
    <col min="6155" max="6155" width="14.6328125" style="26" bestFit="1" customWidth="1"/>
    <col min="6156" max="6157" width="19.453125" style="26" bestFit="1" customWidth="1"/>
    <col min="6158" max="6401" width="8.7265625" style="26"/>
    <col min="6402" max="6402" width="49.36328125" style="26" customWidth="1"/>
    <col min="6403" max="6403" width="14.453125" style="26" bestFit="1" customWidth="1"/>
    <col min="6404" max="6405" width="8.7265625" style="26"/>
    <col min="6406" max="6406" width="11.08984375" style="26" customWidth="1"/>
    <col min="6407" max="6407" width="14.453125" style="26" bestFit="1" customWidth="1"/>
    <col min="6408" max="6408" width="15.36328125" style="26" bestFit="1" customWidth="1"/>
    <col min="6409" max="6409" width="14.453125" style="26" bestFit="1" customWidth="1"/>
    <col min="6410" max="6410" width="12.54296875" style="26" bestFit="1" customWidth="1"/>
    <col min="6411" max="6411" width="14.6328125" style="26" bestFit="1" customWidth="1"/>
    <col min="6412" max="6413" width="19.453125" style="26" bestFit="1" customWidth="1"/>
    <col min="6414" max="6657" width="8.7265625" style="26"/>
    <col min="6658" max="6658" width="49.36328125" style="26" customWidth="1"/>
    <col min="6659" max="6659" width="14.453125" style="26" bestFit="1" customWidth="1"/>
    <col min="6660" max="6661" width="8.7265625" style="26"/>
    <col min="6662" max="6662" width="11.08984375" style="26" customWidth="1"/>
    <col min="6663" max="6663" width="14.453125" style="26" bestFit="1" customWidth="1"/>
    <col min="6664" max="6664" width="15.36328125" style="26" bestFit="1" customWidth="1"/>
    <col min="6665" max="6665" width="14.453125" style="26" bestFit="1" customWidth="1"/>
    <col min="6666" max="6666" width="12.54296875" style="26" bestFit="1" customWidth="1"/>
    <col min="6667" max="6667" width="14.6328125" style="26" bestFit="1" customWidth="1"/>
    <col min="6668" max="6669" width="19.453125" style="26" bestFit="1" customWidth="1"/>
    <col min="6670" max="6913" width="8.7265625" style="26"/>
    <col min="6914" max="6914" width="49.36328125" style="26" customWidth="1"/>
    <col min="6915" max="6915" width="14.453125" style="26" bestFit="1" customWidth="1"/>
    <col min="6916" max="6917" width="8.7265625" style="26"/>
    <col min="6918" max="6918" width="11.08984375" style="26" customWidth="1"/>
    <col min="6919" max="6919" width="14.453125" style="26" bestFit="1" customWidth="1"/>
    <col min="6920" max="6920" width="15.36328125" style="26" bestFit="1" customWidth="1"/>
    <col min="6921" max="6921" width="14.453125" style="26" bestFit="1" customWidth="1"/>
    <col min="6922" max="6922" width="12.54296875" style="26" bestFit="1" customWidth="1"/>
    <col min="6923" max="6923" width="14.6328125" style="26" bestFit="1" customWidth="1"/>
    <col min="6924" max="6925" width="19.453125" style="26" bestFit="1" customWidth="1"/>
    <col min="6926" max="7169" width="8.7265625" style="26"/>
    <col min="7170" max="7170" width="49.36328125" style="26" customWidth="1"/>
    <col min="7171" max="7171" width="14.453125" style="26" bestFit="1" customWidth="1"/>
    <col min="7172" max="7173" width="8.7265625" style="26"/>
    <col min="7174" max="7174" width="11.08984375" style="26" customWidth="1"/>
    <col min="7175" max="7175" width="14.453125" style="26" bestFit="1" customWidth="1"/>
    <col min="7176" max="7176" width="15.36328125" style="26" bestFit="1" customWidth="1"/>
    <col min="7177" max="7177" width="14.453125" style="26" bestFit="1" customWidth="1"/>
    <col min="7178" max="7178" width="12.54296875" style="26" bestFit="1" customWidth="1"/>
    <col min="7179" max="7179" width="14.6328125" style="26" bestFit="1" customWidth="1"/>
    <col min="7180" max="7181" width="19.453125" style="26" bestFit="1" customWidth="1"/>
    <col min="7182" max="7425" width="8.7265625" style="26"/>
    <col min="7426" max="7426" width="49.36328125" style="26" customWidth="1"/>
    <col min="7427" max="7427" width="14.453125" style="26" bestFit="1" customWidth="1"/>
    <col min="7428" max="7429" width="8.7265625" style="26"/>
    <col min="7430" max="7430" width="11.08984375" style="26" customWidth="1"/>
    <col min="7431" max="7431" width="14.453125" style="26" bestFit="1" customWidth="1"/>
    <col min="7432" max="7432" width="15.36328125" style="26" bestFit="1" customWidth="1"/>
    <col min="7433" max="7433" width="14.453125" style="26" bestFit="1" customWidth="1"/>
    <col min="7434" max="7434" width="12.54296875" style="26" bestFit="1" customWidth="1"/>
    <col min="7435" max="7435" width="14.6328125" style="26" bestFit="1" customWidth="1"/>
    <col min="7436" max="7437" width="19.453125" style="26" bestFit="1" customWidth="1"/>
    <col min="7438" max="7681" width="8.7265625" style="26"/>
    <col min="7682" max="7682" width="49.36328125" style="26" customWidth="1"/>
    <col min="7683" max="7683" width="14.453125" style="26" bestFit="1" customWidth="1"/>
    <col min="7684" max="7685" width="8.7265625" style="26"/>
    <col min="7686" max="7686" width="11.08984375" style="26" customWidth="1"/>
    <col min="7687" max="7687" width="14.453125" style="26" bestFit="1" customWidth="1"/>
    <col min="7688" max="7688" width="15.36328125" style="26" bestFit="1" customWidth="1"/>
    <col min="7689" max="7689" width="14.453125" style="26" bestFit="1" customWidth="1"/>
    <col min="7690" max="7690" width="12.54296875" style="26" bestFit="1" customWidth="1"/>
    <col min="7691" max="7691" width="14.6328125" style="26" bestFit="1" customWidth="1"/>
    <col min="7692" max="7693" width="19.453125" style="26" bestFit="1" customWidth="1"/>
    <col min="7694" max="7937" width="8.7265625" style="26"/>
    <col min="7938" max="7938" width="49.36328125" style="26" customWidth="1"/>
    <col min="7939" max="7939" width="14.453125" style="26" bestFit="1" customWidth="1"/>
    <col min="7940" max="7941" width="8.7265625" style="26"/>
    <col min="7942" max="7942" width="11.08984375" style="26" customWidth="1"/>
    <col min="7943" max="7943" width="14.453125" style="26" bestFit="1" customWidth="1"/>
    <col min="7944" max="7944" width="15.36328125" style="26" bestFit="1" customWidth="1"/>
    <col min="7945" max="7945" width="14.453125" style="26" bestFit="1" customWidth="1"/>
    <col min="7946" max="7946" width="12.54296875" style="26" bestFit="1" customWidth="1"/>
    <col min="7947" max="7947" width="14.6328125" style="26" bestFit="1" customWidth="1"/>
    <col min="7948" max="7949" width="19.453125" style="26" bestFit="1" customWidth="1"/>
    <col min="7950" max="8193" width="8.7265625" style="26"/>
    <col min="8194" max="8194" width="49.36328125" style="26" customWidth="1"/>
    <col min="8195" max="8195" width="14.453125" style="26" bestFit="1" customWidth="1"/>
    <col min="8196" max="8197" width="8.7265625" style="26"/>
    <col min="8198" max="8198" width="11.08984375" style="26" customWidth="1"/>
    <col min="8199" max="8199" width="14.453125" style="26" bestFit="1" customWidth="1"/>
    <col min="8200" max="8200" width="15.36328125" style="26" bestFit="1" customWidth="1"/>
    <col min="8201" max="8201" width="14.453125" style="26" bestFit="1" customWidth="1"/>
    <col min="8202" max="8202" width="12.54296875" style="26" bestFit="1" customWidth="1"/>
    <col min="8203" max="8203" width="14.6328125" style="26" bestFit="1" customWidth="1"/>
    <col min="8204" max="8205" width="19.453125" style="26" bestFit="1" customWidth="1"/>
    <col min="8206" max="8449" width="8.7265625" style="26"/>
    <col min="8450" max="8450" width="49.36328125" style="26" customWidth="1"/>
    <col min="8451" max="8451" width="14.453125" style="26" bestFit="1" customWidth="1"/>
    <col min="8452" max="8453" width="8.7265625" style="26"/>
    <col min="8454" max="8454" width="11.08984375" style="26" customWidth="1"/>
    <col min="8455" max="8455" width="14.453125" style="26" bestFit="1" customWidth="1"/>
    <col min="8456" max="8456" width="15.36328125" style="26" bestFit="1" customWidth="1"/>
    <col min="8457" max="8457" width="14.453125" style="26" bestFit="1" customWidth="1"/>
    <col min="8458" max="8458" width="12.54296875" style="26" bestFit="1" customWidth="1"/>
    <col min="8459" max="8459" width="14.6328125" style="26" bestFit="1" customWidth="1"/>
    <col min="8460" max="8461" width="19.453125" style="26" bestFit="1" customWidth="1"/>
    <col min="8462" max="8705" width="8.7265625" style="26"/>
    <col min="8706" max="8706" width="49.36328125" style="26" customWidth="1"/>
    <col min="8707" max="8707" width="14.453125" style="26" bestFit="1" customWidth="1"/>
    <col min="8708" max="8709" width="8.7265625" style="26"/>
    <col min="8710" max="8710" width="11.08984375" style="26" customWidth="1"/>
    <col min="8711" max="8711" width="14.453125" style="26" bestFit="1" customWidth="1"/>
    <col min="8712" max="8712" width="15.36328125" style="26" bestFit="1" customWidth="1"/>
    <col min="8713" max="8713" width="14.453125" style="26" bestFit="1" customWidth="1"/>
    <col min="8714" max="8714" width="12.54296875" style="26" bestFit="1" customWidth="1"/>
    <col min="8715" max="8715" width="14.6328125" style="26" bestFit="1" customWidth="1"/>
    <col min="8716" max="8717" width="19.453125" style="26" bestFit="1" customWidth="1"/>
    <col min="8718" max="8961" width="8.7265625" style="26"/>
    <col min="8962" max="8962" width="49.36328125" style="26" customWidth="1"/>
    <col min="8963" max="8963" width="14.453125" style="26" bestFit="1" customWidth="1"/>
    <col min="8964" max="8965" width="8.7265625" style="26"/>
    <col min="8966" max="8966" width="11.08984375" style="26" customWidth="1"/>
    <col min="8967" max="8967" width="14.453125" style="26" bestFit="1" customWidth="1"/>
    <col min="8968" max="8968" width="15.36328125" style="26" bestFit="1" customWidth="1"/>
    <col min="8969" max="8969" width="14.453125" style="26" bestFit="1" customWidth="1"/>
    <col min="8970" max="8970" width="12.54296875" style="26" bestFit="1" customWidth="1"/>
    <col min="8971" max="8971" width="14.6328125" style="26" bestFit="1" customWidth="1"/>
    <col min="8972" max="8973" width="19.453125" style="26" bestFit="1" customWidth="1"/>
    <col min="8974" max="9217" width="8.7265625" style="26"/>
    <col min="9218" max="9218" width="49.36328125" style="26" customWidth="1"/>
    <col min="9219" max="9219" width="14.453125" style="26" bestFit="1" customWidth="1"/>
    <col min="9220" max="9221" width="8.7265625" style="26"/>
    <col min="9222" max="9222" width="11.08984375" style="26" customWidth="1"/>
    <col min="9223" max="9223" width="14.453125" style="26" bestFit="1" customWidth="1"/>
    <col min="9224" max="9224" width="15.36328125" style="26" bestFit="1" customWidth="1"/>
    <col min="9225" max="9225" width="14.453125" style="26" bestFit="1" customWidth="1"/>
    <col min="9226" max="9226" width="12.54296875" style="26" bestFit="1" customWidth="1"/>
    <col min="9227" max="9227" width="14.6328125" style="26" bestFit="1" customWidth="1"/>
    <col min="9228" max="9229" width="19.453125" style="26" bestFit="1" customWidth="1"/>
    <col min="9230" max="9473" width="8.7265625" style="26"/>
    <col min="9474" max="9474" width="49.36328125" style="26" customWidth="1"/>
    <col min="9475" max="9475" width="14.453125" style="26" bestFit="1" customWidth="1"/>
    <col min="9476" max="9477" width="8.7265625" style="26"/>
    <col min="9478" max="9478" width="11.08984375" style="26" customWidth="1"/>
    <col min="9479" max="9479" width="14.453125" style="26" bestFit="1" customWidth="1"/>
    <col min="9480" max="9480" width="15.36328125" style="26" bestFit="1" customWidth="1"/>
    <col min="9481" max="9481" width="14.453125" style="26" bestFit="1" customWidth="1"/>
    <col min="9482" max="9482" width="12.54296875" style="26" bestFit="1" customWidth="1"/>
    <col min="9483" max="9483" width="14.6328125" style="26" bestFit="1" customWidth="1"/>
    <col min="9484" max="9485" width="19.453125" style="26" bestFit="1" customWidth="1"/>
    <col min="9486" max="9729" width="8.7265625" style="26"/>
    <col min="9730" max="9730" width="49.36328125" style="26" customWidth="1"/>
    <col min="9731" max="9731" width="14.453125" style="26" bestFit="1" customWidth="1"/>
    <col min="9732" max="9733" width="8.7265625" style="26"/>
    <col min="9734" max="9734" width="11.08984375" style="26" customWidth="1"/>
    <col min="9735" max="9735" width="14.453125" style="26" bestFit="1" customWidth="1"/>
    <col min="9736" max="9736" width="15.36328125" style="26" bestFit="1" customWidth="1"/>
    <col min="9737" max="9737" width="14.453125" style="26" bestFit="1" customWidth="1"/>
    <col min="9738" max="9738" width="12.54296875" style="26" bestFit="1" customWidth="1"/>
    <col min="9739" max="9739" width="14.6328125" style="26" bestFit="1" customWidth="1"/>
    <col min="9740" max="9741" width="19.453125" style="26" bestFit="1" customWidth="1"/>
    <col min="9742" max="9985" width="8.7265625" style="26"/>
    <col min="9986" max="9986" width="49.36328125" style="26" customWidth="1"/>
    <col min="9987" max="9987" width="14.453125" style="26" bestFit="1" customWidth="1"/>
    <col min="9988" max="9989" width="8.7265625" style="26"/>
    <col min="9990" max="9990" width="11.08984375" style="26" customWidth="1"/>
    <col min="9991" max="9991" width="14.453125" style="26" bestFit="1" customWidth="1"/>
    <col min="9992" max="9992" width="15.36328125" style="26" bestFit="1" customWidth="1"/>
    <col min="9993" max="9993" width="14.453125" style="26" bestFit="1" customWidth="1"/>
    <col min="9994" max="9994" width="12.54296875" style="26" bestFit="1" customWidth="1"/>
    <col min="9995" max="9995" width="14.6328125" style="26" bestFit="1" customWidth="1"/>
    <col min="9996" max="9997" width="19.453125" style="26" bestFit="1" customWidth="1"/>
    <col min="9998" max="10241" width="8.7265625" style="26"/>
    <col min="10242" max="10242" width="49.36328125" style="26" customWidth="1"/>
    <col min="10243" max="10243" width="14.453125" style="26" bestFit="1" customWidth="1"/>
    <col min="10244" max="10245" width="8.7265625" style="26"/>
    <col min="10246" max="10246" width="11.08984375" style="26" customWidth="1"/>
    <col min="10247" max="10247" width="14.453125" style="26" bestFit="1" customWidth="1"/>
    <col min="10248" max="10248" width="15.36328125" style="26" bestFit="1" customWidth="1"/>
    <col min="10249" max="10249" width="14.453125" style="26" bestFit="1" customWidth="1"/>
    <col min="10250" max="10250" width="12.54296875" style="26" bestFit="1" customWidth="1"/>
    <col min="10251" max="10251" width="14.6328125" style="26" bestFit="1" customWidth="1"/>
    <col min="10252" max="10253" width="19.453125" style="26" bestFit="1" customWidth="1"/>
    <col min="10254" max="10497" width="8.7265625" style="26"/>
    <col min="10498" max="10498" width="49.36328125" style="26" customWidth="1"/>
    <col min="10499" max="10499" width="14.453125" style="26" bestFit="1" customWidth="1"/>
    <col min="10500" max="10501" width="8.7265625" style="26"/>
    <col min="10502" max="10502" width="11.08984375" style="26" customWidth="1"/>
    <col min="10503" max="10503" width="14.453125" style="26" bestFit="1" customWidth="1"/>
    <col min="10504" max="10504" width="15.36328125" style="26" bestFit="1" customWidth="1"/>
    <col min="10505" max="10505" width="14.453125" style="26" bestFit="1" customWidth="1"/>
    <col min="10506" max="10506" width="12.54296875" style="26" bestFit="1" customWidth="1"/>
    <col min="10507" max="10507" width="14.6328125" style="26" bestFit="1" customWidth="1"/>
    <col min="10508" max="10509" width="19.453125" style="26" bestFit="1" customWidth="1"/>
    <col min="10510" max="10753" width="8.7265625" style="26"/>
    <col min="10754" max="10754" width="49.36328125" style="26" customWidth="1"/>
    <col min="10755" max="10755" width="14.453125" style="26" bestFit="1" customWidth="1"/>
    <col min="10756" max="10757" width="8.7265625" style="26"/>
    <col min="10758" max="10758" width="11.08984375" style="26" customWidth="1"/>
    <col min="10759" max="10759" width="14.453125" style="26" bestFit="1" customWidth="1"/>
    <col min="10760" max="10760" width="15.36328125" style="26" bestFit="1" customWidth="1"/>
    <col min="10761" max="10761" width="14.453125" style="26" bestFit="1" customWidth="1"/>
    <col min="10762" max="10762" width="12.54296875" style="26" bestFit="1" customWidth="1"/>
    <col min="10763" max="10763" width="14.6328125" style="26" bestFit="1" customWidth="1"/>
    <col min="10764" max="10765" width="19.453125" style="26" bestFit="1" customWidth="1"/>
    <col min="10766" max="11009" width="8.7265625" style="26"/>
    <col min="11010" max="11010" width="49.36328125" style="26" customWidth="1"/>
    <col min="11011" max="11011" width="14.453125" style="26" bestFit="1" customWidth="1"/>
    <col min="11012" max="11013" width="8.7265625" style="26"/>
    <col min="11014" max="11014" width="11.08984375" style="26" customWidth="1"/>
    <col min="11015" max="11015" width="14.453125" style="26" bestFit="1" customWidth="1"/>
    <col min="11016" max="11016" width="15.36328125" style="26" bestFit="1" customWidth="1"/>
    <col min="11017" max="11017" width="14.453125" style="26" bestFit="1" customWidth="1"/>
    <col min="11018" max="11018" width="12.54296875" style="26" bestFit="1" customWidth="1"/>
    <col min="11019" max="11019" width="14.6328125" style="26" bestFit="1" customWidth="1"/>
    <col min="11020" max="11021" width="19.453125" style="26" bestFit="1" customWidth="1"/>
    <col min="11022" max="11265" width="8.7265625" style="26"/>
    <col min="11266" max="11266" width="49.36328125" style="26" customWidth="1"/>
    <col min="11267" max="11267" width="14.453125" style="26" bestFit="1" customWidth="1"/>
    <col min="11268" max="11269" width="8.7265625" style="26"/>
    <col min="11270" max="11270" width="11.08984375" style="26" customWidth="1"/>
    <col min="11271" max="11271" width="14.453125" style="26" bestFit="1" customWidth="1"/>
    <col min="11272" max="11272" width="15.36328125" style="26" bestFit="1" customWidth="1"/>
    <col min="11273" max="11273" width="14.453125" style="26" bestFit="1" customWidth="1"/>
    <col min="11274" max="11274" width="12.54296875" style="26" bestFit="1" customWidth="1"/>
    <col min="11275" max="11275" width="14.6328125" style="26" bestFit="1" customWidth="1"/>
    <col min="11276" max="11277" width="19.453125" style="26" bestFit="1" customWidth="1"/>
    <col min="11278" max="11521" width="8.7265625" style="26"/>
    <col min="11522" max="11522" width="49.36328125" style="26" customWidth="1"/>
    <col min="11523" max="11523" width="14.453125" style="26" bestFit="1" customWidth="1"/>
    <col min="11524" max="11525" width="8.7265625" style="26"/>
    <col min="11526" max="11526" width="11.08984375" style="26" customWidth="1"/>
    <col min="11527" max="11527" width="14.453125" style="26" bestFit="1" customWidth="1"/>
    <col min="11528" max="11528" width="15.36328125" style="26" bestFit="1" customWidth="1"/>
    <col min="11529" max="11529" width="14.453125" style="26" bestFit="1" customWidth="1"/>
    <col min="11530" max="11530" width="12.54296875" style="26" bestFit="1" customWidth="1"/>
    <col min="11531" max="11531" width="14.6328125" style="26" bestFit="1" customWidth="1"/>
    <col min="11532" max="11533" width="19.453125" style="26" bestFit="1" customWidth="1"/>
    <col min="11534" max="11777" width="8.7265625" style="26"/>
    <col min="11778" max="11778" width="49.36328125" style="26" customWidth="1"/>
    <col min="11779" max="11779" width="14.453125" style="26" bestFit="1" customWidth="1"/>
    <col min="11780" max="11781" width="8.7265625" style="26"/>
    <col min="11782" max="11782" width="11.08984375" style="26" customWidth="1"/>
    <col min="11783" max="11783" width="14.453125" style="26" bestFit="1" customWidth="1"/>
    <col min="11784" max="11784" width="15.36328125" style="26" bestFit="1" customWidth="1"/>
    <col min="11785" max="11785" width="14.453125" style="26" bestFit="1" customWidth="1"/>
    <col min="11786" max="11786" width="12.54296875" style="26" bestFit="1" customWidth="1"/>
    <col min="11787" max="11787" width="14.6328125" style="26" bestFit="1" customWidth="1"/>
    <col min="11788" max="11789" width="19.453125" style="26" bestFit="1" customWidth="1"/>
    <col min="11790" max="12033" width="8.7265625" style="26"/>
    <col min="12034" max="12034" width="49.36328125" style="26" customWidth="1"/>
    <col min="12035" max="12035" width="14.453125" style="26" bestFit="1" customWidth="1"/>
    <col min="12036" max="12037" width="8.7265625" style="26"/>
    <col min="12038" max="12038" width="11.08984375" style="26" customWidth="1"/>
    <col min="12039" max="12039" width="14.453125" style="26" bestFit="1" customWidth="1"/>
    <col min="12040" max="12040" width="15.36328125" style="26" bestFit="1" customWidth="1"/>
    <col min="12041" max="12041" width="14.453125" style="26" bestFit="1" customWidth="1"/>
    <col min="12042" max="12042" width="12.54296875" style="26" bestFit="1" customWidth="1"/>
    <col min="12043" max="12043" width="14.6328125" style="26" bestFit="1" customWidth="1"/>
    <col min="12044" max="12045" width="19.453125" style="26" bestFit="1" customWidth="1"/>
    <col min="12046" max="12289" width="8.7265625" style="26"/>
    <col min="12290" max="12290" width="49.36328125" style="26" customWidth="1"/>
    <col min="12291" max="12291" width="14.453125" style="26" bestFit="1" customWidth="1"/>
    <col min="12292" max="12293" width="8.7265625" style="26"/>
    <col min="12294" max="12294" width="11.08984375" style="26" customWidth="1"/>
    <col min="12295" max="12295" width="14.453125" style="26" bestFit="1" customWidth="1"/>
    <col min="12296" max="12296" width="15.36328125" style="26" bestFit="1" customWidth="1"/>
    <col min="12297" max="12297" width="14.453125" style="26" bestFit="1" customWidth="1"/>
    <col min="12298" max="12298" width="12.54296875" style="26" bestFit="1" customWidth="1"/>
    <col min="12299" max="12299" width="14.6328125" style="26" bestFit="1" customWidth="1"/>
    <col min="12300" max="12301" width="19.453125" style="26" bestFit="1" customWidth="1"/>
    <col min="12302" max="12545" width="8.7265625" style="26"/>
    <col min="12546" max="12546" width="49.36328125" style="26" customWidth="1"/>
    <col min="12547" max="12547" width="14.453125" style="26" bestFit="1" customWidth="1"/>
    <col min="12548" max="12549" width="8.7265625" style="26"/>
    <col min="12550" max="12550" width="11.08984375" style="26" customWidth="1"/>
    <col min="12551" max="12551" width="14.453125" style="26" bestFit="1" customWidth="1"/>
    <col min="12552" max="12552" width="15.36328125" style="26" bestFit="1" customWidth="1"/>
    <col min="12553" max="12553" width="14.453125" style="26" bestFit="1" customWidth="1"/>
    <col min="12554" max="12554" width="12.54296875" style="26" bestFit="1" customWidth="1"/>
    <col min="12555" max="12555" width="14.6328125" style="26" bestFit="1" customWidth="1"/>
    <col min="12556" max="12557" width="19.453125" style="26" bestFit="1" customWidth="1"/>
    <col min="12558" max="12801" width="8.7265625" style="26"/>
    <col min="12802" max="12802" width="49.36328125" style="26" customWidth="1"/>
    <col min="12803" max="12803" width="14.453125" style="26" bestFit="1" customWidth="1"/>
    <col min="12804" max="12805" width="8.7265625" style="26"/>
    <col min="12806" max="12806" width="11.08984375" style="26" customWidth="1"/>
    <col min="12807" max="12807" width="14.453125" style="26" bestFit="1" customWidth="1"/>
    <col min="12808" max="12808" width="15.36328125" style="26" bestFit="1" customWidth="1"/>
    <col min="12809" max="12809" width="14.453125" style="26" bestFit="1" customWidth="1"/>
    <col min="12810" max="12810" width="12.54296875" style="26" bestFit="1" customWidth="1"/>
    <col min="12811" max="12811" width="14.6328125" style="26" bestFit="1" customWidth="1"/>
    <col min="12812" max="12813" width="19.453125" style="26" bestFit="1" customWidth="1"/>
    <col min="12814" max="13057" width="8.7265625" style="26"/>
    <col min="13058" max="13058" width="49.36328125" style="26" customWidth="1"/>
    <col min="13059" max="13059" width="14.453125" style="26" bestFit="1" customWidth="1"/>
    <col min="13060" max="13061" width="8.7265625" style="26"/>
    <col min="13062" max="13062" width="11.08984375" style="26" customWidth="1"/>
    <col min="13063" max="13063" width="14.453125" style="26" bestFit="1" customWidth="1"/>
    <col min="13064" max="13064" width="15.36328125" style="26" bestFit="1" customWidth="1"/>
    <col min="13065" max="13065" width="14.453125" style="26" bestFit="1" customWidth="1"/>
    <col min="13066" max="13066" width="12.54296875" style="26" bestFit="1" customWidth="1"/>
    <col min="13067" max="13067" width="14.6328125" style="26" bestFit="1" customWidth="1"/>
    <col min="13068" max="13069" width="19.453125" style="26" bestFit="1" customWidth="1"/>
    <col min="13070" max="13313" width="8.7265625" style="26"/>
    <col min="13314" max="13314" width="49.36328125" style="26" customWidth="1"/>
    <col min="13315" max="13315" width="14.453125" style="26" bestFit="1" customWidth="1"/>
    <col min="13316" max="13317" width="8.7265625" style="26"/>
    <col min="13318" max="13318" width="11.08984375" style="26" customWidth="1"/>
    <col min="13319" max="13319" width="14.453125" style="26" bestFit="1" customWidth="1"/>
    <col min="13320" max="13320" width="15.36328125" style="26" bestFit="1" customWidth="1"/>
    <col min="13321" max="13321" width="14.453125" style="26" bestFit="1" customWidth="1"/>
    <col min="13322" max="13322" width="12.54296875" style="26" bestFit="1" customWidth="1"/>
    <col min="13323" max="13323" width="14.6328125" style="26" bestFit="1" customWidth="1"/>
    <col min="13324" max="13325" width="19.453125" style="26" bestFit="1" customWidth="1"/>
    <col min="13326" max="13569" width="8.7265625" style="26"/>
    <col min="13570" max="13570" width="49.36328125" style="26" customWidth="1"/>
    <col min="13571" max="13571" width="14.453125" style="26" bestFit="1" customWidth="1"/>
    <col min="13572" max="13573" width="8.7265625" style="26"/>
    <col min="13574" max="13574" width="11.08984375" style="26" customWidth="1"/>
    <col min="13575" max="13575" width="14.453125" style="26" bestFit="1" customWidth="1"/>
    <col min="13576" max="13576" width="15.36328125" style="26" bestFit="1" customWidth="1"/>
    <col min="13577" max="13577" width="14.453125" style="26" bestFit="1" customWidth="1"/>
    <col min="13578" max="13578" width="12.54296875" style="26" bestFit="1" customWidth="1"/>
    <col min="13579" max="13579" width="14.6328125" style="26" bestFit="1" customWidth="1"/>
    <col min="13580" max="13581" width="19.453125" style="26" bestFit="1" customWidth="1"/>
    <col min="13582" max="13825" width="8.7265625" style="26"/>
    <col min="13826" max="13826" width="49.36328125" style="26" customWidth="1"/>
    <col min="13827" max="13827" width="14.453125" style="26" bestFit="1" customWidth="1"/>
    <col min="13828" max="13829" width="8.7265625" style="26"/>
    <col min="13830" max="13830" width="11.08984375" style="26" customWidth="1"/>
    <col min="13831" max="13831" width="14.453125" style="26" bestFit="1" customWidth="1"/>
    <col min="13832" max="13832" width="15.36328125" style="26" bestFit="1" customWidth="1"/>
    <col min="13833" max="13833" width="14.453125" style="26" bestFit="1" customWidth="1"/>
    <col min="13834" max="13834" width="12.54296875" style="26" bestFit="1" customWidth="1"/>
    <col min="13835" max="13835" width="14.6328125" style="26" bestFit="1" customWidth="1"/>
    <col min="13836" max="13837" width="19.453125" style="26" bestFit="1" customWidth="1"/>
    <col min="13838" max="14081" width="8.7265625" style="26"/>
    <col min="14082" max="14082" width="49.36328125" style="26" customWidth="1"/>
    <col min="14083" max="14083" width="14.453125" style="26" bestFit="1" customWidth="1"/>
    <col min="14084" max="14085" width="8.7265625" style="26"/>
    <col min="14086" max="14086" width="11.08984375" style="26" customWidth="1"/>
    <col min="14087" max="14087" width="14.453125" style="26" bestFit="1" customWidth="1"/>
    <col min="14088" max="14088" width="15.36328125" style="26" bestFit="1" customWidth="1"/>
    <col min="14089" max="14089" width="14.453125" style="26" bestFit="1" customWidth="1"/>
    <col min="14090" max="14090" width="12.54296875" style="26" bestFit="1" customWidth="1"/>
    <col min="14091" max="14091" width="14.6328125" style="26" bestFit="1" customWidth="1"/>
    <col min="14092" max="14093" width="19.453125" style="26" bestFit="1" customWidth="1"/>
    <col min="14094" max="14337" width="8.7265625" style="26"/>
    <col min="14338" max="14338" width="49.36328125" style="26" customWidth="1"/>
    <col min="14339" max="14339" width="14.453125" style="26" bestFit="1" customWidth="1"/>
    <col min="14340" max="14341" width="8.7265625" style="26"/>
    <col min="14342" max="14342" width="11.08984375" style="26" customWidth="1"/>
    <col min="14343" max="14343" width="14.453125" style="26" bestFit="1" customWidth="1"/>
    <col min="14344" max="14344" width="15.36328125" style="26" bestFit="1" customWidth="1"/>
    <col min="14345" max="14345" width="14.453125" style="26" bestFit="1" customWidth="1"/>
    <col min="14346" max="14346" width="12.54296875" style="26" bestFit="1" customWidth="1"/>
    <col min="14347" max="14347" width="14.6328125" style="26" bestFit="1" customWidth="1"/>
    <col min="14348" max="14349" width="19.453125" style="26" bestFit="1" customWidth="1"/>
    <col min="14350" max="14593" width="8.7265625" style="26"/>
    <col min="14594" max="14594" width="49.36328125" style="26" customWidth="1"/>
    <col min="14595" max="14595" width="14.453125" style="26" bestFit="1" customWidth="1"/>
    <col min="14596" max="14597" width="8.7265625" style="26"/>
    <col min="14598" max="14598" width="11.08984375" style="26" customWidth="1"/>
    <col min="14599" max="14599" width="14.453125" style="26" bestFit="1" customWidth="1"/>
    <col min="14600" max="14600" width="15.36328125" style="26" bestFit="1" customWidth="1"/>
    <col min="14601" max="14601" width="14.453125" style="26" bestFit="1" customWidth="1"/>
    <col min="14602" max="14602" width="12.54296875" style="26" bestFit="1" customWidth="1"/>
    <col min="14603" max="14603" width="14.6328125" style="26" bestFit="1" customWidth="1"/>
    <col min="14604" max="14605" width="19.453125" style="26" bestFit="1" customWidth="1"/>
    <col min="14606" max="14849" width="8.7265625" style="26"/>
    <col min="14850" max="14850" width="49.36328125" style="26" customWidth="1"/>
    <col min="14851" max="14851" width="14.453125" style="26" bestFit="1" customWidth="1"/>
    <col min="14852" max="14853" width="8.7265625" style="26"/>
    <col min="14854" max="14854" width="11.08984375" style="26" customWidth="1"/>
    <col min="14855" max="14855" width="14.453125" style="26" bestFit="1" customWidth="1"/>
    <col min="14856" max="14856" width="15.36328125" style="26" bestFit="1" customWidth="1"/>
    <col min="14857" max="14857" width="14.453125" style="26" bestFit="1" customWidth="1"/>
    <col min="14858" max="14858" width="12.54296875" style="26" bestFit="1" customWidth="1"/>
    <col min="14859" max="14859" width="14.6328125" style="26" bestFit="1" customWidth="1"/>
    <col min="14860" max="14861" width="19.453125" style="26" bestFit="1" customWidth="1"/>
    <col min="14862" max="15105" width="8.7265625" style="26"/>
    <col min="15106" max="15106" width="49.36328125" style="26" customWidth="1"/>
    <col min="15107" max="15107" width="14.453125" style="26" bestFit="1" customWidth="1"/>
    <col min="15108" max="15109" width="8.7265625" style="26"/>
    <col min="15110" max="15110" width="11.08984375" style="26" customWidth="1"/>
    <col min="15111" max="15111" width="14.453125" style="26" bestFit="1" customWidth="1"/>
    <col min="15112" max="15112" width="15.36328125" style="26" bestFit="1" customWidth="1"/>
    <col min="15113" max="15113" width="14.453125" style="26" bestFit="1" customWidth="1"/>
    <col min="15114" max="15114" width="12.54296875" style="26" bestFit="1" customWidth="1"/>
    <col min="15115" max="15115" width="14.6328125" style="26" bestFit="1" customWidth="1"/>
    <col min="15116" max="15117" width="19.453125" style="26" bestFit="1" customWidth="1"/>
    <col min="15118" max="15361" width="8.7265625" style="26"/>
    <col min="15362" max="15362" width="49.36328125" style="26" customWidth="1"/>
    <col min="15363" max="15363" width="14.453125" style="26" bestFit="1" customWidth="1"/>
    <col min="15364" max="15365" width="8.7265625" style="26"/>
    <col min="15366" max="15366" width="11.08984375" style="26" customWidth="1"/>
    <col min="15367" max="15367" width="14.453125" style="26" bestFit="1" customWidth="1"/>
    <col min="15368" max="15368" width="15.36328125" style="26" bestFit="1" customWidth="1"/>
    <col min="15369" max="15369" width="14.453125" style="26" bestFit="1" customWidth="1"/>
    <col min="15370" max="15370" width="12.54296875" style="26" bestFit="1" customWidth="1"/>
    <col min="15371" max="15371" width="14.6328125" style="26" bestFit="1" customWidth="1"/>
    <col min="15372" max="15373" width="19.453125" style="26" bestFit="1" customWidth="1"/>
    <col min="15374" max="15617" width="8.7265625" style="26"/>
    <col min="15618" max="15618" width="49.36328125" style="26" customWidth="1"/>
    <col min="15619" max="15619" width="14.453125" style="26" bestFit="1" customWidth="1"/>
    <col min="15620" max="15621" width="8.7265625" style="26"/>
    <col min="15622" max="15622" width="11.08984375" style="26" customWidth="1"/>
    <col min="15623" max="15623" width="14.453125" style="26" bestFit="1" customWidth="1"/>
    <col min="15624" max="15624" width="15.36328125" style="26" bestFit="1" customWidth="1"/>
    <col min="15625" max="15625" width="14.453125" style="26" bestFit="1" customWidth="1"/>
    <col min="15626" max="15626" width="12.54296875" style="26" bestFit="1" customWidth="1"/>
    <col min="15627" max="15627" width="14.6328125" style="26" bestFit="1" customWidth="1"/>
    <col min="15628" max="15629" width="19.453125" style="26" bestFit="1" customWidth="1"/>
    <col min="15630" max="15873" width="8.7265625" style="26"/>
    <col min="15874" max="15874" width="49.36328125" style="26" customWidth="1"/>
    <col min="15875" max="15875" width="14.453125" style="26" bestFit="1" customWidth="1"/>
    <col min="15876" max="15877" width="8.7265625" style="26"/>
    <col min="15878" max="15878" width="11.08984375" style="26" customWidth="1"/>
    <col min="15879" max="15879" width="14.453125" style="26" bestFit="1" customWidth="1"/>
    <col min="15880" max="15880" width="15.36328125" style="26" bestFit="1" customWidth="1"/>
    <col min="15881" max="15881" width="14.453125" style="26" bestFit="1" customWidth="1"/>
    <col min="15882" max="15882" width="12.54296875" style="26" bestFit="1" customWidth="1"/>
    <col min="15883" max="15883" width="14.6328125" style="26" bestFit="1" customWidth="1"/>
    <col min="15884" max="15885" width="19.453125" style="26" bestFit="1" customWidth="1"/>
    <col min="15886" max="16129" width="8.7265625" style="26"/>
    <col min="16130" max="16130" width="49.36328125" style="26" customWidth="1"/>
    <col min="16131" max="16131" width="14.453125" style="26" bestFit="1" customWidth="1"/>
    <col min="16132" max="16133" width="8.7265625" style="26"/>
    <col min="16134" max="16134" width="11.08984375" style="26" customWidth="1"/>
    <col min="16135" max="16135" width="14.453125" style="26" bestFit="1" customWidth="1"/>
    <col min="16136" max="16136" width="15.36328125" style="26" bestFit="1" customWidth="1"/>
    <col min="16137" max="16137" width="14.453125" style="26" bestFit="1" customWidth="1"/>
    <col min="16138" max="16138" width="12.54296875" style="26" bestFit="1" customWidth="1"/>
    <col min="16139" max="16139" width="14.6328125" style="26" bestFit="1" customWidth="1"/>
    <col min="16140" max="16141" width="19.453125" style="26" bestFit="1" customWidth="1"/>
    <col min="16142" max="16384" width="8.7265625" style="26"/>
  </cols>
  <sheetData>
    <row r="1" spans="2:19" ht="15" thickBot="1" x14ac:dyDescent="0.4"/>
    <row r="2" spans="2:19" ht="15" thickBot="1" x14ac:dyDescent="0.4">
      <c r="F2" s="38" t="s">
        <v>69</v>
      </c>
      <c r="G2" s="38" t="s">
        <v>29</v>
      </c>
      <c r="H2" s="38" t="s">
        <v>70</v>
      </c>
    </row>
    <row r="3" spans="2:19" ht="16" thickBot="1" x14ac:dyDescent="0.4">
      <c r="B3" s="27" t="s">
        <v>71</v>
      </c>
      <c r="C3" s="118"/>
      <c r="F3" s="50">
        <v>1</v>
      </c>
      <c r="G3" s="118"/>
      <c r="H3" s="118"/>
      <c r="J3" s="28"/>
    </row>
    <row r="4" spans="2:19" ht="16" thickBot="1" x14ac:dyDescent="0.4">
      <c r="B4" s="27" t="s">
        <v>72</v>
      </c>
      <c r="C4" s="125"/>
      <c r="F4" s="50">
        <v>2</v>
      </c>
      <c r="G4" s="118"/>
      <c r="H4" s="118"/>
      <c r="J4" s="28"/>
    </row>
    <row r="5" spans="2:19" ht="16" thickBot="1" x14ac:dyDescent="0.4">
      <c r="B5" s="27" t="s">
        <v>73</v>
      </c>
      <c r="C5" s="125"/>
      <c r="F5" s="50">
        <v>3</v>
      </c>
      <c r="G5" s="118"/>
      <c r="H5" s="118"/>
      <c r="J5" s="28"/>
    </row>
    <row r="6" spans="2:19" ht="16" thickBot="1" x14ac:dyDescent="0.4">
      <c r="B6" s="27" t="s">
        <v>74</v>
      </c>
      <c r="C6" s="125"/>
      <c r="F6" s="50">
        <v>4</v>
      </c>
      <c r="G6" s="118"/>
      <c r="H6" s="118"/>
      <c r="J6" s="28"/>
    </row>
    <row r="7" spans="2:19" ht="15" thickBot="1" x14ac:dyDescent="0.4">
      <c r="F7" s="50">
        <v>5</v>
      </c>
      <c r="G7" s="118"/>
      <c r="H7" s="118"/>
      <c r="J7" s="28"/>
    </row>
    <row r="8" spans="2:19" ht="15" thickBot="1" x14ac:dyDescent="0.4">
      <c r="B8" s="45" t="s">
        <v>75</v>
      </c>
      <c r="C8" s="46">
        <f>C4*C3</f>
        <v>0</v>
      </c>
      <c r="F8" s="50">
        <v>6</v>
      </c>
      <c r="G8" s="118"/>
      <c r="H8" s="118"/>
      <c r="J8" s="28"/>
    </row>
    <row r="9" spans="2:19" ht="15" thickBot="1" x14ac:dyDescent="0.4">
      <c r="B9" s="43" t="s">
        <v>76</v>
      </c>
      <c r="C9" s="44">
        <f>C3+C8</f>
        <v>0</v>
      </c>
      <c r="F9" s="50">
        <v>7</v>
      </c>
      <c r="G9" s="118"/>
      <c r="H9" s="118"/>
      <c r="J9" s="28"/>
    </row>
    <row r="10" spans="2:19" ht="15" thickBot="1" x14ac:dyDescent="0.4">
      <c r="F10" s="50">
        <v>8</v>
      </c>
      <c r="G10" s="118"/>
      <c r="H10" s="118"/>
      <c r="J10" s="28"/>
    </row>
    <row r="11" spans="2:19" ht="15" thickBot="1" x14ac:dyDescent="0.4">
      <c r="F11" s="50">
        <v>9</v>
      </c>
      <c r="G11" s="118"/>
      <c r="H11" s="118"/>
      <c r="J11" s="28"/>
    </row>
    <row r="12" spans="2:19" ht="15" thickBot="1" x14ac:dyDescent="0.4">
      <c r="F12" s="50">
        <v>10</v>
      </c>
      <c r="G12" s="118"/>
      <c r="H12" s="118"/>
      <c r="J12" s="28"/>
    </row>
    <row r="13" spans="2:19" x14ac:dyDescent="0.35">
      <c r="F13" s="29" t="s">
        <v>77</v>
      </c>
      <c r="G13" s="30">
        <f>SUM(G3:G12)</f>
        <v>0</v>
      </c>
      <c r="H13" s="30">
        <f>SUM(H3:H12)</f>
        <v>0</v>
      </c>
      <c r="J13" s="28"/>
      <c r="Q13" s="29"/>
      <c r="R13" s="31"/>
      <c r="S13" s="31"/>
    </row>
    <row r="14" spans="2:19" x14ac:dyDescent="0.35">
      <c r="F14" s="29"/>
      <c r="G14" s="31"/>
      <c r="H14" s="31"/>
      <c r="J14" s="28"/>
      <c r="Q14" s="29"/>
      <c r="R14" s="31"/>
      <c r="S14" s="31"/>
    </row>
    <row r="16" spans="2:19" ht="15" thickBot="1" x14ac:dyDescent="0.4">
      <c r="F16" s="29"/>
      <c r="J16" s="263" t="s">
        <v>78</v>
      </c>
      <c r="K16" s="264"/>
      <c r="L16" s="263" t="s">
        <v>79</v>
      </c>
      <c r="M16" s="264"/>
    </row>
    <row r="17" spans="2:17" ht="15" thickBot="1" x14ac:dyDescent="0.4">
      <c r="F17" s="39" t="s">
        <v>69</v>
      </c>
      <c r="G17" s="39" t="s">
        <v>29</v>
      </c>
      <c r="H17" s="39" t="s">
        <v>80</v>
      </c>
      <c r="I17" s="39" t="s">
        <v>70</v>
      </c>
      <c r="J17" s="39" t="s">
        <v>81</v>
      </c>
      <c r="K17" s="39" t="s">
        <v>63</v>
      </c>
      <c r="L17" s="39" t="s">
        <v>81</v>
      </c>
      <c r="M17" s="39" t="s">
        <v>63</v>
      </c>
    </row>
    <row r="18" spans="2:17" ht="15" thickBot="1" x14ac:dyDescent="0.4">
      <c r="B18" s="32"/>
      <c r="F18" s="50">
        <v>1</v>
      </c>
      <c r="G18" s="41">
        <f>G3</f>
        <v>0</v>
      </c>
      <c r="H18" s="41">
        <f>IF(G18&gt;$C$9,G18-$C$9,0)</f>
        <v>0</v>
      </c>
      <c r="I18" s="41">
        <f>H3</f>
        <v>0</v>
      </c>
      <c r="J18" s="41">
        <f>IF(G18&gt;$C$3,$C$3,G18)</f>
        <v>0</v>
      </c>
      <c r="K18" s="41">
        <f t="shared" ref="K18:K27" si="0">IF(H18&gt;0,$C$8,IF(G18-J18&gt;0,G18-J18,0))</f>
        <v>0</v>
      </c>
      <c r="L18" s="41">
        <f>J18*$C$5/1000</f>
        <v>0</v>
      </c>
      <c r="M18" s="42">
        <f>K18*$C$6/1000</f>
        <v>0</v>
      </c>
    </row>
    <row r="19" spans="2:17" ht="15" thickBot="1" x14ac:dyDescent="0.4">
      <c r="F19" s="50">
        <v>2</v>
      </c>
      <c r="G19" s="41">
        <f t="shared" ref="G19:G27" si="1">G4</f>
        <v>0</v>
      </c>
      <c r="H19" s="41">
        <f t="shared" ref="H19:H27" si="2">IF(G19&gt;$C$9,G19-$C$9,0)</f>
        <v>0</v>
      </c>
      <c r="I19" s="41">
        <f t="shared" ref="I19:I27" si="3">H4</f>
        <v>0</v>
      </c>
      <c r="J19" s="41">
        <f t="shared" ref="J19:J27" si="4">IF(G19&gt;$C$3,$C$3,G19)</f>
        <v>0</v>
      </c>
      <c r="K19" s="41">
        <f t="shared" si="0"/>
        <v>0</v>
      </c>
      <c r="L19" s="41">
        <f t="shared" ref="L19:L27" si="5">J19*$C$5/1000</f>
        <v>0</v>
      </c>
      <c r="M19" s="42">
        <f t="shared" ref="M19:M27" si="6">K19*$C$6/1000</f>
        <v>0</v>
      </c>
    </row>
    <row r="20" spans="2:17" ht="15" thickBot="1" x14ac:dyDescent="0.4">
      <c r="C20" s="32"/>
      <c r="F20" s="50">
        <v>3</v>
      </c>
      <c r="G20" s="41">
        <f t="shared" si="1"/>
        <v>0</v>
      </c>
      <c r="H20" s="41">
        <f t="shared" si="2"/>
        <v>0</v>
      </c>
      <c r="I20" s="41">
        <f t="shared" si="3"/>
        <v>0</v>
      </c>
      <c r="J20" s="41">
        <f t="shared" si="4"/>
        <v>0</v>
      </c>
      <c r="K20" s="41">
        <f>IF(H20&gt;0,$C$8,IF(G20-J20&gt;0,G20-J20,0))</f>
        <v>0</v>
      </c>
      <c r="L20" s="41">
        <f t="shared" si="5"/>
        <v>0</v>
      </c>
      <c r="M20" s="42">
        <f t="shared" si="6"/>
        <v>0</v>
      </c>
    </row>
    <row r="21" spans="2:17" ht="15" thickBot="1" x14ac:dyDescent="0.4">
      <c r="F21" s="50">
        <v>4</v>
      </c>
      <c r="G21" s="41">
        <f t="shared" si="1"/>
        <v>0</v>
      </c>
      <c r="H21" s="41">
        <f t="shared" si="2"/>
        <v>0</v>
      </c>
      <c r="I21" s="41">
        <f t="shared" si="3"/>
        <v>0</v>
      </c>
      <c r="J21" s="41">
        <f t="shared" si="4"/>
        <v>0</v>
      </c>
      <c r="K21" s="41">
        <f t="shared" si="0"/>
        <v>0</v>
      </c>
      <c r="L21" s="41">
        <f t="shared" si="5"/>
        <v>0</v>
      </c>
      <c r="M21" s="42">
        <f t="shared" si="6"/>
        <v>0</v>
      </c>
    </row>
    <row r="22" spans="2:17" ht="15" thickBot="1" x14ac:dyDescent="0.4">
      <c r="F22" s="50">
        <v>5</v>
      </c>
      <c r="G22" s="41">
        <f t="shared" si="1"/>
        <v>0</v>
      </c>
      <c r="H22" s="41">
        <f t="shared" si="2"/>
        <v>0</v>
      </c>
      <c r="I22" s="41">
        <f t="shared" si="3"/>
        <v>0</v>
      </c>
      <c r="J22" s="41">
        <f t="shared" si="4"/>
        <v>0</v>
      </c>
      <c r="K22" s="41">
        <f t="shared" si="0"/>
        <v>0</v>
      </c>
      <c r="L22" s="41">
        <f t="shared" si="5"/>
        <v>0</v>
      </c>
      <c r="M22" s="42">
        <f t="shared" si="6"/>
        <v>0</v>
      </c>
    </row>
    <row r="23" spans="2:17" ht="15" thickBot="1" x14ac:dyDescent="0.4">
      <c r="F23" s="50">
        <v>6</v>
      </c>
      <c r="G23" s="41">
        <f t="shared" si="1"/>
        <v>0</v>
      </c>
      <c r="H23" s="41">
        <f t="shared" si="2"/>
        <v>0</v>
      </c>
      <c r="I23" s="41">
        <f>H8</f>
        <v>0</v>
      </c>
      <c r="J23" s="41">
        <f t="shared" si="4"/>
        <v>0</v>
      </c>
      <c r="K23" s="41">
        <f t="shared" si="0"/>
        <v>0</v>
      </c>
      <c r="L23" s="41">
        <f t="shared" si="5"/>
        <v>0</v>
      </c>
      <c r="M23" s="42">
        <f t="shared" si="6"/>
        <v>0</v>
      </c>
    </row>
    <row r="24" spans="2:17" ht="15" thickBot="1" x14ac:dyDescent="0.4">
      <c r="F24" s="50">
        <v>7</v>
      </c>
      <c r="G24" s="41">
        <f t="shared" si="1"/>
        <v>0</v>
      </c>
      <c r="H24" s="41">
        <f t="shared" si="2"/>
        <v>0</v>
      </c>
      <c r="I24" s="41">
        <f t="shared" si="3"/>
        <v>0</v>
      </c>
      <c r="J24" s="41">
        <f t="shared" si="4"/>
        <v>0</v>
      </c>
      <c r="K24" s="41">
        <f t="shared" si="0"/>
        <v>0</v>
      </c>
      <c r="L24" s="41">
        <f t="shared" si="5"/>
        <v>0</v>
      </c>
      <c r="M24" s="42">
        <f t="shared" si="6"/>
        <v>0</v>
      </c>
    </row>
    <row r="25" spans="2:17" ht="15" thickBot="1" x14ac:dyDescent="0.4">
      <c r="F25" s="50">
        <v>8</v>
      </c>
      <c r="G25" s="41">
        <f t="shared" si="1"/>
        <v>0</v>
      </c>
      <c r="H25" s="41">
        <f t="shared" si="2"/>
        <v>0</v>
      </c>
      <c r="I25" s="41">
        <f t="shared" si="3"/>
        <v>0</v>
      </c>
      <c r="J25" s="41">
        <f t="shared" si="4"/>
        <v>0</v>
      </c>
      <c r="K25" s="41">
        <f t="shared" si="0"/>
        <v>0</v>
      </c>
      <c r="L25" s="41">
        <f t="shared" si="5"/>
        <v>0</v>
      </c>
      <c r="M25" s="42">
        <f t="shared" si="6"/>
        <v>0</v>
      </c>
    </row>
    <row r="26" spans="2:17" ht="15" thickBot="1" x14ac:dyDescent="0.4">
      <c r="F26" s="50">
        <v>9</v>
      </c>
      <c r="G26" s="41">
        <f t="shared" si="1"/>
        <v>0</v>
      </c>
      <c r="H26" s="41">
        <f t="shared" si="2"/>
        <v>0</v>
      </c>
      <c r="I26" s="41">
        <f t="shared" si="3"/>
        <v>0</v>
      </c>
      <c r="J26" s="41">
        <f t="shared" si="4"/>
        <v>0</v>
      </c>
      <c r="K26" s="41">
        <f t="shared" si="0"/>
        <v>0</v>
      </c>
      <c r="L26" s="41">
        <f t="shared" si="5"/>
        <v>0</v>
      </c>
      <c r="M26" s="42">
        <f t="shared" si="6"/>
        <v>0</v>
      </c>
    </row>
    <row r="27" spans="2:17" ht="15" thickBot="1" x14ac:dyDescent="0.4">
      <c r="F27" s="50">
        <v>10</v>
      </c>
      <c r="G27" s="41">
        <f t="shared" si="1"/>
        <v>0</v>
      </c>
      <c r="H27" s="41">
        <f t="shared" si="2"/>
        <v>0</v>
      </c>
      <c r="I27" s="41">
        <f t="shared" si="3"/>
        <v>0</v>
      </c>
      <c r="J27" s="41">
        <f t="shared" si="4"/>
        <v>0</v>
      </c>
      <c r="K27" s="41">
        <f t="shared" si="0"/>
        <v>0</v>
      </c>
      <c r="L27" s="41">
        <f t="shared" si="5"/>
        <v>0</v>
      </c>
      <c r="M27" s="42">
        <f t="shared" si="6"/>
        <v>0</v>
      </c>
    </row>
    <row r="28" spans="2:17" x14ac:dyDescent="0.35">
      <c r="F28" s="29" t="s">
        <v>77</v>
      </c>
      <c r="G28" s="33">
        <f>SUM(G18:G27)</f>
        <v>0</v>
      </c>
      <c r="H28" s="33">
        <f t="shared" ref="H28:M28" si="7">SUM(H18:H27)</f>
        <v>0</v>
      </c>
      <c r="I28" s="33">
        <f t="shared" si="7"/>
        <v>0</v>
      </c>
      <c r="J28" s="33">
        <f t="shared" si="7"/>
        <v>0</v>
      </c>
      <c r="K28" s="33">
        <f t="shared" si="7"/>
        <v>0</v>
      </c>
      <c r="L28" s="33">
        <f t="shared" si="7"/>
        <v>0</v>
      </c>
      <c r="M28" s="33">
        <f t="shared" si="7"/>
        <v>0</v>
      </c>
    </row>
    <row r="29" spans="2:17" x14ac:dyDescent="0.35">
      <c r="J29" s="29" t="s">
        <v>82</v>
      </c>
      <c r="K29" s="35">
        <f>H28</f>
        <v>0</v>
      </c>
    </row>
    <row r="31" spans="2:17" ht="15" thickBot="1" x14ac:dyDescent="0.4">
      <c r="F31" s="29"/>
      <c r="J31" s="263" t="s">
        <v>83</v>
      </c>
      <c r="K31" s="264"/>
      <c r="L31" s="263" t="s">
        <v>70</v>
      </c>
      <c r="M31" s="264"/>
      <c r="P31" s="265" t="s">
        <v>84</v>
      </c>
      <c r="Q31" s="266"/>
    </row>
    <row r="32" spans="2:17" ht="15" thickBot="1" x14ac:dyDescent="0.4">
      <c r="F32" s="39" t="s">
        <v>69</v>
      </c>
      <c r="G32" s="39" t="s">
        <v>29</v>
      </c>
      <c r="H32" s="39" t="s">
        <v>80</v>
      </c>
      <c r="I32" s="39" t="s">
        <v>70</v>
      </c>
      <c r="J32" s="39" t="s">
        <v>81</v>
      </c>
      <c r="K32" s="39" t="s">
        <v>63</v>
      </c>
      <c r="L32" s="39" t="s">
        <v>81</v>
      </c>
      <c r="M32" s="39" t="s">
        <v>63</v>
      </c>
      <c r="O32" s="39" t="s">
        <v>69</v>
      </c>
      <c r="P32" s="39" t="s">
        <v>81</v>
      </c>
      <c r="Q32" s="39" t="s">
        <v>63</v>
      </c>
    </row>
    <row r="33" spans="6:17" ht="15" thickBot="1" x14ac:dyDescent="0.4">
      <c r="F33" s="50">
        <v>1</v>
      </c>
      <c r="G33" s="41">
        <f>G18</f>
        <v>0</v>
      </c>
      <c r="H33" s="41">
        <f>H18</f>
        <v>0</v>
      </c>
      <c r="I33" s="41">
        <f>I18</f>
        <v>0</v>
      </c>
      <c r="J33" s="47" t="e">
        <f>J18/(G33-H33)</f>
        <v>#DIV/0!</v>
      </c>
      <c r="K33" s="49" t="e">
        <f>1-J33</f>
        <v>#DIV/0!</v>
      </c>
      <c r="L33" s="41" t="e">
        <f>IF(J33*I33&lt;$C$3,J33*I33,$C$3)</f>
        <v>#DIV/0!</v>
      </c>
      <c r="M33" s="42" t="e">
        <f>IF(I33*K33&lt;$C$8,I33*K33,$C$8)</f>
        <v>#DIV/0!</v>
      </c>
      <c r="O33" s="50">
        <v>1</v>
      </c>
      <c r="P33" s="40" t="e">
        <f>L18-L33</f>
        <v>#DIV/0!</v>
      </c>
      <c r="Q33" s="42" t="e">
        <f>M18-M33</f>
        <v>#DIV/0!</v>
      </c>
    </row>
    <row r="34" spans="6:17" ht="15" thickBot="1" x14ac:dyDescent="0.4">
      <c r="F34" s="50">
        <v>2</v>
      </c>
      <c r="G34" s="41">
        <f t="shared" ref="G34:I42" si="8">G19</f>
        <v>0</v>
      </c>
      <c r="H34" s="41">
        <f t="shared" si="8"/>
        <v>0</v>
      </c>
      <c r="I34" s="41">
        <f t="shared" si="8"/>
        <v>0</v>
      </c>
      <c r="J34" s="47" t="e">
        <f t="shared" ref="J34:J41" si="9">J19/(G34-H34)</f>
        <v>#DIV/0!</v>
      </c>
      <c r="K34" s="49" t="e">
        <f t="shared" ref="K34:K42" si="10">1-J34</f>
        <v>#DIV/0!</v>
      </c>
      <c r="L34" s="41" t="e">
        <f t="shared" ref="L34:L42" si="11">IF(J34*I34&lt;$C$3,J34*I34,$C$3)</f>
        <v>#DIV/0!</v>
      </c>
      <c r="M34" s="42" t="e">
        <f t="shared" ref="M34:M42" si="12">IF(I34*K34&lt;$C$8,I34*K34,$C$8)</f>
        <v>#DIV/0!</v>
      </c>
      <c r="O34" s="50">
        <v>2</v>
      </c>
      <c r="P34" s="40" t="e">
        <f t="shared" ref="P34:P42" si="13">L19-L34</f>
        <v>#DIV/0!</v>
      </c>
      <c r="Q34" s="42" t="e">
        <f t="shared" ref="Q34:Q42" si="14">M19-M34</f>
        <v>#DIV/0!</v>
      </c>
    </row>
    <row r="35" spans="6:17" ht="15" thickBot="1" x14ac:dyDescent="0.4">
      <c r="F35" s="50">
        <v>3</v>
      </c>
      <c r="G35" s="41">
        <f t="shared" si="8"/>
        <v>0</v>
      </c>
      <c r="H35" s="41">
        <f t="shared" si="8"/>
        <v>0</v>
      </c>
      <c r="I35" s="41">
        <f t="shared" si="8"/>
        <v>0</v>
      </c>
      <c r="J35" s="47" t="e">
        <f t="shared" si="9"/>
        <v>#DIV/0!</v>
      </c>
      <c r="K35" s="49" t="e">
        <f t="shared" si="10"/>
        <v>#DIV/0!</v>
      </c>
      <c r="L35" s="41" t="e">
        <f t="shared" si="11"/>
        <v>#DIV/0!</v>
      </c>
      <c r="M35" s="42" t="e">
        <f t="shared" si="12"/>
        <v>#DIV/0!</v>
      </c>
      <c r="O35" s="50">
        <v>3</v>
      </c>
      <c r="P35" s="40" t="e">
        <f t="shared" si="13"/>
        <v>#DIV/0!</v>
      </c>
      <c r="Q35" s="42" t="e">
        <f t="shared" si="14"/>
        <v>#DIV/0!</v>
      </c>
    </row>
    <row r="36" spans="6:17" ht="15" thickBot="1" x14ac:dyDescent="0.4">
      <c r="F36" s="50">
        <v>4</v>
      </c>
      <c r="G36" s="41">
        <f t="shared" si="8"/>
        <v>0</v>
      </c>
      <c r="H36" s="41">
        <f t="shared" si="8"/>
        <v>0</v>
      </c>
      <c r="I36" s="41">
        <f t="shared" si="8"/>
        <v>0</v>
      </c>
      <c r="J36" s="47" t="e">
        <f t="shared" si="9"/>
        <v>#DIV/0!</v>
      </c>
      <c r="K36" s="49" t="e">
        <f t="shared" si="10"/>
        <v>#DIV/0!</v>
      </c>
      <c r="L36" s="41" t="e">
        <f t="shared" si="11"/>
        <v>#DIV/0!</v>
      </c>
      <c r="M36" s="42" t="e">
        <f t="shared" si="12"/>
        <v>#DIV/0!</v>
      </c>
      <c r="O36" s="50">
        <v>4</v>
      </c>
      <c r="P36" s="40" t="e">
        <f t="shared" si="13"/>
        <v>#DIV/0!</v>
      </c>
      <c r="Q36" s="42" t="e">
        <f t="shared" si="14"/>
        <v>#DIV/0!</v>
      </c>
    </row>
    <row r="37" spans="6:17" ht="15" thickBot="1" x14ac:dyDescent="0.4">
      <c r="F37" s="50">
        <v>5</v>
      </c>
      <c r="G37" s="41">
        <f t="shared" si="8"/>
        <v>0</v>
      </c>
      <c r="H37" s="41">
        <f t="shared" si="8"/>
        <v>0</v>
      </c>
      <c r="I37" s="41">
        <f t="shared" si="8"/>
        <v>0</v>
      </c>
      <c r="J37" s="47" t="e">
        <f t="shared" si="9"/>
        <v>#DIV/0!</v>
      </c>
      <c r="K37" s="49" t="e">
        <f t="shared" si="10"/>
        <v>#DIV/0!</v>
      </c>
      <c r="L37" s="41" t="e">
        <f t="shared" si="11"/>
        <v>#DIV/0!</v>
      </c>
      <c r="M37" s="42" t="e">
        <f t="shared" si="12"/>
        <v>#DIV/0!</v>
      </c>
      <c r="O37" s="50">
        <v>5</v>
      </c>
      <c r="P37" s="40" t="e">
        <f t="shared" si="13"/>
        <v>#DIV/0!</v>
      </c>
      <c r="Q37" s="42" t="e">
        <f t="shared" si="14"/>
        <v>#DIV/0!</v>
      </c>
    </row>
    <row r="38" spans="6:17" ht="15" thickBot="1" x14ac:dyDescent="0.4">
      <c r="F38" s="50">
        <v>6</v>
      </c>
      <c r="G38" s="41">
        <f t="shared" si="8"/>
        <v>0</v>
      </c>
      <c r="H38" s="41">
        <f t="shared" si="8"/>
        <v>0</v>
      </c>
      <c r="I38" s="41">
        <f t="shared" si="8"/>
        <v>0</v>
      </c>
      <c r="J38" s="47" t="e">
        <f t="shared" si="9"/>
        <v>#DIV/0!</v>
      </c>
      <c r="K38" s="49" t="e">
        <f t="shared" si="10"/>
        <v>#DIV/0!</v>
      </c>
      <c r="L38" s="41" t="e">
        <f t="shared" si="11"/>
        <v>#DIV/0!</v>
      </c>
      <c r="M38" s="42" t="e">
        <f t="shared" si="12"/>
        <v>#DIV/0!</v>
      </c>
      <c r="O38" s="50">
        <v>6</v>
      </c>
      <c r="P38" s="40" t="e">
        <f t="shared" si="13"/>
        <v>#DIV/0!</v>
      </c>
      <c r="Q38" s="42" t="e">
        <f t="shared" si="14"/>
        <v>#DIV/0!</v>
      </c>
    </row>
    <row r="39" spans="6:17" ht="15" thickBot="1" x14ac:dyDescent="0.4">
      <c r="F39" s="50">
        <v>7</v>
      </c>
      <c r="G39" s="41">
        <f t="shared" si="8"/>
        <v>0</v>
      </c>
      <c r="H39" s="41">
        <f t="shared" si="8"/>
        <v>0</v>
      </c>
      <c r="I39" s="41">
        <f t="shared" si="8"/>
        <v>0</v>
      </c>
      <c r="J39" s="47" t="e">
        <f t="shared" si="9"/>
        <v>#DIV/0!</v>
      </c>
      <c r="K39" s="49" t="e">
        <f t="shared" si="10"/>
        <v>#DIV/0!</v>
      </c>
      <c r="L39" s="41" t="e">
        <f t="shared" si="11"/>
        <v>#DIV/0!</v>
      </c>
      <c r="M39" s="42" t="e">
        <f t="shared" si="12"/>
        <v>#DIV/0!</v>
      </c>
      <c r="O39" s="50">
        <v>7</v>
      </c>
      <c r="P39" s="40" t="e">
        <f t="shared" si="13"/>
        <v>#DIV/0!</v>
      </c>
      <c r="Q39" s="42" t="e">
        <f t="shared" si="14"/>
        <v>#DIV/0!</v>
      </c>
    </row>
    <row r="40" spans="6:17" ht="15" thickBot="1" x14ac:dyDescent="0.4">
      <c r="F40" s="50">
        <v>8</v>
      </c>
      <c r="G40" s="41">
        <f t="shared" si="8"/>
        <v>0</v>
      </c>
      <c r="H40" s="41">
        <f t="shared" si="8"/>
        <v>0</v>
      </c>
      <c r="I40" s="41">
        <f t="shared" si="8"/>
        <v>0</v>
      </c>
      <c r="J40" s="47" t="e">
        <f t="shared" si="9"/>
        <v>#DIV/0!</v>
      </c>
      <c r="K40" s="49" t="e">
        <f t="shared" si="10"/>
        <v>#DIV/0!</v>
      </c>
      <c r="L40" s="41" t="e">
        <f t="shared" si="11"/>
        <v>#DIV/0!</v>
      </c>
      <c r="M40" s="42" t="e">
        <f t="shared" si="12"/>
        <v>#DIV/0!</v>
      </c>
      <c r="O40" s="50">
        <v>8</v>
      </c>
      <c r="P40" s="40" t="e">
        <f t="shared" si="13"/>
        <v>#DIV/0!</v>
      </c>
      <c r="Q40" s="42" t="e">
        <f t="shared" si="14"/>
        <v>#DIV/0!</v>
      </c>
    </row>
    <row r="41" spans="6:17" ht="15" thickBot="1" x14ac:dyDescent="0.4">
      <c r="F41" s="50">
        <v>9</v>
      </c>
      <c r="G41" s="41">
        <f t="shared" si="8"/>
        <v>0</v>
      </c>
      <c r="H41" s="41">
        <f t="shared" si="8"/>
        <v>0</v>
      </c>
      <c r="I41" s="41">
        <f t="shared" si="8"/>
        <v>0</v>
      </c>
      <c r="J41" s="47" t="e">
        <f t="shared" si="9"/>
        <v>#DIV/0!</v>
      </c>
      <c r="K41" s="49" t="e">
        <f t="shared" si="10"/>
        <v>#DIV/0!</v>
      </c>
      <c r="L41" s="41" t="e">
        <f t="shared" si="11"/>
        <v>#DIV/0!</v>
      </c>
      <c r="M41" s="42" t="e">
        <f t="shared" si="12"/>
        <v>#DIV/0!</v>
      </c>
      <c r="O41" s="50">
        <v>9</v>
      </c>
      <c r="P41" s="40" t="e">
        <f t="shared" si="13"/>
        <v>#DIV/0!</v>
      </c>
      <c r="Q41" s="42" t="e">
        <f t="shared" si="14"/>
        <v>#DIV/0!</v>
      </c>
    </row>
    <row r="42" spans="6:17" ht="15" thickBot="1" x14ac:dyDescent="0.4">
      <c r="F42" s="50">
        <v>10</v>
      </c>
      <c r="G42" s="41">
        <f t="shared" si="8"/>
        <v>0</v>
      </c>
      <c r="H42" s="41">
        <f t="shared" si="8"/>
        <v>0</v>
      </c>
      <c r="I42" s="41">
        <f t="shared" si="8"/>
        <v>0</v>
      </c>
      <c r="J42" s="47" t="e">
        <f>J27/(G42-H42)</f>
        <v>#DIV/0!</v>
      </c>
      <c r="K42" s="49" t="e">
        <f t="shared" si="10"/>
        <v>#DIV/0!</v>
      </c>
      <c r="L42" s="41" t="e">
        <f t="shared" si="11"/>
        <v>#DIV/0!</v>
      </c>
      <c r="M42" s="42" t="e">
        <f t="shared" si="12"/>
        <v>#DIV/0!</v>
      </c>
      <c r="O42" s="50">
        <v>10</v>
      </c>
      <c r="P42" s="40" t="e">
        <f t="shared" si="13"/>
        <v>#DIV/0!</v>
      </c>
      <c r="Q42" s="42" t="e">
        <f t="shared" si="14"/>
        <v>#DIV/0!</v>
      </c>
    </row>
    <row r="43" spans="6:17" x14ac:dyDescent="0.35">
      <c r="F43" s="29" t="s">
        <v>77</v>
      </c>
      <c r="G43" s="33">
        <f>SUM(G33:G42)</f>
        <v>0</v>
      </c>
      <c r="H43" s="33">
        <f t="shared" ref="H43:M43" si="15">SUM(H33:H42)</f>
        <v>0</v>
      </c>
      <c r="I43" s="33">
        <f t="shared" si="15"/>
        <v>0</v>
      </c>
      <c r="J43" s="48" t="e">
        <f>J28/(G43)</f>
        <v>#DIV/0!</v>
      </c>
      <c r="K43" s="48" t="e">
        <f>K28/G43</f>
        <v>#DIV/0!</v>
      </c>
      <c r="L43" s="34" t="e">
        <f t="shared" si="15"/>
        <v>#DIV/0!</v>
      </c>
      <c r="M43" s="34" t="e">
        <f t="shared" si="15"/>
        <v>#DIV/0!</v>
      </c>
      <c r="O43" s="29" t="s">
        <v>77</v>
      </c>
      <c r="P43" s="34" t="e">
        <f>SUM(P33:P42)</f>
        <v>#DIV/0!</v>
      </c>
      <c r="Q43" s="34" t="e">
        <f>SUM(Q33:Q42)</f>
        <v>#DIV/0!</v>
      </c>
    </row>
    <row r="44" spans="6:17" x14ac:dyDescent="0.35">
      <c r="J44" s="29" t="s">
        <v>82</v>
      </c>
      <c r="K44" s="36" t="e">
        <f>K29/G28</f>
        <v>#DIV/0!</v>
      </c>
    </row>
    <row r="45" spans="6:17" x14ac:dyDescent="0.35">
      <c r="K45" s="37"/>
    </row>
    <row r="47" spans="6:17" x14ac:dyDescent="0.35">
      <c r="L47"/>
      <c r="M47"/>
    </row>
    <row r="48" spans="6:17" x14ac:dyDescent="0.35">
      <c r="I48"/>
      <c r="L48"/>
      <c r="M48" s="4"/>
    </row>
    <row r="49" spans="9:13" x14ac:dyDescent="0.35">
      <c r="I49"/>
      <c r="L49"/>
      <c r="M49"/>
    </row>
    <row r="50" spans="9:13" x14ac:dyDescent="0.35">
      <c r="I50"/>
      <c r="L50"/>
      <c r="M50"/>
    </row>
    <row r="51" spans="9:13" x14ac:dyDescent="0.35">
      <c r="I51"/>
      <c r="L51"/>
      <c r="M51"/>
    </row>
    <row r="52" spans="9:13" x14ac:dyDescent="0.35">
      <c r="I52"/>
      <c r="L52"/>
      <c r="M52"/>
    </row>
    <row r="53" spans="9:13" x14ac:dyDescent="0.35">
      <c r="I53"/>
      <c r="L53"/>
      <c r="M53"/>
    </row>
    <row r="54" spans="9:13" x14ac:dyDescent="0.35">
      <c r="I54"/>
      <c r="L54"/>
      <c r="M54"/>
    </row>
    <row r="55" spans="9:13" x14ac:dyDescent="0.35">
      <c r="I55"/>
      <c r="L55"/>
      <c r="M55"/>
    </row>
    <row r="56" spans="9:13" x14ac:dyDescent="0.35">
      <c r="I56"/>
      <c r="L56"/>
      <c r="M56"/>
    </row>
    <row r="57" spans="9:13" x14ac:dyDescent="0.35">
      <c r="I57"/>
      <c r="L57"/>
      <c r="M57"/>
    </row>
    <row r="58" spans="9:13" x14ac:dyDescent="0.35">
      <c r="I58"/>
      <c r="L58"/>
      <c r="M58"/>
    </row>
    <row r="59" spans="9:13" x14ac:dyDescent="0.35">
      <c r="I59"/>
      <c r="J59"/>
      <c r="K59"/>
      <c r="L59"/>
      <c r="M59"/>
    </row>
    <row r="60" spans="9:13" x14ac:dyDescent="0.35">
      <c r="J60"/>
      <c r="K60"/>
    </row>
  </sheetData>
  <sheetProtection sheet="1" objects="1" scenarios="1"/>
  <mergeCells count="5">
    <mergeCell ref="J16:K16"/>
    <mergeCell ref="L16:M16"/>
    <mergeCell ref="J31:K31"/>
    <mergeCell ref="L31:M31"/>
    <mergeCell ref="P31:Q31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653FD-44E2-4A0D-84C4-833C81761A46}">
  <dimension ref="A1:F13"/>
  <sheetViews>
    <sheetView workbookViewId="0">
      <selection activeCell="B13" sqref="B13"/>
    </sheetView>
  </sheetViews>
  <sheetFormatPr defaultRowHeight="14.5" x14ac:dyDescent="0.35"/>
  <cols>
    <col min="1" max="1" width="38.36328125" customWidth="1"/>
    <col min="2" max="3" width="16.90625" customWidth="1"/>
    <col min="5" max="5" width="28.26953125" customWidth="1"/>
    <col min="6" max="6" width="15.90625" customWidth="1"/>
  </cols>
  <sheetData>
    <row r="1" spans="1:6" ht="15" thickBot="1" x14ac:dyDescent="0.4"/>
    <row r="2" spans="1:6" ht="15" thickBot="1" x14ac:dyDescent="0.4">
      <c r="A2" s="74" t="s">
        <v>122</v>
      </c>
      <c r="B2" s="129"/>
      <c r="C2" s="71"/>
      <c r="E2" s="74" t="s">
        <v>123</v>
      </c>
      <c r="F2" s="77"/>
    </row>
    <row r="3" spans="1:6" ht="15" thickBot="1" x14ac:dyDescent="0.4">
      <c r="A3" s="74" t="s">
        <v>124</v>
      </c>
      <c r="B3" s="75">
        <f>1-B2</f>
        <v>1</v>
      </c>
      <c r="C3" s="71"/>
      <c r="E3" s="74" t="s">
        <v>125</v>
      </c>
      <c r="F3" s="76">
        <f>B9*B13</f>
        <v>0</v>
      </c>
    </row>
    <row r="4" spans="1:6" ht="15" thickBot="1" x14ac:dyDescent="0.4">
      <c r="A4" s="74" t="s">
        <v>126</v>
      </c>
      <c r="B4" s="130"/>
      <c r="C4" s="73"/>
      <c r="E4" s="74" t="s">
        <v>127</v>
      </c>
      <c r="F4" s="76">
        <f>(B7*(1-B13)-B9+F3)-B11</f>
        <v>0</v>
      </c>
    </row>
    <row r="5" spans="1:6" ht="15" thickBot="1" x14ac:dyDescent="0.4">
      <c r="A5" s="74" t="s">
        <v>128</v>
      </c>
      <c r="B5" s="76">
        <f>B4*B2</f>
        <v>0</v>
      </c>
      <c r="C5" s="1"/>
      <c r="E5" s="74" t="s">
        <v>129</v>
      </c>
      <c r="F5" s="76">
        <f>(B9-F3)-B12</f>
        <v>0</v>
      </c>
    </row>
    <row r="6" spans="1:6" ht="15" thickBot="1" x14ac:dyDescent="0.4">
      <c r="A6" s="74" t="s">
        <v>130</v>
      </c>
      <c r="B6" s="76">
        <f>B3*B4</f>
        <v>0</v>
      </c>
      <c r="C6" s="15" t="s">
        <v>136</v>
      </c>
      <c r="E6" s="74" t="s">
        <v>131</v>
      </c>
      <c r="F6" s="77">
        <f>SUM(F4:F5)</f>
        <v>0</v>
      </c>
    </row>
    <row r="7" spans="1:6" ht="15" thickBot="1" x14ac:dyDescent="0.4">
      <c r="A7" s="74" t="s">
        <v>132</v>
      </c>
      <c r="B7" s="77">
        <f>B4*C7/1000</f>
        <v>0</v>
      </c>
      <c r="C7" s="131"/>
      <c r="E7" s="197"/>
      <c r="F7" s="197"/>
    </row>
    <row r="8" spans="1:6" ht="15" thickBot="1" x14ac:dyDescent="0.4">
      <c r="A8" s="74" t="s">
        <v>128</v>
      </c>
      <c r="B8" s="76">
        <f>B2*B7</f>
        <v>0</v>
      </c>
      <c r="C8" s="1"/>
      <c r="E8" s="74" t="s">
        <v>133</v>
      </c>
      <c r="F8" s="77">
        <f>IF(F5&gt;0,F5*(1-B13),0)</f>
        <v>0</v>
      </c>
    </row>
    <row r="9" spans="1:6" ht="15" thickBot="1" x14ac:dyDescent="0.4">
      <c r="A9" s="74" t="s">
        <v>130</v>
      </c>
      <c r="B9" s="76">
        <f>B7*B3</f>
        <v>0</v>
      </c>
      <c r="C9" s="15" t="s">
        <v>137</v>
      </c>
      <c r="E9" s="74" t="s">
        <v>127</v>
      </c>
      <c r="F9" s="76">
        <f>+F4+F8</f>
        <v>0</v>
      </c>
    </row>
    <row r="10" spans="1:6" ht="15" thickBot="1" x14ac:dyDescent="0.4">
      <c r="A10" s="74" t="s">
        <v>134</v>
      </c>
      <c r="B10" s="77">
        <f>B4*C10</f>
        <v>0</v>
      </c>
      <c r="C10" s="132"/>
      <c r="E10" s="74" t="s">
        <v>129</v>
      </c>
      <c r="F10" s="76">
        <f>F5-F8</f>
        <v>0</v>
      </c>
    </row>
    <row r="11" spans="1:6" ht="15" thickBot="1" x14ac:dyDescent="0.4">
      <c r="A11" s="74" t="s">
        <v>128</v>
      </c>
      <c r="B11" s="76">
        <f>B10*B2</f>
        <v>0</v>
      </c>
      <c r="C11" s="1"/>
      <c r="E11" s="74" t="s">
        <v>131</v>
      </c>
      <c r="F11" s="77">
        <f>SUM(F9:F10)</f>
        <v>0</v>
      </c>
    </row>
    <row r="12" spans="1:6" ht="15" thickBot="1" x14ac:dyDescent="0.4">
      <c r="A12" s="74" t="s">
        <v>130</v>
      </c>
      <c r="B12" s="76">
        <f>B10*B3</f>
        <v>0</v>
      </c>
      <c r="C12" s="1"/>
    </row>
    <row r="13" spans="1:6" ht="15" thickBot="1" x14ac:dyDescent="0.4">
      <c r="A13" s="74" t="s">
        <v>135</v>
      </c>
      <c r="B13" s="132"/>
      <c r="C13" s="72"/>
    </row>
  </sheetData>
  <sheetProtection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07418-C78B-4B8E-A8B5-12EFCC6A4011}">
  <dimension ref="B2:L41"/>
  <sheetViews>
    <sheetView showGridLines="0" zoomScale="80" zoomScaleNormal="80" workbookViewId="0">
      <selection activeCell="C25" sqref="C25"/>
    </sheetView>
  </sheetViews>
  <sheetFormatPr defaultRowHeight="14.5" x14ac:dyDescent="0.35"/>
  <cols>
    <col min="2" max="2" width="8.6328125" bestFit="1" customWidth="1"/>
    <col min="3" max="3" width="15.36328125" bestFit="1" customWidth="1"/>
    <col min="4" max="4" width="10.453125" bestFit="1" customWidth="1"/>
    <col min="5" max="5" width="11" bestFit="1" customWidth="1"/>
    <col min="6" max="6" width="13.08984375" bestFit="1" customWidth="1"/>
    <col min="8" max="8" width="10.36328125" bestFit="1" customWidth="1"/>
    <col min="11" max="11" width="39" bestFit="1" customWidth="1"/>
    <col min="12" max="12" width="10.54296875" bestFit="1" customWidth="1"/>
  </cols>
  <sheetData>
    <row r="2" spans="2:12" ht="15.5" x14ac:dyDescent="0.35">
      <c r="B2" s="78" t="s">
        <v>138</v>
      </c>
      <c r="C2" s="79" t="s">
        <v>139</v>
      </c>
      <c r="D2" s="79" t="s">
        <v>140</v>
      </c>
      <c r="E2" s="79" t="s">
        <v>141</v>
      </c>
      <c r="F2" s="80"/>
      <c r="G2" s="81"/>
      <c r="H2" s="80"/>
      <c r="I2" s="81"/>
      <c r="K2" s="82" t="s">
        <v>46</v>
      </c>
      <c r="L2" s="83"/>
    </row>
    <row r="3" spans="2:12" ht="15.5" x14ac:dyDescent="0.35">
      <c r="B3" s="84" t="s">
        <v>142</v>
      </c>
      <c r="C3" s="85" t="s">
        <v>143</v>
      </c>
      <c r="D3" s="85" t="s">
        <v>144</v>
      </c>
      <c r="E3" s="85" t="s">
        <v>79</v>
      </c>
      <c r="F3" s="267" t="s">
        <v>145</v>
      </c>
      <c r="G3" s="268"/>
      <c r="H3" s="267" t="s">
        <v>146</v>
      </c>
      <c r="I3" s="268"/>
      <c r="K3" s="27" t="s">
        <v>71</v>
      </c>
      <c r="L3" s="83">
        <v>20</v>
      </c>
    </row>
    <row r="4" spans="2:12" ht="16" thickBot="1" x14ac:dyDescent="0.4">
      <c r="B4" s="86" t="s">
        <v>147</v>
      </c>
      <c r="C4" s="87" t="s">
        <v>148</v>
      </c>
      <c r="D4" s="87"/>
      <c r="E4" s="87" t="s">
        <v>148</v>
      </c>
      <c r="F4" s="86" t="s">
        <v>148</v>
      </c>
      <c r="G4" s="88" t="s">
        <v>149</v>
      </c>
      <c r="H4" s="86" t="s">
        <v>148</v>
      </c>
      <c r="I4" s="88" t="s">
        <v>149</v>
      </c>
      <c r="K4" s="27" t="s">
        <v>72</v>
      </c>
      <c r="L4" s="83">
        <v>10</v>
      </c>
    </row>
    <row r="5" spans="2:12" ht="16" thickTop="1" x14ac:dyDescent="0.35">
      <c r="B5" s="89">
        <v>1</v>
      </c>
      <c r="C5" s="133">
        <v>0.7</v>
      </c>
      <c r="D5" s="133">
        <v>250000</v>
      </c>
      <c r="E5" s="92">
        <v>175</v>
      </c>
      <c r="F5" s="93">
        <f>MIN(C5,$L$3)/C5*E5</f>
        <v>175</v>
      </c>
      <c r="G5" s="94">
        <f>+F5/E5</f>
        <v>1</v>
      </c>
      <c r="H5" s="95">
        <f>+E5-F5</f>
        <v>0</v>
      </c>
      <c r="I5" s="96">
        <f>1-G5</f>
        <v>0</v>
      </c>
      <c r="K5" s="27" t="s">
        <v>73</v>
      </c>
      <c r="L5" s="83"/>
    </row>
    <row r="6" spans="2:12" ht="15.5" x14ac:dyDescent="0.35">
      <c r="B6" s="89">
        <v>2</v>
      </c>
      <c r="C6" s="133">
        <v>1.9</v>
      </c>
      <c r="D6" s="133">
        <v>150000</v>
      </c>
      <c r="E6" s="92">
        <v>285</v>
      </c>
      <c r="F6" s="93">
        <f t="shared" ref="F6:F18" si="0">MIN(C6,$L$3)/C6*E6</f>
        <v>285</v>
      </c>
      <c r="G6" s="94">
        <f t="shared" ref="G6:G18" si="1">+F6/E6</f>
        <v>1</v>
      </c>
      <c r="H6" s="95">
        <f t="shared" ref="H6:H18" si="2">+E6-F6</f>
        <v>0</v>
      </c>
      <c r="I6" s="96">
        <f t="shared" ref="I6:I18" si="3">1-G6</f>
        <v>0</v>
      </c>
      <c r="K6" s="27" t="s">
        <v>74</v>
      </c>
      <c r="L6" s="83"/>
    </row>
    <row r="7" spans="2:12" x14ac:dyDescent="0.35">
      <c r="B7" s="89">
        <v>3</v>
      </c>
      <c r="C7" s="133">
        <v>3.8</v>
      </c>
      <c r="D7" s="133">
        <v>70000</v>
      </c>
      <c r="E7" s="92">
        <v>266</v>
      </c>
      <c r="F7" s="93">
        <f t="shared" si="0"/>
        <v>266</v>
      </c>
      <c r="G7" s="94">
        <f t="shared" si="1"/>
        <v>1</v>
      </c>
      <c r="H7" s="95">
        <f t="shared" si="2"/>
        <v>0</v>
      </c>
      <c r="I7" s="96">
        <f t="shared" si="3"/>
        <v>0</v>
      </c>
    </row>
    <row r="8" spans="2:12" x14ac:dyDescent="0.35">
      <c r="B8" s="89">
        <v>4</v>
      </c>
      <c r="C8" s="133">
        <v>7</v>
      </c>
      <c r="D8" s="133">
        <v>30000</v>
      </c>
      <c r="E8" s="92">
        <v>252</v>
      </c>
      <c r="F8" s="93">
        <f t="shared" si="0"/>
        <v>252</v>
      </c>
      <c r="G8" s="94">
        <f t="shared" si="1"/>
        <v>1</v>
      </c>
      <c r="H8" s="95">
        <f t="shared" si="2"/>
        <v>0</v>
      </c>
      <c r="I8" s="96">
        <f t="shared" si="3"/>
        <v>0</v>
      </c>
    </row>
    <row r="9" spans="2:12" x14ac:dyDescent="0.35">
      <c r="B9" s="89">
        <v>5</v>
      </c>
      <c r="C9" s="133">
        <v>13</v>
      </c>
      <c r="D9" s="133">
        <v>11000</v>
      </c>
      <c r="E9" s="92">
        <v>185.9</v>
      </c>
      <c r="F9" s="93">
        <f t="shared" si="0"/>
        <v>185.9</v>
      </c>
      <c r="G9" s="94">
        <f t="shared" si="1"/>
        <v>1</v>
      </c>
      <c r="H9" s="95">
        <f t="shared" si="2"/>
        <v>0</v>
      </c>
      <c r="I9" s="96">
        <f t="shared" si="3"/>
        <v>0</v>
      </c>
    </row>
    <row r="10" spans="2:12" x14ac:dyDescent="0.35">
      <c r="B10" s="89">
        <v>6</v>
      </c>
      <c r="C10" s="133">
        <v>25</v>
      </c>
      <c r="D10" s="133">
        <v>4000</v>
      </c>
      <c r="E10" s="92">
        <v>140</v>
      </c>
      <c r="F10" s="93">
        <f t="shared" si="0"/>
        <v>112</v>
      </c>
      <c r="G10" s="94">
        <f t="shared" si="1"/>
        <v>0.8</v>
      </c>
      <c r="H10" s="95">
        <f t="shared" si="2"/>
        <v>28</v>
      </c>
      <c r="I10" s="96">
        <f t="shared" si="3"/>
        <v>0.19999999999999996</v>
      </c>
    </row>
    <row r="11" spans="2:12" x14ac:dyDescent="0.35">
      <c r="B11" s="89">
        <v>7</v>
      </c>
      <c r="C11" s="133">
        <v>47</v>
      </c>
      <c r="D11" s="133">
        <v>2400</v>
      </c>
      <c r="E11" s="92">
        <v>169.2</v>
      </c>
      <c r="F11" s="93">
        <f t="shared" si="0"/>
        <v>72</v>
      </c>
      <c r="G11" s="94">
        <f t="shared" si="1"/>
        <v>0.42553191489361702</v>
      </c>
      <c r="H11" s="95">
        <f t="shared" si="2"/>
        <v>97.199999999999989</v>
      </c>
      <c r="I11" s="96">
        <f t="shared" si="3"/>
        <v>0.57446808510638303</v>
      </c>
    </row>
    <row r="12" spans="2:12" x14ac:dyDescent="0.35">
      <c r="B12" s="89">
        <v>8</v>
      </c>
      <c r="C12" s="133">
        <v>75</v>
      </c>
      <c r="D12" s="133">
        <v>1200</v>
      </c>
      <c r="E12" s="92">
        <v>144</v>
      </c>
      <c r="F12" s="93">
        <f t="shared" si="0"/>
        <v>38.4</v>
      </c>
      <c r="G12" s="94">
        <f t="shared" si="1"/>
        <v>0.26666666666666666</v>
      </c>
      <c r="H12" s="95">
        <f t="shared" si="2"/>
        <v>105.6</v>
      </c>
      <c r="I12" s="96">
        <f t="shared" si="3"/>
        <v>0.73333333333333339</v>
      </c>
    </row>
    <row r="13" spans="2:12" x14ac:dyDescent="0.35">
      <c r="B13" s="89">
        <v>9</v>
      </c>
      <c r="C13" s="133">
        <v>120</v>
      </c>
      <c r="D13" s="133">
        <v>510</v>
      </c>
      <c r="E13" s="97">
        <v>104.04</v>
      </c>
      <c r="F13" s="93">
        <f t="shared" si="0"/>
        <v>17.34</v>
      </c>
      <c r="G13" s="94">
        <f t="shared" si="1"/>
        <v>0.16666666666666666</v>
      </c>
      <c r="H13" s="95">
        <f t="shared" si="2"/>
        <v>86.7</v>
      </c>
      <c r="I13" s="96">
        <f t="shared" si="3"/>
        <v>0.83333333333333337</v>
      </c>
    </row>
    <row r="14" spans="2:12" x14ac:dyDescent="0.35">
      <c r="B14" s="89">
        <v>10</v>
      </c>
      <c r="C14" s="133">
        <v>170</v>
      </c>
      <c r="D14" s="133">
        <v>260</v>
      </c>
      <c r="E14" s="97">
        <v>79.56</v>
      </c>
      <c r="F14" s="93">
        <f t="shared" si="0"/>
        <v>9.36</v>
      </c>
      <c r="G14" s="94">
        <f t="shared" si="1"/>
        <v>0.1176470588235294</v>
      </c>
      <c r="H14" s="95">
        <f t="shared" si="2"/>
        <v>70.2</v>
      </c>
      <c r="I14" s="96">
        <f t="shared" si="3"/>
        <v>0.88235294117647056</v>
      </c>
    </row>
    <row r="15" spans="2:12" x14ac:dyDescent="0.35">
      <c r="B15" s="89">
        <v>11</v>
      </c>
      <c r="C15" s="133">
        <v>240</v>
      </c>
      <c r="D15" s="133">
        <v>120</v>
      </c>
      <c r="E15" s="97">
        <v>54.72</v>
      </c>
      <c r="F15" s="93">
        <f t="shared" si="0"/>
        <v>4.5599999999999996</v>
      </c>
      <c r="G15" s="94">
        <f t="shared" si="1"/>
        <v>8.3333333333333329E-2</v>
      </c>
      <c r="H15" s="95">
        <f t="shared" si="2"/>
        <v>50.16</v>
      </c>
      <c r="I15" s="96">
        <f t="shared" si="3"/>
        <v>0.91666666666666663</v>
      </c>
    </row>
    <row r="16" spans="2:12" x14ac:dyDescent="0.35">
      <c r="B16" s="89">
        <v>12</v>
      </c>
      <c r="C16" s="133">
        <v>390</v>
      </c>
      <c r="D16" s="133">
        <v>70</v>
      </c>
      <c r="E16" s="97">
        <v>54.6</v>
      </c>
      <c r="F16" s="93">
        <f t="shared" si="0"/>
        <v>2.8</v>
      </c>
      <c r="G16" s="94">
        <f t="shared" si="1"/>
        <v>5.128205128205128E-2</v>
      </c>
      <c r="H16" s="95">
        <f t="shared" si="2"/>
        <v>51.800000000000004</v>
      </c>
      <c r="I16" s="96">
        <f t="shared" si="3"/>
        <v>0.94871794871794868</v>
      </c>
    </row>
    <row r="17" spans="2:9" x14ac:dyDescent="0.35">
      <c r="B17" s="89">
        <v>13</v>
      </c>
      <c r="C17" s="133">
        <v>640</v>
      </c>
      <c r="D17" s="133">
        <v>25</v>
      </c>
      <c r="E17" s="97">
        <v>35.200000000000003</v>
      </c>
      <c r="F17" s="93">
        <f t="shared" si="0"/>
        <v>1.1000000000000001</v>
      </c>
      <c r="G17" s="94">
        <f t="shared" si="1"/>
        <v>3.125E-2</v>
      </c>
      <c r="H17" s="95">
        <f t="shared" si="2"/>
        <v>34.1</v>
      </c>
      <c r="I17" s="96">
        <f t="shared" si="3"/>
        <v>0.96875</v>
      </c>
    </row>
    <row r="18" spans="2:9" x14ac:dyDescent="0.35">
      <c r="B18" s="98">
        <v>14</v>
      </c>
      <c r="C18" s="134">
        <v>1100</v>
      </c>
      <c r="D18" s="134">
        <v>15</v>
      </c>
      <c r="E18" s="101">
        <v>41.25</v>
      </c>
      <c r="F18" s="102">
        <f t="shared" si="0"/>
        <v>0.75</v>
      </c>
      <c r="G18" s="103">
        <f t="shared" si="1"/>
        <v>1.8181818181818181E-2</v>
      </c>
      <c r="H18" s="104">
        <f t="shared" si="2"/>
        <v>40.5</v>
      </c>
      <c r="I18" s="105">
        <f t="shared" si="3"/>
        <v>0.98181818181818181</v>
      </c>
    </row>
    <row r="19" spans="2:9" x14ac:dyDescent="0.35">
      <c r="C19" s="106" t="s">
        <v>77</v>
      </c>
      <c r="D19" s="107">
        <f>SUM(D5:D18)</f>
        <v>519600</v>
      </c>
      <c r="E19" s="108">
        <f>SUM(E5:E18)</f>
        <v>1986.47</v>
      </c>
      <c r="F19" s="108">
        <f>SUM(F5:F18)</f>
        <v>1422.2099999999998</v>
      </c>
      <c r="G19" s="109">
        <f>+F19/E19</f>
        <v>0.71594839086419615</v>
      </c>
      <c r="H19" s="108">
        <f>SUM(H5:H18)</f>
        <v>564.26</v>
      </c>
      <c r="I19" s="109">
        <f>+H19/E19</f>
        <v>0.28405160913580368</v>
      </c>
    </row>
    <row r="24" spans="2:9" x14ac:dyDescent="0.35">
      <c r="B24" s="78" t="s">
        <v>138</v>
      </c>
      <c r="C24" s="79" t="s">
        <v>139</v>
      </c>
      <c r="D24" s="79" t="s">
        <v>140</v>
      </c>
      <c r="E24" s="79" t="s">
        <v>141</v>
      </c>
      <c r="F24" s="80"/>
      <c r="G24" s="81"/>
      <c r="H24" s="80"/>
      <c r="I24" s="81"/>
    </row>
    <row r="25" spans="2:9" x14ac:dyDescent="0.35">
      <c r="B25" s="84" t="s">
        <v>142</v>
      </c>
      <c r="C25" s="85" t="s">
        <v>143</v>
      </c>
      <c r="D25" s="85" t="s">
        <v>144</v>
      </c>
      <c r="E25" s="85" t="s">
        <v>79</v>
      </c>
      <c r="F25" s="267" t="s">
        <v>145</v>
      </c>
      <c r="G25" s="268"/>
      <c r="H25" s="267" t="s">
        <v>146</v>
      </c>
      <c r="I25" s="268"/>
    </row>
    <row r="26" spans="2:9" ht="15" thickBot="1" x14ac:dyDescent="0.4">
      <c r="B26" s="86" t="s">
        <v>147</v>
      </c>
      <c r="C26" s="87" t="s">
        <v>148</v>
      </c>
      <c r="D26" s="87"/>
      <c r="E26" s="87" t="s">
        <v>148</v>
      </c>
      <c r="F26" s="86" t="s">
        <v>148</v>
      </c>
      <c r="G26" s="88" t="s">
        <v>149</v>
      </c>
      <c r="H26" s="86" t="s">
        <v>148</v>
      </c>
      <c r="I26" s="88" t="s">
        <v>149</v>
      </c>
    </row>
    <row r="27" spans="2:9" ht="15" thickTop="1" x14ac:dyDescent="0.35">
      <c r="B27" s="89">
        <v>1</v>
      </c>
      <c r="C27" s="90">
        <v>0.7</v>
      </c>
      <c r="D27" s="91">
        <v>250000</v>
      </c>
      <c r="E27" s="92">
        <v>175</v>
      </c>
      <c r="F27" s="93">
        <f>E27*G27</f>
        <v>175</v>
      </c>
      <c r="G27" s="94">
        <f t="shared" ref="G27:G32" si="4">MIN($L$3,C27)/C27</f>
        <v>1</v>
      </c>
      <c r="H27" s="95">
        <f>+E27-F27</f>
        <v>0</v>
      </c>
      <c r="I27" s="96">
        <f>1-G27</f>
        <v>0</v>
      </c>
    </row>
    <row r="28" spans="2:9" x14ac:dyDescent="0.35">
      <c r="B28" s="89">
        <v>2</v>
      </c>
      <c r="C28" s="90">
        <v>1.9</v>
      </c>
      <c r="D28" s="91">
        <v>150000</v>
      </c>
      <c r="E28" s="92">
        <v>285</v>
      </c>
      <c r="F28" s="93">
        <f t="shared" ref="F28:F40" si="5">E28*G28</f>
        <v>285</v>
      </c>
      <c r="G28" s="94">
        <f t="shared" si="4"/>
        <v>1</v>
      </c>
      <c r="H28" s="95">
        <f t="shared" ref="H28:H40" si="6">+E28-F28</f>
        <v>0</v>
      </c>
      <c r="I28" s="96">
        <f t="shared" ref="I28:I40" si="7">1-G28</f>
        <v>0</v>
      </c>
    </row>
    <row r="29" spans="2:9" x14ac:dyDescent="0.35">
      <c r="B29" s="89">
        <v>3</v>
      </c>
      <c r="C29" s="90">
        <v>3.8</v>
      </c>
      <c r="D29" s="91">
        <v>70000</v>
      </c>
      <c r="E29" s="92">
        <v>266</v>
      </c>
      <c r="F29" s="93">
        <f t="shared" si="5"/>
        <v>266</v>
      </c>
      <c r="G29" s="94">
        <f t="shared" si="4"/>
        <v>1</v>
      </c>
      <c r="H29" s="95">
        <f t="shared" si="6"/>
        <v>0</v>
      </c>
      <c r="I29" s="96">
        <f t="shared" si="7"/>
        <v>0</v>
      </c>
    </row>
    <row r="30" spans="2:9" x14ac:dyDescent="0.35">
      <c r="B30" s="89">
        <v>4</v>
      </c>
      <c r="C30" s="90">
        <v>7</v>
      </c>
      <c r="D30" s="91">
        <v>30000</v>
      </c>
      <c r="E30" s="92">
        <v>252</v>
      </c>
      <c r="F30" s="93">
        <f t="shared" si="5"/>
        <v>252</v>
      </c>
      <c r="G30" s="94">
        <f t="shared" si="4"/>
        <v>1</v>
      </c>
      <c r="H30" s="95">
        <f t="shared" si="6"/>
        <v>0</v>
      </c>
      <c r="I30" s="96">
        <f t="shared" si="7"/>
        <v>0</v>
      </c>
    </row>
    <row r="31" spans="2:9" x14ac:dyDescent="0.35">
      <c r="B31" s="89">
        <v>5</v>
      </c>
      <c r="C31" s="90">
        <v>13</v>
      </c>
      <c r="D31" s="91">
        <v>11000</v>
      </c>
      <c r="E31" s="92">
        <v>185.9</v>
      </c>
      <c r="F31" s="93">
        <f t="shared" si="5"/>
        <v>185.9</v>
      </c>
      <c r="G31" s="94">
        <f t="shared" si="4"/>
        <v>1</v>
      </c>
      <c r="H31" s="95">
        <f t="shared" si="6"/>
        <v>0</v>
      </c>
      <c r="I31" s="96">
        <f t="shared" si="7"/>
        <v>0</v>
      </c>
    </row>
    <row r="32" spans="2:9" x14ac:dyDescent="0.35">
      <c r="B32" s="89">
        <v>6</v>
      </c>
      <c r="C32" s="90">
        <v>25</v>
      </c>
      <c r="D32" s="91">
        <v>4000</v>
      </c>
      <c r="E32" s="92">
        <v>140</v>
      </c>
      <c r="F32" s="93">
        <f t="shared" si="5"/>
        <v>112</v>
      </c>
      <c r="G32" s="94">
        <f t="shared" si="4"/>
        <v>0.8</v>
      </c>
      <c r="H32" s="95">
        <f t="shared" si="6"/>
        <v>28</v>
      </c>
      <c r="I32" s="96">
        <f t="shared" si="7"/>
        <v>0.19999999999999996</v>
      </c>
    </row>
    <row r="33" spans="2:9" x14ac:dyDescent="0.35">
      <c r="B33" s="89">
        <v>7</v>
      </c>
      <c r="C33" s="90">
        <v>47</v>
      </c>
      <c r="D33" s="91">
        <v>2400</v>
      </c>
      <c r="E33" s="92">
        <v>169.2</v>
      </c>
      <c r="F33" s="93">
        <f t="shared" si="5"/>
        <v>72</v>
      </c>
      <c r="G33" s="94">
        <f t="shared" ref="G33:G40" si="8">MIN($L$3,C33)/C33</f>
        <v>0.42553191489361702</v>
      </c>
      <c r="H33" s="95">
        <f t="shared" si="6"/>
        <v>97.199999999999989</v>
      </c>
      <c r="I33" s="96">
        <f t="shared" si="7"/>
        <v>0.57446808510638303</v>
      </c>
    </row>
    <row r="34" spans="2:9" x14ac:dyDescent="0.35">
      <c r="B34" s="89">
        <v>8</v>
      </c>
      <c r="C34" s="90">
        <v>75</v>
      </c>
      <c r="D34" s="91">
        <v>1200</v>
      </c>
      <c r="E34" s="92">
        <v>144</v>
      </c>
      <c r="F34" s="93">
        <f t="shared" si="5"/>
        <v>38.4</v>
      </c>
      <c r="G34" s="94">
        <f t="shared" si="8"/>
        <v>0.26666666666666666</v>
      </c>
      <c r="H34" s="95">
        <f t="shared" si="6"/>
        <v>105.6</v>
      </c>
      <c r="I34" s="96">
        <f t="shared" si="7"/>
        <v>0.73333333333333339</v>
      </c>
    </row>
    <row r="35" spans="2:9" x14ac:dyDescent="0.35">
      <c r="B35" s="89">
        <v>9</v>
      </c>
      <c r="C35" s="90">
        <v>120</v>
      </c>
      <c r="D35" s="91">
        <v>510</v>
      </c>
      <c r="E35" s="97">
        <v>104.04</v>
      </c>
      <c r="F35" s="93">
        <f t="shared" si="5"/>
        <v>17.34</v>
      </c>
      <c r="G35" s="94">
        <f t="shared" si="8"/>
        <v>0.16666666666666666</v>
      </c>
      <c r="H35" s="95">
        <f t="shared" si="6"/>
        <v>86.7</v>
      </c>
      <c r="I35" s="96">
        <f t="shared" si="7"/>
        <v>0.83333333333333337</v>
      </c>
    </row>
    <row r="36" spans="2:9" x14ac:dyDescent="0.35">
      <c r="B36" s="89">
        <v>10</v>
      </c>
      <c r="C36" s="90">
        <v>170</v>
      </c>
      <c r="D36" s="91">
        <v>260</v>
      </c>
      <c r="E36" s="97">
        <v>79.56</v>
      </c>
      <c r="F36" s="93">
        <f t="shared" si="5"/>
        <v>9.36</v>
      </c>
      <c r="G36" s="94">
        <f t="shared" si="8"/>
        <v>0.11764705882352941</v>
      </c>
      <c r="H36" s="95">
        <f t="shared" si="6"/>
        <v>70.2</v>
      </c>
      <c r="I36" s="96">
        <f t="shared" si="7"/>
        <v>0.88235294117647056</v>
      </c>
    </row>
    <row r="37" spans="2:9" x14ac:dyDescent="0.35">
      <c r="B37" s="89">
        <v>11</v>
      </c>
      <c r="C37" s="90">
        <v>240</v>
      </c>
      <c r="D37" s="91">
        <v>120</v>
      </c>
      <c r="E37" s="97">
        <v>54.72</v>
      </c>
      <c r="F37" s="93">
        <f t="shared" si="5"/>
        <v>4.5599999999999996</v>
      </c>
      <c r="G37" s="94">
        <f t="shared" si="8"/>
        <v>8.3333333333333329E-2</v>
      </c>
      <c r="H37" s="95">
        <f t="shared" si="6"/>
        <v>50.16</v>
      </c>
      <c r="I37" s="96">
        <f t="shared" si="7"/>
        <v>0.91666666666666663</v>
      </c>
    </row>
    <row r="38" spans="2:9" x14ac:dyDescent="0.35">
      <c r="B38" s="89">
        <v>12</v>
      </c>
      <c r="C38" s="90">
        <v>390</v>
      </c>
      <c r="D38" s="91">
        <v>70</v>
      </c>
      <c r="E38" s="97">
        <v>54.6</v>
      </c>
      <c r="F38" s="93">
        <f t="shared" si="5"/>
        <v>2.8</v>
      </c>
      <c r="G38" s="94">
        <f t="shared" si="8"/>
        <v>5.128205128205128E-2</v>
      </c>
      <c r="H38" s="95">
        <f t="shared" si="6"/>
        <v>51.800000000000004</v>
      </c>
      <c r="I38" s="96">
        <f t="shared" si="7"/>
        <v>0.94871794871794868</v>
      </c>
    </row>
    <row r="39" spans="2:9" x14ac:dyDescent="0.35">
      <c r="B39" s="89">
        <v>13</v>
      </c>
      <c r="C39" s="90">
        <v>640</v>
      </c>
      <c r="D39" s="91">
        <v>25</v>
      </c>
      <c r="E39" s="97">
        <v>35.200000000000003</v>
      </c>
      <c r="F39" s="93">
        <f t="shared" si="5"/>
        <v>1.1000000000000001</v>
      </c>
      <c r="G39" s="94">
        <f t="shared" si="8"/>
        <v>3.125E-2</v>
      </c>
      <c r="H39" s="95">
        <f t="shared" si="6"/>
        <v>34.1</v>
      </c>
      <c r="I39" s="96">
        <f t="shared" si="7"/>
        <v>0.96875</v>
      </c>
    </row>
    <row r="40" spans="2:9" x14ac:dyDescent="0.35">
      <c r="B40" s="98">
        <v>14</v>
      </c>
      <c r="C40" s="99">
        <v>1100</v>
      </c>
      <c r="D40" s="100">
        <v>15</v>
      </c>
      <c r="E40" s="101">
        <v>41.25</v>
      </c>
      <c r="F40" s="102">
        <f t="shared" si="5"/>
        <v>0.75</v>
      </c>
      <c r="G40" s="103">
        <f t="shared" si="8"/>
        <v>1.8181818181818181E-2</v>
      </c>
      <c r="H40" s="104">
        <f t="shared" si="6"/>
        <v>40.5</v>
      </c>
      <c r="I40" s="105">
        <f t="shared" si="7"/>
        <v>0.98181818181818181</v>
      </c>
    </row>
    <row r="41" spans="2:9" x14ac:dyDescent="0.35">
      <c r="C41" s="106" t="s">
        <v>77</v>
      </c>
      <c r="D41" s="107">
        <f>SUM(D27:D40)</f>
        <v>519600</v>
      </c>
      <c r="E41" s="108">
        <f>SUM(E27:E40)</f>
        <v>1986.47</v>
      </c>
      <c r="F41" s="108">
        <f>SUM(F27:F40)</f>
        <v>1422.2099999999998</v>
      </c>
      <c r="G41" s="109">
        <f>+F41/E41</f>
        <v>0.71594839086419615</v>
      </c>
      <c r="H41" s="108">
        <f>SUM(H27:H40)</f>
        <v>564.26</v>
      </c>
      <c r="I41" s="109">
        <f>+H41/E41</f>
        <v>0.28405160913580368</v>
      </c>
    </row>
  </sheetData>
  <mergeCells count="4">
    <mergeCell ref="F3:G3"/>
    <mergeCell ref="H3:I3"/>
    <mergeCell ref="F25:G25"/>
    <mergeCell ref="H25:I25"/>
  </mergeCells>
  <pageMargins left="0.7" right="0.7" top="0.75" bottom="0.75" header="0.3" footer="0.3"/>
  <pageSetup paperSize="9"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FD9CFF73A24F48A5D0A00DD7D3E8D4" ma:contentTypeVersion="4" ma:contentTypeDescription="Create a new document." ma:contentTypeScope="" ma:versionID="1265909b799625a53de60acd0afae5bf">
  <xsd:schema xmlns:xsd="http://www.w3.org/2001/XMLSchema" xmlns:xs="http://www.w3.org/2001/XMLSchema" xmlns:p="http://schemas.microsoft.com/office/2006/metadata/properties" xmlns:ns3="6440cc0e-44f2-4484-a83c-d73a13c5d9f1" targetNamespace="http://schemas.microsoft.com/office/2006/metadata/properties" ma:root="true" ma:fieldsID="a91afa23161c98441f260271e4b31eee" ns3:_="">
    <xsd:import namespace="6440cc0e-44f2-4484-a83c-d73a13c5d9f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40cc0e-44f2-4484-a83c-d73a13c5d9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F06DEDB-35C3-4FFD-B87C-A768C53B9D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40cc0e-44f2-4484-a83c-d73a13c5d9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71494B1-F81C-47B1-A61A-8CB614DA8E3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B987984-A309-4719-9FA5-ED6C7D170169}">
  <ds:schemaRefs>
    <ds:schemaRef ds:uri="http://purl.org/dc/dcmitype/"/>
    <ds:schemaRef ds:uri="http://purl.org/dc/terms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6440cc0e-44f2-4484-a83c-d73a13c5d9f1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13</vt:i4>
      </vt:variant>
      <vt:variant>
        <vt:lpstr>Intervalos com Nome</vt:lpstr>
      </vt:variant>
      <vt:variant>
        <vt:i4>2</vt:i4>
      </vt:variant>
    </vt:vector>
  </HeadingPairs>
  <TitlesOfParts>
    <vt:vector size="15" baseType="lpstr">
      <vt:lpstr>V@R exercise</vt:lpstr>
      <vt:lpstr>Choosing Portfolio</vt:lpstr>
      <vt:lpstr>VAR FROM MOCKUP</vt:lpstr>
      <vt:lpstr>Above surplus LOSSES</vt:lpstr>
      <vt:lpstr>Above surplus CLAIMS</vt:lpstr>
      <vt:lpstr>Bellow surplus CLAIMS</vt:lpstr>
      <vt:lpstr>SurplusExercise</vt:lpstr>
      <vt:lpstr>QUOTA SHARE</vt:lpstr>
      <vt:lpstr>ExercResseguro1</vt:lpstr>
      <vt:lpstr>COOKE RATIO</vt:lpstr>
      <vt:lpstr>Minimum Capital ratios</vt:lpstr>
      <vt:lpstr>IRB</vt:lpstr>
      <vt:lpstr>MAPPING</vt:lpstr>
      <vt:lpstr>IRB!Área_de_Impressão</vt:lpstr>
      <vt:lpstr>MAPPING!Área_de_Impressão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</dc:creator>
  <cp:lastModifiedBy>franc</cp:lastModifiedBy>
  <cp:lastPrinted>2021-06-24T10:20:29Z</cp:lastPrinted>
  <dcterms:created xsi:type="dcterms:W3CDTF">2021-06-14T17:38:17Z</dcterms:created>
  <dcterms:modified xsi:type="dcterms:W3CDTF">2021-07-04T09:11:56Z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0x0101006BFD9CFF73A24F48A5D0A00DD7D3E8D4</vt:lpwstr>
  </property>
</Properties>
</file>