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GENES\Documents\GreenFlag\docs\"/>
    </mc:Choice>
  </mc:AlternateContent>
  <xr:revisionPtr revIDLastSave="0" documentId="13_ncr:1_{B2E65AA2-0D5C-4ABF-A7FC-0BAE98A3F133}" xr6:coauthVersionLast="47" xr6:coauthVersionMax="47" xr10:uidLastSave="{00000000-0000-0000-0000-000000000000}"/>
  <bookViews>
    <workbookView xWindow="1560" yWindow="1560" windowWidth="21600" windowHeight="11295" xr2:uid="{00000000-000D-0000-FFFF-FFFF00000000}"/>
  </bookViews>
  <sheets>
    <sheet name="Planification" sheetId="1" r:id="rId1"/>
    <sheet name="Vue d'ensemble" sheetId="2" r:id="rId2"/>
    <sheet name="Indications" sheetId="3" r:id="rId3"/>
  </sheets>
  <definedNames>
    <definedName name="Categorie">Planification!$I$16:$I$65</definedName>
    <definedName name="CompilationResponsableDuree">OFFSET(Planification!$AE$23:$AE$26,0,0,NombreEtudiants+2,1)</definedName>
    <definedName name="CompilationResponsableNombreTache">OFFSET(Planification!$AD$23:$AD$26,0,0,NombreEtudiants+2,1)</definedName>
    <definedName name="CompilationResponsableTitre">OFFSET(Planification!$AC$23:$AC$26,0,0,NombreEtudiants+2,1)</definedName>
    <definedName name="Dependance">Planification!$H$16:$H$65</definedName>
    <definedName name="Difficulte">Planification!$J$16:$J$65</definedName>
    <definedName name="Duree">Planification!$L$16:$L$65</definedName>
    <definedName name="Incertitude">Planification!$K$16:$K$65</definedName>
    <definedName name="ListeCategorie">Planification!$V$16:$V$19</definedName>
    <definedName name="ListeDifficulte">Planification!$W$16:$W$19</definedName>
    <definedName name="ListeDuree">Planification!$Y$16:$Y$97</definedName>
    <definedName name="ListeIncertitude">Planification!$X$16:$X$19</definedName>
    <definedName name="ListeResponsable">Planification!$AA$16:$AA$21</definedName>
    <definedName name="ListeResponsableDyn">OFFSET(ListeResponsable,0,0,NombreEtudiants+2,1)</definedName>
    <definedName name="ListeSprint">Planification!$Z$16:$Z$20</definedName>
    <definedName name="ListeTache">Planification!$U$16:$U$65</definedName>
    <definedName name="ListeTacheDyn">OFFSET(ListeTache,0,0,NombreTaches+1,1)</definedName>
    <definedName name="NombreEtudiants">Planification!$AA$13</definedName>
    <definedName name="NombreTaches">Planification!$U$13</definedName>
    <definedName name="Responsabilite">Planification!$N$16:$N$65</definedName>
    <definedName name="Sprint">Planification!$M$16:$M$65</definedName>
    <definedName name="Tache">Planification!$D$16:$G$65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F6" i="2"/>
  <c r="C6" i="2"/>
  <c r="D5" i="2"/>
  <c r="E5" i="2"/>
  <c r="F5" i="2"/>
  <c r="C5" i="2"/>
  <c r="AD42" i="1"/>
  <c r="AE42" i="1"/>
  <c r="AD43" i="1"/>
  <c r="AE43" i="1"/>
  <c r="AE41" i="1"/>
  <c r="AD41" i="1"/>
  <c r="AE37" i="1"/>
  <c r="AE38" i="1"/>
  <c r="AE36" i="1"/>
  <c r="AD37" i="1"/>
  <c r="AD38" i="1"/>
  <c r="AD36" i="1"/>
  <c r="AD32" i="1"/>
  <c r="AE32" i="1"/>
  <c r="AD33" i="1"/>
  <c r="AE33" i="1"/>
  <c r="AD31" i="1"/>
  <c r="AE31" i="1"/>
  <c r="AC24" i="1"/>
  <c r="AD24" i="1" s="1"/>
  <c r="AC18" i="1"/>
  <c r="AE18" i="1" s="1"/>
  <c r="AC19" i="1"/>
  <c r="AE19" i="1" s="1"/>
  <c r="AC20" i="1"/>
  <c r="AE20" i="1" s="1"/>
  <c r="AC17" i="1"/>
  <c r="AE17" i="1" s="1"/>
  <c r="G5" i="2" l="1"/>
  <c r="G6" i="2"/>
  <c r="AD17" i="1"/>
  <c r="AD20" i="1"/>
  <c r="AD19" i="1"/>
  <c r="AE24" i="1"/>
  <c r="AD18" i="1"/>
  <c r="AA13" i="1" l="1"/>
  <c r="F9" i="1"/>
  <c r="AA19" i="1" s="1"/>
  <c r="AC26" i="1" s="1"/>
  <c r="F10" i="1"/>
  <c r="AA20" i="1" s="1"/>
  <c r="AC27" i="1" s="1"/>
  <c r="F11" i="1"/>
  <c r="AA21" i="1" s="1"/>
  <c r="AC28" i="1" s="1"/>
  <c r="F8" i="1"/>
  <c r="AA18" i="1" s="1"/>
  <c r="AC25" i="1" s="1"/>
  <c r="L68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16" i="1"/>
  <c r="D68" i="1"/>
  <c r="U13" i="1" s="1"/>
  <c r="AD28" i="1" l="1"/>
  <c r="AE28" i="1"/>
  <c r="AE25" i="1"/>
  <c r="AD25" i="1"/>
  <c r="AE27" i="1"/>
  <c r="AD27" i="1"/>
  <c r="AD26" i="1"/>
  <c r="AE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C15" authorId="0" shapeId="0" xr:uid="{0B181F98-5C77-4FB9-878B-147EBF6525D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Numéro de la tâche.
</t>
        </r>
        <r>
          <rPr>
            <sz val="9"/>
            <color indexed="81"/>
            <rFont val="Tahoma"/>
            <family val="2"/>
          </rPr>
          <t>Ce nombre sert d'identifiant à titre de référence. Il n'a aucune valeur en soit.</t>
        </r>
      </text>
    </comment>
    <comment ref="D15" authorId="0" shapeId="0" xr:uid="{5F6D3D1D-3F94-45C7-97A0-686E91FC8D00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Nom et description de la tâche</t>
        </r>
        <r>
          <rPr>
            <sz val="9"/>
            <color indexed="81"/>
            <rFont val="Tahoma"/>
            <family val="2"/>
          </rPr>
          <t xml:space="preserve">
Cette colonne sert à déclarer et nommer chacune des tâches importantes à réaliser. Chaque nom doit être concis et précis.
Optionnellement, il est possible d'ajouter une note donnant des l'informations complémentaires. L'objectif étant de clarifier et désambigüer les détails techniques de la tâche.</t>
        </r>
      </text>
    </comment>
    <comment ref="H15" authorId="0" shapeId="0" xr:uid="{80AA8A21-D822-45A9-AE06-C7D1D20536C5}">
      <text>
        <r>
          <rPr>
            <b/>
            <sz val="9"/>
            <color indexed="81"/>
            <rFont val="Tahoma"/>
            <family val="2"/>
          </rPr>
          <t xml:space="preserve">
Dépendance</t>
        </r>
        <r>
          <rPr>
            <sz val="9"/>
            <color indexed="81"/>
            <rFont val="Tahoma"/>
            <family val="2"/>
          </rPr>
          <t xml:space="preserve">
La notion de dépendance fait référence au fait qu'une tâche dépend d'une autre.
L'identification d'une telle dépendance permet d'identifier l'ordre de développement.</t>
        </r>
      </text>
    </comment>
    <comment ref="I15" authorId="0" shapeId="0" xr:uid="{57745A7E-5A9F-4565-9D9D-F31ADAFAA599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Catégorie</t>
        </r>
        <r>
          <rPr>
            <sz val="9"/>
            <color indexed="81"/>
            <rFont val="Tahoma"/>
            <family val="2"/>
          </rPr>
          <t xml:space="preserve">
Il existe 3 catégories de tâche :
 - Essentielle | tâche obligatoire devant être réalisée
 - Souhaitable | tâche envisagée sérieusement
 - Optionnelle | tâche facultative selon l'évolution du projet</t>
        </r>
      </text>
    </comment>
    <comment ref="J15" authorId="0" shapeId="0" xr:uid="{3E490B49-7985-41E2-BCC4-B9A9F434FB9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Difficulté</t>
        </r>
        <r>
          <rPr>
            <sz val="9"/>
            <color indexed="81"/>
            <rFont val="Tahoma"/>
            <family val="2"/>
          </rPr>
          <t xml:space="preserve">
Il existe 3 niveaux de difficulté :
 - 1 | plus facile
 - 2 | moyen
 - 3 | plus difficile</t>
        </r>
      </text>
    </comment>
    <comment ref="K15" authorId="0" shapeId="0" xr:uid="{A9F380DD-4C7B-43C2-A31B-A0F0AF99ADE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Incertitude</t>
        </r>
        <r>
          <rPr>
            <sz val="9"/>
            <color indexed="81"/>
            <rFont val="Tahoma"/>
            <family val="2"/>
          </rPr>
          <t xml:space="preserve">
Il existe 3 niveaux d'incertitude :
 - 1 | faible incertitude (type de développement connu)
 - 2 | moyenne incertitude (approfondissement de concepts déjà abordés)
 - 3 | forte incertitude (développement inconnu et apprentissage à faire)</t>
        </r>
      </text>
    </comment>
    <comment ref="L15" authorId="0" shapeId="0" xr:uid="{2B6BC3A4-8BE1-4FFC-9BBF-AD41EFB57D45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Durée</t>
        </r>
        <r>
          <rPr>
            <sz val="9"/>
            <color indexed="81"/>
            <rFont val="Tahoma"/>
            <family val="2"/>
          </rPr>
          <t xml:space="preserve">
Délai de développement estimé pour réaliser la tâche.</t>
        </r>
      </text>
    </comment>
    <comment ref="M15" authorId="0" shapeId="0" xr:uid="{C248F629-B301-4E43-9EA5-F03EE4E3D22D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Sprint</t>
        </r>
        <r>
          <rPr>
            <sz val="9"/>
            <color indexed="81"/>
            <rFont val="Tahoma"/>
            <family val="2"/>
          </rPr>
          <t xml:space="preserve">
Sprint prévu auquel sera développée la tâche.</t>
        </r>
      </text>
    </comment>
    <comment ref="N15" authorId="0" shapeId="0" xr:uid="{AD87D605-9306-4CA6-A60A-273D1390265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Responsable</t>
        </r>
        <r>
          <rPr>
            <sz val="9"/>
            <color indexed="81"/>
            <rFont val="Tahoma"/>
            <family val="2"/>
          </rPr>
          <t xml:space="preserve">
La responsabilité d'une tâche fait référence à l'imputabilité associé à la gestion de réalisation de cette dernière. 
Vous devez déterminer la responsabilité de supervision de la tâche soit à un membre de l'équipe ou à l'équipe. 
Cette assignation n'est pas associée systématiquement à qui fera le développement, mais plutôt à qui prendra en charge sa réalisation. 
C'est ici que vous indiquez le partage de responsabilité mentionné dans l'énoncé.</t>
        </r>
      </text>
    </comment>
  </commentList>
</comments>
</file>

<file path=xl/sharedStrings.xml><?xml version="1.0" encoding="utf-8"?>
<sst xmlns="http://schemas.openxmlformats.org/spreadsheetml/2006/main" count="285" uniqueCount="119">
  <si>
    <t>Planification</t>
  </si>
  <si>
    <t>Nom</t>
  </si>
  <si>
    <t>Prénom</t>
  </si>
  <si>
    <t>No</t>
  </si>
  <si>
    <t>Nom et description</t>
  </si>
  <si>
    <t>Difficulté</t>
  </si>
  <si>
    <t>Incertitude</t>
  </si>
  <si>
    <t>Temps</t>
  </si>
  <si>
    <t>Sprint</t>
  </si>
  <si>
    <t>Resp.</t>
  </si>
  <si>
    <t>Dép.</t>
  </si>
  <si>
    <t>Souhaitable</t>
  </si>
  <si>
    <t>Sprint 1</t>
  </si>
  <si>
    <t>Sprint 2</t>
  </si>
  <si>
    <t>Sprint 3</t>
  </si>
  <si>
    <t>Sprint 4</t>
  </si>
  <si>
    <t>Essentielle</t>
  </si>
  <si>
    <t>Optionnelle</t>
  </si>
  <si>
    <t>Catégorie</t>
  </si>
  <si>
    <t>Durée</t>
  </si>
  <si>
    <t>Équipe</t>
  </si>
  <si>
    <t>isBlank</t>
  </si>
  <si>
    <t>Valider le projet avec l'enseignant</t>
  </si>
  <si>
    <t>Rédaction du document de conception</t>
  </si>
  <si>
    <t>Rédaction du document de planification</t>
  </si>
  <si>
    <t>Dépendance</t>
  </si>
  <si>
    <t>C61 - Projet synthèse   |   Outil de planification</t>
  </si>
  <si>
    <t>Nombre d'étudiants dans l'équipe</t>
  </si>
  <si>
    <t>Initial auto.</t>
  </si>
  <si>
    <t>Responsable</t>
  </si>
  <si>
    <t>Nombre de tâches</t>
  </si>
  <si>
    <t>Plus facile</t>
  </si>
  <si>
    <t>Moyen</t>
  </si>
  <si>
    <t>Plus difficile</t>
  </si>
  <si>
    <t>Total</t>
  </si>
  <si>
    <t>Synthèse</t>
  </si>
  <si>
    <t>Instructions concernant ce document</t>
  </si>
  <si>
    <t>Saisir les informations générales du document :</t>
  </si>
  <si>
    <t>- Le nom de la tâche</t>
  </si>
  <si>
    <t>- Si applicable, identifiez la tâche préalable principale</t>
  </si>
  <si>
    <t>- Optionnellement et si pertinent, ajouter une courte description technique sous forme de note</t>
  </si>
  <si>
    <t>- Identifiez si la catégorie de la tâche</t>
  </si>
  <si>
    <t>- Identifiez les niveaux de difficulté et d'incertitude</t>
  </si>
  <si>
    <t>- Estimez la durée de développement de la tâche (un estimé réaliste)</t>
  </si>
  <si>
    <t>- Identifiez le Sprint pour lequel la tâche doit être terminée</t>
  </si>
  <si>
    <t>- Identifiez le responsable</t>
  </si>
  <si>
    <t>Membres de l'équipe</t>
  </si>
  <si>
    <t>Faible incertitude</t>
  </si>
  <si>
    <t>Moyenne incertitude</t>
  </si>
  <si>
    <t>Forte incertitude</t>
  </si>
  <si>
    <t>Compilations</t>
  </si>
  <si>
    <r>
      <t>Remplir le tableau des tâches</t>
    </r>
    <r>
      <rPr>
        <sz val="9"/>
        <color theme="1"/>
        <rFont val="Calibri"/>
        <family val="2"/>
        <scheme val="minor"/>
      </rPr>
      <t xml:space="preserve"> (voir section </t>
    </r>
    <r>
      <rPr>
        <b/>
        <sz val="10"/>
        <color theme="5"/>
        <rFont val="Calibri"/>
        <family val="2"/>
        <scheme val="minor"/>
      </rPr>
      <t>4</t>
    </r>
    <r>
      <rPr>
        <sz val="9"/>
        <color theme="1"/>
        <rFont val="Calibri"/>
        <family val="2"/>
        <scheme val="minor"/>
      </rPr>
      <t>)</t>
    </r>
  </si>
  <si>
    <r>
      <t xml:space="preserve">- les noms et prénoms des coéquipiers (voir section </t>
    </r>
    <r>
      <rPr>
        <b/>
        <sz val="10"/>
        <color theme="5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)</t>
    </r>
  </si>
  <si>
    <r>
      <t xml:space="preserve">- le nombre d'étudiants dans l'équipe (voir section </t>
    </r>
    <r>
      <rPr>
        <b/>
        <sz val="10"/>
        <color theme="5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)</t>
    </r>
  </si>
  <si>
    <r>
      <t xml:space="preserve">- le nom du projet (voir section </t>
    </r>
    <r>
      <rPr>
        <b/>
        <sz val="10"/>
        <color theme="5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)</t>
    </r>
  </si>
  <si>
    <t xml:space="preserve">    voir les indications plus bas</t>
  </si>
  <si>
    <t>Vous pouvez ajouter, modifier ou supprimer des notes différentes pour chaque cellule.</t>
  </si>
  <si>
    <t>Cet identifiant est un petit triangle rouge visible dans le coin supérieur droit.</t>
  </si>
  <si>
    <t>Lorsqu'une cellule possède une note, un petit identifiant est visible sur la cellule.</t>
  </si>
  <si>
    <t>La note est visible lorsque la souris passe au dessus de cet identifiant.</t>
  </si>
  <si>
    <t>Vous pouvez manipuler les notes dans :</t>
  </si>
  <si>
    <t xml:space="preserve">- ... </t>
  </si>
  <si>
    <r>
      <t xml:space="preserve">- le groupe </t>
    </r>
    <r>
      <rPr>
        <b/>
        <sz val="9"/>
        <color theme="1"/>
        <rFont val="Courier New"/>
        <family val="3"/>
      </rPr>
      <t>Notes</t>
    </r>
  </si>
  <si>
    <r>
      <t xml:space="preserve">- l'onglet </t>
    </r>
    <r>
      <rPr>
        <b/>
        <sz val="9"/>
        <color theme="1"/>
        <rFont val="Courier New"/>
        <family val="3"/>
      </rPr>
      <t>Révision</t>
    </r>
  </si>
  <si>
    <t>Une note permet d'ajouter des précisions via un commentaire à même la cellule.</t>
  </si>
  <si>
    <t>Manipulation de notes</t>
  </si>
  <si>
    <t>Pour ce projet, l'ajout de notes est encouragé lorsque pertinent.</t>
  </si>
  <si>
    <t>Rédaction du document de définition</t>
  </si>
  <si>
    <t>Bettina-Sarah</t>
  </si>
  <si>
    <t>Janesch</t>
  </si>
  <si>
    <t>Vincent</t>
  </si>
  <si>
    <t>Fournier</t>
  </si>
  <si>
    <t>VF</t>
  </si>
  <si>
    <t>BJ</t>
  </si>
  <si>
    <t>Composante React Router et pages de base</t>
  </si>
  <si>
    <t>Création DB + connexion temporaire avec le backend (avant entamer les DAO)</t>
  </si>
  <si>
    <t>Création du squelette frontend &amp; backend ainsi que la connexion entre eux</t>
  </si>
  <si>
    <t>Création des squelettes des classes en backend</t>
  </si>
  <si>
    <t>Authentification backend avec la création des token &amp; decorateur token_required</t>
  </si>
  <si>
    <t>Algorithme de matching meanshift</t>
  </si>
  <si>
    <t>backend: abstract Strategy + AlgoStrategy</t>
  </si>
  <si>
    <t>bibliotheque: Queue</t>
  </si>
  <si>
    <t>bibliotheque: middleware</t>
  </si>
  <si>
    <t>page Statistiques React</t>
  </si>
  <si>
    <t>Page de suggestions en React (sans swipe, juste boutons) - de base</t>
  </si>
  <si>
    <t>Chatrooms Page React de base</t>
  </si>
  <si>
    <t>Private chatroom page React de base</t>
  </si>
  <si>
    <t>TestSimulator + UserFactory 1ere version</t>
  </si>
  <si>
    <t>classe User</t>
  </si>
  <si>
    <t>EmailAdapter</t>
  </si>
  <si>
    <t>Implementation des autres algorithmes en librairie et plugger dans Strategy</t>
  </si>
  <si>
    <t>Ameliorer page de Suggestions - React</t>
  </si>
  <si>
    <t>Amelioration des pages de Login, Create Account - React</t>
  </si>
  <si>
    <t>Ameliorer tous les composantes de Bouton et les Icones - React</t>
  </si>
  <si>
    <t>Ameliorer page de private chatroom</t>
  </si>
  <si>
    <t>TestSimulator + UserFactory 2eme version</t>
  </si>
  <si>
    <t>Reviser la logique interne de l'entiereté du programme</t>
  </si>
  <si>
    <t>SwipingStrategy</t>
  </si>
  <si>
    <t>Fonctionnalité de flagging</t>
  </si>
  <si>
    <t>Page de modification de profil</t>
  </si>
  <si>
    <t>Rapport final</t>
  </si>
  <si>
    <t>Readme</t>
  </si>
  <si>
    <t>Vidéo de présentation</t>
  </si>
  <si>
    <t>API localisation dans le frontend + introduction dans l'algo</t>
  </si>
  <si>
    <t>Creation des vues et indexs dans la base de donnée</t>
  </si>
  <si>
    <t>Mode jour/nuit</t>
  </si>
  <si>
    <t>Login, Logout, Créer profil - AccountManager</t>
  </si>
  <si>
    <t>Composantes React: Home, Login, Create account page</t>
  </si>
  <si>
    <t>Page de questionnaire - React &amp; base de données</t>
  </si>
  <si>
    <t>abstract class DAO &amp; AccountDAO</t>
  </si>
  <si>
    <t>MatchingDAO</t>
  </si>
  <si>
    <t>ChatroomManager et websocket + ChatDAO</t>
  </si>
  <si>
    <t>NotificationManager + NotificationDAO</t>
  </si>
  <si>
    <t>classe Statistics backend + StatsDAO + fonctions statistiques base de données</t>
  </si>
  <si>
    <t>MatchingManager - logique de swiping &amp; matching</t>
  </si>
  <si>
    <t>Modification mot de passe / reinitialisation mot de passe - backend + frontend</t>
  </si>
  <si>
    <t>Pages de confirmation email, page de menu (settings) - effacer profil</t>
  </si>
  <si>
    <t xml:space="preserve">trigger &amp; fonction pour tableau suggestion dans la base de données </t>
  </si>
  <si>
    <t>GreenFlag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</si>
</sst>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9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5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9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theme="8" tint="0.80001220740379042"/>
        </stop>
        <stop position="1">
          <color theme="0"/>
        </stop>
      </gradientFill>
    </fill>
  </fills>
  <borders count="9">
    <border>
      <left/>
      <right/>
      <top/>
      <bottom/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4" borderId="1" xfId="0" applyFont="1" applyFill="1" applyBorder="1" applyAlignment="1">
      <alignment horizontal="left" vertical="center"/>
    </xf>
    <xf numFmtId="0" fontId="1" fillId="5" borderId="6" xfId="0" applyFont="1" applyFill="1" applyBorder="1"/>
    <xf numFmtId="0" fontId="1" fillId="5" borderId="5" xfId="0" applyFont="1" applyFill="1" applyBorder="1"/>
    <xf numFmtId="164" fontId="1" fillId="0" borderId="0" xfId="0" applyNumberFormat="1" applyFont="1"/>
    <xf numFmtId="0" fontId="8" fillId="2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8" fillId="0" borderId="0" xfId="0" applyFont="1"/>
    <xf numFmtId="0" fontId="1" fillId="0" borderId="0" xfId="0" quotePrefix="1" applyFont="1"/>
    <xf numFmtId="0" fontId="8" fillId="2" borderId="3" xfId="0" applyFont="1" applyFill="1" applyBorder="1" applyAlignment="1">
      <alignment horizontal="center" vertical="center"/>
    </xf>
    <xf numFmtId="164" fontId="8" fillId="3" borderId="3" xfId="0" applyNumberFormat="1" applyFont="1" applyFill="1" applyBorder="1" applyAlignment="1">
      <alignment horizontal="center" vertical="center"/>
    </xf>
    <xf numFmtId="0" fontId="13" fillId="0" borderId="0" xfId="0" quotePrefix="1" applyFont="1" applyAlignment="1">
      <alignment vertical="top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164" fontId="1" fillId="3" borderId="3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164" fontId="1" fillId="2" borderId="3" xfId="0" applyNumberFormat="1" applyFont="1" applyFill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164" fontId="1" fillId="3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2" borderId="3" xfId="0" applyFont="1" applyFill="1" applyBorder="1" applyAlignment="1" applyProtection="1">
      <alignment horizontal="left" vertical="center"/>
      <protection locked="0"/>
    </xf>
    <xf numFmtId="0" fontId="5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/>
      <protection locked="0"/>
    </xf>
    <xf numFmtId="0" fontId="1" fillId="3" borderId="3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9" fillId="5" borderId="6" xfId="0" applyFont="1" applyFill="1" applyBorder="1" applyAlignment="1" applyProtection="1">
      <alignment horizontal="left" vertical="center"/>
      <protection locked="0"/>
    </xf>
    <xf numFmtId="0" fontId="10" fillId="0" borderId="7" xfId="0" applyFont="1" applyBorder="1"/>
    <xf numFmtId="0" fontId="11" fillId="6" borderId="5" xfId="0" applyFont="1" applyFill="1" applyBorder="1"/>
    <xf numFmtId="0" fontId="5" fillId="4" borderId="0" xfId="0" applyFont="1" applyFill="1" applyAlignment="1">
      <alignment horizontal="right" vertical="center"/>
    </xf>
    <xf numFmtId="0" fontId="11" fillId="6" borderId="5" xfId="0" applyFont="1" applyFill="1" applyBorder="1" applyAlignment="1">
      <alignment horizontal="left"/>
    </xf>
  </cellXfs>
  <cellStyles count="1">
    <cellStyle name="Normal" xfId="0" builtinId="0"/>
  </cellStyles>
  <dxfs count="10"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rgb="FFFCFCFC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rgb="FFFCFCFC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rgb="FFFCFCFC"/>
          </stop>
        </gradientFill>
      </fill>
    </dxf>
    <dxf>
      <font>
        <color rgb="FF7F9000"/>
      </font>
      <fill>
        <gradientFill type="path" left="0.5" right="0.5" top="0.5" bottom="0.5">
          <stop position="0">
            <color rgb="FFF9FFCD"/>
          </stop>
          <stop position="1">
            <color theme="0" tint="-5.0965910824915313E-2"/>
          </stop>
        </gradientFill>
      </fill>
    </dxf>
    <dxf>
      <font>
        <color rgb="FF008000"/>
      </font>
      <fill>
        <gradientFill type="path" left="0.5" right="0.5" top="0.5" bottom="0.5">
          <stop position="0">
            <color rgb="FFCCFFCC"/>
          </stop>
          <stop position="1">
            <color theme="0" tint="-5.0965910824915313E-2"/>
          </stop>
        </gradientFill>
      </fill>
    </dxf>
    <dxf>
      <font>
        <color rgb="FFC05200"/>
      </font>
      <fill>
        <gradientFill type="path" left="0.5" right="0.5" top="0.5" bottom="0.5">
          <stop position="0">
            <color rgb="FFFFE2CD"/>
          </stop>
          <stop position="1">
            <color theme="0" tint="-5.0965910824915313E-2"/>
          </stop>
        </gradientFill>
      </fill>
    </dxf>
    <dxf>
      <font>
        <b/>
        <i val="0"/>
        <strike val="0"/>
      </font>
    </dxf>
    <dxf>
      <font>
        <color theme="0"/>
      </font>
      <fill>
        <patternFill>
          <bgColor theme="0"/>
        </patternFill>
      </fill>
      <border>
        <bottom/>
      </border>
    </dxf>
    <dxf>
      <font>
        <b val="0"/>
        <i val="0"/>
        <color theme="1" tint="0.499984740745262"/>
      </font>
    </dxf>
    <dxf>
      <font>
        <color rgb="FFB3BED5"/>
      </font>
    </dxf>
  </dxfs>
  <tableStyles count="0" defaultTableStyle="TableStyleMedium2" defaultPivotStyle="PivotStyleLight16"/>
  <colors>
    <mruColors>
      <color rgb="FFB3BED5"/>
      <color rgb="FFEDF0F7"/>
      <color rgb="FFA3BCDD"/>
      <color rgb="FFFFE2CD"/>
      <color rgb="FFC05200"/>
      <color rgb="FFF9FFCD"/>
      <color rgb="FF7F9000"/>
      <color rgb="FFFCFCFC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Durée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Planification!$AE$16</c:f>
              <c:strCache>
                <c:ptCount val="1"/>
                <c:pt idx="0">
                  <c:v>Durée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27C-4D27-923D-3011F221FF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27C-4D27-923D-3011F221FFE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27C-4D27-923D-3011F221FFE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27C-4D27-923D-3011F221FF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Planification!$AC$17:$AC$20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Planification!$AE$17:$AE$20</c:f>
              <c:numCache>
                <c:formatCode>[hh]:mm</c:formatCode>
                <c:ptCount val="4"/>
                <c:pt idx="0">
                  <c:v>1.8645833333294597</c:v>
                </c:pt>
                <c:pt idx="1">
                  <c:v>1.8854166666666743</c:v>
                </c:pt>
                <c:pt idx="2">
                  <c:v>1.8750000000000202</c:v>
                </c:pt>
                <c:pt idx="3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7C-4D27-923D-3011F221F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Planification!$AC$17</c:f>
              <c:strCache>
                <c:ptCount val="1"/>
                <c:pt idx="0">
                  <c:v>Sprint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Planification!$AD$17:$AE$17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1.8645833333294597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2-429C-9824-EE5121ED20BF}"/>
            </c:ext>
          </c:extLst>
        </c:ser>
        <c:ser>
          <c:idx val="1"/>
          <c:order val="1"/>
          <c:tx>
            <c:strRef>
              <c:f>Planification!$AC$18</c:f>
              <c:strCache>
                <c:ptCount val="1"/>
                <c:pt idx="0">
                  <c:v>Sprint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Planification!$AD$18:$AE$18</c:f>
              <c:numCache>
                <c:formatCode>[hh]:mm</c:formatCode>
                <c:ptCount val="2"/>
                <c:pt idx="0" formatCode="General">
                  <c:v>14</c:v>
                </c:pt>
                <c:pt idx="1">
                  <c:v>1.8854166666666743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72-429C-9824-EE5121ED20BF}"/>
            </c:ext>
          </c:extLst>
        </c:ser>
        <c:ser>
          <c:idx val="2"/>
          <c:order val="2"/>
          <c:tx>
            <c:strRef>
              <c:f>Planification!$AC$19</c:f>
              <c:strCache>
                <c:ptCount val="1"/>
                <c:pt idx="0">
                  <c:v>Sprint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Planification!$AD$19:$AE$19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1.8750000000000202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72-429C-9824-EE5121ED20BF}"/>
            </c:ext>
          </c:extLst>
        </c:ser>
        <c:ser>
          <c:idx val="3"/>
          <c:order val="3"/>
          <c:tx>
            <c:strRef>
              <c:f>Planification!$AC$20</c:f>
              <c:strCache>
                <c:ptCount val="1"/>
                <c:pt idx="0">
                  <c:v>Sprint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Planification!$AD$16:$AE$16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Planification!$AD$20:$AE$20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2.4270833333333486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72-429C-9824-EE5121ED20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71528216"/>
        <c:axId val="671525696"/>
      </c:barChart>
      <c:catAx>
        <c:axId val="67152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5696"/>
        <c:crosses val="autoZero"/>
        <c:auto val="1"/>
        <c:lblAlgn val="ctr"/>
        <c:lblOffset val="100"/>
        <c:noMultiLvlLbl val="0"/>
      </c:catAx>
      <c:valAx>
        <c:axId val="6715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2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catégorie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Planification!$AC$31</c:f>
              <c:strCache>
                <c:ptCount val="1"/>
                <c:pt idx="0">
                  <c:v>Essentielle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Planification!$AD$31:$AE$31</c:f>
              <c:numCache>
                <c:formatCode>[hh]:mm</c:formatCode>
                <c:ptCount val="2"/>
                <c:pt idx="0" formatCode="General">
                  <c:v>42</c:v>
                </c:pt>
                <c:pt idx="1">
                  <c:v>7.2291666666628389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0-4117-8276-79707DC2F0D3}"/>
            </c:ext>
          </c:extLst>
        </c:ser>
        <c:ser>
          <c:idx val="1"/>
          <c:order val="1"/>
          <c:tx>
            <c:strRef>
              <c:f>Planification!$AC$32</c:f>
              <c:strCache>
                <c:ptCount val="1"/>
                <c:pt idx="0">
                  <c:v>Souhaitable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Planification!$AD$32:$AE$32</c:f>
              <c:numCache>
                <c:formatCode>[hh]:mm</c:formatCode>
                <c:ptCount val="2"/>
                <c:pt idx="0" formatCode="General">
                  <c:v>4</c:v>
                </c:pt>
                <c:pt idx="1">
                  <c:v>0.624999999999997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80-4117-8276-79707DC2F0D3}"/>
            </c:ext>
          </c:extLst>
        </c:ser>
        <c:ser>
          <c:idx val="2"/>
          <c:order val="2"/>
          <c:tx>
            <c:strRef>
              <c:f>Planification!$AC$33</c:f>
              <c:strCache>
                <c:ptCount val="1"/>
                <c:pt idx="0">
                  <c:v>Optionnelle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Planification!$AD$30:$AE$30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Planification!$AD$33:$AE$33</c:f>
              <c:numCache>
                <c:formatCode>[hh]:mm</c:formatCode>
                <c:ptCount val="2"/>
                <c:pt idx="0" formatCode="General">
                  <c:v>2</c:v>
                </c:pt>
                <c:pt idx="1">
                  <c:v>0.19791666666666669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80-4117-8276-79707DC2F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8508216"/>
        <c:axId val="588507136"/>
      </c:barChart>
      <c:catAx>
        <c:axId val="58850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7136"/>
        <c:crosses val="autoZero"/>
        <c:auto val="1"/>
        <c:lblAlgn val="ctr"/>
        <c:lblOffset val="100"/>
        <c:noMultiLvlLbl val="0"/>
      </c:catAx>
      <c:valAx>
        <c:axId val="5885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0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difficulté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Planification!$AC$36</c:f>
              <c:strCache>
                <c:ptCount val="1"/>
                <c:pt idx="0">
                  <c:v>Plus facile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Planification!$AD$36:$AE$36</c:f>
              <c:numCache>
                <c:formatCode>[hh]:mm</c:formatCode>
                <c:ptCount val="2"/>
                <c:pt idx="0" formatCode="General">
                  <c:v>19</c:v>
                </c:pt>
                <c:pt idx="1">
                  <c:v>1.5520833333333355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9-4937-9165-92F7A43FB595}"/>
            </c:ext>
          </c:extLst>
        </c:ser>
        <c:ser>
          <c:idx val="1"/>
          <c:order val="1"/>
          <c:tx>
            <c:strRef>
              <c:f>Planification!$AC$37</c:f>
              <c:strCache>
                <c:ptCount val="1"/>
                <c:pt idx="0">
                  <c:v>Moyen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Planification!$AD$37:$AE$37</c:f>
              <c:numCache>
                <c:formatCode>[hh]:mm</c:formatCode>
                <c:ptCount val="2"/>
                <c:pt idx="0" formatCode="General">
                  <c:v>18</c:v>
                </c:pt>
                <c:pt idx="1">
                  <c:v>2.7291666666666843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9-4937-9165-92F7A43FB595}"/>
            </c:ext>
          </c:extLst>
        </c:ser>
        <c:ser>
          <c:idx val="2"/>
          <c:order val="2"/>
          <c:tx>
            <c:strRef>
              <c:f>Planification!$AC$38</c:f>
              <c:strCache>
                <c:ptCount val="1"/>
                <c:pt idx="0">
                  <c:v>Plus difficile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Planification!$AD$35:$AE$35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Planification!$AD$38:$AE$38</c:f>
              <c:numCache>
                <c:formatCode>[hh]:mm</c:formatCode>
                <c:ptCount val="2"/>
                <c:pt idx="0" formatCode="General">
                  <c:v>11</c:v>
                </c:pt>
                <c:pt idx="1">
                  <c:v>3.7708333333294841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69-4937-9165-92F7A43F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1533256"/>
        <c:axId val="671530016"/>
      </c:barChart>
      <c:catAx>
        <c:axId val="67153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0016"/>
        <c:crosses val="autoZero"/>
        <c:auto val="1"/>
        <c:lblAlgn val="ctr"/>
        <c:lblOffset val="100"/>
        <c:noMultiLvlLbl val="0"/>
      </c:catAx>
      <c:valAx>
        <c:axId val="6715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3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Compilation par incertitude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Planification!$AC$41</c:f>
              <c:strCache>
                <c:ptCount val="1"/>
                <c:pt idx="0">
                  <c:v>Faible incertitude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Planification!$AD$41:$AE$41</c:f>
              <c:numCache>
                <c:formatCode>[hh]:mm</c:formatCode>
                <c:ptCount val="2"/>
                <c:pt idx="0" formatCode="General">
                  <c:v>26</c:v>
                </c:pt>
                <c:pt idx="1">
                  <c:v>2.8645833333333544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9-499C-BA9C-1B8A7AF1D9DD}"/>
            </c:ext>
          </c:extLst>
        </c:ser>
        <c:ser>
          <c:idx val="1"/>
          <c:order val="1"/>
          <c:tx>
            <c:strRef>
              <c:f>Planification!$AC$42</c:f>
              <c:strCache>
                <c:ptCount val="1"/>
                <c:pt idx="0">
                  <c:v>Moyenne incertitude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Planification!$AD$42:$AE$42</c:f>
              <c:numCache>
                <c:formatCode>[hh]:mm</c:formatCode>
                <c:ptCount val="2"/>
                <c:pt idx="0" formatCode="General">
                  <c:v>12</c:v>
                </c:pt>
                <c:pt idx="1">
                  <c:v>2.9583333333294384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9-499C-BA9C-1B8A7AF1D9DD}"/>
            </c:ext>
          </c:extLst>
        </c:ser>
        <c:ser>
          <c:idx val="2"/>
          <c:order val="2"/>
          <c:tx>
            <c:strRef>
              <c:f>Planification!$AC$43</c:f>
              <c:strCache>
                <c:ptCount val="1"/>
                <c:pt idx="0">
                  <c:v>Forte incertitude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Planification!$AD$40:$AE$40</c:f>
              <c:strCache>
                <c:ptCount val="2"/>
                <c:pt idx="0">
                  <c:v>Nombre de tâches</c:v>
                </c:pt>
                <c:pt idx="1">
                  <c:v>Durée</c:v>
                </c:pt>
              </c:strCache>
            </c:strRef>
          </c:cat>
          <c:val>
            <c:numRef>
              <c:f>Planification!$AD$43:$AE$43</c:f>
              <c:numCache>
                <c:formatCode>[hh]:mm</c:formatCode>
                <c:ptCount val="2"/>
                <c:pt idx="0" formatCode="General">
                  <c:v>10</c:v>
                </c:pt>
                <c:pt idx="1">
                  <c:v>2.2291666666667105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9-499C-BA9C-1B8A7AF1D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3329296"/>
        <c:axId val="473329656"/>
      </c:barChart>
      <c:catAx>
        <c:axId val="4733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656"/>
        <c:crosses val="autoZero"/>
        <c:auto val="1"/>
        <c:lblAlgn val="ctr"/>
        <c:lblOffset val="100"/>
        <c:noMultiLvlLbl val="0"/>
      </c:catAx>
      <c:valAx>
        <c:axId val="47332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21773</xdr:colOff>
      <xdr:row>10</xdr:row>
      <xdr:rowOff>5444</xdr:rowOff>
    </xdr:from>
    <xdr:to>
      <xdr:col>5</xdr:col>
      <xdr:colOff>631371</xdr:colOff>
      <xdr:row>24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4F5C4-8EC5-4A72-8EF2-584CAB4F7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7622</xdr:colOff>
      <xdr:row>26</xdr:row>
      <xdr:rowOff>7621</xdr:rowOff>
    </xdr:from>
    <xdr:to>
      <xdr:col>5</xdr:col>
      <xdr:colOff>617222</xdr:colOff>
      <xdr:row>40</xdr:row>
      <xdr:rowOff>175261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E31D3-364A-4D15-89FE-16A47806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627016</xdr:colOff>
      <xdr:row>26</xdr:row>
      <xdr:rowOff>7620</xdr:rowOff>
    </xdr:from>
    <xdr:to>
      <xdr:col>12</xdr:col>
      <xdr:colOff>641169</xdr:colOff>
      <xdr:row>41</xdr:row>
      <xdr:rowOff>1090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A7D782-4F0E-4667-9085-983FD70FE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</xdr:colOff>
      <xdr:row>41</xdr:row>
      <xdr:rowOff>182878</xdr:rowOff>
    </xdr:from>
    <xdr:to>
      <xdr:col>5</xdr:col>
      <xdr:colOff>624840</xdr:colOff>
      <xdr:row>56</xdr:row>
      <xdr:rowOff>175259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7FA4-2704-47C7-B0CD-7F885E54E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15243</xdr:colOff>
      <xdr:row>42</xdr:row>
      <xdr:rowOff>7620</xdr:rowOff>
    </xdr:from>
    <xdr:to>
      <xdr:col>12</xdr:col>
      <xdr:colOff>640083</xdr:colOff>
      <xdr:row>56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94A03D-A553-4919-8778-86015EE25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77288</xdr:rowOff>
    </xdr:from>
    <xdr:to>
      <xdr:col>17</xdr:col>
      <xdr:colOff>638471</xdr:colOff>
      <xdr:row>19</xdr:row>
      <xdr:rowOff>143701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A7AE93-A192-811D-E194-A59A1ADF6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8320" y="465908"/>
          <a:ext cx="5175628" cy="2713810"/>
        </a:xfrm>
        <a:prstGeom prst="rect">
          <a:avLst/>
        </a:prstGeom>
        <a:noFill/>
        <a:ln w="6350">
          <a:solidFill>
            <a:schemeClr val="tx1">
              <a:lumMod val="50000"/>
              <a:lumOff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9797</xdr:colOff>
      <xdr:row>23</xdr:row>
      <xdr:rowOff>151300</xdr:rowOff>
    </xdr:from>
    <xdr:to>
      <xdr:col>17</xdr:col>
      <xdr:colOff>639866</xdr:colOff>
      <xdr:row>27</xdr:row>
      <xdr:rowOff>71092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567F2D-04A7-95EE-66AA-B0DD2C9A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81797" y="3778420"/>
          <a:ext cx="5217308" cy="529391"/>
        </a:xfrm>
        <a:prstGeom prst="rect">
          <a:avLst/>
        </a:prstGeom>
        <a:ln w="63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  <xdr:twoCellAnchor>
    <xdr:from>
      <xdr:col>12</xdr:col>
      <xdr:colOff>382239</xdr:colOff>
      <xdr:row>24</xdr:row>
      <xdr:rowOff>5256</xdr:rowOff>
    </xdr:from>
    <xdr:to>
      <xdr:col>12</xdr:col>
      <xdr:colOff>616845</xdr:colOff>
      <xdr:row>24</xdr:row>
      <xdr:rowOff>130290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08BF8E6-9A92-0972-BED6-A57188BC47C4}"/>
            </a:ext>
          </a:extLst>
        </xdr:cNvPr>
        <xdr:cNvSpPr/>
      </xdr:nvSpPr>
      <xdr:spPr>
        <a:xfrm>
          <a:off x="6268032" y="3767959"/>
          <a:ext cx="234606" cy="125034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588580</xdr:colOff>
      <xdr:row>24</xdr:row>
      <xdr:rowOff>107469</xdr:rowOff>
    </xdr:from>
    <xdr:to>
      <xdr:col>15</xdr:col>
      <xdr:colOff>108369</xdr:colOff>
      <xdr:row>26</xdr:row>
      <xdr:rowOff>106005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D4BD16-7E2D-43FD-B340-3C8D11335246}"/>
            </a:ext>
          </a:extLst>
        </xdr:cNvPr>
        <xdr:cNvSpPr/>
      </xdr:nvSpPr>
      <xdr:spPr>
        <a:xfrm>
          <a:off x="7788166" y="3870172"/>
          <a:ext cx="176686" cy="303336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586402</xdr:colOff>
      <xdr:row>26</xdr:row>
      <xdr:rowOff>106004</xdr:rowOff>
    </xdr:from>
    <xdr:to>
      <xdr:col>16</xdr:col>
      <xdr:colOff>36787</xdr:colOff>
      <xdr:row>28</xdr:row>
      <xdr:rowOff>5256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F9A09BD-3F80-4493-B7A2-05732715A77A}"/>
            </a:ext>
          </a:extLst>
        </xdr:cNvPr>
        <xdr:cNvSpPr/>
      </xdr:nvSpPr>
      <xdr:spPr>
        <a:xfrm>
          <a:off x="7785988" y="4173507"/>
          <a:ext cx="764178" cy="204052"/>
        </a:xfrm>
        <a:prstGeom prst="rect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8</xdr:col>
      <xdr:colOff>527910</xdr:colOff>
      <xdr:row>14</xdr:row>
      <xdr:rowOff>26505</xdr:rowOff>
    </xdr:from>
    <xdr:to>
      <xdr:col>14</xdr:col>
      <xdr:colOff>92766</xdr:colOff>
      <xdr:row>25</xdr:row>
      <xdr:rowOff>82874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3044F3FD-FFFD-0AB7-82CB-92BF033D7A46}"/>
            </a:ext>
          </a:extLst>
        </xdr:cNvPr>
        <xdr:cNvCxnSpPr/>
      </xdr:nvCxnSpPr>
      <xdr:spPr>
        <a:xfrm flipV="1">
          <a:off x="4086119" y="2272748"/>
          <a:ext cx="3500751" cy="1732769"/>
        </a:xfrm>
        <a:prstGeom prst="straightConnector1">
          <a:avLst/>
        </a:prstGeom>
        <a:ln w="31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97"/>
  <sheetViews>
    <sheetView showGridLines="0" tabSelected="1" zoomScaleNormal="100" workbookViewId="0">
      <selection activeCell="C2" sqref="C2:N2"/>
    </sheetView>
  </sheetViews>
  <sheetFormatPr baseColWidth="10" defaultColWidth="9.28515625" defaultRowHeight="12" x14ac:dyDescent="0.2"/>
  <cols>
    <col min="1" max="1" width="2.28515625" style="1" customWidth="1"/>
    <col min="2" max="2" width="0.7109375" style="1" customWidth="1"/>
    <col min="3" max="3" width="5.7109375" style="1" customWidth="1"/>
    <col min="4" max="5" width="19" style="1" customWidth="1"/>
    <col min="6" max="7" width="11.5703125" style="1" customWidth="1"/>
    <col min="8" max="14" width="8.5703125" style="2" customWidth="1"/>
    <col min="15" max="18" width="9.28515625" style="1"/>
    <col min="19" max="19" width="0" style="1" hidden="1" customWidth="1"/>
    <col min="20" max="21" width="9.28515625" style="1" hidden="1" customWidth="1"/>
    <col min="22" max="27" width="9.28515625" style="2" hidden="1" customWidth="1"/>
    <col min="28" max="32" width="9.28515625" style="1" hidden="1" customWidth="1"/>
    <col min="33" max="16384" width="9.28515625" style="1"/>
  </cols>
  <sheetData>
    <row r="1" spans="2:31" ht="12.75" thickBot="1" x14ac:dyDescent="0.25"/>
    <row r="2" spans="2:31" ht="25.7" customHeight="1" thickBot="1" x14ac:dyDescent="0.25">
      <c r="B2" s="17"/>
      <c r="C2" s="45" t="s">
        <v>118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3" spans="2:31" ht="12.75" thickTop="1" x14ac:dyDescent="0.2">
      <c r="C3" s="46" t="s">
        <v>26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2:31" ht="15" customHeight="1" x14ac:dyDescent="0.2"/>
    <row r="5" spans="2:31" ht="16.5" thickBot="1" x14ac:dyDescent="0.3">
      <c r="B5" s="18"/>
      <c r="C5" s="47" t="s">
        <v>46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2:31" ht="6.6" customHeight="1" thickBot="1" x14ac:dyDescent="0.25">
      <c r="I6" s="15"/>
      <c r="K6" s="1"/>
      <c r="L6" s="1"/>
      <c r="M6" s="1"/>
      <c r="N6" s="1"/>
    </row>
    <row r="7" spans="2:31" ht="15" customHeight="1" thickBot="1" x14ac:dyDescent="0.25">
      <c r="C7" s="5"/>
      <c r="D7" s="16" t="s">
        <v>2</v>
      </c>
      <c r="E7" s="16" t="s">
        <v>1</v>
      </c>
      <c r="F7" s="5" t="s">
        <v>28</v>
      </c>
      <c r="I7" s="15"/>
      <c r="J7" s="48" t="s">
        <v>27</v>
      </c>
      <c r="K7" s="48"/>
      <c r="L7" s="48"/>
      <c r="M7" s="48"/>
      <c r="N7" s="38">
        <v>2</v>
      </c>
    </row>
    <row r="8" spans="2:31" x14ac:dyDescent="0.2">
      <c r="C8" s="8">
        <v>1</v>
      </c>
      <c r="D8" s="28" t="s">
        <v>68</v>
      </c>
      <c r="E8" s="28" t="s">
        <v>69</v>
      </c>
      <c r="F8" s="8" t="str">
        <f>IF(C8&lt;=$N$7,UPPER(LEFT(D8)) &amp; UPPER(LEFT(E8)),"")</f>
        <v>BJ</v>
      </c>
      <c r="I8" s="15"/>
    </row>
    <row r="9" spans="2:31" x14ac:dyDescent="0.2">
      <c r="C9" s="7">
        <v>2</v>
      </c>
      <c r="D9" s="29" t="s">
        <v>70</v>
      </c>
      <c r="E9" s="29" t="s">
        <v>71</v>
      </c>
      <c r="F9" s="7" t="str">
        <f t="shared" ref="F9:F11" si="0">IF(C9&lt;=$N$7,UPPER(LEFT(D9)) &amp; UPPER(LEFT(E9)),"")</f>
        <v>VF</v>
      </c>
      <c r="I9" s="15"/>
    </row>
    <row r="10" spans="2:31" x14ac:dyDescent="0.2">
      <c r="C10" s="8">
        <v>3</v>
      </c>
      <c r="D10" s="28"/>
      <c r="E10" s="28"/>
      <c r="F10" s="8" t="str">
        <f t="shared" si="0"/>
        <v/>
      </c>
      <c r="I10" s="15"/>
    </row>
    <row r="11" spans="2:31" x14ac:dyDescent="0.2">
      <c r="C11" s="7">
        <v>4</v>
      </c>
      <c r="D11" s="29"/>
      <c r="E11" s="29"/>
      <c r="F11" s="7" t="str">
        <f t="shared" si="0"/>
        <v/>
      </c>
    </row>
    <row r="12" spans="2:31" ht="15" customHeight="1" x14ac:dyDescent="0.2"/>
    <row r="13" spans="2:31" ht="16.5" thickBot="1" x14ac:dyDescent="0.3">
      <c r="B13" s="18"/>
      <c r="C13" s="47" t="s">
        <v>0</v>
      </c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U13" s="2">
        <f>D68</f>
        <v>48</v>
      </c>
      <c r="AA13" s="2">
        <f>N7</f>
        <v>2</v>
      </c>
    </row>
    <row r="14" spans="2:31" ht="6.6" customHeight="1" thickBot="1" x14ac:dyDescent="0.25"/>
    <row r="15" spans="2:31" s="4" customFormat="1" ht="15" customHeight="1" thickBot="1" x14ac:dyDescent="0.25">
      <c r="C15" s="5" t="s">
        <v>3</v>
      </c>
      <c r="D15" s="41" t="s">
        <v>4</v>
      </c>
      <c r="E15" s="41"/>
      <c r="F15" s="41"/>
      <c r="G15" s="41"/>
      <c r="H15" s="5" t="s">
        <v>10</v>
      </c>
      <c r="I15" s="5" t="s">
        <v>18</v>
      </c>
      <c r="J15" s="5" t="s">
        <v>5</v>
      </c>
      <c r="K15" s="5" t="s">
        <v>6</v>
      </c>
      <c r="L15" s="5" t="s">
        <v>19</v>
      </c>
      <c r="M15" s="5" t="s">
        <v>8</v>
      </c>
      <c r="N15" s="5" t="s">
        <v>9</v>
      </c>
      <c r="T15" s="4" t="s">
        <v>21</v>
      </c>
      <c r="U15" s="4" t="s">
        <v>25</v>
      </c>
      <c r="V15" s="6" t="s">
        <v>18</v>
      </c>
      <c r="W15" s="6" t="s">
        <v>5</v>
      </c>
      <c r="X15" s="3" t="s">
        <v>6</v>
      </c>
      <c r="Y15" s="3" t="s">
        <v>7</v>
      </c>
      <c r="Z15" s="3" t="s">
        <v>8</v>
      </c>
      <c r="AA15" s="3" t="s">
        <v>9</v>
      </c>
    </row>
    <row r="16" spans="2:31" ht="12" customHeight="1" x14ac:dyDescent="0.2">
      <c r="C16" s="11">
        <v>1</v>
      </c>
      <c r="D16" s="42" t="s">
        <v>22</v>
      </c>
      <c r="E16" s="42"/>
      <c r="F16" s="42"/>
      <c r="G16" s="42"/>
      <c r="H16" s="30"/>
      <c r="I16" s="30" t="s">
        <v>16</v>
      </c>
      <c r="J16" s="30">
        <v>1</v>
      </c>
      <c r="K16" s="30">
        <v>1</v>
      </c>
      <c r="L16" s="31">
        <v>1.0416666666666666E-2</v>
      </c>
      <c r="M16" s="30" t="s">
        <v>12</v>
      </c>
      <c r="N16" s="30" t="s">
        <v>20</v>
      </c>
      <c r="T16" s="1" t="b">
        <f t="shared" ref="T16:T47" si="1">ISBLANK(D16)</f>
        <v>0</v>
      </c>
      <c r="AA16" s="1"/>
      <c r="AC16" s="1" t="s">
        <v>8</v>
      </c>
      <c r="AD16" s="1" t="s">
        <v>30</v>
      </c>
      <c r="AE16" s="1" t="s">
        <v>19</v>
      </c>
    </row>
    <row r="17" spans="3:31" x14ac:dyDescent="0.2">
      <c r="C17" s="12">
        <v>2</v>
      </c>
      <c r="D17" s="43" t="s">
        <v>67</v>
      </c>
      <c r="E17" s="43"/>
      <c r="F17" s="43"/>
      <c r="G17" s="43"/>
      <c r="H17" s="32">
        <v>1</v>
      </c>
      <c r="I17" s="32" t="s">
        <v>16</v>
      </c>
      <c r="J17" s="32">
        <v>2</v>
      </c>
      <c r="K17" s="32">
        <v>1</v>
      </c>
      <c r="L17" s="33">
        <v>0.37500000000002298</v>
      </c>
      <c r="M17" s="32" t="s">
        <v>12</v>
      </c>
      <c r="N17" s="32" t="s">
        <v>20</v>
      </c>
      <c r="T17" s="1" t="b">
        <f t="shared" si="1"/>
        <v>0</v>
      </c>
      <c r="U17" s="2">
        <v>1</v>
      </c>
      <c r="V17" s="2" t="s">
        <v>16</v>
      </c>
      <c r="W17" s="2">
        <v>1</v>
      </c>
      <c r="X17" s="2">
        <v>1</v>
      </c>
      <c r="Y17" s="9">
        <v>1.0416666666666666E-2</v>
      </c>
      <c r="Z17" s="2" t="s">
        <v>12</v>
      </c>
      <c r="AA17" s="2" t="s">
        <v>20</v>
      </c>
      <c r="AC17" s="1" t="str">
        <f>Z17</f>
        <v>Sprint 1</v>
      </c>
      <c r="AD17" s="1">
        <f>COUNTIF(Sprint,AC17)</f>
        <v>4</v>
      </c>
      <c r="AE17" s="19">
        <f>SUMIFS(Duree, Sprint,AC17)</f>
        <v>1.8645833333294597</v>
      </c>
    </row>
    <row r="18" spans="3:31" x14ac:dyDescent="0.2">
      <c r="C18" s="13">
        <v>3</v>
      </c>
      <c r="D18" s="40" t="s">
        <v>23</v>
      </c>
      <c r="E18" s="40"/>
      <c r="F18" s="40"/>
      <c r="G18" s="40"/>
      <c r="H18" s="34">
        <v>2</v>
      </c>
      <c r="I18" s="34" t="s">
        <v>16</v>
      </c>
      <c r="J18" s="34">
        <v>3</v>
      </c>
      <c r="K18" s="34">
        <v>2</v>
      </c>
      <c r="L18" s="35">
        <v>1.4166666666627701</v>
      </c>
      <c r="M18" s="34" t="s">
        <v>12</v>
      </c>
      <c r="N18" s="34" t="s">
        <v>20</v>
      </c>
      <c r="T18" s="1" t="b">
        <f t="shared" si="1"/>
        <v>0</v>
      </c>
      <c r="U18" s="2">
        <v>2</v>
      </c>
      <c r="V18" s="2" t="s">
        <v>11</v>
      </c>
      <c r="W18" s="2">
        <v>2</v>
      </c>
      <c r="X18" s="2">
        <v>2</v>
      </c>
      <c r="Y18" s="9">
        <v>2.0833333333333332E-2</v>
      </c>
      <c r="Z18" s="2" t="s">
        <v>13</v>
      </c>
      <c r="AA18" s="2" t="str">
        <f>F8</f>
        <v>BJ</v>
      </c>
      <c r="AB18" s="1">
        <v>1</v>
      </c>
      <c r="AC18" s="1" t="str">
        <f t="shared" ref="AC18:AC20" si="2">Z18</f>
        <v>Sprint 2</v>
      </c>
      <c r="AD18" s="1">
        <f>COUNTIF(Sprint,AC18)</f>
        <v>14</v>
      </c>
      <c r="AE18" s="19">
        <f>SUMIFS(Duree, Sprint,AC18)</f>
        <v>1.8854166666666743</v>
      </c>
    </row>
    <row r="19" spans="3:31" x14ac:dyDescent="0.2">
      <c r="C19" s="12">
        <v>4</v>
      </c>
      <c r="D19" s="43" t="s">
        <v>24</v>
      </c>
      <c r="E19" s="43"/>
      <c r="F19" s="43"/>
      <c r="G19" s="43"/>
      <c r="H19" s="32">
        <v>3</v>
      </c>
      <c r="I19" s="32" t="s">
        <v>16</v>
      </c>
      <c r="J19" s="32">
        <v>1</v>
      </c>
      <c r="K19" s="32">
        <v>1</v>
      </c>
      <c r="L19" s="33">
        <v>6.25E-2</v>
      </c>
      <c r="M19" s="32" t="s">
        <v>12</v>
      </c>
      <c r="N19" s="32" t="s">
        <v>20</v>
      </c>
      <c r="T19" s="1" t="b">
        <f t="shared" si="1"/>
        <v>0</v>
      </c>
      <c r="U19" s="2">
        <v>3</v>
      </c>
      <c r="V19" s="2" t="s">
        <v>17</v>
      </c>
      <c r="W19" s="2">
        <v>3</v>
      </c>
      <c r="X19" s="2">
        <v>3</v>
      </c>
      <c r="Y19" s="9">
        <v>3.125E-2</v>
      </c>
      <c r="Z19" s="2" t="s">
        <v>14</v>
      </c>
      <c r="AA19" s="2" t="str">
        <f>F9</f>
        <v>VF</v>
      </c>
      <c r="AB19" s="1">
        <v>2</v>
      </c>
      <c r="AC19" s="1" t="str">
        <f t="shared" si="2"/>
        <v>Sprint 3</v>
      </c>
      <c r="AD19" s="1">
        <f>COUNTIF(Sprint,AC19)</f>
        <v>11</v>
      </c>
      <c r="AE19" s="19">
        <f>SUMIFS(Duree, Sprint,AC19)</f>
        <v>1.8750000000000202</v>
      </c>
    </row>
    <row r="20" spans="3:31" x14ac:dyDescent="0.2">
      <c r="C20" s="13">
        <v>5</v>
      </c>
      <c r="D20" s="40" t="s">
        <v>76</v>
      </c>
      <c r="E20" s="40"/>
      <c r="F20" s="40"/>
      <c r="G20" s="40"/>
      <c r="H20" s="34"/>
      <c r="I20" s="34" t="s">
        <v>16</v>
      </c>
      <c r="J20" s="34">
        <v>1</v>
      </c>
      <c r="K20" s="34">
        <v>2</v>
      </c>
      <c r="L20" s="35">
        <v>6.25E-2</v>
      </c>
      <c r="M20" s="34" t="s">
        <v>13</v>
      </c>
      <c r="N20" s="34" t="s">
        <v>72</v>
      </c>
      <c r="T20" s="1" t="b">
        <f t="shared" si="1"/>
        <v>0</v>
      </c>
      <c r="U20" s="2">
        <v>4</v>
      </c>
      <c r="Y20" s="9">
        <v>4.1666666666666699E-2</v>
      </c>
      <c r="Z20" s="2" t="s">
        <v>15</v>
      </c>
      <c r="AA20" s="2" t="str">
        <f>F10</f>
        <v/>
      </c>
      <c r="AC20" s="1" t="str">
        <f t="shared" si="2"/>
        <v>Sprint 4</v>
      </c>
      <c r="AD20" s="1">
        <f>COUNTIF(Sprint,AC20)</f>
        <v>19</v>
      </c>
      <c r="AE20" s="19">
        <f>SUMIFS(Duree, Sprint,AC20)</f>
        <v>2.4270833333333486</v>
      </c>
    </row>
    <row r="21" spans="3:31" x14ac:dyDescent="0.2">
      <c r="C21" s="12">
        <v>6</v>
      </c>
      <c r="D21" s="43" t="s">
        <v>74</v>
      </c>
      <c r="E21" s="43"/>
      <c r="F21" s="43"/>
      <c r="G21" s="43"/>
      <c r="H21" s="32">
        <v>5</v>
      </c>
      <c r="I21" s="32" t="s">
        <v>16</v>
      </c>
      <c r="J21" s="32">
        <v>2</v>
      </c>
      <c r="K21" s="32">
        <v>2</v>
      </c>
      <c r="L21" s="33">
        <v>0.104166666666667</v>
      </c>
      <c r="M21" s="32" t="s">
        <v>13</v>
      </c>
      <c r="N21" s="32" t="s">
        <v>73</v>
      </c>
      <c r="T21" s="1" t="b">
        <f>ISBLANK(#REF!)</f>
        <v>0</v>
      </c>
      <c r="U21" s="2">
        <v>5</v>
      </c>
      <c r="Y21" s="9">
        <v>5.2083333333333398E-2</v>
      </c>
      <c r="AA21" s="2" t="str">
        <f>F11</f>
        <v/>
      </c>
    </row>
    <row r="22" spans="3:31" x14ac:dyDescent="0.2">
      <c r="C22" s="13">
        <v>7</v>
      </c>
      <c r="D22" s="40" t="s">
        <v>75</v>
      </c>
      <c r="E22" s="40"/>
      <c r="F22" s="40"/>
      <c r="G22" s="40"/>
      <c r="H22" s="34">
        <v>5</v>
      </c>
      <c r="I22" s="34" t="s">
        <v>16</v>
      </c>
      <c r="J22" s="34">
        <v>1</v>
      </c>
      <c r="K22" s="34">
        <v>1</v>
      </c>
      <c r="L22" s="35">
        <v>7.2916666666666699E-2</v>
      </c>
      <c r="M22" s="34" t="s">
        <v>13</v>
      </c>
      <c r="N22" s="34" t="s">
        <v>72</v>
      </c>
      <c r="T22" s="1" t="b">
        <f t="shared" si="1"/>
        <v>0</v>
      </c>
      <c r="U22" s="2">
        <v>6</v>
      </c>
      <c r="Y22" s="9">
        <v>6.25E-2</v>
      </c>
    </row>
    <row r="23" spans="3:31" x14ac:dyDescent="0.2">
      <c r="C23" s="12">
        <v>8</v>
      </c>
      <c r="D23" s="39" t="s">
        <v>77</v>
      </c>
      <c r="E23" s="39"/>
      <c r="F23" s="39"/>
      <c r="G23" s="39"/>
      <c r="H23" s="32">
        <v>5</v>
      </c>
      <c r="I23" s="32" t="s">
        <v>16</v>
      </c>
      <c r="J23" s="32">
        <v>1</v>
      </c>
      <c r="K23" s="32">
        <v>1</v>
      </c>
      <c r="L23" s="33">
        <v>5.2083333333333398E-2</v>
      </c>
      <c r="M23" s="32" t="s">
        <v>13</v>
      </c>
      <c r="N23" s="32" t="s">
        <v>73</v>
      </c>
      <c r="T23" s="1" t="b">
        <f>ISBLANK(D21)</f>
        <v>0</v>
      </c>
      <c r="U23" s="2">
        <v>7</v>
      </c>
      <c r="Y23" s="9">
        <v>7.2916666666666699E-2</v>
      </c>
      <c r="AC23" s="1" t="s">
        <v>29</v>
      </c>
      <c r="AD23" s="1" t="s">
        <v>30</v>
      </c>
      <c r="AE23" s="1" t="s">
        <v>19</v>
      </c>
    </row>
    <row r="24" spans="3:31" x14ac:dyDescent="0.2">
      <c r="C24" s="13">
        <v>9</v>
      </c>
      <c r="D24" s="40" t="s">
        <v>88</v>
      </c>
      <c r="E24" s="40"/>
      <c r="F24" s="40"/>
      <c r="G24" s="40"/>
      <c r="H24" s="34"/>
      <c r="I24" s="34" t="s">
        <v>16</v>
      </c>
      <c r="J24" s="34">
        <v>1</v>
      </c>
      <c r="K24" s="34">
        <v>1</v>
      </c>
      <c r="L24" s="35">
        <v>3.125E-2</v>
      </c>
      <c r="M24" s="34" t="s">
        <v>13</v>
      </c>
      <c r="N24" s="34" t="s">
        <v>20</v>
      </c>
      <c r="T24" s="1" t="b">
        <f t="shared" si="1"/>
        <v>0</v>
      </c>
      <c r="U24" s="2">
        <v>8</v>
      </c>
      <c r="Y24" s="9">
        <v>8.3333333333333398E-2</v>
      </c>
      <c r="AC24" s="1" t="str">
        <f>AA17</f>
        <v>Équipe</v>
      </c>
      <c r="AD24" s="1">
        <f>COUNTIF(Responsabilite,AC24)</f>
        <v>26</v>
      </c>
      <c r="AE24" s="19">
        <f>SUMIFS(Duree, Responsabilite,AC24)</f>
        <v>4.7083333333294766</v>
      </c>
    </row>
    <row r="25" spans="3:31" x14ac:dyDescent="0.2">
      <c r="C25" s="12">
        <v>10</v>
      </c>
      <c r="D25" s="43" t="s">
        <v>107</v>
      </c>
      <c r="E25" s="43"/>
      <c r="F25" s="43"/>
      <c r="G25" s="43"/>
      <c r="H25" s="32">
        <v>5</v>
      </c>
      <c r="I25" s="32" t="s">
        <v>16</v>
      </c>
      <c r="J25" s="32">
        <v>3</v>
      </c>
      <c r="K25" s="32">
        <v>3</v>
      </c>
      <c r="L25" s="33">
        <v>0.16666666666666599</v>
      </c>
      <c r="M25" s="32" t="s">
        <v>13</v>
      </c>
      <c r="N25" s="32" t="s">
        <v>72</v>
      </c>
      <c r="T25" s="1" t="b">
        <f t="shared" si="1"/>
        <v>0</v>
      </c>
      <c r="U25" s="2">
        <v>9</v>
      </c>
      <c r="Y25" s="9">
        <v>9.375E-2</v>
      </c>
      <c r="AC25" s="1" t="str">
        <f t="shared" ref="AC25:AC28" si="3">AA18</f>
        <v>BJ</v>
      </c>
      <c r="AD25" s="1">
        <f>COUNTIF(Responsabilite,AC25)</f>
        <v>9</v>
      </c>
      <c r="AE25" s="19">
        <f>SUMIFS(Duree, Responsabilite,AC25)</f>
        <v>1.3645833333333353</v>
      </c>
    </row>
    <row r="26" spans="3:31" x14ac:dyDescent="0.2">
      <c r="C26" s="13">
        <v>11</v>
      </c>
      <c r="D26" s="40" t="s">
        <v>106</v>
      </c>
      <c r="E26" s="40"/>
      <c r="F26" s="40"/>
      <c r="G26" s="40"/>
      <c r="H26" s="34">
        <v>10</v>
      </c>
      <c r="I26" s="34" t="s">
        <v>16</v>
      </c>
      <c r="J26" s="34">
        <v>3</v>
      </c>
      <c r="K26" s="34">
        <v>3</v>
      </c>
      <c r="L26" s="35">
        <v>0.16666666666666599</v>
      </c>
      <c r="M26" s="34" t="s">
        <v>13</v>
      </c>
      <c r="N26" s="34" t="s">
        <v>20</v>
      </c>
      <c r="T26" s="1" t="b">
        <f t="shared" si="1"/>
        <v>0</v>
      </c>
      <c r="U26" s="2">
        <v>10</v>
      </c>
      <c r="Y26" s="9">
        <v>0.104166666666667</v>
      </c>
      <c r="AC26" s="1" t="str">
        <f t="shared" si="3"/>
        <v>VF</v>
      </c>
      <c r="AD26" s="1">
        <f>COUNTIF(Responsabilite,AC26)</f>
        <v>13</v>
      </c>
      <c r="AE26" s="19">
        <f>SUMIFS(Duree, Responsabilite,AC26)</f>
        <v>1.9791666666666921</v>
      </c>
    </row>
    <row r="27" spans="3:31" x14ac:dyDescent="0.2">
      <c r="C27" s="12">
        <v>12</v>
      </c>
      <c r="D27" s="43" t="s">
        <v>109</v>
      </c>
      <c r="E27" s="43"/>
      <c r="F27" s="43"/>
      <c r="G27" s="43"/>
      <c r="H27" s="32">
        <v>11</v>
      </c>
      <c r="I27" s="32" t="s">
        <v>16</v>
      </c>
      <c r="J27" s="32">
        <v>3</v>
      </c>
      <c r="K27" s="32">
        <v>3</v>
      </c>
      <c r="L27" s="33">
        <v>0.16666666666666599</v>
      </c>
      <c r="M27" s="32" t="s">
        <v>13</v>
      </c>
      <c r="N27" s="32" t="s">
        <v>20</v>
      </c>
      <c r="T27" s="1" t="b">
        <f t="shared" si="1"/>
        <v>0</v>
      </c>
      <c r="U27" s="2">
        <v>11</v>
      </c>
      <c r="Y27" s="9">
        <v>0.11458333333333399</v>
      </c>
      <c r="AC27" s="1" t="str">
        <f t="shared" si="3"/>
        <v/>
      </c>
      <c r="AD27" s="1">
        <f>COUNTIF(Responsabilite,AC27)</f>
        <v>2</v>
      </c>
      <c r="AE27" s="19">
        <f>SUMIFS(Duree, Responsabilite,AC27)</f>
        <v>0</v>
      </c>
    </row>
    <row r="28" spans="3:31" x14ac:dyDescent="0.2">
      <c r="C28" s="13">
        <v>13</v>
      </c>
      <c r="D28" s="40" t="s">
        <v>78</v>
      </c>
      <c r="E28" s="40"/>
      <c r="F28" s="40"/>
      <c r="G28" s="40"/>
      <c r="H28" s="34">
        <v>8</v>
      </c>
      <c r="I28" s="34" t="s">
        <v>16</v>
      </c>
      <c r="J28" s="34">
        <v>3</v>
      </c>
      <c r="K28" s="34">
        <v>3</v>
      </c>
      <c r="L28" s="35">
        <v>0.22916666666666666</v>
      </c>
      <c r="M28" s="34" t="s">
        <v>13</v>
      </c>
      <c r="N28" s="34" t="s">
        <v>73</v>
      </c>
      <c r="T28" s="1" t="b">
        <f>ISBLANK(D28)</f>
        <v>0</v>
      </c>
      <c r="U28" s="2">
        <v>12</v>
      </c>
      <c r="Y28" s="9">
        <v>0.125</v>
      </c>
      <c r="AC28" s="1" t="str">
        <f t="shared" si="3"/>
        <v/>
      </c>
      <c r="AD28" s="1">
        <f>COUNTIF(Responsabilite,AC28)</f>
        <v>2</v>
      </c>
      <c r="AE28" s="19">
        <f>SUMIFS(Duree, Responsabilite,AC28)</f>
        <v>0</v>
      </c>
    </row>
    <row r="29" spans="3:31" x14ac:dyDescent="0.2">
      <c r="C29" s="12">
        <v>14</v>
      </c>
      <c r="D29" s="43" t="s">
        <v>108</v>
      </c>
      <c r="E29" s="43"/>
      <c r="F29" s="43"/>
      <c r="G29" s="43"/>
      <c r="H29" s="32">
        <v>5</v>
      </c>
      <c r="I29" s="32" t="s">
        <v>16</v>
      </c>
      <c r="J29" s="32">
        <v>2</v>
      </c>
      <c r="K29" s="32">
        <v>2</v>
      </c>
      <c r="L29" s="33">
        <v>0.125</v>
      </c>
      <c r="M29" s="32" t="s">
        <v>13</v>
      </c>
      <c r="N29" s="32" t="s">
        <v>72</v>
      </c>
      <c r="T29" s="1" t="b">
        <f>ISBLANK(D29)</f>
        <v>0</v>
      </c>
      <c r="U29" s="2">
        <v>13</v>
      </c>
      <c r="Y29" s="9">
        <v>0.13541666666666699</v>
      </c>
    </row>
    <row r="30" spans="3:31" x14ac:dyDescent="0.2">
      <c r="C30" s="13">
        <v>15</v>
      </c>
      <c r="D30" s="40" t="s">
        <v>84</v>
      </c>
      <c r="E30" s="40"/>
      <c r="F30" s="40"/>
      <c r="G30" s="40"/>
      <c r="H30" s="34">
        <v>5</v>
      </c>
      <c r="I30" s="34" t="s">
        <v>16</v>
      </c>
      <c r="J30" s="34">
        <v>3</v>
      </c>
      <c r="K30" s="34">
        <v>2</v>
      </c>
      <c r="L30" s="35">
        <v>0.16666666666666599</v>
      </c>
      <c r="M30" s="34" t="s">
        <v>13</v>
      </c>
      <c r="N30" s="34" t="s">
        <v>73</v>
      </c>
      <c r="T30" s="1" t="b">
        <f t="shared" si="1"/>
        <v>0</v>
      </c>
      <c r="U30" s="2">
        <v>14</v>
      </c>
      <c r="Y30" s="9">
        <v>0.14583333333333401</v>
      </c>
      <c r="AD30" s="1" t="s">
        <v>30</v>
      </c>
      <c r="AE30" s="1" t="s">
        <v>19</v>
      </c>
    </row>
    <row r="31" spans="3:31" x14ac:dyDescent="0.2">
      <c r="C31" s="12">
        <v>16</v>
      </c>
      <c r="D31" s="43" t="s">
        <v>79</v>
      </c>
      <c r="E31" s="43"/>
      <c r="F31" s="43"/>
      <c r="G31" s="43"/>
      <c r="H31" s="32">
        <v>8</v>
      </c>
      <c r="I31" s="32" t="s">
        <v>16</v>
      </c>
      <c r="J31" s="32">
        <v>3</v>
      </c>
      <c r="K31" s="32">
        <v>3</v>
      </c>
      <c r="L31" s="33">
        <v>0.29166666666667701</v>
      </c>
      <c r="M31" s="32" t="s">
        <v>13</v>
      </c>
      <c r="N31" s="32" t="s">
        <v>72</v>
      </c>
      <c r="T31" s="1" t="b">
        <f t="shared" si="1"/>
        <v>0</v>
      </c>
      <c r="U31" s="2">
        <v>15</v>
      </c>
      <c r="Y31" s="9">
        <v>0.15625</v>
      </c>
      <c r="AC31" s="2" t="s">
        <v>16</v>
      </c>
      <c r="AD31" s="1">
        <f>COUNTIF(Categorie,AC31)</f>
        <v>42</v>
      </c>
      <c r="AE31" s="19">
        <f>SUMIFS(Duree, Categorie,AC31)</f>
        <v>7.2291666666628389</v>
      </c>
    </row>
    <row r="32" spans="3:31" x14ac:dyDescent="0.2">
      <c r="C32" s="13">
        <v>17</v>
      </c>
      <c r="D32" s="40" t="s">
        <v>81</v>
      </c>
      <c r="E32" s="40"/>
      <c r="F32" s="40"/>
      <c r="G32" s="40"/>
      <c r="H32" s="34">
        <v>8</v>
      </c>
      <c r="I32" s="34" t="s">
        <v>16</v>
      </c>
      <c r="J32" s="34">
        <v>1</v>
      </c>
      <c r="K32" s="34">
        <v>1</v>
      </c>
      <c r="L32" s="35">
        <v>8.3333333333333398E-2</v>
      </c>
      <c r="M32" s="34" t="s">
        <v>13</v>
      </c>
      <c r="N32" s="34" t="s">
        <v>72</v>
      </c>
      <c r="T32" s="1" t="b">
        <f t="shared" si="1"/>
        <v>0</v>
      </c>
      <c r="U32" s="2">
        <v>16</v>
      </c>
      <c r="Y32" s="9">
        <v>0.16666666666666599</v>
      </c>
      <c r="AC32" s="2" t="s">
        <v>11</v>
      </c>
      <c r="AD32" s="1">
        <f>COUNTIF(Categorie,AC32)</f>
        <v>4</v>
      </c>
      <c r="AE32" s="19">
        <f>SUMIFS(Duree, Categorie,AC32)</f>
        <v>0.624999999999997</v>
      </c>
    </row>
    <row r="33" spans="3:31" x14ac:dyDescent="0.2">
      <c r="C33" s="12">
        <v>18</v>
      </c>
      <c r="D33" s="43" t="s">
        <v>110</v>
      </c>
      <c r="E33" s="43"/>
      <c r="F33" s="43"/>
      <c r="G33" s="43"/>
      <c r="H33" s="32">
        <v>13</v>
      </c>
      <c r="I33" s="32" t="s">
        <v>16</v>
      </c>
      <c r="J33" s="32">
        <v>2</v>
      </c>
      <c r="K33" s="32">
        <v>2</v>
      </c>
      <c r="L33" s="33">
        <v>0.16666666666666599</v>
      </c>
      <c r="M33" s="32" t="s">
        <v>13</v>
      </c>
      <c r="N33" s="32" t="s">
        <v>20</v>
      </c>
      <c r="T33" s="1" t="b">
        <f t="shared" si="1"/>
        <v>0</v>
      </c>
      <c r="U33" s="2">
        <v>17</v>
      </c>
      <c r="Y33" s="9">
        <v>0.17708333333333201</v>
      </c>
      <c r="AC33" s="2" t="s">
        <v>17</v>
      </c>
      <c r="AD33" s="1">
        <f>COUNTIF(Categorie,AC33)</f>
        <v>2</v>
      </c>
      <c r="AE33" s="19">
        <f>SUMIFS(Duree, Categorie,AC33)</f>
        <v>0.19791666666666669</v>
      </c>
    </row>
    <row r="34" spans="3:31" x14ac:dyDescent="0.2">
      <c r="C34" s="13">
        <v>19</v>
      </c>
      <c r="D34" s="40" t="s">
        <v>114</v>
      </c>
      <c r="E34" s="40"/>
      <c r="F34" s="40"/>
      <c r="G34" s="40"/>
      <c r="H34" s="34">
        <v>14</v>
      </c>
      <c r="I34" s="34" t="s">
        <v>16</v>
      </c>
      <c r="J34" s="34">
        <v>3</v>
      </c>
      <c r="K34" s="34">
        <v>3</v>
      </c>
      <c r="L34" s="35">
        <v>0.250000000000003</v>
      </c>
      <c r="M34" s="34" t="s">
        <v>14</v>
      </c>
      <c r="N34" s="34" t="s">
        <v>20</v>
      </c>
      <c r="T34" s="1" t="b">
        <f t="shared" si="1"/>
        <v>0</v>
      </c>
      <c r="U34" s="2">
        <v>18</v>
      </c>
      <c r="Y34" s="9">
        <v>0.187499999999998</v>
      </c>
    </row>
    <row r="35" spans="3:31" x14ac:dyDescent="0.2">
      <c r="C35" s="12">
        <v>20</v>
      </c>
      <c r="D35" s="43" t="s">
        <v>111</v>
      </c>
      <c r="E35" s="43"/>
      <c r="F35" s="43"/>
      <c r="G35" s="43"/>
      <c r="H35" s="32">
        <v>14</v>
      </c>
      <c r="I35" s="32" t="s">
        <v>16</v>
      </c>
      <c r="J35" s="32">
        <v>3</v>
      </c>
      <c r="K35" s="32">
        <v>3</v>
      </c>
      <c r="L35" s="33">
        <v>0.33333333333335002</v>
      </c>
      <c r="M35" s="32" t="s">
        <v>14</v>
      </c>
      <c r="N35" s="32" t="s">
        <v>72</v>
      </c>
      <c r="T35" s="1" t="b">
        <f t="shared" si="1"/>
        <v>0</v>
      </c>
      <c r="U35" s="2">
        <v>19</v>
      </c>
      <c r="Y35" s="9">
        <v>0.19791666666666399</v>
      </c>
      <c r="AD35" s="1" t="s">
        <v>30</v>
      </c>
      <c r="AE35" s="1" t="s">
        <v>19</v>
      </c>
    </row>
    <row r="36" spans="3:31" x14ac:dyDescent="0.2">
      <c r="C36" s="13">
        <v>21</v>
      </c>
      <c r="D36" s="40" t="s">
        <v>85</v>
      </c>
      <c r="E36" s="40"/>
      <c r="F36" s="40"/>
      <c r="G36" s="40"/>
      <c r="H36" s="34">
        <v>12</v>
      </c>
      <c r="I36" s="34" t="s">
        <v>16</v>
      </c>
      <c r="J36" s="34">
        <v>2</v>
      </c>
      <c r="K36" s="34">
        <v>1</v>
      </c>
      <c r="L36" s="35">
        <v>0.16666666666666599</v>
      </c>
      <c r="M36" s="34" t="s">
        <v>14</v>
      </c>
      <c r="N36" s="34" t="s">
        <v>73</v>
      </c>
      <c r="T36" s="1" t="b">
        <f t="shared" si="1"/>
        <v>0</v>
      </c>
      <c r="U36" s="2">
        <v>20</v>
      </c>
      <c r="Y36" s="9">
        <v>0.20833333333333001</v>
      </c>
      <c r="AC36" s="1" t="s">
        <v>31</v>
      </c>
      <c r="AD36" s="1">
        <f>COUNTIF(Difficulte,W17)</f>
        <v>19</v>
      </c>
      <c r="AE36" s="19">
        <f>SUMIFS(Duree, Difficulte,W17)</f>
        <v>1.5520833333333355</v>
      </c>
    </row>
    <row r="37" spans="3:31" x14ac:dyDescent="0.2">
      <c r="C37" s="12">
        <v>22</v>
      </c>
      <c r="D37" s="43" t="s">
        <v>86</v>
      </c>
      <c r="E37" s="43"/>
      <c r="F37" s="43"/>
      <c r="G37" s="43"/>
      <c r="H37" s="32">
        <v>12</v>
      </c>
      <c r="I37" s="32" t="s">
        <v>16</v>
      </c>
      <c r="J37" s="32">
        <v>2</v>
      </c>
      <c r="K37" s="32">
        <v>2</v>
      </c>
      <c r="L37" s="33">
        <v>0.125</v>
      </c>
      <c r="M37" s="32" t="s">
        <v>14</v>
      </c>
      <c r="N37" s="32" t="s">
        <v>72</v>
      </c>
      <c r="T37" s="1" t="b">
        <f t="shared" si="1"/>
        <v>0</v>
      </c>
      <c r="U37" s="2">
        <v>21</v>
      </c>
      <c r="Y37" s="9">
        <v>0.22916666666666666</v>
      </c>
      <c r="AC37" s="1" t="s">
        <v>32</v>
      </c>
      <c r="AD37" s="1">
        <f>COUNTIF(Difficulte,W18)</f>
        <v>18</v>
      </c>
      <c r="AE37" s="19">
        <f>SUMIFS(Duree, Difficulte,W18)</f>
        <v>2.7291666666666843</v>
      </c>
    </row>
    <row r="38" spans="3:31" x14ac:dyDescent="0.2">
      <c r="C38" s="13">
        <v>23</v>
      </c>
      <c r="D38" s="40" t="s">
        <v>104</v>
      </c>
      <c r="E38" s="40"/>
      <c r="F38" s="40"/>
      <c r="G38" s="40"/>
      <c r="H38" s="34">
        <v>7</v>
      </c>
      <c r="I38" s="34" t="s">
        <v>16</v>
      </c>
      <c r="J38" s="34">
        <v>2</v>
      </c>
      <c r="K38" s="34">
        <v>1</v>
      </c>
      <c r="L38" s="35">
        <v>8.3333333333333398E-2</v>
      </c>
      <c r="M38" s="34" t="s">
        <v>14</v>
      </c>
      <c r="N38" s="34" t="s">
        <v>20</v>
      </c>
      <c r="T38" s="1" t="b">
        <f t="shared" si="1"/>
        <v>0</v>
      </c>
      <c r="U38" s="2">
        <v>22</v>
      </c>
      <c r="Y38" s="9">
        <v>0.250000000000003</v>
      </c>
      <c r="AC38" s="1" t="s">
        <v>33</v>
      </c>
      <c r="AD38" s="1">
        <f>COUNTIF(Difficulte,W19)</f>
        <v>11</v>
      </c>
      <c r="AE38" s="19">
        <f>SUMIFS(Duree, Difficulte,W19)</f>
        <v>3.7708333333294841</v>
      </c>
    </row>
    <row r="39" spans="3:31" x14ac:dyDescent="0.2">
      <c r="C39" s="12">
        <v>24</v>
      </c>
      <c r="D39" s="43" t="s">
        <v>80</v>
      </c>
      <c r="E39" s="43"/>
      <c r="F39" s="43"/>
      <c r="G39" s="43"/>
      <c r="H39" s="32">
        <v>12</v>
      </c>
      <c r="I39" s="32" t="s">
        <v>16</v>
      </c>
      <c r="J39" s="32">
        <v>1</v>
      </c>
      <c r="K39" s="32">
        <v>1</v>
      </c>
      <c r="L39" s="33">
        <v>0.104166666666667</v>
      </c>
      <c r="M39" s="32" t="s">
        <v>14</v>
      </c>
      <c r="N39" s="32" t="s">
        <v>20</v>
      </c>
      <c r="T39" s="1" t="b">
        <f t="shared" si="1"/>
        <v>0</v>
      </c>
      <c r="U39" s="2">
        <v>23</v>
      </c>
      <c r="Y39" s="9">
        <v>0.27083333333333998</v>
      </c>
    </row>
    <row r="40" spans="3:31" x14ac:dyDescent="0.2">
      <c r="C40" s="13">
        <v>25</v>
      </c>
      <c r="D40" s="40" t="s">
        <v>82</v>
      </c>
      <c r="E40" s="40"/>
      <c r="F40" s="40"/>
      <c r="G40" s="40"/>
      <c r="H40" s="34">
        <v>10</v>
      </c>
      <c r="I40" s="34" t="s">
        <v>16</v>
      </c>
      <c r="J40" s="34">
        <v>2</v>
      </c>
      <c r="K40" s="34">
        <v>3</v>
      </c>
      <c r="L40" s="35">
        <v>0.16666666666666599</v>
      </c>
      <c r="M40" s="34" t="s">
        <v>14</v>
      </c>
      <c r="N40" s="34" t="s">
        <v>73</v>
      </c>
      <c r="T40" s="1" t="b">
        <f t="shared" si="1"/>
        <v>0</v>
      </c>
      <c r="U40" s="2">
        <v>24</v>
      </c>
      <c r="Y40" s="9">
        <v>0.29166666666667701</v>
      </c>
      <c r="AD40" s="1" t="s">
        <v>30</v>
      </c>
      <c r="AE40" s="1" t="s">
        <v>19</v>
      </c>
    </row>
    <row r="41" spans="3:31" x14ac:dyDescent="0.2">
      <c r="C41" s="12">
        <v>26</v>
      </c>
      <c r="D41" s="43" t="s">
        <v>87</v>
      </c>
      <c r="E41" s="43"/>
      <c r="F41" s="43"/>
      <c r="G41" s="43"/>
      <c r="H41" s="32">
        <v>9</v>
      </c>
      <c r="I41" s="32" t="s">
        <v>16</v>
      </c>
      <c r="J41" s="32">
        <v>3</v>
      </c>
      <c r="K41" s="32">
        <v>2</v>
      </c>
      <c r="L41" s="33">
        <v>0.250000000000003</v>
      </c>
      <c r="M41" s="32" t="s">
        <v>14</v>
      </c>
      <c r="N41" s="32" t="s">
        <v>73</v>
      </c>
      <c r="T41" s="1" t="b">
        <f t="shared" si="1"/>
        <v>0</v>
      </c>
      <c r="U41" s="2">
        <v>25</v>
      </c>
      <c r="Y41" s="9">
        <v>0.31250000000001299</v>
      </c>
      <c r="AC41" s="1" t="s">
        <v>47</v>
      </c>
      <c r="AD41" s="1">
        <f>COUNTIF(Incertitude,X17)</f>
        <v>26</v>
      </c>
      <c r="AE41" s="19">
        <f>SUMIFS(Duree, Incertitude,X17)</f>
        <v>2.8645833333333544</v>
      </c>
    </row>
    <row r="42" spans="3:31" x14ac:dyDescent="0.2">
      <c r="C42" s="13">
        <v>27</v>
      </c>
      <c r="D42" s="40" t="s">
        <v>117</v>
      </c>
      <c r="E42" s="40"/>
      <c r="F42" s="40"/>
      <c r="G42" s="40"/>
      <c r="H42" s="34">
        <v>15</v>
      </c>
      <c r="I42" s="34" t="s">
        <v>16</v>
      </c>
      <c r="J42" s="34">
        <v>2</v>
      </c>
      <c r="K42" s="34">
        <v>2</v>
      </c>
      <c r="L42" s="35">
        <v>6.25E-2</v>
      </c>
      <c r="M42" s="34" t="s">
        <v>14</v>
      </c>
      <c r="N42" s="34" t="s">
        <v>20</v>
      </c>
      <c r="T42" s="1" t="b">
        <f t="shared" si="1"/>
        <v>0</v>
      </c>
      <c r="U42" s="2">
        <v>26</v>
      </c>
      <c r="Y42" s="9">
        <v>0.33333333333335002</v>
      </c>
      <c r="AC42" s="1" t="s">
        <v>48</v>
      </c>
      <c r="AD42" s="1">
        <f>COUNTIF(Incertitude,X18)</f>
        <v>12</v>
      </c>
      <c r="AE42" s="19">
        <f>SUMIFS(Duree, Incertitude,X18)</f>
        <v>2.9583333333294384</v>
      </c>
    </row>
    <row r="43" spans="3:31" x14ac:dyDescent="0.2">
      <c r="C43" s="12">
        <v>28</v>
      </c>
      <c r="D43" s="43" t="s">
        <v>89</v>
      </c>
      <c r="E43" s="43"/>
      <c r="F43" s="43"/>
      <c r="G43" s="43"/>
      <c r="H43" s="32">
        <v>10</v>
      </c>
      <c r="I43" s="32" t="s">
        <v>16</v>
      </c>
      <c r="J43" s="32">
        <v>2</v>
      </c>
      <c r="K43" s="32">
        <v>2</v>
      </c>
      <c r="L43" s="33">
        <v>0.14583333333333401</v>
      </c>
      <c r="M43" s="32" t="s">
        <v>14</v>
      </c>
      <c r="N43" s="32" t="s">
        <v>20</v>
      </c>
      <c r="T43" s="1" t="b">
        <f t="shared" si="1"/>
        <v>0</v>
      </c>
      <c r="U43" s="2">
        <v>27</v>
      </c>
      <c r="Y43" s="9">
        <v>0.354166666666687</v>
      </c>
      <c r="AC43" s="1" t="s">
        <v>49</v>
      </c>
      <c r="AD43" s="1">
        <f>COUNTIF(Incertitude,X19)</f>
        <v>10</v>
      </c>
      <c r="AE43" s="19">
        <f>SUMIFS(Duree, Incertitude,X19)</f>
        <v>2.2291666666667105</v>
      </c>
    </row>
    <row r="44" spans="3:31" x14ac:dyDescent="0.2">
      <c r="C44" s="13">
        <v>29</v>
      </c>
      <c r="D44" s="40" t="s">
        <v>112</v>
      </c>
      <c r="E44" s="40"/>
      <c r="F44" s="40"/>
      <c r="G44" s="40"/>
      <c r="H44" s="34">
        <v>15</v>
      </c>
      <c r="I44" s="34" t="s">
        <v>16</v>
      </c>
      <c r="J44" s="34">
        <v>2</v>
      </c>
      <c r="K44" s="34">
        <v>2</v>
      </c>
      <c r="L44" s="35">
        <v>0.187499999999998</v>
      </c>
      <c r="M44" s="34" t="s">
        <v>14</v>
      </c>
      <c r="N44" s="34" t="s">
        <v>72</v>
      </c>
      <c r="T44" s="1" t="b">
        <f t="shared" si="1"/>
        <v>0</v>
      </c>
      <c r="U44" s="2">
        <v>28</v>
      </c>
      <c r="Y44" s="9">
        <v>0.37500000000002298</v>
      </c>
    </row>
    <row r="45" spans="3:31" x14ac:dyDescent="0.2">
      <c r="C45" s="12">
        <v>30</v>
      </c>
      <c r="D45" s="43" t="s">
        <v>96</v>
      </c>
      <c r="E45" s="43"/>
      <c r="F45" s="43"/>
      <c r="G45" s="43"/>
      <c r="H45" s="32">
        <v>24</v>
      </c>
      <c r="I45" s="32" t="s">
        <v>16</v>
      </c>
      <c r="J45" s="32">
        <v>3</v>
      </c>
      <c r="K45" s="32">
        <v>3</v>
      </c>
      <c r="L45" s="33">
        <v>0.33333333333335002</v>
      </c>
      <c r="M45" s="32" t="s">
        <v>15</v>
      </c>
      <c r="N45" s="32" t="s">
        <v>20</v>
      </c>
      <c r="T45" s="1" t="b">
        <f t="shared" si="1"/>
        <v>0</v>
      </c>
      <c r="U45" s="2">
        <v>29</v>
      </c>
      <c r="Y45" s="9">
        <v>0.39583333333336002</v>
      </c>
    </row>
    <row r="46" spans="3:31" x14ac:dyDescent="0.2">
      <c r="C46" s="13">
        <v>31</v>
      </c>
      <c r="D46" s="40" t="s">
        <v>93</v>
      </c>
      <c r="E46" s="40"/>
      <c r="F46" s="40"/>
      <c r="G46" s="40"/>
      <c r="H46" s="34">
        <v>10</v>
      </c>
      <c r="I46" s="34" t="s">
        <v>16</v>
      </c>
      <c r="J46" s="34">
        <v>1</v>
      </c>
      <c r="K46" s="34">
        <v>1</v>
      </c>
      <c r="L46" s="35">
        <v>0.125</v>
      </c>
      <c r="M46" s="34" t="s">
        <v>15</v>
      </c>
      <c r="N46" s="34" t="s">
        <v>20</v>
      </c>
      <c r="T46" s="1" t="b">
        <f>ISBLANK(D46)</f>
        <v>0</v>
      </c>
      <c r="U46" s="2">
        <v>30</v>
      </c>
      <c r="Y46" s="9">
        <v>0.416666666666696</v>
      </c>
    </row>
    <row r="47" spans="3:31" x14ac:dyDescent="0.2">
      <c r="C47" s="12">
        <v>32</v>
      </c>
      <c r="D47" s="29" t="s">
        <v>92</v>
      </c>
      <c r="E47" s="29"/>
      <c r="F47" s="29"/>
      <c r="G47" s="29"/>
      <c r="H47" s="32">
        <v>10</v>
      </c>
      <c r="I47" s="32" t="s">
        <v>16</v>
      </c>
      <c r="J47" s="32">
        <v>1</v>
      </c>
      <c r="K47" s="32">
        <v>1</v>
      </c>
      <c r="L47" s="33">
        <v>0.13541666666666699</v>
      </c>
      <c r="M47" s="32" t="s">
        <v>15</v>
      </c>
      <c r="N47" s="32" t="s">
        <v>72</v>
      </c>
      <c r="T47" s="1" t="b">
        <f t="shared" si="1"/>
        <v>0</v>
      </c>
      <c r="U47" s="2">
        <v>31</v>
      </c>
      <c r="Y47" s="9">
        <v>0.45833333333333331</v>
      </c>
    </row>
    <row r="48" spans="3:31" x14ac:dyDescent="0.2">
      <c r="C48" s="13">
        <v>33</v>
      </c>
      <c r="D48" s="40" t="s">
        <v>90</v>
      </c>
      <c r="E48" s="40"/>
      <c r="F48" s="40"/>
      <c r="G48" s="40"/>
      <c r="H48" s="34">
        <v>21</v>
      </c>
      <c r="I48" s="34" t="s">
        <v>16</v>
      </c>
      <c r="J48" s="34">
        <v>1</v>
      </c>
      <c r="K48" s="34">
        <v>1</v>
      </c>
      <c r="L48" s="35">
        <v>0.125</v>
      </c>
      <c r="M48" s="34" t="s">
        <v>15</v>
      </c>
      <c r="N48" s="34" t="s">
        <v>72</v>
      </c>
      <c r="T48" s="1" t="b">
        <f t="shared" ref="T48:T65" si="4">ISBLANK(D48)</f>
        <v>0</v>
      </c>
      <c r="U48" s="2">
        <v>32</v>
      </c>
      <c r="Y48" s="9">
        <v>0.49999999999997102</v>
      </c>
    </row>
    <row r="49" spans="3:25" s="1" customFormat="1" x14ac:dyDescent="0.2">
      <c r="C49" s="12">
        <v>34</v>
      </c>
      <c r="D49" s="43" t="s">
        <v>91</v>
      </c>
      <c r="E49" s="43"/>
      <c r="F49" s="43"/>
      <c r="G49" s="43"/>
      <c r="H49" s="32">
        <v>12</v>
      </c>
      <c r="I49" s="32" t="s">
        <v>16</v>
      </c>
      <c r="J49" s="32">
        <v>1</v>
      </c>
      <c r="K49" s="32">
        <v>1</v>
      </c>
      <c r="L49" s="33">
        <v>0.14583333333333401</v>
      </c>
      <c r="M49" s="32" t="s">
        <v>15</v>
      </c>
      <c r="N49" s="32" t="s">
        <v>73</v>
      </c>
      <c r="T49" s="1" t="b">
        <f t="shared" si="4"/>
        <v>0</v>
      </c>
      <c r="U49" s="2">
        <v>33</v>
      </c>
      <c r="V49" s="2"/>
      <c r="W49" s="2"/>
      <c r="X49" s="2"/>
      <c r="Y49" s="9">
        <v>0.54166666666660801</v>
      </c>
    </row>
    <row r="50" spans="3:25" s="1" customFormat="1" x14ac:dyDescent="0.2">
      <c r="C50" s="13">
        <v>35</v>
      </c>
      <c r="D50" s="40" t="s">
        <v>97</v>
      </c>
      <c r="E50" s="40"/>
      <c r="F50" s="40"/>
      <c r="G50" s="40"/>
      <c r="H50" s="34">
        <v>21</v>
      </c>
      <c r="I50" s="34" t="s">
        <v>16</v>
      </c>
      <c r="J50" s="34">
        <v>2</v>
      </c>
      <c r="K50" s="34">
        <v>1</v>
      </c>
      <c r="L50" s="35">
        <v>0.125</v>
      </c>
      <c r="M50" s="34" t="s">
        <v>15</v>
      </c>
      <c r="N50" s="34" t="s">
        <v>20</v>
      </c>
      <c r="T50" s="1" t="b">
        <f>ISBLANK(D50)</f>
        <v>0</v>
      </c>
      <c r="U50" s="2">
        <v>34</v>
      </c>
      <c r="V50" s="2"/>
      <c r="W50" s="2"/>
      <c r="X50" s="2"/>
      <c r="Y50" s="9">
        <v>0.583333333333245</v>
      </c>
    </row>
    <row r="51" spans="3:25" s="1" customFormat="1" x14ac:dyDescent="0.2">
      <c r="C51" s="12">
        <v>36</v>
      </c>
      <c r="D51" s="43" t="s">
        <v>95</v>
      </c>
      <c r="E51" s="43"/>
      <c r="F51" s="43"/>
      <c r="G51" s="43"/>
      <c r="H51" s="32">
        <v>23</v>
      </c>
      <c r="I51" s="32" t="s">
        <v>16</v>
      </c>
      <c r="J51" s="32">
        <v>2</v>
      </c>
      <c r="K51" s="32">
        <v>2</v>
      </c>
      <c r="L51" s="33">
        <v>0.14583333333333401</v>
      </c>
      <c r="M51" s="32" t="s">
        <v>15</v>
      </c>
      <c r="N51" s="32" t="s">
        <v>20</v>
      </c>
      <c r="T51" s="1" t="b">
        <f t="shared" si="4"/>
        <v>0</v>
      </c>
      <c r="U51" s="2">
        <v>35</v>
      </c>
      <c r="V51" s="2"/>
      <c r="W51" s="2"/>
      <c r="X51" s="2"/>
      <c r="Y51" s="9">
        <v>0.62499999999988298</v>
      </c>
    </row>
    <row r="52" spans="3:25" s="1" customFormat="1" x14ac:dyDescent="0.2">
      <c r="C52" s="13">
        <v>37</v>
      </c>
      <c r="D52" s="40" t="s">
        <v>94</v>
      </c>
      <c r="E52" s="40"/>
      <c r="F52" s="40"/>
      <c r="G52" s="40"/>
      <c r="H52" s="34">
        <v>19</v>
      </c>
      <c r="I52" s="34" t="s">
        <v>16</v>
      </c>
      <c r="J52" s="34">
        <v>1</v>
      </c>
      <c r="K52" s="34">
        <v>1</v>
      </c>
      <c r="L52" s="35">
        <v>0.125</v>
      </c>
      <c r="M52" s="34" t="s">
        <v>15</v>
      </c>
      <c r="N52" s="34" t="s">
        <v>72</v>
      </c>
      <c r="T52" s="1" t="b">
        <f t="shared" si="4"/>
        <v>0</v>
      </c>
      <c r="U52" s="2">
        <v>36</v>
      </c>
      <c r="V52" s="2"/>
      <c r="W52" s="2"/>
      <c r="X52" s="2"/>
      <c r="Y52" s="9">
        <v>0.66666666666652097</v>
      </c>
    </row>
    <row r="53" spans="3:25" s="1" customFormat="1" x14ac:dyDescent="0.2">
      <c r="C53" s="12">
        <v>38</v>
      </c>
      <c r="D53" s="43" t="s">
        <v>113</v>
      </c>
      <c r="E53" s="43"/>
      <c r="F53" s="43"/>
      <c r="G53" s="43"/>
      <c r="H53" s="32">
        <v>13</v>
      </c>
      <c r="I53" s="32" t="s">
        <v>16</v>
      </c>
      <c r="J53" s="32">
        <v>2</v>
      </c>
      <c r="K53" s="32">
        <v>1</v>
      </c>
      <c r="L53" s="33">
        <v>0.104166666666667</v>
      </c>
      <c r="M53" s="32" t="s">
        <v>15</v>
      </c>
      <c r="N53" s="32" t="s">
        <v>20</v>
      </c>
      <c r="T53" s="1" t="b">
        <f t="shared" si="4"/>
        <v>0</v>
      </c>
      <c r="U53" s="2">
        <v>37</v>
      </c>
      <c r="V53" s="2"/>
      <c r="W53" s="2"/>
      <c r="X53" s="2"/>
      <c r="Y53" s="9">
        <v>0.70833333333315895</v>
      </c>
    </row>
    <row r="54" spans="3:25" s="1" customFormat="1" x14ac:dyDescent="0.2">
      <c r="C54" s="13">
        <v>39</v>
      </c>
      <c r="D54" s="40" t="s">
        <v>99</v>
      </c>
      <c r="E54" s="40"/>
      <c r="F54" s="40"/>
      <c r="G54" s="40"/>
      <c r="H54" s="34">
        <v>10</v>
      </c>
      <c r="I54" s="34" t="s">
        <v>11</v>
      </c>
      <c r="J54" s="34">
        <v>2</v>
      </c>
      <c r="K54" s="34">
        <v>1</v>
      </c>
      <c r="L54" s="35">
        <v>0.14583333333333401</v>
      </c>
      <c r="M54" s="34" t="s">
        <v>15</v>
      </c>
      <c r="N54" s="34" t="s">
        <v>72</v>
      </c>
      <c r="T54" s="1" t="b">
        <f t="shared" si="4"/>
        <v>0</v>
      </c>
      <c r="U54" s="2">
        <v>38</v>
      </c>
      <c r="V54" s="2"/>
      <c r="W54" s="2"/>
      <c r="X54" s="2"/>
      <c r="Y54" s="9">
        <v>0.74999999999979705</v>
      </c>
    </row>
    <row r="55" spans="3:25" s="1" customFormat="1" x14ac:dyDescent="0.2">
      <c r="C55" s="12">
        <v>40</v>
      </c>
      <c r="D55" s="43" t="s">
        <v>116</v>
      </c>
      <c r="E55" s="43"/>
      <c r="F55" s="43"/>
      <c r="G55" s="43"/>
      <c r="H55" s="32">
        <v>26</v>
      </c>
      <c r="I55" s="32" t="s">
        <v>16</v>
      </c>
      <c r="J55" s="32">
        <v>1</v>
      </c>
      <c r="K55" s="32">
        <v>1</v>
      </c>
      <c r="L55" s="33">
        <v>8.3333333333333398E-2</v>
      </c>
      <c r="M55" s="32" t="s">
        <v>15</v>
      </c>
      <c r="N55" s="32" t="s">
        <v>73</v>
      </c>
      <c r="T55" s="1" t="b">
        <f t="shared" si="4"/>
        <v>0</v>
      </c>
      <c r="U55" s="2">
        <v>39</v>
      </c>
      <c r="V55" s="2"/>
      <c r="W55" s="2"/>
      <c r="X55" s="2"/>
      <c r="Y55" s="9">
        <v>0.79166666666666663</v>
      </c>
    </row>
    <row r="56" spans="3:25" s="1" customFormat="1" x14ac:dyDescent="0.2">
      <c r="C56" s="13">
        <v>41</v>
      </c>
      <c r="D56" s="40" t="s">
        <v>98</v>
      </c>
      <c r="E56" s="40"/>
      <c r="F56" s="40"/>
      <c r="G56" s="40"/>
      <c r="H56" s="34">
        <v>16</v>
      </c>
      <c r="I56" s="34" t="s">
        <v>11</v>
      </c>
      <c r="J56" s="34">
        <v>2</v>
      </c>
      <c r="K56" s="34">
        <v>1</v>
      </c>
      <c r="L56" s="35">
        <v>0.20833333333333001</v>
      </c>
      <c r="M56" s="34" t="s">
        <v>15</v>
      </c>
      <c r="N56" s="34" t="s">
        <v>20</v>
      </c>
      <c r="T56" s="1" t="b">
        <f t="shared" si="4"/>
        <v>0</v>
      </c>
      <c r="U56" s="2">
        <v>40</v>
      </c>
      <c r="V56" s="2"/>
      <c r="W56" s="2"/>
      <c r="X56" s="2"/>
      <c r="Y56" s="9">
        <v>0.83333333333307302</v>
      </c>
    </row>
    <row r="57" spans="3:25" s="1" customFormat="1" x14ac:dyDescent="0.2">
      <c r="C57" s="12">
        <v>42</v>
      </c>
      <c r="D57" s="43" t="s">
        <v>83</v>
      </c>
      <c r="E57" s="43"/>
      <c r="F57" s="43"/>
      <c r="G57" s="43"/>
      <c r="H57" s="32">
        <v>35</v>
      </c>
      <c r="I57" s="32" t="s">
        <v>11</v>
      </c>
      <c r="J57" s="32">
        <v>1</v>
      </c>
      <c r="K57" s="32">
        <v>1</v>
      </c>
      <c r="L57" s="33">
        <v>0.104166666666667</v>
      </c>
      <c r="M57" s="32" t="s">
        <v>15</v>
      </c>
      <c r="N57" s="32" t="s">
        <v>20</v>
      </c>
      <c r="T57" s="1" t="b">
        <f t="shared" si="4"/>
        <v>0</v>
      </c>
      <c r="U57" s="2">
        <v>41</v>
      </c>
      <c r="V57" s="2"/>
      <c r="W57" s="2"/>
      <c r="X57" s="2"/>
      <c r="Y57" s="9">
        <v>0.87499999999947897</v>
      </c>
    </row>
    <row r="58" spans="3:25" s="1" customFormat="1" x14ac:dyDescent="0.2">
      <c r="C58" s="13">
        <v>43</v>
      </c>
      <c r="D58" s="40" t="s">
        <v>103</v>
      </c>
      <c r="E58" s="40"/>
      <c r="F58" s="40"/>
      <c r="G58" s="40"/>
      <c r="H58" s="34">
        <v>13</v>
      </c>
      <c r="I58" s="34" t="s">
        <v>17</v>
      </c>
      <c r="J58" s="34">
        <v>2</v>
      </c>
      <c r="K58" s="34">
        <v>3</v>
      </c>
      <c r="L58" s="35">
        <v>0.125</v>
      </c>
      <c r="M58" s="34" t="s">
        <v>15</v>
      </c>
      <c r="N58" s="34" t="s">
        <v>20</v>
      </c>
      <c r="T58" s="1" t="b">
        <f t="shared" si="4"/>
        <v>0</v>
      </c>
      <c r="U58" s="2">
        <v>42</v>
      </c>
      <c r="V58" s="2"/>
      <c r="W58" s="2"/>
      <c r="X58" s="2"/>
      <c r="Y58" s="9">
        <v>0.91666666666588603</v>
      </c>
    </row>
    <row r="59" spans="3:25" s="1" customFormat="1" x14ac:dyDescent="0.2">
      <c r="C59" s="12">
        <v>44</v>
      </c>
      <c r="D59" s="43" t="s">
        <v>105</v>
      </c>
      <c r="E59" s="43"/>
      <c r="F59" s="43"/>
      <c r="G59" s="43"/>
      <c r="H59" s="32"/>
      <c r="I59" s="32" t="s">
        <v>17</v>
      </c>
      <c r="J59" s="32">
        <v>1</v>
      </c>
      <c r="K59" s="32">
        <v>1</v>
      </c>
      <c r="L59" s="33">
        <v>7.2916666666666699E-2</v>
      </c>
      <c r="M59" s="32" t="s">
        <v>15</v>
      </c>
      <c r="N59" s="32" t="s">
        <v>20</v>
      </c>
      <c r="T59" s="1" t="b">
        <f t="shared" si="4"/>
        <v>0</v>
      </c>
      <c r="U59" s="2">
        <v>43</v>
      </c>
      <c r="V59" s="2"/>
      <c r="W59" s="2"/>
      <c r="X59" s="2"/>
      <c r="Y59" s="9">
        <v>0.95833333333229298</v>
      </c>
    </row>
    <row r="60" spans="3:25" s="1" customFormat="1" x14ac:dyDescent="0.2">
      <c r="C60" s="13">
        <v>45</v>
      </c>
      <c r="D60" s="40" t="s">
        <v>115</v>
      </c>
      <c r="E60" s="40"/>
      <c r="F60" s="40"/>
      <c r="G60" s="40"/>
      <c r="H60" s="34">
        <v>11</v>
      </c>
      <c r="I60" s="34" t="s">
        <v>11</v>
      </c>
      <c r="J60" s="34">
        <v>2</v>
      </c>
      <c r="K60" s="34">
        <v>1</v>
      </c>
      <c r="L60" s="35">
        <v>0.16666666666666599</v>
      </c>
      <c r="M60" s="34" t="s">
        <v>15</v>
      </c>
      <c r="N60" s="34" t="s">
        <v>20</v>
      </c>
      <c r="T60" s="1" t="b">
        <f t="shared" si="4"/>
        <v>0</v>
      </c>
      <c r="U60" s="2">
        <v>44</v>
      </c>
      <c r="V60" s="2"/>
      <c r="W60" s="2"/>
      <c r="X60" s="2"/>
      <c r="Y60" s="9">
        <v>0.99999999999870004</v>
      </c>
    </row>
    <row r="61" spans="3:25" s="1" customFormat="1" x14ac:dyDescent="0.2">
      <c r="C61" s="12">
        <v>46</v>
      </c>
      <c r="D61" s="43" t="s">
        <v>100</v>
      </c>
      <c r="E61" s="43"/>
      <c r="F61" s="43"/>
      <c r="G61" s="43"/>
      <c r="H61" s="32"/>
      <c r="I61" s="32" t="s">
        <v>16</v>
      </c>
      <c r="J61" s="32">
        <v>1</v>
      </c>
      <c r="K61" s="32">
        <v>1</v>
      </c>
      <c r="L61" s="33">
        <v>8.3333333333333398E-2</v>
      </c>
      <c r="M61" s="32" t="s">
        <v>15</v>
      </c>
      <c r="N61" s="32" t="s">
        <v>20</v>
      </c>
      <c r="T61" s="1" t="b">
        <f t="shared" si="4"/>
        <v>0</v>
      </c>
      <c r="U61" s="2">
        <v>45</v>
      </c>
      <c r="V61" s="2"/>
      <c r="W61" s="2"/>
      <c r="X61" s="2"/>
      <c r="Y61" s="9">
        <v>1.04166666666511</v>
      </c>
    </row>
    <row r="62" spans="3:25" s="1" customFormat="1" x14ac:dyDescent="0.2">
      <c r="C62" s="13">
        <v>47</v>
      </c>
      <c r="D62" s="40" t="s">
        <v>101</v>
      </c>
      <c r="E62" s="40"/>
      <c r="F62" s="40"/>
      <c r="G62" s="40"/>
      <c r="H62" s="34"/>
      <c r="I62" s="34" t="s">
        <v>16</v>
      </c>
      <c r="J62" s="34">
        <v>1</v>
      </c>
      <c r="K62" s="34">
        <v>1</v>
      </c>
      <c r="L62" s="35">
        <v>3.125E-2</v>
      </c>
      <c r="M62" s="34" t="s">
        <v>15</v>
      </c>
      <c r="N62" s="34" t="s">
        <v>20</v>
      </c>
      <c r="T62" s="1" t="b">
        <f t="shared" si="4"/>
        <v>0</v>
      </c>
      <c r="U62" s="2">
        <v>46</v>
      </c>
      <c r="V62" s="2"/>
      <c r="W62" s="2"/>
      <c r="X62" s="2"/>
      <c r="Y62" s="9">
        <v>1.0833333333315101</v>
      </c>
    </row>
    <row r="63" spans="3:25" s="1" customFormat="1" x14ac:dyDescent="0.2">
      <c r="C63" s="12">
        <v>48</v>
      </c>
      <c r="D63" s="43" t="s">
        <v>102</v>
      </c>
      <c r="E63" s="43"/>
      <c r="F63" s="43"/>
      <c r="G63" s="43"/>
      <c r="H63" s="32"/>
      <c r="I63" s="32" t="s">
        <v>16</v>
      </c>
      <c r="J63" s="32">
        <v>1</v>
      </c>
      <c r="K63" s="32">
        <v>1</v>
      </c>
      <c r="L63" s="33">
        <v>4.1666666666666699E-2</v>
      </c>
      <c r="M63" s="32" t="s">
        <v>15</v>
      </c>
      <c r="N63" s="32" t="s">
        <v>20</v>
      </c>
      <c r="T63" s="1" t="b">
        <f t="shared" si="4"/>
        <v>0</v>
      </c>
      <c r="U63" s="2">
        <v>47</v>
      </c>
      <c r="V63" s="2"/>
      <c r="W63" s="2"/>
      <c r="X63" s="2"/>
      <c r="Y63" s="9">
        <v>1.1249999999979201</v>
      </c>
    </row>
    <row r="64" spans="3:25" s="1" customFormat="1" x14ac:dyDescent="0.2">
      <c r="C64" s="13">
        <v>49</v>
      </c>
      <c r="D64" s="40"/>
      <c r="E64" s="40"/>
      <c r="F64" s="40"/>
      <c r="G64" s="40"/>
      <c r="H64" s="34"/>
      <c r="I64" s="34"/>
      <c r="J64" s="34"/>
      <c r="K64" s="34"/>
      <c r="L64" s="35"/>
      <c r="M64" s="34"/>
      <c r="N64" s="34"/>
      <c r="T64" s="1" t="b">
        <f t="shared" si="4"/>
        <v>1</v>
      </c>
      <c r="U64" s="2">
        <v>48</v>
      </c>
      <c r="V64" s="2"/>
      <c r="W64" s="2"/>
      <c r="X64" s="2"/>
      <c r="Y64" s="9">
        <v>1.1666666666643299</v>
      </c>
    </row>
    <row r="65" spans="3:25" s="1" customFormat="1" ht="12" customHeight="1" thickBot="1" x14ac:dyDescent="0.25">
      <c r="C65" s="14">
        <v>50</v>
      </c>
      <c r="D65" s="44"/>
      <c r="E65" s="44"/>
      <c r="F65" s="44"/>
      <c r="G65" s="44"/>
      <c r="H65" s="36"/>
      <c r="I65" s="36"/>
      <c r="J65" s="36"/>
      <c r="K65" s="36"/>
      <c r="L65" s="37"/>
      <c r="M65" s="36"/>
      <c r="N65" s="36"/>
      <c r="T65" s="1" t="b">
        <f t="shared" si="4"/>
        <v>1</v>
      </c>
      <c r="U65" s="2">
        <v>49</v>
      </c>
      <c r="V65" s="2"/>
      <c r="W65" s="2"/>
      <c r="X65" s="2"/>
      <c r="Y65" s="9">
        <v>1.20833333333073</v>
      </c>
    </row>
    <row r="66" spans="3:25" s="1" customFormat="1" x14ac:dyDescent="0.2">
      <c r="H66" s="2"/>
      <c r="I66" s="2"/>
      <c r="J66" s="2"/>
      <c r="K66" s="2"/>
      <c r="L66" s="2"/>
      <c r="M66" s="2"/>
      <c r="N66" s="2"/>
      <c r="V66" s="2"/>
      <c r="W66" s="2"/>
      <c r="X66" s="2"/>
      <c r="Y66" s="9">
        <v>1.2499999999971401</v>
      </c>
    </row>
    <row r="67" spans="3:25" s="1" customFormat="1" x14ac:dyDescent="0.2">
      <c r="H67" s="2"/>
      <c r="I67" s="2"/>
      <c r="J67" s="2"/>
      <c r="K67" s="2"/>
      <c r="L67" s="2"/>
      <c r="M67" s="2"/>
      <c r="N67" s="2"/>
      <c r="V67" s="2"/>
      <c r="W67" s="2"/>
      <c r="X67" s="2"/>
      <c r="Y67" s="9"/>
    </row>
    <row r="68" spans="3:25" s="1" customFormat="1" hidden="1" x14ac:dyDescent="0.2">
      <c r="D68" s="1">
        <f>COUNTA(D16:D65)</f>
        <v>48</v>
      </c>
      <c r="H68" s="2"/>
      <c r="I68" s="2"/>
      <c r="J68" s="2"/>
      <c r="K68" s="2"/>
      <c r="L68" s="9">
        <f>SUM(L16:L65)</f>
        <v>8.0520833333295023</v>
      </c>
      <c r="M68" s="2"/>
      <c r="N68" s="2"/>
      <c r="V68" s="2"/>
      <c r="W68" s="2"/>
      <c r="X68" s="2"/>
      <c r="Y68" s="9">
        <v>1.2916666666635499</v>
      </c>
    </row>
    <row r="69" spans="3:25" s="1" customFormat="1" hidden="1" x14ac:dyDescent="0.2">
      <c r="H69" s="2"/>
      <c r="I69" s="2"/>
      <c r="J69" s="2"/>
      <c r="K69" s="2"/>
      <c r="L69" s="2"/>
      <c r="M69" s="2"/>
      <c r="N69" s="2"/>
      <c r="V69" s="2"/>
      <c r="W69" s="2"/>
      <c r="X69" s="2"/>
      <c r="Y69" s="9">
        <v>1.33333333332996</v>
      </c>
    </row>
    <row r="70" spans="3:25" s="1" customFormat="1" x14ac:dyDescent="0.2">
      <c r="H70" s="2"/>
      <c r="I70" s="2"/>
      <c r="J70" s="2"/>
      <c r="K70" s="2"/>
      <c r="L70" s="2"/>
      <c r="M70" s="2"/>
      <c r="N70" s="2"/>
      <c r="V70" s="2"/>
      <c r="W70" s="2"/>
      <c r="X70" s="2"/>
      <c r="Y70" s="9">
        <v>1.37499999999636</v>
      </c>
    </row>
    <row r="71" spans="3:25" s="1" customFormat="1" x14ac:dyDescent="0.2">
      <c r="H71" s="2"/>
      <c r="I71" s="2"/>
      <c r="J71" s="2"/>
      <c r="K71" s="2"/>
      <c r="L71" s="2"/>
      <c r="M71" s="2"/>
      <c r="N71" s="2"/>
      <c r="V71" s="2"/>
      <c r="W71" s="2"/>
      <c r="X71" s="2"/>
      <c r="Y71" s="9">
        <v>1.4166666666627701</v>
      </c>
    </row>
    <row r="72" spans="3:25" s="1" customFormat="1" x14ac:dyDescent="0.2">
      <c r="H72" s="2"/>
      <c r="I72" s="2"/>
      <c r="J72" s="2"/>
      <c r="K72" s="2"/>
      <c r="L72" s="2"/>
      <c r="M72" s="2"/>
      <c r="N72" s="2"/>
      <c r="V72" s="2"/>
      <c r="W72" s="2"/>
      <c r="X72" s="2"/>
      <c r="Y72" s="9">
        <v>1.4583333333291799</v>
      </c>
    </row>
    <row r="73" spans="3:25" s="1" customFormat="1" x14ac:dyDescent="0.2">
      <c r="H73" s="2"/>
      <c r="I73" s="2"/>
      <c r="J73" s="2"/>
      <c r="K73" s="2"/>
      <c r="L73" s="2"/>
      <c r="M73" s="2"/>
      <c r="N73" s="2"/>
      <c r="V73" s="2"/>
      <c r="W73" s="2"/>
      <c r="X73" s="2"/>
      <c r="Y73" s="9">
        <v>1.49999999999558</v>
      </c>
    </row>
    <row r="74" spans="3:25" s="1" customFormat="1" x14ac:dyDescent="0.2">
      <c r="H74" s="2"/>
      <c r="I74" s="2"/>
      <c r="J74" s="2"/>
      <c r="K74" s="2"/>
      <c r="L74" s="2"/>
      <c r="M74" s="2"/>
      <c r="N74" s="2"/>
      <c r="V74" s="2"/>
      <c r="W74" s="2"/>
      <c r="X74" s="2"/>
      <c r="Y74" s="9">
        <v>1.54166666666199</v>
      </c>
    </row>
    <row r="75" spans="3:25" s="1" customFormat="1" x14ac:dyDescent="0.2">
      <c r="H75" s="2"/>
      <c r="I75" s="2"/>
      <c r="J75" s="2"/>
      <c r="K75" s="2"/>
      <c r="L75" s="2"/>
      <c r="M75" s="2"/>
      <c r="N75" s="2"/>
      <c r="V75" s="2"/>
      <c r="W75" s="2"/>
      <c r="X75" s="2"/>
      <c r="Y75" s="9">
        <v>1.5833333333284001</v>
      </c>
    </row>
    <row r="76" spans="3:25" s="1" customFormat="1" x14ac:dyDescent="0.2">
      <c r="H76" s="2"/>
      <c r="I76" s="2"/>
      <c r="J76" s="2"/>
      <c r="K76" s="2"/>
      <c r="L76" s="2"/>
      <c r="M76" s="2"/>
      <c r="N76" s="2"/>
      <c r="V76" s="2"/>
      <c r="W76" s="2"/>
      <c r="X76" s="2"/>
      <c r="Y76" s="9">
        <v>1.6249999999948099</v>
      </c>
    </row>
    <row r="77" spans="3:25" s="1" customFormat="1" x14ac:dyDescent="0.2">
      <c r="H77" s="2"/>
      <c r="I77" s="2"/>
      <c r="J77" s="2"/>
      <c r="K77" s="2"/>
      <c r="L77" s="2"/>
      <c r="M77" s="2"/>
      <c r="N77" s="2"/>
      <c r="V77" s="2"/>
      <c r="W77" s="2"/>
      <c r="X77" s="2"/>
      <c r="Y77" s="9">
        <v>1.66666666666121</v>
      </c>
    </row>
    <row r="78" spans="3:25" s="1" customFormat="1" x14ac:dyDescent="0.2">
      <c r="H78" s="2"/>
      <c r="I78" s="2"/>
      <c r="J78" s="2"/>
      <c r="K78" s="2"/>
      <c r="L78" s="2"/>
      <c r="M78" s="2"/>
      <c r="N78" s="2"/>
      <c r="V78" s="2"/>
      <c r="W78" s="2"/>
      <c r="X78" s="2"/>
      <c r="Y78" s="9">
        <v>1.7083333333276201</v>
      </c>
    </row>
    <row r="79" spans="3:25" s="1" customFormat="1" x14ac:dyDescent="0.2">
      <c r="H79" s="2"/>
      <c r="I79" s="2"/>
      <c r="J79" s="2"/>
      <c r="K79" s="2"/>
      <c r="L79" s="2"/>
      <c r="M79" s="2"/>
      <c r="N79" s="2"/>
      <c r="V79" s="2"/>
      <c r="W79" s="2"/>
      <c r="X79" s="2"/>
      <c r="Y79" s="9">
        <v>1.7499999999940301</v>
      </c>
    </row>
    <row r="80" spans="3:25" s="1" customFormat="1" x14ac:dyDescent="0.2">
      <c r="H80" s="2"/>
      <c r="I80" s="2"/>
      <c r="J80" s="2"/>
      <c r="K80" s="2"/>
      <c r="L80" s="2"/>
      <c r="M80" s="2"/>
      <c r="N80" s="2"/>
      <c r="V80" s="2"/>
      <c r="W80" s="2"/>
      <c r="X80" s="2"/>
      <c r="Y80" s="9">
        <v>1.79166666666043</v>
      </c>
    </row>
    <row r="81" spans="25:25" s="1" customFormat="1" x14ac:dyDescent="0.2">
      <c r="Y81" s="9">
        <v>1.83333333332684</v>
      </c>
    </row>
    <row r="82" spans="25:25" s="1" customFormat="1" x14ac:dyDescent="0.2">
      <c r="Y82" s="9">
        <v>1.8749999999932501</v>
      </c>
    </row>
    <row r="83" spans="25:25" s="1" customFormat="1" x14ac:dyDescent="0.2">
      <c r="Y83" s="9">
        <v>1.9166666666596599</v>
      </c>
    </row>
    <row r="84" spans="25:25" s="1" customFormat="1" x14ac:dyDescent="0.2">
      <c r="Y84" s="9">
        <v>1.95833333332606</v>
      </c>
    </row>
    <row r="85" spans="25:25" s="1" customFormat="1" x14ac:dyDescent="0.2">
      <c r="Y85" s="9">
        <v>1.99999999999247</v>
      </c>
    </row>
    <row r="86" spans="25:25" s="1" customFormat="1" x14ac:dyDescent="0.2">
      <c r="Y86" s="9">
        <v>2.0416666666588701</v>
      </c>
    </row>
    <row r="87" spans="25:25" s="1" customFormat="1" x14ac:dyDescent="0.2">
      <c r="Y87" s="9">
        <v>2.0833333333252799</v>
      </c>
    </row>
    <row r="88" spans="25:25" s="1" customFormat="1" x14ac:dyDescent="0.2">
      <c r="Y88" s="9">
        <v>2.1249999999916902</v>
      </c>
    </row>
    <row r="89" spans="25:25" s="1" customFormat="1" x14ac:dyDescent="0.2">
      <c r="Y89" s="9">
        <v>2.1666666666580898</v>
      </c>
    </row>
    <row r="90" spans="25:25" s="1" customFormat="1" x14ac:dyDescent="0.2">
      <c r="Y90" s="9">
        <v>2.2083333333245001</v>
      </c>
    </row>
    <row r="91" spans="25:25" s="1" customFormat="1" x14ac:dyDescent="0.2">
      <c r="Y91" s="9">
        <v>2.2499999999909099</v>
      </c>
    </row>
    <row r="92" spans="25:25" s="1" customFormat="1" x14ac:dyDescent="0.2">
      <c r="Y92" s="9">
        <v>2.2916666666573202</v>
      </c>
    </row>
    <row r="93" spans="25:25" s="1" customFormat="1" x14ac:dyDescent="0.2">
      <c r="Y93" s="9">
        <v>2.3333333333237198</v>
      </c>
    </row>
    <row r="94" spans="25:25" s="1" customFormat="1" x14ac:dyDescent="0.2">
      <c r="Y94" s="9">
        <v>2.3749999999901301</v>
      </c>
    </row>
    <row r="95" spans="25:25" s="1" customFormat="1" x14ac:dyDescent="0.2">
      <c r="Y95" s="9">
        <v>2.41666666665654</v>
      </c>
    </row>
    <row r="96" spans="25:25" s="1" customFormat="1" x14ac:dyDescent="0.2">
      <c r="Y96" s="9">
        <v>2.45833333332294</v>
      </c>
    </row>
    <row r="97" spans="25:25" s="1" customFormat="1" x14ac:dyDescent="0.2">
      <c r="Y97" s="9">
        <v>2.4999999999893499</v>
      </c>
    </row>
  </sheetData>
  <sheetProtection algorithmName="SHA-512" hashValue="tjqSiT+XspradLJBNpu0viI4TokIDIF0O7QeXm3BTZLmeAfSOw5TlniSFfStQ9LXJLtK7gLyf3B6jINr+qJ+Cg==" saltValue="/wSmyHkNAfBsPbW8NILu1w==" spinCount="100000" sheet="1" scenarios="1" selectLockedCells="1"/>
  <mergeCells count="54">
    <mergeCell ref="D63:G63"/>
    <mergeCell ref="D64:G64"/>
    <mergeCell ref="D65:G65"/>
    <mergeCell ref="C2:N2"/>
    <mergeCell ref="C3:N3"/>
    <mergeCell ref="C5:N5"/>
    <mergeCell ref="C13:N13"/>
    <mergeCell ref="J7:M7"/>
    <mergeCell ref="D57:G57"/>
    <mergeCell ref="D58:G58"/>
    <mergeCell ref="D59:G59"/>
    <mergeCell ref="D60:G60"/>
    <mergeCell ref="D61:G61"/>
    <mergeCell ref="D62:G62"/>
    <mergeCell ref="D51:G51"/>
    <mergeCell ref="D52:G52"/>
    <mergeCell ref="D53:G53"/>
    <mergeCell ref="D54:G54"/>
    <mergeCell ref="D55:G55"/>
    <mergeCell ref="D56:G56"/>
    <mergeCell ref="D45:G45"/>
    <mergeCell ref="D46:G46"/>
    <mergeCell ref="D48:G48"/>
    <mergeCell ref="D49:G49"/>
    <mergeCell ref="D50:G50"/>
    <mergeCell ref="D44:G44"/>
    <mergeCell ref="D33:G33"/>
    <mergeCell ref="D34:G34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32:G32"/>
    <mergeCell ref="D22:G22"/>
    <mergeCell ref="D21:G21"/>
    <mergeCell ref="D24:G24"/>
    <mergeCell ref="D25:G25"/>
    <mergeCell ref="D26:G26"/>
    <mergeCell ref="D27:G27"/>
    <mergeCell ref="D28:G28"/>
    <mergeCell ref="D29:G29"/>
    <mergeCell ref="D30:G30"/>
    <mergeCell ref="D31:G31"/>
    <mergeCell ref="D20:G20"/>
    <mergeCell ref="D15:G15"/>
    <mergeCell ref="D16:G16"/>
    <mergeCell ref="D17:G17"/>
    <mergeCell ref="D18:G18"/>
    <mergeCell ref="D19:G19"/>
  </mergeCells>
  <conditionalFormatting sqref="B2:N2">
    <cfRule type="expression" dxfId="9" priority="3">
      <formula>B$2 = "Remplacer ce texte par le nom de votre projet"</formula>
    </cfRule>
  </conditionalFormatting>
  <conditionalFormatting sqref="C16:C65">
    <cfRule type="expression" dxfId="8" priority="14">
      <formula>NOT($T16)</formula>
    </cfRule>
  </conditionalFormatting>
  <conditionalFormatting sqref="C8:F11">
    <cfRule type="expression" dxfId="7" priority="1">
      <formula>$C8&gt;$N$7</formula>
    </cfRule>
  </conditionalFormatting>
  <conditionalFormatting sqref="I16:I65">
    <cfRule type="cellIs" dxfId="6" priority="13" operator="equal">
      <formula>$V$17</formula>
    </cfRule>
  </conditionalFormatting>
  <conditionalFormatting sqref="J16:K16 J18:K18 J20:K20 J22:K22 J24:K24 J26:K26 J28:K28 J30:K30 J32:K32 J34:K34 J36:K36 J38:K38 J40:K40 J42:K42 J44:K44 J46:K46 J48:K48 J50:K50 J52:K52 J54:K54 J56:K56 J58:K58 J60:K60 J62:K62 J64:K64">
    <cfRule type="cellIs" dxfId="5" priority="8" operator="equal">
      <formula>$W$19</formula>
    </cfRule>
    <cfRule type="cellIs" dxfId="4" priority="10" operator="equal">
      <formula>$W$17</formula>
    </cfRule>
    <cfRule type="cellIs" dxfId="3" priority="11" operator="equal">
      <formula>$W$18</formula>
    </cfRule>
  </conditionalFormatting>
  <conditionalFormatting sqref="J17:K17 J19:K19 J21:K21 J23:K23 J25:K25 J27:K27 J29:K29 J31:K31 J33:K33 J35:K35 J37:K37 J39:K39 J41:K41 J43:K43 J45:K45 J47:K47 J49:K49 J51:K51 J53:K53 J55:K55 J57:K57 J59:K59 J61:K61 J63:K63 J65:K65">
    <cfRule type="cellIs" dxfId="2" priority="7" operator="equal">
      <formula>$W$19</formula>
    </cfRule>
    <cfRule type="cellIs" dxfId="1" priority="9" operator="equal">
      <formula>$W$17</formula>
    </cfRule>
    <cfRule type="cellIs" dxfId="0" priority="12" operator="equal">
      <formula>$W$18</formula>
    </cfRule>
  </conditionalFormatting>
  <conditionalFormatting sqref="L16:L65">
    <cfRule type="dataBar" priority="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{BF1E3DB5-64B2-4F06-9D04-517EAA8320CD}</x14:id>
        </ext>
      </extLst>
    </cfRule>
  </conditionalFormatting>
  <dataValidations xWindow="1629" yWindow="1417" count="8">
    <dataValidation type="list" allowBlank="1" showInputMessage="1" showErrorMessage="1" promptTitle="Catégorie de la tâche" prompt="_x000a_Veuillez saisir la catégorie de la tâche._x000a__x000a_Essentielle -&gt; obligatoire_x000a_Souhaitable -&gt; envisagée_x000a_Optionnelle -&gt; facultative" sqref="I16:I65" xr:uid="{DD0CD761-E4CE-42EA-98B7-B4FB43663207}">
      <formula1>ListeCategorie</formula1>
    </dataValidation>
    <dataValidation type="list" allowBlank="1" showInputMessage="1" showErrorMessage="1" promptTitle="Difficulté" prompt="_x000a_Veuillez saisir le niveau de difficulté de la tâche._x000a__x000a_1  :  plus facile_x000a_2  :  moyen_x000a_3  :  plus difficile" sqref="J16:J65" xr:uid="{D43C7393-AE40-40A3-A6BA-ACFF82B24CC4}">
      <formula1>ListeDifficulte</formula1>
    </dataValidation>
    <dataValidation type="list" allowBlank="1" showInputMessage="1" showErrorMessage="1" promptTitle="Incertitude" prompt="_x000a_Veuillez saisir le niveau d'incertitude de la tâche._x000a__x000a_1  :  faible incertitude_x000a_2  :  moyenne incerti._x000a_3  :  forte incertitude" sqref="K16:K65" xr:uid="{5DC4541A-23A5-4109-AE2D-F2BC3AA21CA4}">
      <formula1>ListeIncertitude</formula1>
    </dataValidation>
    <dataValidation type="list" allowBlank="1" showInputMessage="1" showErrorMessage="1" promptTitle="Dépendance" prompt="_x000a_Si applicable, veuillez saisir le numéro de la tâche préalable à la tâche courante. Sinon, laissez cette cellule vide._x000a__x000a_Si une tâche possède plusieurs dépendances, veuillez identifier la tâche la plus significative (la dépendance la plus forte). " sqref="H16:H65" xr:uid="{7EDE6A2B-B231-4CF4-8E0B-861197300C5F}">
      <formula1>ListeTacheDyn</formula1>
    </dataValidation>
    <dataValidation type="list" allowBlank="1" showInputMessage="1" showErrorMessage="1" promptTitle="Durée de développement" prompt="_x000a_Veuillez saisir un estimé réaliste du temps de développement pour la tâche." sqref="L16:L65" xr:uid="{D6B94270-B9BC-49A4-8FB6-C72EB81004E9}">
      <formula1>ListeDuree</formula1>
    </dataValidation>
    <dataValidation type="list" allowBlank="1" showInputMessage="1" showErrorMessage="1" promptTitle="Sprint visé" prompt="_x000a_Veuillez saisir le Sprint pour lequel la tâche devrait être complétée." sqref="M16:M65" xr:uid="{432248CE-7D71-44DD-97AE-01FA42214A31}">
      <formula1>ListeSprint</formula1>
    </dataValidation>
    <dataValidation type="list" allowBlank="1" showInputMessage="1" showErrorMessage="1" sqref="N7" xr:uid="{6E4BF054-75CB-4CB8-8F41-640966B9E069}">
      <formula1>"1,2,3,4"</formula1>
    </dataValidation>
    <dataValidation type="list" allowBlank="1" showInputMessage="1" showErrorMessage="1" promptTitle="Responsabilité" prompt="_x000a_Veuillez déterminer à qui incombe la responsabilité de cette tâche." sqref="N16:N65" xr:uid="{7DFD59A2-32FC-40D7-9229-142533ED9265}">
      <formula1>ListeResponsableDyn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1E3DB5-64B2-4F06-9D04-517EAA8320CD}">
            <x14:dataBar minLength="0" maxLength="100" border="1" negativeBarBorderColorSameAsPositive="0">
              <x14:cfvo type="autoMin"/>
              <x14:cfvo type="autoMax"/>
              <x14:borderColor theme="8" tint="0.39997558519241921"/>
              <x14:negativeFillColor rgb="FFFF0000"/>
              <x14:negativeBorderColor rgb="FFFF0000"/>
              <x14:axisColor rgb="FF000000"/>
            </x14:dataBar>
          </x14:cfRule>
          <xm:sqref>L16:L65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8C552-AE5F-48A4-9B18-A93F0BCBDB63}">
  <dimension ref="B1:M10"/>
  <sheetViews>
    <sheetView showGridLines="0" showRowColHeaders="0" zoomScale="160" zoomScaleNormal="160" workbookViewId="0">
      <selection activeCell="A2" sqref="A1:XFD1048576"/>
    </sheetView>
  </sheetViews>
  <sheetFormatPr baseColWidth="10" defaultColWidth="9.140625" defaultRowHeight="15" x14ac:dyDescent="0.25"/>
  <cols>
    <col min="1" max="1" width="2.42578125" customWidth="1"/>
    <col min="2" max="2" width="18.85546875" customWidth="1"/>
  </cols>
  <sheetData>
    <row r="1" spans="2:13" ht="12.95" customHeight="1" x14ac:dyDescent="0.25"/>
    <row r="2" spans="2:13" ht="16.5" thickBot="1" x14ac:dyDescent="0.3">
      <c r="B2" s="47" t="s">
        <v>35</v>
      </c>
      <c r="C2" s="47"/>
      <c r="D2" s="47"/>
      <c r="E2" s="47"/>
      <c r="F2" s="47"/>
      <c r="G2" s="47"/>
    </row>
    <row r="3" spans="2:13" ht="10.7" customHeight="1" thickBot="1" x14ac:dyDescent="0.3"/>
    <row r="4" spans="2:13" ht="15.75" thickBot="1" x14ac:dyDescent="0.3">
      <c r="B4" s="22"/>
      <c r="C4" s="22" t="s">
        <v>12</v>
      </c>
      <c r="D4" s="22" t="s">
        <v>13</v>
      </c>
      <c r="E4" s="22" t="s">
        <v>14</v>
      </c>
      <c r="F4" s="22" t="s">
        <v>15</v>
      </c>
      <c r="G4" s="22" t="s">
        <v>34</v>
      </c>
    </row>
    <row r="5" spans="2:13" x14ac:dyDescent="0.25">
      <c r="B5" s="20" t="s">
        <v>30</v>
      </c>
      <c r="C5" s="8">
        <f>COUNTIF(Sprint,C4)</f>
        <v>4</v>
      </c>
      <c r="D5" s="8">
        <f>COUNTIF(Sprint,D4)</f>
        <v>14</v>
      </c>
      <c r="E5" s="8">
        <f>COUNTIF(Sprint,E4)</f>
        <v>11</v>
      </c>
      <c r="F5" s="8">
        <f>COUNTIF(Sprint,F4)</f>
        <v>19</v>
      </c>
      <c r="G5" s="25">
        <f>SUM(C5:F5)</f>
        <v>48</v>
      </c>
    </row>
    <row r="6" spans="2:13" x14ac:dyDescent="0.25">
      <c r="B6" s="21" t="s">
        <v>19</v>
      </c>
      <c r="C6" s="10">
        <f>SUMIFS(Duree, Sprint,C4)</f>
        <v>1.8645833333294597</v>
      </c>
      <c r="D6" s="10">
        <f>SUMIFS(Duree, Sprint,D4)</f>
        <v>1.8854166666666743</v>
      </c>
      <c r="E6" s="10">
        <f>SUMIFS(Duree, Sprint,E4)</f>
        <v>1.8750000000000202</v>
      </c>
      <c r="F6" s="10">
        <f>SUMIFS(Duree, Sprint,F4)</f>
        <v>2.4270833333333486</v>
      </c>
      <c r="G6" s="26">
        <f>SUM(C6:F6)</f>
        <v>8.0520833333295023</v>
      </c>
    </row>
    <row r="9" spans="2:13" ht="16.5" thickBot="1" x14ac:dyDescent="0.3">
      <c r="B9" s="49" t="s">
        <v>50</v>
      </c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</row>
    <row r="10" spans="2:13" ht="10.7" customHeight="1" x14ac:dyDescent="0.25"/>
  </sheetData>
  <sheetProtection algorithmName="SHA-512" hashValue="7jx2YjRECZ6o8Bp/12l6CT33ZUxVZFIE8DruIq28qeqGO2CO/14nabG1jCRVqb35hCSmvSIufKDGdWZOjYPEuQ==" saltValue="Nt1swAwRwjrWuMUX30XPfw==" spinCount="100000" sheet="1" objects="1" scenarios="1" selectLockedCells="1" selectUnlockedCells="1"/>
  <mergeCells count="2">
    <mergeCell ref="B2:G2"/>
    <mergeCell ref="B9:M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F8E3-4B85-41CA-9A42-A3903D03B888}">
  <dimension ref="B1:R46"/>
  <sheetViews>
    <sheetView showGridLines="0" showRowColHeaders="0" zoomScale="160" zoomScaleNormal="160" workbookViewId="0">
      <selection sqref="A1:XFD1048576"/>
    </sheetView>
  </sheetViews>
  <sheetFormatPr baseColWidth="10" defaultColWidth="8.7109375" defaultRowHeight="15" x14ac:dyDescent="0.25"/>
  <cols>
    <col min="1" max="4" width="2.28515625" customWidth="1"/>
    <col min="5" max="5" width="13.42578125" customWidth="1"/>
  </cols>
  <sheetData>
    <row r="1" spans="2:18" ht="13.35" customHeight="1" x14ac:dyDescent="0.25"/>
    <row r="2" spans="2:18" ht="16.5" thickBot="1" x14ac:dyDescent="0.3">
      <c r="B2" s="49" t="s">
        <v>36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2:18" s="1" customFormat="1" ht="12" x14ac:dyDescent="0.2"/>
    <row r="4" spans="2:18" s="1" customFormat="1" ht="12" x14ac:dyDescent="0.2">
      <c r="C4" s="23" t="s">
        <v>37</v>
      </c>
    </row>
    <row r="5" spans="2:18" s="1" customFormat="1" ht="12.75" x14ac:dyDescent="0.2">
      <c r="D5" s="24" t="s">
        <v>54</v>
      </c>
    </row>
    <row r="6" spans="2:18" s="1" customFormat="1" ht="12.75" x14ac:dyDescent="0.2">
      <c r="D6" s="24" t="s">
        <v>53</v>
      </c>
    </row>
    <row r="7" spans="2:18" s="1" customFormat="1" ht="12.75" x14ac:dyDescent="0.2">
      <c r="D7" s="24" t="s">
        <v>52</v>
      </c>
    </row>
    <row r="8" spans="2:18" s="1" customFormat="1" ht="12" x14ac:dyDescent="0.2"/>
    <row r="9" spans="2:18" s="1" customFormat="1" ht="12.6" customHeight="1" x14ac:dyDescent="0.2">
      <c r="C9" s="23" t="s">
        <v>51</v>
      </c>
    </row>
    <row r="10" spans="2:18" s="1" customFormat="1" ht="12.6" customHeight="1" x14ac:dyDescent="0.2">
      <c r="D10" s="24" t="s">
        <v>38</v>
      </c>
    </row>
    <row r="11" spans="2:18" s="1" customFormat="1" ht="12.6" customHeight="1" x14ac:dyDescent="0.2">
      <c r="D11" s="24" t="s">
        <v>40</v>
      </c>
    </row>
    <row r="12" spans="2:18" s="1" customFormat="1" ht="12.6" customHeight="1" x14ac:dyDescent="0.2">
      <c r="D12" s="27" t="s">
        <v>55</v>
      </c>
    </row>
    <row r="13" spans="2:18" s="1" customFormat="1" ht="12" x14ac:dyDescent="0.2">
      <c r="D13" s="24" t="s">
        <v>39</v>
      </c>
    </row>
    <row r="14" spans="2:18" s="1" customFormat="1" ht="12" x14ac:dyDescent="0.2">
      <c r="D14" s="24" t="s">
        <v>41</v>
      </c>
    </row>
    <row r="15" spans="2:18" s="1" customFormat="1" ht="12" x14ac:dyDescent="0.2">
      <c r="D15" s="24" t="s">
        <v>42</v>
      </c>
    </row>
    <row r="16" spans="2:18" s="1" customFormat="1" ht="12" x14ac:dyDescent="0.2">
      <c r="D16" s="24" t="s">
        <v>43</v>
      </c>
    </row>
    <row r="17" spans="3:5" s="1" customFormat="1" ht="12" x14ac:dyDescent="0.2">
      <c r="D17" s="24" t="s">
        <v>44</v>
      </c>
    </row>
    <row r="18" spans="3:5" s="1" customFormat="1" ht="12" x14ac:dyDescent="0.2">
      <c r="D18" s="24" t="s">
        <v>45</v>
      </c>
    </row>
    <row r="19" spans="3:5" s="1" customFormat="1" ht="12" x14ac:dyDescent="0.2"/>
    <row r="20" spans="3:5" s="1" customFormat="1" ht="12" x14ac:dyDescent="0.2"/>
    <row r="21" spans="3:5" s="1" customFormat="1" ht="12" x14ac:dyDescent="0.2"/>
    <row r="22" spans="3:5" s="1" customFormat="1" ht="12" x14ac:dyDescent="0.2">
      <c r="C22" s="23" t="s">
        <v>65</v>
      </c>
    </row>
    <row r="23" spans="3:5" s="1" customFormat="1" ht="12" x14ac:dyDescent="0.2">
      <c r="D23" s="1" t="s">
        <v>64</v>
      </c>
    </row>
    <row r="24" spans="3:5" s="1" customFormat="1" ht="12" x14ac:dyDescent="0.2">
      <c r="D24" s="1" t="s">
        <v>56</v>
      </c>
    </row>
    <row r="25" spans="3:5" s="1" customFormat="1" ht="12" x14ac:dyDescent="0.2">
      <c r="D25" s="1" t="s">
        <v>58</v>
      </c>
    </row>
    <row r="26" spans="3:5" s="1" customFormat="1" ht="12" x14ac:dyDescent="0.2">
      <c r="D26" s="1" t="s">
        <v>57</v>
      </c>
    </row>
    <row r="27" spans="3:5" s="1" customFormat="1" ht="12" x14ac:dyDescent="0.2">
      <c r="D27" s="1" t="s">
        <v>59</v>
      </c>
    </row>
    <row r="28" spans="3:5" s="1" customFormat="1" ht="12" x14ac:dyDescent="0.2">
      <c r="D28" s="1" t="s">
        <v>60</v>
      </c>
    </row>
    <row r="29" spans="3:5" s="1" customFormat="1" ht="12.75" x14ac:dyDescent="0.25">
      <c r="E29" s="24" t="s">
        <v>63</v>
      </c>
    </row>
    <row r="30" spans="3:5" s="1" customFormat="1" ht="12.75" x14ac:dyDescent="0.25">
      <c r="E30" s="24" t="s">
        <v>62</v>
      </c>
    </row>
    <row r="31" spans="3:5" s="1" customFormat="1" ht="12" x14ac:dyDescent="0.2">
      <c r="E31" s="24" t="s">
        <v>61</v>
      </c>
    </row>
    <row r="32" spans="3:5" s="1" customFormat="1" ht="12" x14ac:dyDescent="0.2">
      <c r="D32" s="1" t="s">
        <v>66</v>
      </c>
    </row>
    <row r="33" s="1" customFormat="1" ht="12" x14ac:dyDescent="0.2"/>
    <row r="34" s="1" customFormat="1" ht="12" x14ac:dyDescent="0.2"/>
    <row r="35" s="1" customFormat="1" ht="12" x14ac:dyDescent="0.2"/>
    <row r="36" s="1" customFormat="1" ht="12" x14ac:dyDescent="0.2"/>
    <row r="37" s="1" customFormat="1" ht="12" x14ac:dyDescent="0.2"/>
    <row r="38" s="1" customFormat="1" ht="12" x14ac:dyDescent="0.2"/>
    <row r="39" s="1" customFormat="1" ht="12" x14ac:dyDescent="0.2"/>
    <row r="40" s="1" customFormat="1" ht="12" x14ac:dyDescent="0.2"/>
    <row r="41" s="1" customFormat="1" ht="12" x14ac:dyDescent="0.2"/>
    <row r="42" s="1" customFormat="1" ht="12" x14ac:dyDescent="0.2"/>
    <row r="43" s="1" customFormat="1" ht="12" x14ac:dyDescent="0.2"/>
    <row r="44" s="1" customFormat="1" ht="12" x14ac:dyDescent="0.2"/>
    <row r="45" s="1" customFormat="1" ht="12" x14ac:dyDescent="0.2"/>
    <row r="46" s="1" customFormat="1" ht="12" x14ac:dyDescent="0.2"/>
  </sheetData>
  <sheetProtection algorithmName="SHA-512" hashValue="Dzyfz6Pvoe1+wPoVjXKJsRTFywgjIP8eSEZi7eXOnUCA2h3K3cNX0zQIho1YSjNBBIX99v4/FYUmXsSWPOGxxw==" saltValue="B5CvoY9Z3hcMlbc34txcfw==" spinCount="100000" sheet="1" objects="1" scenarios="1" selectLockedCells="1" selectUnlockedCells="1"/>
  <mergeCells count="1">
    <mergeCell ref="B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17</vt:i4>
      </vt:variant>
    </vt:vector>
  </HeadingPairs>
  <TitlesOfParts>
    <vt:vector size="20" baseType="lpstr">
      <vt:lpstr>Planification</vt:lpstr>
      <vt:lpstr>Vue d'ensemble</vt:lpstr>
      <vt:lpstr>Indications</vt:lpstr>
      <vt:lpstr>Categorie</vt:lpstr>
      <vt:lpstr>Dependance</vt:lpstr>
      <vt:lpstr>Difficulte</vt:lpstr>
      <vt:lpstr>Duree</vt:lpstr>
      <vt:lpstr>Incertitude</vt:lpstr>
      <vt:lpstr>ListeCategorie</vt:lpstr>
      <vt:lpstr>ListeDifficulte</vt:lpstr>
      <vt:lpstr>ListeDuree</vt:lpstr>
      <vt:lpstr>ListeIncertitude</vt:lpstr>
      <vt:lpstr>ListeResponsable</vt:lpstr>
      <vt:lpstr>ListeSprint</vt:lpstr>
      <vt:lpstr>ListeTache</vt:lpstr>
      <vt:lpstr>NombreEtudiants</vt:lpstr>
      <vt:lpstr>NombreTaches</vt:lpstr>
      <vt:lpstr>Responsabilite</vt:lpstr>
      <vt:lpstr>Sprint</vt:lpstr>
      <vt:lpstr>Tache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Fournier Vincent</cp:lastModifiedBy>
  <dcterms:created xsi:type="dcterms:W3CDTF">2015-06-05T18:17:20Z</dcterms:created>
  <dcterms:modified xsi:type="dcterms:W3CDTF">2024-12-20T05:01:06Z</dcterms:modified>
</cp:coreProperties>
</file>