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---- GREEEN FLAG ----------\GreenFlag\docs\"/>
    </mc:Choice>
  </mc:AlternateContent>
  <xr:revisionPtr revIDLastSave="0" documentId="13_ncr:1_{32D25D10-8AA2-4B52-9FD9-1ABC9FD3606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<sst xmlns="http://schemas.openxmlformats.org/spreadsheetml/2006/main" count="285" uniqueCount="119">
  <si>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</si>
  <si>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</si>
  <si>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</si>
  <si>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</si>
  <si>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</si>
  <si>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</si>
  <si>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</si>
  <si>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</si>
  <si>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</si>
  <si>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</si>
  <si>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</si>
  <si>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</si>
  <si>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</si>
  <si>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</si>
  <si>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</si>
  <si>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</si>
  <si>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</si>
  <si>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</si>
  <si>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</si>
  <si>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</si>
  <si>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</si>
  <si>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</si>
  <si>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</si>
  <si>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</si>
  <si>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</si>
  <si>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</si>
  <si>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</si>
  <si>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</si>
  <si>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</si>
  <si>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</si>
  <si>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</si>
  <si>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</si>
  <si>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</si>
  <si>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</si>
  <si>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</si>
  <si>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</si>
  <si>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</si>
  <si>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</si>
  <si>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</si>
  <si>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</si>
  <si>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</si>
  <si>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</si>
  <si>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</si>
  <si>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</si>
  <si>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</si>
  <si>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</si>
  <si>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</si>
  <si>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</si>
  <si>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</si>
  <si>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</si>
  <si>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</si>
  <si>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</si>
  <si>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</si>
  <si>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</si>
  <si>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</si>
  <si>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</si>
  <si>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</si>
  <si>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</si>
  <si>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</si>
  <si>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</si>
  <si>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</si>
  <si>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</si>
  <si>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</si>
  <si>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</si>
  <si>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</si>
  <si>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</si>
  <si>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</si>
  <si>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</si>
  <si>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</si>
  <si>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Bettina-Sarah</t>
  </si>
  <si>
    <t>Janesch</t>
  </si>
  <si>
    <t>Vincent</t>
  </si>
  <si>
    <t>Fournier</t>
  </si>
  <si>
    <t>VF</t>
  </si>
  <si>
    <t>BJ</t>
  </si>
  <si>
    <t>Composante React Router et pages de base</t>
  </si>
  <si>
    <t>Création DB + connexion temporaire avec le backend (avant entamer les DAO)</t>
  </si>
  <si>
    <t>Création du squelette frontend &amp; backend ainsi que la connexion entre eux</t>
  </si>
  <si>
    <t>Création des squelettes des classes en backend</t>
  </si>
  <si>
    <t>Authentification backend avec la création des token &amp; decorateur token_required</t>
  </si>
  <si>
    <t>Algorithme de matching meanshift</t>
  </si>
  <si>
    <t>backend: abstract Strategy + AlgoStrategy</t>
  </si>
  <si>
    <t>bibliotheque: Queue</t>
  </si>
  <si>
    <t>bibliotheque: middleware</t>
  </si>
  <si>
    <t>page Statistiques React</t>
  </si>
  <si>
    <t>Page de suggestions en React (sans swipe, juste boutons) - de base</t>
  </si>
  <si>
    <t>Chatrooms Page React de base</t>
  </si>
  <si>
    <t>Private chatroom page React de base</t>
  </si>
  <si>
    <t>TestSimulator + UserFactory 1ere version</t>
  </si>
  <si>
    <t>classe User</t>
  </si>
  <si>
    <t>EmailAdapter</t>
  </si>
  <si>
    <t>Implementation des autres algorithmes en librairie et plugger dans Strategy</t>
  </si>
  <si>
    <t>Ameliorer page de Suggestions - React</t>
  </si>
  <si>
    <t>Amelioration des pages de Login, Create Account - React</t>
  </si>
  <si>
    <t>Ameliorer tous les composantes de Bouton et les Icones - React</t>
  </si>
  <si>
    <t>Ameliorer page de private chatroom</t>
  </si>
  <si>
    <t>TestSimulator + UserFactory 2eme version</t>
  </si>
  <si>
    <t>Reviser la logique interne de l'entiereté du programme</t>
  </si>
  <si>
    <t>SwipingStrategy</t>
  </si>
  <si>
    <t>Fonctionnalité de flagging</t>
  </si>
  <si>
    <t>Page de modification de profil</t>
  </si>
  <si>
    <t>Rapport final</t>
  </si>
  <si>
    <t>Readme</t>
  </si>
  <si>
    <t>Vidéo de présentation</t>
  </si>
  <si>
    <t>API localisation dans le frontend + introduction dans l'algo</t>
  </si>
  <si>
    <t>Creation des vues et indexs dans la base de donnée</t>
  </si>
  <si>
    <t>Mode jour/nuit</t>
  </si>
  <si>
    <t>Login, Logout, Créer profil - AccountManager</t>
  </si>
  <si>
    <t>Composantes React: Home, Login, Create account page</t>
  </si>
  <si>
    <t>Page de questionnaire - React &amp; base de données</t>
  </si>
  <si>
    <t>abstract class DAO &amp; AccountDAO</t>
  </si>
  <si>
    <t>MatchingDAO</t>
  </si>
  <si>
    <t>ChatroomManager et websocket + ChatDAO</t>
  </si>
  <si>
    <t>NotificationManager + NotificationDAO</t>
  </si>
  <si>
    <t>classe Statistics backend + StatsDAO + fonctions statistiques base de données</t>
  </si>
  <si>
    <t>MatchingManager - logique de swiping &amp; matching</t>
  </si>
  <si>
    <t>Modification mot de passe / reinitialisation mot de passe - backend + frontend</t>
  </si>
  <si>
    <t>Pages de confirmation email, page de menu (settings) - effacer profil</t>
  </si>
  <si>
    <t xml:space="preserve">trigger &amp; fonction pour tableau suggestion dans la base de données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</si>
</sst>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1.8645833333294597</c:v>
                </c:pt>
                <c:pt idx="1">
                  <c:v>1.8854166666666743</c:v>
                </c:pt>
                <c:pt idx="2">
                  <c:v>1.8750000000000202</c:v>
                </c:pt>
                <c:pt idx="3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1.8645833333294597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1.8854166666666743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1.8750000000000202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42</c:v>
                </c:pt>
                <c:pt idx="1">
                  <c:v>7.2291666666628389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0.624999999999997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0.19791666666666669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1.5520833333333355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18</c:v>
                </c:pt>
                <c:pt idx="1">
                  <c:v>2.7291666666666843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3.7708333333294841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26</c:v>
                </c:pt>
                <c:pt idx="1">
                  <c:v>2.8645833333333544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12</c:v>
                </c:pt>
                <c:pt idx="1">
                  <c:v>2.9583333333294384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2.2291666666667105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zoomScaleNormal="100" workbookViewId="0">
      <selection activeCell="M65" sqref="M65"/>
    </sheetView>
  </sheetViews>
  <sheetFormatPr baseColWidth="10" defaultColWidth="9.26953125" defaultRowHeight="12" x14ac:dyDescent="0.3"/>
  <cols>
    <col min="1" max="1" width="2.26953125" style="1" customWidth="1"/>
    <col min="2" max="2" width="0.7265625" style="1" customWidth="1"/>
    <col min="3" max="3" width="5.7265625" style="1" customWidth="1"/>
    <col min="4" max="5" width="19" style="1" customWidth="1"/>
    <col min="6" max="7" width="11.54296875" style="1" customWidth="1"/>
    <col min="8" max="14" width="8.54296875" style="2" customWidth="1"/>
    <col min="15" max="18" width="9.26953125" style="1"/>
    <col min="19" max="19" width="0" style="1" hidden="1" customWidth="1"/>
    <col min="20" max="21" width="9.26953125" style="1" hidden="1" customWidth="1"/>
    <col min="22" max="27" width="9.26953125" style="2" hidden="1" customWidth="1"/>
    <col min="28" max="32" width="9.26953125" style="1" hidden="1" customWidth="1"/>
    <col min="33" max="16384" width="9.26953125" style="1"/>
  </cols>
  <sheetData>
    <row r="1" spans="2:31" ht="12.5" thickBot="1" x14ac:dyDescent="0.35"/>
    <row r="2" spans="2:31" ht="25.75" customHeight="1" thickBot="1" x14ac:dyDescent="0.35">
      <c r="B2" s="17"/>
      <c r="C2" s="43" t="s">
        <v>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2:31" ht="12.5" thickTop="1" x14ac:dyDescent="0.3">
      <c r="C3" s="44" t="s">
        <v>27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2:31" ht="15" customHeight="1" x14ac:dyDescent="0.3"/>
    <row r="5" spans="2:31" ht="16" thickBot="1" x14ac:dyDescent="0.4">
      <c r="B5" s="18"/>
      <c r="C5" s="45" t="s">
        <v>47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2:31" ht="6.65" customHeight="1" thickBot="1" x14ac:dyDescent="0.35">
      <c r="I6" s="15"/>
      <c r="K6" s="1"/>
      <c r="L6" s="1"/>
      <c r="M6" s="1"/>
      <c r="N6" s="1"/>
    </row>
    <row r="7" spans="2:31" ht="15" customHeight="1" thickBot="1" x14ac:dyDescent="0.35">
      <c r="C7" s="5"/>
      <c r="D7" s="16" t="s">
        <v>2</v>
      </c>
      <c r="E7" s="16" t="s">
        <v>1</v>
      </c>
      <c r="F7" s="5" t="s">
        <v>29</v>
      </c>
      <c r="I7" s="15"/>
      <c r="J7" s="46" t="s">
        <v>28</v>
      </c>
      <c r="K7" s="46"/>
      <c r="L7" s="46"/>
      <c r="M7" s="46"/>
      <c r="N7" s="38">
        <v>2</v>
      </c>
    </row>
    <row r="8" spans="2:31" x14ac:dyDescent="0.3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BJ</v>
      </c>
      <c r="I8" s="15"/>
    </row>
    <row r="9" spans="2:31" x14ac:dyDescent="0.3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VF</v>
      </c>
      <c r="I9" s="15"/>
    </row>
    <row r="10" spans="2:31" x14ac:dyDescent="0.3">
      <c r="C10" s="8">
        <v>3</v>
      </c>
      <c r="D10" s="28"/>
      <c r="E10" s="28"/>
      <c r="F10" s="8" t="str">
        <f t="shared" si="0"/>
        <v/>
      </c>
      <c r="I10" s="15"/>
    </row>
    <row r="11" spans="2:31" x14ac:dyDescent="0.3">
      <c r="C11" s="7">
        <v>4</v>
      </c>
      <c r="D11" s="29"/>
      <c r="E11" s="29"/>
      <c r="F11" s="7" t="str">
        <f t="shared" si="0"/>
        <v/>
      </c>
    </row>
    <row r="12" spans="2:31" ht="15" customHeight="1" x14ac:dyDescent="0.3"/>
    <row r="13" spans="2:31" ht="16" thickBot="1" x14ac:dyDescent="0.4">
      <c r="B13" s="18"/>
      <c r="C13" s="45" t="s">
        <v>0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U13" s="2">
        <f>D68</f>
        <v>48</v>
      </c>
      <c r="AA13" s="2">
        <f>N7</f>
        <v>2</v>
      </c>
    </row>
    <row r="14" spans="2:31" ht="6.65" customHeight="1" thickBot="1" x14ac:dyDescent="0.35"/>
    <row r="15" spans="2:31" s="4" customFormat="1" ht="15" customHeight="1" thickBot="1" x14ac:dyDescent="0.35">
      <c r="C15" s="5" t="s">
        <v>3</v>
      </c>
      <c r="D15" s="47" t="s">
        <v>4</v>
      </c>
      <c r="E15" s="47"/>
      <c r="F15" s="47"/>
      <c r="G15" s="47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3">
      <c r="C16" s="11">
        <v>1</v>
      </c>
      <c r="D16" s="48" t="s">
        <v>23</v>
      </c>
      <c r="E16" s="48"/>
      <c r="F16" s="48"/>
      <c r="G16" s="48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3">
      <c r="C17" s="12">
        <v>2</v>
      </c>
      <c r="D17" s="40" t="s">
        <v>68</v>
      </c>
      <c r="E17" s="40"/>
      <c r="F17" s="40"/>
      <c r="G17" s="40"/>
      <c r="H17" s="32">
        <v>1</v>
      </c>
      <c r="I17" s="32" t="s">
        <v>17</v>
      </c>
      <c r="J17" s="32">
        <v>2</v>
      </c>
      <c r="K17" s="32">
        <v>1</v>
      </c>
      <c r="L17" s="33">
        <v>0.37500000000002298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1.8645833333294597</v>
      </c>
    </row>
    <row r="18" spans="3:31" x14ac:dyDescent="0.3">
      <c r="C18" s="13">
        <v>3</v>
      </c>
      <c r="D18" s="41" t="s">
        <v>24</v>
      </c>
      <c r="E18" s="41"/>
      <c r="F18" s="41"/>
      <c r="G18" s="41"/>
      <c r="H18" s="34">
        <v>2</v>
      </c>
      <c r="I18" s="34" t="s">
        <v>17</v>
      </c>
      <c r="J18" s="34">
        <v>3</v>
      </c>
      <c r="K18" s="34">
        <v>2</v>
      </c>
      <c r="L18" s="35">
        <v>1.4166666666627701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BJ</v>
      </c>
      <c r="AB18" s="1">
        <v>1</v>
      </c>
      <c r="AC18" s="1" t="str">
        <f t="shared" ref="AC18:AC20" si="2">Z18</f>
        <v>Sprint 2</v>
      </c>
      <c r="AD18" s="1">
        <f>COUNTIF(Sprint,AC18)</f>
        <v>14</v>
      </c>
      <c r="AE18" s="19">
        <f>SUMIFS(Duree, Sprint,AC18)</f>
        <v>1.8854166666666743</v>
      </c>
    </row>
    <row r="19" spans="3:31" x14ac:dyDescent="0.3">
      <c r="C19" s="12">
        <v>4</v>
      </c>
      <c r="D19" s="40" t="s">
        <v>25</v>
      </c>
      <c r="E19" s="40"/>
      <c r="F19" s="40"/>
      <c r="G19" s="40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VF</v>
      </c>
      <c r="AB19" s="1">
        <v>2</v>
      </c>
      <c r="AC19" s="1" t="str">
        <f t="shared" si="2"/>
        <v>Sprint 3</v>
      </c>
      <c r="AD19" s="1">
        <f>COUNTIF(Sprint,AC19)</f>
        <v>11</v>
      </c>
      <c r="AE19" s="19">
        <f>SUMIFS(Duree, Sprint,AC19)</f>
        <v>1.8750000000000202</v>
      </c>
    </row>
    <row r="20" spans="3:31" x14ac:dyDescent="0.3">
      <c r="C20" s="13">
        <v>5</v>
      </c>
      <c r="D20" s="41" t="s">
        <v>77</v>
      </c>
      <c r="E20" s="41"/>
      <c r="F20" s="41"/>
      <c r="G20" s="41"/>
      <c r="H20" s="34"/>
      <c r="I20" s="34" t="s">
        <v>17</v>
      </c>
      <c r="J20" s="34">
        <v>1</v>
      </c>
      <c r="K20" s="34">
        <v>2</v>
      </c>
      <c r="L20" s="35">
        <v>6.25E-2</v>
      </c>
      <c r="M20" s="34" t="s">
        <v>14</v>
      </c>
      <c r="N20" s="34" t="s">
        <v>73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19</v>
      </c>
      <c r="AE20" s="19">
        <f>SUMIFS(Duree, Sprint,AC20)</f>
        <v>2.4270833333333486</v>
      </c>
    </row>
    <row r="21" spans="3:31" x14ac:dyDescent="0.3">
      <c r="C21" s="12">
        <v>6</v>
      </c>
      <c r="D21" s="40" t="s">
        <v>75</v>
      </c>
      <c r="E21" s="40"/>
      <c r="F21" s="40"/>
      <c r="G21" s="40"/>
      <c r="H21" s="32">
        <v>5</v>
      </c>
      <c r="I21" s="32" t="s">
        <v>17</v>
      </c>
      <c r="J21" s="32">
        <v>2</v>
      </c>
      <c r="K21" s="32">
        <v>2</v>
      </c>
      <c r="L21" s="33">
        <v>0.104166666666667</v>
      </c>
      <c r="M21" s="32" t="s">
        <v>14</v>
      </c>
      <c r="N21" s="32" t="s">
        <v>74</v>
      </c>
      <c r="T21" s="1" t="b">
        <f>ISBLANK(#REF!)</f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3">
      <c r="C22" s="13">
        <v>7</v>
      </c>
      <c r="D22" s="41" t="s">
        <v>76</v>
      </c>
      <c r="E22" s="41"/>
      <c r="F22" s="41"/>
      <c r="G22" s="41"/>
      <c r="H22" s="34">
        <v>5</v>
      </c>
      <c r="I22" s="34" t="s">
        <v>17</v>
      </c>
      <c r="J22" s="34">
        <v>1</v>
      </c>
      <c r="K22" s="34">
        <v>1</v>
      </c>
      <c r="L22" s="35">
        <v>7.2916666666666699E-2</v>
      </c>
      <c r="M22" s="34" t="s">
        <v>14</v>
      </c>
      <c r="N22" s="34" t="s">
        <v>73</v>
      </c>
      <c r="T22" s="1" t="b">
        <f t="shared" si="1"/>
        <v>0</v>
      </c>
      <c r="U22" s="2">
        <v>6</v>
      </c>
      <c r="Y22" s="9">
        <v>6.25E-2</v>
      </c>
    </row>
    <row r="23" spans="3:31" x14ac:dyDescent="0.3">
      <c r="C23" s="12">
        <v>8</v>
      </c>
      <c r="D23" s="39" t="s">
        <v>78</v>
      </c>
      <c r="E23" s="39"/>
      <c r="F23" s="39"/>
      <c r="G23" s="39"/>
      <c r="H23" s="32">
        <v>5</v>
      </c>
      <c r="I23" s="32" t="s">
        <v>17</v>
      </c>
      <c r="J23" s="32">
        <v>1</v>
      </c>
      <c r="K23" s="32">
        <v>1</v>
      </c>
      <c r="L23" s="33">
        <v>5.2083333333333398E-2</v>
      </c>
      <c r="M23" s="32" t="s">
        <v>14</v>
      </c>
      <c r="N23" s="32" t="s">
        <v>74</v>
      </c>
      <c r="T23" s="1" t="b">
        <f>ISBLANK(D21)</f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3">
      <c r="C24" s="13">
        <v>9</v>
      </c>
      <c r="D24" s="41" t="s">
        <v>89</v>
      </c>
      <c r="E24" s="41"/>
      <c r="F24" s="41"/>
      <c r="G24" s="41"/>
      <c r="H24" s="34"/>
      <c r="I24" s="34" t="s">
        <v>17</v>
      </c>
      <c r="J24" s="34">
        <v>1</v>
      </c>
      <c r="K24" s="34">
        <v>1</v>
      </c>
      <c r="L24" s="35">
        <v>3.125E-2</v>
      </c>
      <c r="M24" s="34" t="s">
        <v>14</v>
      </c>
      <c r="N24" s="34" t="s">
        <v>21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26</v>
      </c>
      <c r="AE24" s="19">
        <f>SUMIFS(Duree, Responsabilite,AC24)</f>
        <v>4.7083333333294766</v>
      </c>
    </row>
    <row r="25" spans="3:31" x14ac:dyDescent="0.3">
      <c r="C25" s="12">
        <v>10</v>
      </c>
      <c r="D25" s="40" t="s">
        <v>108</v>
      </c>
      <c r="E25" s="40"/>
      <c r="F25" s="40"/>
      <c r="G25" s="40"/>
      <c r="H25" s="32">
        <v>5</v>
      </c>
      <c r="I25" s="32" t="s">
        <v>17</v>
      </c>
      <c r="J25" s="32">
        <v>3</v>
      </c>
      <c r="K25" s="32">
        <v>3</v>
      </c>
      <c r="L25" s="33">
        <v>0.16666666666666599</v>
      </c>
      <c r="M25" s="32" t="s">
        <v>14</v>
      </c>
      <c r="N25" s="32" t="s">
        <v>73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BJ</v>
      </c>
      <c r="AD25" s="1">
        <f>COUNTIF(Responsabilite,AC25)</f>
        <v>9</v>
      </c>
      <c r="AE25" s="19">
        <f>SUMIFS(Duree, Responsabilite,AC25)</f>
        <v>1.3645833333333353</v>
      </c>
    </row>
    <row r="26" spans="3:31" x14ac:dyDescent="0.3">
      <c r="C26" s="13">
        <v>11</v>
      </c>
      <c r="D26" s="41" t="s">
        <v>107</v>
      </c>
      <c r="E26" s="41"/>
      <c r="F26" s="41"/>
      <c r="G26" s="41"/>
      <c r="H26" s="34">
        <v>10</v>
      </c>
      <c r="I26" s="34" t="s">
        <v>17</v>
      </c>
      <c r="J26" s="34">
        <v>3</v>
      </c>
      <c r="K26" s="34">
        <v>3</v>
      </c>
      <c r="L26" s="35">
        <v>0.16666666666666599</v>
      </c>
      <c r="M26" s="34" t="s">
        <v>14</v>
      </c>
      <c r="N26" s="34" t="s">
        <v>21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VF</v>
      </c>
      <c r="AD26" s="1">
        <f>COUNTIF(Responsabilite,AC26)</f>
        <v>13</v>
      </c>
      <c r="AE26" s="19">
        <f>SUMIFS(Duree, Responsabilite,AC26)</f>
        <v>1.9791666666666921</v>
      </c>
    </row>
    <row r="27" spans="3:31" x14ac:dyDescent="0.3">
      <c r="C27" s="12">
        <v>12</v>
      </c>
      <c r="D27" s="40" t="s">
        <v>110</v>
      </c>
      <c r="E27" s="40"/>
      <c r="F27" s="40"/>
      <c r="G27" s="40"/>
      <c r="H27" s="32">
        <v>11</v>
      </c>
      <c r="I27" s="32" t="s">
        <v>17</v>
      </c>
      <c r="J27" s="32">
        <v>3</v>
      </c>
      <c r="K27" s="32">
        <v>3</v>
      </c>
      <c r="L27" s="33">
        <v>0.16666666666666599</v>
      </c>
      <c r="M27" s="32" t="s">
        <v>14</v>
      </c>
      <c r="N27" s="32" t="s">
        <v>21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2</v>
      </c>
      <c r="AE27" s="19">
        <f>SUMIFS(Duree, Responsabilite,AC27)</f>
        <v>0</v>
      </c>
    </row>
    <row r="28" spans="3:31" x14ac:dyDescent="0.3">
      <c r="C28" s="13">
        <v>13</v>
      </c>
      <c r="D28" s="41" t="s">
        <v>79</v>
      </c>
      <c r="E28" s="41"/>
      <c r="F28" s="41"/>
      <c r="G28" s="41"/>
      <c r="H28" s="34">
        <v>8</v>
      </c>
      <c r="I28" s="34" t="s">
        <v>17</v>
      </c>
      <c r="J28" s="34">
        <v>3</v>
      </c>
      <c r="K28" s="34">
        <v>3</v>
      </c>
      <c r="L28" s="35">
        <v>0.22916666666666666</v>
      </c>
      <c r="M28" s="34" t="s">
        <v>14</v>
      </c>
      <c r="N28" s="34" t="s">
        <v>74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2</v>
      </c>
      <c r="AE28" s="19">
        <f>SUMIFS(Duree, Responsabilite,AC28)</f>
        <v>0</v>
      </c>
    </row>
    <row r="29" spans="3:31" x14ac:dyDescent="0.3">
      <c r="C29" s="12">
        <v>14</v>
      </c>
      <c r="D29" s="40" t="s">
        <v>109</v>
      </c>
      <c r="E29" s="40"/>
      <c r="F29" s="40"/>
      <c r="G29" s="40"/>
      <c r="H29" s="32">
        <v>5</v>
      </c>
      <c r="I29" s="32" t="s">
        <v>17</v>
      </c>
      <c r="J29" s="32">
        <v>2</v>
      </c>
      <c r="K29" s="32">
        <v>2</v>
      </c>
      <c r="L29" s="33">
        <v>0.125</v>
      </c>
      <c r="M29" s="32" t="s">
        <v>14</v>
      </c>
      <c r="N29" s="32" t="s">
        <v>73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3">
      <c r="C30" s="13">
        <v>15</v>
      </c>
      <c r="D30" s="41" t="s">
        <v>85</v>
      </c>
      <c r="E30" s="41"/>
      <c r="F30" s="41"/>
      <c r="G30" s="41"/>
      <c r="H30" s="34">
        <v>5</v>
      </c>
      <c r="I30" s="34" t="s">
        <v>17</v>
      </c>
      <c r="J30" s="34">
        <v>3</v>
      </c>
      <c r="K30" s="34">
        <v>2</v>
      </c>
      <c r="L30" s="35">
        <v>0.16666666666666599</v>
      </c>
      <c r="M30" s="34" t="s">
        <v>14</v>
      </c>
      <c r="N30" s="34" t="s">
        <v>74</v>
      </c>
      <c r="T30" s="1" t="b">
        <f t="shared" si="1"/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3">
      <c r="C31" s="12">
        <v>16</v>
      </c>
      <c r="D31" s="40" t="s">
        <v>80</v>
      </c>
      <c r="E31" s="40"/>
      <c r="F31" s="40"/>
      <c r="G31" s="40"/>
      <c r="H31" s="32">
        <v>8</v>
      </c>
      <c r="I31" s="32" t="s">
        <v>17</v>
      </c>
      <c r="J31" s="32">
        <v>3</v>
      </c>
      <c r="K31" s="32">
        <v>3</v>
      </c>
      <c r="L31" s="33">
        <v>0.29166666666667701</v>
      </c>
      <c r="M31" s="32" t="s">
        <v>14</v>
      </c>
      <c r="N31" s="32" t="s">
        <v>73</v>
      </c>
      <c r="T31" s="1" t="b">
        <f t="shared" si="1"/>
        <v>0</v>
      </c>
      <c r="U31" s="2">
        <v>15</v>
      </c>
      <c r="Y31" s="9">
        <v>0.15625</v>
      </c>
      <c r="AC31" s="2" t="s">
        <v>17</v>
      </c>
      <c r="AD31" s="1">
        <f>COUNTIF(Categorie,AC31)</f>
        <v>42</v>
      </c>
      <c r="AE31" s="19">
        <f>SUMIFS(Duree, Categorie,AC31)</f>
        <v>7.2291666666628389</v>
      </c>
    </row>
    <row r="32" spans="3:31" x14ac:dyDescent="0.3">
      <c r="C32" s="13">
        <v>17</v>
      </c>
      <c r="D32" s="41" t="s">
        <v>82</v>
      </c>
      <c r="E32" s="41"/>
      <c r="F32" s="41"/>
      <c r="G32" s="41"/>
      <c r="H32" s="34">
        <v>8</v>
      </c>
      <c r="I32" s="34" t="s">
        <v>17</v>
      </c>
      <c r="J32" s="34">
        <v>1</v>
      </c>
      <c r="K32" s="34">
        <v>1</v>
      </c>
      <c r="L32" s="35">
        <v>8.3333333333333398E-2</v>
      </c>
      <c r="M32" s="34" t="s">
        <v>14</v>
      </c>
      <c r="N32" s="34" t="s">
        <v>73</v>
      </c>
      <c r="T32" s="1" t="b">
        <f t="shared" si="1"/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4</v>
      </c>
      <c r="AE32" s="19">
        <f>SUMIFS(Duree, Categorie,AC32)</f>
        <v>0.624999999999997</v>
      </c>
    </row>
    <row r="33" spans="3:31" x14ac:dyDescent="0.3">
      <c r="C33" s="12">
        <v>18</v>
      </c>
      <c r="D33" s="40" t="s">
        <v>111</v>
      </c>
      <c r="E33" s="40"/>
      <c r="F33" s="40"/>
      <c r="G33" s="40"/>
      <c r="H33" s="32">
        <v>13</v>
      </c>
      <c r="I33" s="32" t="s">
        <v>17</v>
      </c>
      <c r="J33" s="32">
        <v>2</v>
      </c>
      <c r="K33" s="32">
        <v>2</v>
      </c>
      <c r="L33" s="33">
        <v>0.16666666666666599</v>
      </c>
      <c r="M33" s="32" t="s">
        <v>14</v>
      </c>
      <c r="N33" s="32" t="s">
        <v>21</v>
      </c>
      <c r="T33" s="1" t="b">
        <f t="shared" si="1"/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2</v>
      </c>
      <c r="AE33" s="19">
        <f>SUMIFS(Duree, Categorie,AC33)</f>
        <v>0.19791666666666669</v>
      </c>
    </row>
    <row r="34" spans="3:31" x14ac:dyDescent="0.3">
      <c r="C34" s="13">
        <v>19</v>
      </c>
      <c r="D34" s="41" t="s">
        <v>115</v>
      </c>
      <c r="E34" s="41"/>
      <c r="F34" s="41"/>
      <c r="G34" s="41"/>
      <c r="H34" s="34">
        <v>14</v>
      </c>
      <c r="I34" s="34" t="s">
        <v>17</v>
      </c>
      <c r="J34" s="34">
        <v>3</v>
      </c>
      <c r="K34" s="34">
        <v>3</v>
      </c>
      <c r="L34" s="35">
        <v>0.250000000000003</v>
      </c>
      <c r="M34" s="34" t="s">
        <v>15</v>
      </c>
      <c r="N34" s="34" t="s">
        <v>21</v>
      </c>
      <c r="T34" s="1" t="b">
        <f t="shared" si="1"/>
        <v>0</v>
      </c>
      <c r="U34" s="2">
        <v>18</v>
      </c>
      <c r="Y34" s="9">
        <v>0.187499999999998</v>
      </c>
    </row>
    <row r="35" spans="3:31" x14ac:dyDescent="0.3">
      <c r="C35" s="12">
        <v>20</v>
      </c>
      <c r="D35" s="40" t="s">
        <v>112</v>
      </c>
      <c r="E35" s="40"/>
      <c r="F35" s="40"/>
      <c r="G35" s="40"/>
      <c r="H35" s="32">
        <v>14</v>
      </c>
      <c r="I35" s="32" t="s">
        <v>17</v>
      </c>
      <c r="J35" s="32">
        <v>3</v>
      </c>
      <c r="K35" s="32">
        <v>3</v>
      </c>
      <c r="L35" s="33">
        <v>0.33333333333335002</v>
      </c>
      <c r="M35" s="32" t="s">
        <v>15</v>
      </c>
      <c r="N35" s="32" t="s">
        <v>73</v>
      </c>
      <c r="T35" s="1" t="b">
        <f t="shared" si="1"/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3">
      <c r="C36" s="13">
        <v>21</v>
      </c>
      <c r="D36" s="41" t="s">
        <v>86</v>
      </c>
      <c r="E36" s="41"/>
      <c r="F36" s="41"/>
      <c r="G36" s="41"/>
      <c r="H36" s="34">
        <v>12</v>
      </c>
      <c r="I36" s="34" t="s">
        <v>17</v>
      </c>
      <c r="J36" s="34">
        <v>2</v>
      </c>
      <c r="K36" s="34">
        <v>1</v>
      </c>
      <c r="L36" s="35">
        <v>0.16666666666666599</v>
      </c>
      <c r="M36" s="34" t="s">
        <v>15</v>
      </c>
      <c r="N36" s="34" t="s">
        <v>74</v>
      </c>
      <c r="T36" s="1" t="b">
        <f t="shared" si="1"/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19</v>
      </c>
      <c r="AE36" s="19">
        <f>SUMIFS(Duree, Difficulte,W17)</f>
        <v>1.5520833333333355</v>
      </c>
    </row>
    <row r="37" spans="3:31" x14ac:dyDescent="0.3">
      <c r="C37" s="12">
        <v>22</v>
      </c>
      <c r="D37" s="40" t="s">
        <v>87</v>
      </c>
      <c r="E37" s="40"/>
      <c r="F37" s="40"/>
      <c r="G37" s="40"/>
      <c r="H37" s="32">
        <v>12</v>
      </c>
      <c r="I37" s="32" t="s">
        <v>17</v>
      </c>
      <c r="J37" s="32">
        <v>2</v>
      </c>
      <c r="K37" s="32">
        <v>2</v>
      </c>
      <c r="L37" s="33">
        <v>0.125</v>
      </c>
      <c r="M37" s="32" t="s">
        <v>15</v>
      </c>
      <c r="N37" s="32" t="s">
        <v>73</v>
      </c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18</v>
      </c>
      <c r="AE37" s="19">
        <f>SUMIFS(Duree, Difficulte,W18)</f>
        <v>2.7291666666666843</v>
      </c>
    </row>
    <row r="38" spans="3:31" x14ac:dyDescent="0.3">
      <c r="C38" s="13">
        <v>23</v>
      </c>
      <c r="D38" s="41" t="s">
        <v>105</v>
      </c>
      <c r="E38" s="41"/>
      <c r="F38" s="41"/>
      <c r="G38" s="41"/>
      <c r="H38" s="34">
        <v>7</v>
      </c>
      <c r="I38" s="34" t="s">
        <v>17</v>
      </c>
      <c r="J38" s="34">
        <v>2</v>
      </c>
      <c r="K38" s="34">
        <v>1</v>
      </c>
      <c r="L38" s="35">
        <v>8.3333333333333398E-2</v>
      </c>
      <c r="M38" s="34" t="s">
        <v>15</v>
      </c>
      <c r="N38" s="34" t="s">
        <v>21</v>
      </c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11</v>
      </c>
      <c r="AE38" s="19">
        <f>SUMIFS(Duree, Difficulte,W19)</f>
        <v>3.7708333333294841</v>
      </c>
    </row>
    <row r="39" spans="3:31" x14ac:dyDescent="0.3">
      <c r="C39" s="12">
        <v>24</v>
      </c>
      <c r="D39" s="40" t="s">
        <v>81</v>
      </c>
      <c r="E39" s="40"/>
      <c r="F39" s="40"/>
      <c r="G39" s="40"/>
      <c r="H39" s="32">
        <v>12</v>
      </c>
      <c r="I39" s="32" t="s">
        <v>17</v>
      </c>
      <c r="J39" s="32">
        <v>1</v>
      </c>
      <c r="K39" s="32">
        <v>1</v>
      </c>
      <c r="L39" s="33">
        <v>0.104166666666667</v>
      </c>
      <c r="M39" s="32" t="s">
        <v>15</v>
      </c>
      <c r="N39" s="32" t="s">
        <v>21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3">
      <c r="C40" s="13">
        <v>25</v>
      </c>
      <c r="D40" s="41" t="s">
        <v>83</v>
      </c>
      <c r="E40" s="41"/>
      <c r="F40" s="41"/>
      <c r="G40" s="41"/>
      <c r="H40" s="34">
        <v>10</v>
      </c>
      <c r="I40" s="34" t="s">
        <v>17</v>
      </c>
      <c r="J40" s="34">
        <v>2</v>
      </c>
      <c r="K40" s="34">
        <v>3</v>
      </c>
      <c r="L40" s="35">
        <v>0.16666666666666599</v>
      </c>
      <c r="M40" s="34" t="s">
        <v>15</v>
      </c>
      <c r="N40" s="34" t="s">
        <v>74</v>
      </c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3">
      <c r="C41" s="12">
        <v>26</v>
      </c>
      <c r="D41" s="40" t="s">
        <v>88</v>
      </c>
      <c r="E41" s="40"/>
      <c r="F41" s="40"/>
      <c r="G41" s="40"/>
      <c r="H41" s="32">
        <v>9</v>
      </c>
      <c r="I41" s="32" t="s">
        <v>17</v>
      </c>
      <c r="J41" s="32">
        <v>3</v>
      </c>
      <c r="K41" s="32">
        <v>2</v>
      </c>
      <c r="L41" s="33">
        <v>0.250000000000003</v>
      </c>
      <c r="M41" s="32" t="s">
        <v>15</v>
      </c>
      <c r="N41" s="32" t="s">
        <v>74</v>
      </c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26</v>
      </c>
      <c r="AE41" s="19">
        <f>SUMIFS(Duree, Incertitude,X17)</f>
        <v>2.8645833333333544</v>
      </c>
    </row>
    <row r="42" spans="3:31" x14ac:dyDescent="0.3">
      <c r="C42" s="13">
        <v>27</v>
      </c>
      <c r="D42" s="41" t="s">
        <v>118</v>
      </c>
      <c r="E42" s="41"/>
      <c r="F42" s="41"/>
      <c r="G42" s="41"/>
      <c r="H42" s="34">
        <v>15</v>
      </c>
      <c r="I42" s="34" t="s">
        <v>17</v>
      </c>
      <c r="J42" s="34">
        <v>2</v>
      </c>
      <c r="K42" s="34">
        <v>2</v>
      </c>
      <c r="L42" s="35">
        <v>6.25E-2</v>
      </c>
      <c r="M42" s="34" t="s">
        <v>15</v>
      </c>
      <c r="N42" s="34" t="s">
        <v>21</v>
      </c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12</v>
      </c>
      <c r="AE42" s="19">
        <f>SUMIFS(Duree, Incertitude,X18)</f>
        <v>2.9583333333294384</v>
      </c>
    </row>
    <row r="43" spans="3:31" x14ac:dyDescent="0.3">
      <c r="C43" s="12">
        <v>28</v>
      </c>
      <c r="D43" s="40" t="s">
        <v>90</v>
      </c>
      <c r="E43" s="40"/>
      <c r="F43" s="40"/>
      <c r="G43" s="40"/>
      <c r="H43" s="32">
        <v>10</v>
      </c>
      <c r="I43" s="32" t="s">
        <v>17</v>
      </c>
      <c r="J43" s="32">
        <v>2</v>
      </c>
      <c r="K43" s="32">
        <v>2</v>
      </c>
      <c r="L43" s="33">
        <v>0.14583333333333401</v>
      </c>
      <c r="M43" s="32" t="s">
        <v>15</v>
      </c>
      <c r="N43" s="32" t="s">
        <v>21</v>
      </c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10</v>
      </c>
      <c r="AE43" s="19">
        <f>SUMIFS(Duree, Incertitude,X19)</f>
        <v>2.2291666666667105</v>
      </c>
    </row>
    <row r="44" spans="3:31" x14ac:dyDescent="0.3">
      <c r="C44" s="13">
        <v>29</v>
      </c>
      <c r="D44" s="41" t="s">
        <v>113</v>
      </c>
      <c r="E44" s="41"/>
      <c r="F44" s="41"/>
      <c r="G44" s="41"/>
      <c r="H44" s="34">
        <v>15</v>
      </c>
      <c r="I44" s="34" t="s">
        <v>17</v>
      </c>
      <c r="J44" s="34">
        <v>2</v>
      </c>
      <c r="K44" s="34">
        <v>2</v>
      </c>
      <c r="L44" s="35">
        <v>0.187499999999998</v>
      </c>
      <c r="M44" s="34" t="s">
        <v>15</v>
      </c>
      <c r="N44" s="34" t="s">
        <v>73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3">
      <c r="C45" s="12">
        <v>30</v>
      </c>
      <c r="D45" s="40" t="s">
        <v>97</v>
      </c>
      <c r="E45" s="40"/>
      <c r="F45" s="40"/>
      <c r="G45" s="40"/>
      <c r="H45" s="32">
        <v>24</v>
      </c>
      <c r="I45" s="32" t="s">
        <v>17</v>
      </c>
      <c r="J45" s="32">
        <v>3</v>
      </c>
      <c r="K45" s="32">
        <v>3</v>
      </c>
      <c r="L45" s="33">
        <v>0.33333333333335002</v>
      </c>
      <c r="M45" s="32" t="s">
        <v>16</v>
      </c>
      <c r="N45" s="32" t="s">
        <v>21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3">
      <c r="C46" s="13">
        <v>31</v>
      </c>
      <c r="D46" s="41" t="s">
        <v>94</v>
      </c>
      <c r="E46" s="41"/>
      <c r="F46" s="41"/>
      <c r="G46" s="41"/>
      <c r="H46" s="34">
        <v>10</v>
      </c>
      <c r="I46" s="34" t="s">
        <v>17</v>
      </c>
      <c r="J46" s="34">
        <v>1</v>
      </c>
      <c r="K46" s="34">
        <v>1</v>
      </c>
      <c r="L46" s="35">
        <v>0.125</v>
      </c>
      <c r="M46" s="34" t="s">
        <v>16</v>
      </c>
      <c r="N46" s="34" t="s">
        <v>21</v>
      </c>
      <c r="T46" s="1" t="b">
        <f>ISBLANK(D46)</f>
        <v>0</v>
      </c>
      <c r="U46" s="2">
        <v>30</v>
      </c>
      <c r="Y46" s="9">
        <v>0.416666666666696</v>
      </c>
    </row>
    <row r="47" spans="3:31" x14ac:dyDescent="0.3">
      <c r="C47" s="12">
        <v>32</v>
      </c>
      <c r="D47" s="29" t="s">
        <v>93</v>
      </c>
      <c r="E47" s="29"/>
      <c r="F47" s="29"/>
      <c r="G47" s="29"/>
      <c r="H47" s="32">
        <v>10</v>
      </c>
      <c r="I47" s="32" t="s">
        <v>17</v>
      </c>
      <c r="J47" s="32">
        <v>1</v>
      </c>
      <c r="K47" s="32">
        <v>1</v>
      </c>
      <c r="L47" s="33">
        <v>0.13541666666666699</v>
      </c>
      <c r="M47" s="32" t="s">
        <v>16</v>
      </c>
      <c r="N47" s="32" t="s">
        <v>73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3">
      <c r="C48" s="13">
        <v>33</v>
      </c>
      <c r="D48" s="41" t="s">
        <v>91</v>
      </c>
      <c r="E48" s="41"/>
      <c r="F48" s="41"/>
      <c r="G48" s="41"/>
      <c r="H48" s="34">
        <v>21</v>
      </c>
      <c r="I48" s="34" t="s">
        <v>17</v>
      </c>
      <c r="J48" s="34">
        <v>1</v>
      </c>
      <c r="K48" s="34">
        <v>1</v>
      </c>
      <c r="L48" s="35">
        <v>0.125</v>
      </c>
      <c r="M48" s="34" t="s">
        <v>16</v>
      </c>
      <c r="N48" s="34" t="s">
        <v>73</v>
      </c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3">
      <c r="C49" s="12">
        <v>34</v>
      </c>
      <c r="D49" s="40" t="s">
        <v>92</v>
      </c>
      <c r="E49" s="40"/>
      <c r="F49" s="40"/>
      <c r="G49" s="40"/>
      <c r="H49" s="32">
        <v>12</v>
      </c>
      <c r="I49" s="32" t="s">
        <v>17</v>
      </c>
      <c r="J49" s="32">
        <v>1</v>
      </c>
      <c r="K49" s="32">
        <v>1</v>
      </c>
      <c r="L49" s="33">
        <v>0.14583333333333401</v>
      </c>
      <c r="M49" s="32" t="s">
        <v>16</v>
      </c>
      <c r="N49" s="32" t="s">
        <v>74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3">
      <c r="C50" s="13">
        <v>35</v>
      </c>
      <c r="D50" s="41" t="s">
        <v>98</v>
      </c>
      <c r="E50" s="41"/>
      <c r="F50" s="41"/>
      <c r="G50" s="41"/>
      <c r="H50" s="34">
        <v>21</v>
      </c>
      <c r="I50" s="34" t="s">
        <v>17</v>
      </c>
      <c r="J50" s="34">
        <v>2</v>
      </c>
      <c r="K50" s="34">
        <v>1</v>
      </c>
      <c r="L50" s="35">
        <v>0.125</v>
      </c>
      <c r="M50" s="34" t="s">
        <v>16</v>
      </c>
      <c r="N50" s="34" t="s">
        <v>21</v>
      </c>
      <c r="T50" s="1" t="b">
        <f>ISBLANK(D50)</f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3">
      <c r="C51" s="12">
        <v>36</v>
      </c>
      <c r="D51" s="40" t="s">
        <v>96</v>
      </c>
      <c r="E51" s="40"/>
      <c r="F51" s="40"/>
      <c r="G51" s="40"/>
      <c r="H51" s="32">
        <v>23</v>
      </c>
      <c r="I51" s="32" t="s">
        <v>17</v>
      </c>
      <c r="J51" s="32">
        <v>2</v>
      </c>
      <c r="K51" s="32">
        <v>2</v>
      </c>
      <c r="L51" s="33">
        <v>0.14583333333333401</v>
      </c>
      <c r="M51" s="32" t="s">
        <v>16</v>
      </c>
      <c r="N51" s="32" t="s">
        <v>21</v>
      </c>
      <c r="T51" s="1" t="b">
        <f t="shared" si="4"/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3">
      <c r="C52" s="13">
        <v>37</v>
      </c>
      <c r="D52" s="41" t="s">
        <v>95</v>
      </c>
      <c r="E52" s="41"/>
      <c r="F52" s="41"/>
      <c r="G52" s="41"/>
      <c r="H52" s="34">
        <v>19</v>
      </c>
      <c r="I52" s="34" t="s">
        <v>17</v>
      </c>
      <c r="J52" s="34">
        <v>1</v>
      </c>
      <c r="K52" s="34">
        <v>1</v>
      </c>
      <c r="L52" s="35">
        <v>0.125</v>
      </c>
      <c r="M52" s="34" t="s">
        <v>16</v>
      </c>
      <c r="N52" s="34" t="s">
        <v>73</v>
      </c>
      <c r="T52" s="1" t="b">
        <f t="shared" si="4"/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3">
      <c r="C53" s="12">
        <v>38</v>
      </c>
      <c r="D53" s="40" t="s">
        <v>114</v>
      </c>
      <c r="E53" s="40"/>
      <c r="F53" s="40"/>
      <c r="G53" s="40"/>
      <c r="H53" s="32">
        <v>13</v>
      </c>
      <c r="I53" s="32" t="s">
        <v>17</v>
      </c>
      <c r="J53" s="32">
        <v>2</v>
      </c>
      <c r="K53" s="32">
        <v>1</v>
      </c>
      <c r="L53" s="33">
        <v>0.104166666666667</v>
      </c>
      <c r="M53" s="32" t="s">
        <v>16</v>
      </c>
      <c r="N53" s="32" t="s">
        <v>21</v>
      </c>
      <c r="T53" s="1" t="b">
        <f t="shared" si="4"/>
        <v>0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3">
      <c r="C54" s="13">
        <v>39</v>
      </c>
      <c r="D54" s="41" t="s">
        <v>100</v>
      </c>
      <c r="E54" s="41"/>
      <c r="F54" s="41"/>
      <c r="G54" s="41"/>
      <c r="H54" s="34">
        <v>10</v>
      </c>
      <c r="I54" s="34" t="s">
        <v>12</v>
      </c>
      <c r="J54" s="34">
        <v>2</v>
      </c>
      <c r="K54" s="34">
        <v>1</v>
      </c>
      <c r="L54" s="35">
        <v>0.14583333333333401</v>
      </c>
      <c r="M54" s="34" t="s">
        <v>16</v>
      </c>
      <c r="N54" s="34" t="s">
        <v>73</v>
      </c>
      <c r="T54" s="1" t="b">
        <f t="shared" si="4"/>
        <v>0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3">
      <c r="C55" s="12">
        <v>40</v>
      </c>
      <c r="D55" s="40" t="s">
        <v>117</v>
      </c>
      <c r="E55" s="40"/>
      <c r="F55" s="40"/>
      <c r="G55" s="40"/>
      <c r="H55" s="32">
        <v>26</v>
      </c>
      <c r="I55" s="32" t="s">
        <v>17</v>
      </c>
      <c r="J55" s="32">
        <v>1</v>
      </c>
      <c r="K55" s="32">
        <v>1</v>
      </c>
      <c r="L55" s="33">
        <v>8.3333333333333398E-2</v>
      </c>
      <c r="M55" s="32" t="s">
        <v>16</v>
      </c>
      <c r="N55" s="32" t="s">
        <v>74</v>
      </c>
      <c r="T55" s="1" t="b">
        <f t="shared" si="4"/>
        <v>0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3">
      <c r="C56" s="13">
        <v>41</v>
      </c>
      <c r="D56" s="41" t="s">
        <v>99</v>
      </c>
      <c r="E56" s="41"/>
      <c r="F56" s="41"/>
      <c r="G56" s="41"/>
      <c r="H56" s="34">
        <v>16</v>
      </c>
      <c r="I56" s="34" t="s">
        <v>12</v>
      </c>
      <c r="J56" s="34">
        <v>2</v>
      </c>
      <c r="K56" s="34">
        <v>1</v>
      </c>
      <c r="L56" s="35">
        <v>0.20833333333333001</v>
      </c>
      <c r="M56" s="34" t="s">
        <v>16</v>
      </c>
      <c r="N56" s="34" t="s">
        <v>21</v>
      </c>
      <c r="T56" s="1" t="b">
        <f t="shared" si="4"/>
        <v>0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3">
      <c r="C57" s="12">
        <v>42</v>
      </c>
      <c r="D57" s="40" t="s">
        <v>84</v>
      </c>
      <c r="E57" s="40"/>
      <c r="F57" s="40"/>
      <c r="G57" s="40"/>
      <c r="H57" s="32">
        <v>35</v>
      </c>
      <c r="I57" s="32" t="s">
        <v>12</v>
      </c>
      <c r="J57" s="32">
        <v>1</v>
      </c>
      <c r="K57" s="32">
        <v>1</v>
      </c>
      <c r="L57" s="33">
        <v>0.104166666666667</v>
      </c>
      <c r="M57" s="32" t="s">
        <v>16</v>
      </c>
      <c r="N57" s="32" t="s">
        <v>21</v>
      </c>
      <c r="T57" s="1" t="b">
        <f t="shared" si="4"/>
        <v>0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3">
      <c r="C58" s="13">
        <v>43</v>
      </c>
      <c r="D58" s="41" t="s">
        <v>104</v>
      </c>
      <c r="E58" s="41"/>
      <c r="F58" s="41"/>
      <c r="G58" s="41"/>
      <c r="H58" s="34">
        <v>13</v>
      </c>
      <c r="I58" s="34" t="s">
        <v>18</v>
      </c>
      <c r="J58" s="34">
        <v>2</v>
      </c>
      <c r="K58" s="34">
        <v>3</v>
      </c>
      <c r="L58" s="35">
        <v>0.125</v>
      </c>
      <c r="M58" s="34" t="s">
        <v>16</v>
      </c>
      <c r="N58" s="34" t="s">
        <v>21</v>
      </c>
      <c r="T58" s="1" t="b">
        <f t="shared" si="4"/>
        <v>0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3">
      <c r="C59" s="12">
        <v>44</v>
      </c>
      <c r="D59" s="40" t="s">
        <v>106</v>
      </c>
      <c r="E59" s="40"/>
      <c r="F59" s="40"/>
      <c r="G59" s="40"/>
      <c r="H59" s="32"/>
      <c r="I59" s="32" t="s">
        <v>18</v>
      </c>
      <c r="J59" s="32">
        <v>1</v>
      </c>
      <c r="K59" s="32">
        <v>1</v>
      </c>
      <c r="L59" s="33">
        <v>7.2916666666666699E-2</v>
      </c>
      <c r="M59" s="32" t="s">
        <v>16</v>
      </c>
      <c r="N59" s="32" t="s">
        <v>21</v>
      </c>
      <c r="T59" s="1" t="b">
        <f t="shared" si="4"/>
        <v>0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3">
      <c r="C60" s="13">
        <v>45</v>
      </c>
      <c r="D60" s="41" t="s">
        <v>116</v>
      </c>
      <c r="E60" s="41"/>
      <c r="F60" s="41"/>
      <c r="G60" s="41"/>
      <c r="H60" s="34">
        <v>11</v>
      </c>
      <c r="I60" s="34" t="s">
        <v>12</v>
      </c>
      <c r="J60" s="34">
        <v>2</v>
      </c>
      <c r="K60" s="34">
        <v>1</v>
      </c>
      <c r="L60" s="35">
        <v>0.16666666666666599</v>
      </c>
      <c r="M60" s="34" t="s">
        <v>16</v>
      </c>
      <c r="N60" s="34" t="s">
        <v>21</v>
      </c>
      <c r="T60" s="1" t="b">
        <f t="shared" si="4"/>
        <v>0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3">
      <c r="C61" s="12">
        <v>46</v>
      </c>
      <c r="D61" s="40" t="s">
        <v>101</v>
      </c>
      <c r="E61" s="40"/>
      <c r="F61" s="40"/>
      <c r="G61" s="40"/>
      <c r="H61" s="32"/>
      <c r="I61" s="32" t="s">
        <v>17</v>
      </c>
      <c r="J61" s="32">
        <v>1</v>
      </c>
      <c r="K61" s="32">
        <v>1</v>
      </c>
      <c r="L61" s="33">
        <v>8.3333333333333398E-2</v>
      </c>
      <c r="M61" s="32" t="s">
        <v>16</v>
      </c>
      <c r="N61" s="32" t="s">
        <v>21</v>
      </c>
      <c r="T61" s="1" t="b">
        <f t="shared" si="4"/>
        <v>0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3">
      <c r="C62" s="13">
        <v>47</v>
      </c>
      <c r="D62" s="41" t="s">
        <v>102</v>
      </c>
      <c r="E62" s="41"/>
      <c r="F62" s="41"/>
      <c r="G62" s="41"/>
      <c r="H62" s="34"/>
      <c r="I62" s="34" t="s">
        <v>17</v>
      </c>
      <c r="J62" s="34">
        <v>1</v>
      </c>
      <c r="K62" s="34">
        <v>1</v>
      </c>
      <c r="L62" s="35">
        <v>3.125E-2</v>
      </c>
      <c r="M62" s="34" t="s">
        <v>16</v>
      </c>
      <c r="N62" s="34" t="s">
        <v>21</v>
      </c>
      <c r="T62" s="1" t="b">
        <f t="shared" si="4"/>
        <v>0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3">
      <c r="C63" s="12">
        <v>48</v>
      </c>
      <c r="D63" s="40" t="s">
        <v>103</v>
      </c>
      <c r="E63" s="40"/>
      <c r="F63" s="40"/>
      <c r="G63" s="40"/>
      <c r="H63" s="32"/>
      <c r="I63" s="32" t="s">
        <v>17</v>
      </c>
      <c r="J63" s="32">
        <v>1</v>
      </c>
      <c r="K63" s="32">
        <v>1</v>
      </c>
      <c r="L63" s="33">
        <v>4.1666666666666699E-2</v>
      </c>
      <c r="M63" s="32" t="s">
        <v>16</v>
      </c>
      <c r="N63" s="32" t="s">
        <v>21</v>
      </c>
      <c r="T63" s="1" t="b">
        <f t="shared" si="4"/>
        <v>0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3">
      <c r="C64" s="13">
        <v>49</v>
      </c>
      <c r="D64" s="41"/>
      <c r="E64" s="41"/>
      <c r="F64" s="41"/>
      <c r="G64" s="41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35">
      <c r="C65" s="14">
        <v>50</v>
      </c>
      <c r="D65" s="42"/>
      <c r="E65" s="42"/>
      <c r="F65" s="42"/>
      <c r="G65" s="42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3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3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3">
      <c r="D68" s="1">
        <f>COUNTA(D16:D65)</f>
        <v>48</v>
      </c>
      <c r="H68" s="2"/>
      <c r="I68" s="2"/>
      <c r="J68" s="2"/>
      <c r="K68" s="2"/>
      <c r="L68" s="9">
        <f>SUM(L16:L65)</f>
        <v>8.0520833333295023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3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3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3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3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3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3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3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3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3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3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3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3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3">
      <c r="Y81" s="9">
        <v>1.83333333332684</v>
      </c>
    </row>
    <row r="82" spans="25:25" s="1" customFormat="1" x14ac:dyDescent="0.3">
      <c r="Y82" s="9">
        <v>1.8749999999932501</v>
      </c>
    </row>
    <row r="83" spans="25:25" s="1" customFormat="1" x14ac:dyDescent="0.3">
      <c r="Y83" s="9">
        <v>1.9166666666596599</v>
      </c>
    </row>
    <row r="84" spans="25:25" s="1" customFormat="1" x14ac:dyDescent="0.3">
      <c r="Y84" s="9">
        <v>1.95833333332606</v>
      </c>
    </row>
    <row r="85" spans="25:25" s="1" customFormat="1" x14ac:dyDescent="0.3">
      <c r="Y85" s="9">
        <v>1.99999999999247</v>
      </c>
    </row>
    <row r="86" spans="25:25" s="1" customFormat="1" x14ac:dyDescent="0.3">
      <c r="Y86" s="9">
        <v>2.0416666666588701</v>
      </c>
    </row>
    <row r="87" spans="25:25" s="1" customFormat="1" x14ac:dyDescent="0.3">
      <c r="Y87" s="9">
        <v>2.0833333333252799</v>
      </c>
    </row>
    <row r="88" spans="25:25" s="1" customFormat="1" x14ac:dyDescent="0.3">
      <c r="Y88" s="9">
        <v>2.1249999999916902</v>
      </c>
    </row>
    <row r="89" spans="25:25" s="1" customFormat="1" x14ac:dyDescent="0.3">
      <c r="Y89" s="9">
        <v>2.1666666666580898</v>
      </c>
    </row>
    <row r="90" spans="25:25" s="1" customFormat="1" x14ac:dyDescent="0.3">
      <c r="Y90" s="9">
        <v>2.2083333333245001</v>
      </c>
    </row>
    <row r="91" spans="25:25" s="1" customFormat="1" x14ac:dyDescent="0.3">
      <c r="Y91" s="9">
        <v>2.2499999999909099</v>
      </c>
    </row>
    <row r="92" spans="25:25" s="1" customFormat="1" x14ac:dyDescent="0.3">
      <c r="Y92" s="9">
        <v>2.2916666666573202</v>
      </c>
    </row>
    <row r="93" spans="25:25" s="1" customFormat="1" x14ac:dyDescent="0.3">
      <c r="Y93" s="9">
        <v>2.3333333333237198</v>
      </c>
    </row>
    <row r="94" spans="25:25" s="1" customFormat="1" x14ac:dyDescent="0.3">
      <c r="Y94" s="9">
        <v>2.3749999999901301</v>
      </c>
    </row>
    <row r="95" spans="25:25" s="1" customFormat="1" x14ac:dyDescent="0.3">
      <c r="Y95" s="9">
        <v>2.41666666665654</v>
      </c>
    </row>
    <row r="96" spans="25:25" s="1" customFormat="1" x14ac:dyDescent="0.3">
      <c r="Y96" s="9">
        <v>2.45833333332294</v>
      </c>
    </row>
    <row r="97" spans="25:25" s="1" customFormat="1" x14ac:dyDescent="0.3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4">
    <mergeCell ref="D20:G20"/>
    <mergeCell ref="D15:G15"/>
    <mergeCell ref="D16:G16"/>
    <mergeCell ref="D17:G17"/>
    <mergeCell ref="D18:G18"/>
    <mergeCell ref="D19:G19"/>
    <mergeCell ref="D32:G32"/>
    <mergeCell ref="D22:G22"/>
    <mergeCell ref="D21:G21"/>
    <mergeCell ref="D24:G24"/>
    <mergeCell ref="D25:G25"/>
    <mergeCell ref="D26:G26"/>
    <mergeCell ref="D27:G27"/>
    <mergeCell ref="D28:G28"/>
    <mergeCell ref="D29:G29"/>
    <mergeCell ref="D30:G30"/>
    <mergeCell ref="D31:G31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53:G53"/>
    <mergeCell ref="D54:G54"/>
    <mergeCell ref="D55:G55"/>
    <mergeCell ref="D56:G56"/>
    <mergeCell ref="D45:G45"/>
    <mergeCell ref="D46:G46"/>
    <mergeCell ref="D48:G48"/>
    <mergeCell ref="D49:G49"/>
    <mergeCell ref="D50:G50"/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xWindow="1629" yWindow="1417"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zoomScale="160" zoomScaleNormal="160" workbookViewId="0">
      <selection activeCell="A2" sqref="A1:XFD1048576"/>
    </sheetView>
  </sheetViews>
  <sheetFormatPr baseColWidth="10" defaultColWidth="9.1796875" defaultRowHeight="14.5" x14ac:dyDescent="0.35"/>
  <cols>
    <col min="1" max="1" width="2.453125" customWidth="1"/>
    <col min="2" max="2" width="18.81640625" customWidth="1"/>
  </cols>
  <sheetData>
    <row r="1" spans="2:13" ht="13" customHeight="1" x14ac:dyDescent="0.35"/>
    <row r="2" spans="2:13" ht="16" thickBot="1" x14ac:dyDescent="0.4">
      <c r="B2" s="45" t="s">
        <v>36</v>
      </c>
      <c r="C2" s="45"/>
      <c r="D2" s="45"/>
      <c r="E2" s="45"/>
      <c r="F2" s="45"/>
      <c r="G2" s="45"/>
    </row>
    <row r="3" spans="2:13" ht="10.75" customHeight="1" thickBot="1" x14ac:dyDescent="0.4"/>
    <row r="4" spans="2:13" ht="15" thickBot="1" x14ac:dyDescent="0.4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35">
      <c r="B5" s="20" t="s">
        <v>31</v>
      </c>
      <c r="C5" s="8">
        <f>COUNTIF(Sprint,C4)</f>
        <v>4</v>
      </c>
      <c r="D5" s="8">
        <f>COUNTIF(Sprint,D4)</f>
        <v>14</v>
      </c>
      <c r="E5" s="8">
        <f>COUNTIF(Sprint,E4)</f>
        <v>11</v>
      </c>
      <c r="F5" s="8">
        <f>COUNTIF(Sprint,F4)</f>
        <v>19</v>
      </c>
      <c r="G5" s="25">
        <f>SUM(C5:F5)</f>
        <v>48</v>
      </c>
    </row>
    <row r="6" spans="2:13" x14ac:dyDescent="0.35">
      <c r="B6" s="21" t="s">
        <v>20</v>
      </c>
      <c r="C6" s="10">
        <f>SUMIFS(Duree, Sprint,C4)</f>
        <v>1.8645833333294597</v>
      </c>
      <c r="D6" s="10">
        <f>SUMIFS(Duree, Sprint,D4)</f>
        <v>1.8854166666666743</v>
      </c>
      <c r="E6" s="10">
        <f>SUMIFS(Duree, Sprint,E4)</f>
        <v>1.8750000000000202</v>
      </c>
      <c r="F6" s="10">
        <f>SUMIFS(Duree, Sprint,F4)</f>
        <v>2.4270833333333486</v>
      </c>
      <c r="G6" s="26">
        <f>SUM(C6:F6)</f>
        <v>8.0520833333295023</v>
      </c>
    </row>
    <row r="9" spans="2:13" ht="16" thickBot="1" x14ac:dyDescent="0.4">
      <c r="B9" s="49" t="s">
        <v>51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2:13" ht="10.75" customHeight="1" x14ac:dyDescent="0.3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60" zoomScaleNormal="160" workbookViewId="0">
      <selection sqref="A1:XFD1048576"/>
    </sheetView>
  </sheetViews>
  <sheetFormatPr baseColWidth="10" defaultColWidth="8.7265625" defaultRowHeight="14.5" x14ac:dyDescent="0.35"/>
  <cols>
    <col min="1" max="4" width="2.26953125" customWidth="1"/>
    <col min="5" max="5" width="13.453125" customWidth="1"/>
  </cols>
  <sheetData>
    <row r="1" spans="2:18" ht="13.4" customHeight="1" x14ac:dyDescent="0.35"/>
    <row r="2" spans="2:18" ht="16" thickBot="1" x14ac:dyDescent="0.4">
      <c r="B2" s="49" t="s">
        <v>37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2:18" s="1" customFormat="1" ht="12" x14ac:dyDescent="0.3"/>
    <row r="4" spans="2:18" s="1" customFormat="1" ht="12" x14ac:dyDescent="0.3">
      <c r="C4" s="23" t="s">
        <v>38</v>
      </c>
    </row>
    <row r="5" spans="2:18" s="1" customFormat="1" ht="13" x14ac:dyDescent="0.3">
      <c r="D5" s="24" t="s">
        <v>55</v>
      </c>
    </row>
    <row r="6" spans="2:18" s="1" customFormat="1" ht="13" x14ac:dyDescent="0.3">
      <c r="D6" s="24" t="s">
        <v>54</v>
      </c>
    </row>
    <row r="7" spans="2:18" s="1" customFormat="1" ht="13" x14ac:dyDescent="0.3">
      <c r="D7" s="24" t="s">
        <v>53</v>
      </c>
    </row>
    <row r="8" spans="2:18" s="1" customFormat="1" ht="12" x14ac:dyDescent="0.3"/>
    <row r="9" spans="2:18" s="1" customFormat="1" ht="12.65" customHeight="1" x14ac:dyDescent="0.3">
      <c r="C9" s="23" t="s">
        <v>52</v>
      </c>
    </row>
    <row r="10" spans="2:18" s="1" customFormat="1" ht="12.65" customHeight="1" x14ac:dyDescent="0.3">
      <c r="D10" s="24" t="s">
        <v>39</v>
      </c>
    </row>
    <row r="11" spans="2:18" s="1" customFormat="1" ht="12.65" customHeight="1" x14ac:dyDescent="0.3">
      <c r="D11" s="24" t="s">
        <v>41</v>
      </c>
    </row>
    <row r="12" spans="2:18" s="1" customFormat="1" ht="12.65" customHeight="1" x14ac:dyDescent="0.3">
      <c r="D12" s="27" t="s">
        <v>56</v>
      </c>
    </row>
    <row r="13" spans="2:18" s="1" customFormat="1" ht="12" x14ac:dyDescent="0.3">
      <c r="D13" s="24" t="s">
        <v>40</v>
      </c>
    </row>
    <row r="14" spans="2:18" s="1" customFormat="1" ht="12" x14ac:dyDescent="0.3">
      <c r="D14" s="24" t="s">
        <v>42</v>
      </c>
    </row>
    <row r="15" spans="2:18" s="1" customFormat="1" ht="12" x14ac:dyDescent="0.3">
      <c r="D15" s="24" t="s">
        <v>43</v>
      </c>
    </row>
    <row r="16" spans="2:18" s="1" customFormat="1" ht="12" x14ac:dyDescent="0.3">
      <c r="D16" s="24" t="s">
        <v>44</v>
      </c>
    </row>
    <row r="17" spans="3:5" s="1" customFormat="1" ht="12" x14ac:dyDescent="0.3">
      <c r="D17" s="24" t="s">
        <v>45</v>
      </c>
    </row>
    <row r="18" spans="3:5" s="1" customFormat="1" ht="12" x14ac:dyDescent="0.3">
      <c r="D18" s="24" t="s">
        <v>46</v>
      </c>
    </row>
    <row r="19" spans="3:5" s="1" customFormat="1" ht="12" x14ac:dyDescent="0.3"/>
    <row r="20" spans="3:5" s="1" customFormat="1" ht="12" x14ac:dyDescent="0.3"/>
    <row r="21" spans="3:5" s="1" customFormat="1" ht="12" x14ac:dyDescent="0.3"/>
    <row r="22" spans="3:5" s="1" customFormat="1" ht="12" x14ac:dyDescent="0.3">
      <c r="C22" s="23" t="s">
        <v>66</v>
      </c>
    </row>
    <row r="23" spans="3:5" s="1" customFormat="1" ht="12" x14ac:dyDescent="0.3">
      <c r="D23" s="1" t="s">
        <v>65</v>
      </c>
    </row>
    <row r="24" spans="3:5" s="1" customFormat="1" ht="12" x14ac:dyDescent="0.3">
      <c r="D24" s="1" t="s">
        <v>57</v>
      </c>
    </row>
    <row r="25" spans="3:5" s="1" customFormat="1" ht="12" x14ac:dyDescent="0.3">
      <c r="D25" s="1" t="s">
        <v>59</v>
      </c>
    </row>
    <row r="26" spans="3:5" s="1" customFormat="1" ht="12" x14ac:dyDescent="0.3">
      <c r="D26" s="1" t="s">
        <v>58</v>
      </c>
    </row>
    <row r="27" spans="3:5" s="1" customFormat="1" ht="12" x14ac:dyDescent="0.3">
      <c r="D27" s="1" t="s">
        <v>60</v>
      </c>
    </row>
    <row r="28" spans="3:5" s="1" customFormat="1" ht="12" x14ac:dyDescent="0.3">
      <c r="D28" s="1" t="s">
        <v>61</v>
      </c>
    </row>
    <row r="29" spans="3:5" s="1" customFormat="1" ht="12" x14ac:dyDescent="0.3">
      <c r="E29" s="24" t="s">
        <v>64</v>
      </c>
    </row>
    <row r="30" spans="3:5" s="1" customFormat="1" ht="12" x14ac:dyDescent="0.3">
      <c r="E30" s="24" t="s">
        <v>63</v>
      </c>
    </row>
    <row r="31" spans="3:5" s="1" customFormat="1" ht="12" x14ac:dyDescent="0.3">
      <c r="E31" s="24" t="s">
        <v>62</v>
      </c>
    </row>
    <row r="32" spans="3:5" s="1" customFormat="1" ht="12" x14ac:dyDescent="0.3">
      <c r="D32" s="1" t="s">
        <v>67</v>
      </c>
    </row>
    <row r="33" s="1" customFormat="1" ht="12" x14ac:dyDescent="0.3"/>
    <row r="34" s="1" customFormat="1" ht="12" x14ac:dyDescent="0.3"/>
    <row r="35" s="1" customFormat="1" ht="12" x14ac:dyDescent="0.3"/>
    <row r="36" s="1" customFormat="1" ht="12" x14ac:dyDescent="0.3"/>
    <row r="37" s="1" customFormat="1" ht="12" x14ac:dyDescent="0.3"/>
    <row r="38" s="1" customFormat="1" ht="12" x14ac:dyDescent="0.3"/>
    <row r="39" s="1" customFormat="1" ht="12" x14ac:dyDescent="0.3"/>
    <row r="40" s="1" customFormat="1" ht="12" x14ac:dyDescent="0.3"/>
    <row r="41" s="1" customFormat="1" ht="12" x14ac:dyDescent="0.3"/>
    <row r="42" s="1" customFormat="1" ht="12" x14ac:dyDescent="0.3"/>
    <row r="43" s="1" customFormat="1" ht="12" x14ac:dyDescent="0.3"/>
    <row r="44" s="1" customFormat="1" ht="12" x14ac:dyDescent="0.3"/>
    <row r="45" s="1" customFormat="1" ht="12" x14ac:dyDescent="0.3"/>
    <row r="46" s="1" customFormat="1" ht="12" x14ac:dyDescent="0.3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Bettina Janesch</cp:lastModifiedBy>
  <dcterms:created xsi:type="dcterms:W3CDTF">2015-06-05T18:17:20Z</dcterms:created>
  <dcterms:modified xsi:type="dcterms:W3CDTF">2024-10-02T03:55:03Z</dcterms:modified>
</cp:coreProperties>
</file>