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Betts/Documents/University/Year 3/ME30313 - Group Design and Buisness Project/Matlab/Phase 3/09_04_2018/"/>
    </mc:Choice>
  </mc:AlternateContent>
  <xr:revisionPtr revIDLastSave="0" documentId="13_ncr:1_{30B1E439-A1FC-B54A-A0A2-356878306CAB}" xr6:coauthVersionLast="28" xr6:coauthVersionMax="28" xr10:uidLastSave="{00000000-0000-0000-0000-000000000000}"/>
  <bookViews>
    <workbookView xWindow="0" yWindow="8460" windowWidth="28800" windowHeight="80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95" i="1"/>
  <c r="B92" i="1"/>
  <c r="B89" i="1"/>
  <c r="B81" i="1"/>
  <c r="B77" i="1"/>
  <c r="B68" i="1"/>
  <c r="B65" i="1"/>
  <c r="B64" i="1"/>
  <c r="B59" i="1"/>
  <c r="B57" i="1"/>
  <c r="B55" i="1"/>
  <c r="B46" i="1"/>
  <c r="B47" i="1" s="1"/>
  <c r="B48" i="1" s="1"/>
  <c r="B51" i="1" s="1"/>
  <c r="B26" i="1"/>
  <c r="B22" i="1"/>
  <c r="B20" i="1"/>
  <c r="B23" i="1"/>
  <c r="B24" i="1" s="1"/>
  <c r="B78" i="1" s="1"/>
  <c r="B62" i="1" l="1"/>
  <c r="B7" i="1"/>
  <c r="B8" i="1" s="1"/>
</calcChain>
</file>

<file path=xl/sharedStrings.xml><?xml version="1.0" encoding="utf-8"?>
<sst xmlns="http://schemas.openxmlformats.org/spreadsheetml/2006/main" count="275" uniqueCount="230">
  <si>
    <t xml:space="preserve">Variable </t>
  </si>
  <si>
    <t>Value</t>
  </si>
  <si>
    <t>b</t>
  </si>
  <si>
    <t>MAC</t>
  </si>
  <si>
    <t>S</t>
  </si>
  <si>
    <t>h0</t>
  </si>
  <si>
    <t>ZLA</t>
  </si>
  <si>
    <t>deda</t>
  </si>
  <si>
    <t>Croot</t>
  </si>
  <si>
    <t>yCroot</t>
  </si>
  <si>
    <t>Description</t>
  </si>
  <si>
    <t>Wing area</t>
  </si>
  <si>
    <t>Wing span</t>
  </si>
  <si>
    <t>Aspect Ratio</t>
  </si>
  <si>
    <t>Mean Aerodynamic Chrod</t>
  </si>
  <si>
    <t>Disctance from aircraft nose to MAC</t>
  </si>
  <si>
    <t xml:space="preserve">a </t>
  </si>
  <si>
    <t>nosetoMAC</t>
  </si>
  <si>
    <t>noseto25MAC</t>
  </si>
  <si>
    <t>Lift curve slope</t>
  </si>
  <si>
    <t>downwash</t>
  </si>
  <si>
    <t>Comment</t>
  </si>
  <si>
    <t>zero lift angle of attack</t>
  </si>
  <si>
    <t>Disctance from aircraft nose to 0.25 MAC</t>
  </si>
  <si>
    <t>Guess taken from stability notes.</t>
  </si>
  <si>
    <t>Wing taper ratio</t>
  </si>
  <si>
    <t>Unit</t>
  </si>
  <si>
    <t>m</t>
  </si>
  <si>
    <t>deg</t>
  </si>
  <si>
    <t>Wing root Chord legnth</t>
  </si>
  <si>
    <t>Distance of wing root chord from centerline</t>
  </si>
  <si>
    <t>MTOW</t>
  </si>
  <si>
    <t>kg</t>
  </si>
  <si>
    <t>Maximum take off weight</t>
  </si>
  <si>
    <t>ClmaxL</t>
  </si>
  <si>
    <t>ClmaxTO</t>
  </si>
  <si>
    <t>Maximum Lift coefficient. Landing configuration</t>
  </si>
  <si>
    <t>Maximum Lift coefficient. TO configuration</t>
  </si>
  <si>
    <t>Currently a copy of the landing configuration</t>
  </si>
  <si>
    <t>LD</t>
  </si>
  <si>
    <t>Lift to Drag Ratio</t>
  </si>
  <si>
    <t>XcgFWD</t>
  </si>
  <si>
    <t>FWD cg limit</t>
  </si>
  <si>
    <t>AFT cg limit</t>
  </si>
  <si>
    <t>Vs</t>
  </si>
  <si>
    <t>m/s</t>
  </si>
  <si>
    <t>Stall Speed</t>
  </si>
  <si>
    <t>Vmc</t>
  </si>
  <si>
    <t>Minimum control speed</t>
  </si>
  <si>
    <t>Cm0</t>
  </si>
  <si>
    <t>Zero lift pitching moment coefficient</t>
  </si>
  <si>
    <t>cgRange</t>
  </si>
  <si>
    <t>cgFWDMAC</t>
  </si>
  <si>
    <t>cf</t>
  </si>
  <si>
    <t>cgAFTMAC</t>
  </si>
  <si>
    <t>Forward cg position on MAC</t>
  </si>
  <si>
    <t>AFT cg position on MAC</t>
  </si>
  <si>
    <t>zcg</t>
  </si>
  <si>
    <t xml:space="preserve">vertical cg position </t>
  </si>
  <si>
    <t>zd</t>
  </si>
  <si>
    <t>Distance of drag from vertical CG position</t>
  </si>
  <si>
    <t>Initial estimate need to ask richard</t>
  </si>
  <si>
    <t>lhtp</t>
  </si>
  <si>
    <t>Horizontal tail plane moment arm</t>
  </si>
  <si>
    <t>HTP lift curve slope compressible</t>
  </si>
  <si>
    <t>ahtpNC</t>
  </si>
  <si>
    <t>ahtpC</t>
  </si>
  <si>
    <t>ahtp2D</t>
  </si>
  <si>
    <t>HTP 2D lift curve slope non compressible</t>
  </si>
  <si>
    <t>CltMin</t>
  </si>
  <si>
    <t>Minimum tailplane lift coefficient taken as Clmax for naca 0010 plus safety margin</t>
  </si>
  <si>
    <t>etaT</t>
  </si>
  <si>
    <t>Degrees</t>
  </si>
  <si>
    <t>Initial Tailplane setting</t>
  </si>
  <si>
    <t>Don’t actually know what this is yet it needs deciding.</t>
  </si>
  <si>
    <t>Rad</t>
  </si>
  <si>
    <t>bh</t>
  </si>
  <si>
    <t>HTP span</t>
  </si>
  <si>
    <t>MACh</t>
  </si>
  <si>
    <t>HTP MAC</t>
  </si>
  <si>
    <t>TaperR</t>
  </si>
  <si>
    <t>TaperRh</t>
  </si>
  <si>
    <t>HTP taper ratio</t>
  </si>
  <si>
    <t>Arh</t>
  </si>
  <si>
    <t>Aspect Ratio of HTP</t>
  </si>
  <si>
    <t>lvtp</t>
  </si>
  <si>
    <t>Vertical tail plane moment arm distance</t>
  </si>
  <si>
    <t>avtpNC</t>
  </si>
  <si>
    <t>avtpC</t>
  </si>
  <si>
    <t>VTP lift curve slope non compressible</t>
  </si>
  <si>
    <t>VTP lift curve slope compressible</t>
  </si>
  <si>
    <t>MACv</t>
  </si>
  <si>
    <t>VTP MAC</t>
  </si>
  <si>
    <t>bv</t>
  </si>
  <si>
    <t>VTP Span</t>
  </si>
  <si>
    <t>InitialMaxPower</t>
  </si>
  <si>
    <t>kW</t>
  </si>
  <si>
    <t>Max power of the given unscaled engines</t>
  </si>
  <si>
    <t>EngineScale</t>
  </si>
  <si>
    <t>Engine scale factoe</t>
  </si>
  <si>
    <t>MaxPower</t>
  </si>
  <si>
    <t>Max power of our engines</t>
  </si>
  <si>
    <t>Trot</t>
  </si>
  <si>
    <t>N</t>
  </si>
  <si>
    <t>Total thrust from all engines at rotation point</t>
  </si>
  <si>
    <t>TotalTRot</t>
  </si>
  <si>
    <t>Total thrust from one engines at rotation point</t>
  </si>
  <si>
    <t>zt</t>
  </si>
  <si>
    <t>Distance of engine from vertical CG position</t>
  </si>
  <si>
    <t>yt</t>
  </si>
  <si>
    <t>Distance of engine from aircraft centerline</t>
  </si>
  <si>
    <t>Ct</t>
  </si>
  <si>
    <t>Thrust coefficient at rotation</t>
  </si>
  <si>
    <t>PropDia</t>
  </si>
  <si>
    <t>Propeller Diameter</t>
  </si>
  <si>
    <t>PropNum</t>
  </si>
  <si>
    <t>Number of propellers</t>
  </si>
  <si>
    <t>IntakeArea</t>
  </si>
  <si>
    <t>m^2</t>
  </si>
  <si>
    <t>Jet engine intake area</t>
  </si>
  <si>
    <t>ScaledIntakeArea</t>
  </si>
  <si>
    <t>Scaled Jet engine intake area</t>
  </si>
  <si>
    <t>xNLG</t>
  </si>
  <si>
    <t>hNLG</t>
  </si>
  <si>
    <t>xMLG</t>
  </si>
  <si>
    <t>hMLG</t>
  </si>
  <si>
    <t>zMLG</t>
  </si>
  <si>
    <t>Distance of nose landing gear from nose</t>
  </si>
  <si>
    <t>Distance of main landing gear from nose</t>
  </si>
  <si>
    <t>Non dimentional distance of nose landing gear from nose</t>
  </si>
  <si>
    <t>Non dimentional distance of main landing gear from nose</t>
  </si>
  <si>
    <t>Height of main landing gear</t>
  </si>
  <si>
    <t>knMin</t>
  </si>
  <si>
    <t>Minimum static margin stick fixed</t>
  </si>
  <si>
    <t>q</t>
  </si>
  <si>
    <t>Dynamic Pressure at Vmc*1.05</t>
  </si>
  <si>
    <t>MaxRudDef</t>
  </si>
  <si>
    <t>Maximum rudder deflection angle</t>
  </si>
  <si>
    <t>MaxRudDefR</t>
  </si>
  <si>
    <t>Radians</t>
  </si>
  <si>
    <t>CWMaxRudDef</t>
  </si>
  <si>
    <t>Maximum rudder deflection angle for cross wind landings.</t>
  </si>
  <si>
    <t>Vcw</t>
  </si>
  <si>
    <t>kts</t>
  </si>
  <si>
    <t>Maximum crosswind velocity</t>
  </si>
  <si>
    <t>BankA</t>
  </si>
  <si>
    <t>Maximum allowable bank angle during OEI</t>
  </si>
  <si>
    <t>BankAR</t>
  </si>
  <si>
    <t>Cyb</t>
  </si>
  <si>
    <t>Cnb</t>
  </si>
  <si>
    <t>Cyvb</t>
  </si>
  <si>
    <t>Cyvr</t>
  </si>
  <si>
    <t>/rad</t>
  </si>
  <si>
    <t>Change in horizontal force with sideslip angle</t>
  </si>
  <si>
    <t>Change in normal force with sideslip angle</t>
  </si>
  <si>
    <t>Change in horizontal tailplane force with sideslip angle</t>
  </si>
  <si>
    <t>Change in horizontal tailplane force with rudder angle</t>
  </si>
  <si>
    <t>Kr20</t>
  </si>
  <si>
    <t>Kr25</t>
  </si>
  <si>
    <t>Kr30</t>
  </si>
  <si>
    <t>Rudder effectiveness up to 20 degrees</t>
  </si>
  <si>
    <t>Rudder effectiveness at 25 degrees</t>
  </si>
  <si>
    <t>Rudder effectiveness at 30 degrees</t>
  </si>
  <si>
    <t>ElevatorDefMax</t>
  </si>
  <si>
    <t>ElevatorDefMaxR</t>
  </si>
  <si>
    <t>Maxinum aileron deflection</t>
  </si>
  <si>
    <t>ClTO</t>
  </si>
  <si>
    <t>Lift coefficient at TO</t>
  </si>
  <si>
    <t>CdTO</t>
  </si>
  <si>
    <t>Drag Coefficient at take off</t>
  </si>
  <si>
    <t>Taken from aerodynamics spread sheed</t>
  </si>
  <si>
    <t>PitchAngAcc</t>
  </si>
  <si>
    <t>deg/s^2</t>
  </si>
  <si>
    <t>Required pitch angular acceleration for aircraft</t>
  </si>
  <si>
    <t>PitchAngAccR</t>
  </si>
  <si>
    <t>rad/s^2</t>
  </si>
  <si>
    <t>Rybar</t>
  </si>
  <si>
    <t>SeSh</t>
  </si>
  <si>
    <t>eHinge</t>
  </si>
  <si>
    <t>Elevator hinge location as percentage of htp MAC</t>
  </si>
  <si>
    <t>bebh</t>
  </si>
  <si>
    <t>Elevator area/ horizontal tail area ratio</t>
  </si>
  <si>
    <t>Elevator area/horizontal tail span ratio</t>
  </si>
  <si>
    <t>e</t>
  </si>
  <si>
    <t>Downwash angle due to ground wash effect during TO</t>
  </si>
  <si>
    <t>This is taken from the stability and control sheet from moodle</t>
  </si>
  <si>
    <t>eR</t>
  </si>
  <si>
    <t>CeCh</t>
  </si>
  <si>
    <t>Dependent on Elevator Eff</t>
  </si>
  <si>
    <t>AileronDefMax</t>
  </si>
  <si>
    <t>degrees</t>
  </si>
  <si>
    <t>Maximum Aileron Deflection</t>
  </si>
  <si>
    <t>AileronDefMaxR</t>
  </si>
  <si>
    <t>CDR</t>
  </si>
  <si>
    <t>Aircraft drag coefficient in rolling motion</t>
  </si>
  <si>
    <t>Currently taken from other aircraft data. Need to calculate</t>
  </si>
  <si>
    <t>phiDes</t>
  </si>
  <si>
    <t>Desired Bank Angle</t>
  </si>
  <si>
    <t>phiDesR</t>
  </si>
  <si>
    <t>RxBar</t>
  </si>
  <si>
    <t>Non dimentional radius of gyration in x</t>
  </si>
  <si>
    <t>Non dimentional radius of gyration in y</t>
  </si>
  <si>
    <t>Non dimentional radius of gyration in z</t>
  </si>
  <si>
    <t>RzBar</t>
  </si>
  <si>
    <t>SaS</t>
  </si>
  <si>
    <t>Aileron area/wing area ratio</t>
  </si>
  <si>
    <t>bab</t>
  </si>
  <si>
    <t>Aileron span/wing span ratio</t>
  </si>
  <si>
    <t>Used to approximate the span of the aileron. Eventually this will need to be improved based on flap position</t>
  </si>
  <si>
    <t>baob</t>
  </si>
  <si>
    <t>Outer Aileron span position relative to wingspan</t>
  </si>
  <si>
    <t>CaC</t>
  </si>
  <si>
    <t>Initial estimate for aileron choprd legnth/wing chord legnth ratio</t>
  </si>
  <si>
    <t>Need to improve when spar position is fixed</t>
  </si>
  <si>
    <t>Aileron Eff</t>
  </si>
  <si>
    <t>Aileron effectiveness factor</t>
  </si>
  <si>
    <t>tReq</t>
  </si>
  <si>
    <t>Time required to complete rolling motion</t>
  </si>
  <si>
    <t>rudderDefMax</t>
  </si>
  <si>
    <t>rudderDefMaxR</t>
  </si>
  <si>
    <t>Maximum rudder Deflection</t>
  </si>
  <si>
    <t>Maximum Rudder Deflection</t>
  </si>
  <si>
    <t>SrSv</t>
  </si>
  <si>
    <t>Rudder area/horizontail tail area ration</t>
  </si>
  <si>
    <t>rHinge</t>
  </si>
  <si>
    <t>Rudder hinge location as percentace of MAC</t>
  </si>
  <si>
    <t>brbv</t>
  </si>
  <si>
    <t>Rudder VTP span ratio</t>
  </si>
  <si>
    <t>CrCv</t>
  </si>
  <si>
    <t>Rudder/VTP chord ratio determined using rudderEff and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</si>
</sst>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zoomScale="125" workbookViewId="0">
      <pane ySplit="1" topLeftCell="A6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13.6640625" bestFit="1" customWidth="1"/>
    <col min="2" max="2" width="13.5" bestFit="1" customWidth="1"/>
    <col min="3" max="3" width="13.5" customWidth="1"/>
    <col min="4" max="4" width="38.33203125" style="3" bestFit="1" customWidth="1"/>
    <col min="5" max="5" width="48.33203125" style="3" bestFit="1" customWidth="1"/>
    <col min="6" max="6" width="33.33203125" customWidth="1"/>
  </cols>
  <sheetData>
    <row r="1" spans="1:5" x14ac:dyDescent="0.2">
      <c r="A1" s="1" t="s">
        <v>0</v>
      </c>
      <c r="B1" s="1" t="s">
        <v>1</v>
      </c>
      <c r="C1" s="1" t="s">
        <v>26</v>
      </c>
      <c r="D1" s="2" t="s">
        <v>10</v>
      </c>
      <c r="E1" s="2" t="s">
        <v>21</v>
      </c>
    </row>
    <row r="2" spans="1:5" x14ac:dyDescent="0.2">
      <c r="A2" t="s">
        <v>4</v>
      </c>
      <c r="B2">
        <v>97.109200000000001</v>
      </c>
      <c r="C2" t="s">
        <v>27</v>
      </c>
      <c r="D2" s="3" t="s">
        <v>11</v>
      </c>
    </row>
    <row r="3" spans="1:5" x14ac:dyDescent="0.2">
      <c r="A3" t="s">
        <v>2</v>
      </c>
      <c r="B3">
        <v>35.479999999999997</v>
      </c>
      <c r="C3" t="s">
        <v>27</v>
      </c>
      <c r="D3" s="3" t="s">
        <v>12</v>
      </c>
    </row>
    <row r="4" spans="1:5" x14ac:dyDescent="0.2">
      <c r="A4" t="s">
        <v>13</v>
      </c>
      <c r="B4">
        <v>12.96</v>
      </c>
    </row>
    <row r="5" spans="1:5" x14ac:dyDescent="0.2">
      <c r="A5" t="s">
        <v>3</v>
      </c>
      <c r="B5">
        <v>2.83</v>
      </c>
      <c r="C5" t="s">
        <v>27</v>
      </c>
      <c r="D5" s="3" t="s">
        <v>14</v>
      </c>
    </row>
    <row r="6" spans="1:5" x14ac:dyDescent="0.2">
      <c r="A6" t="s">
        <v>17</v>
      </c>
      <c r="B6">
        <v>12.762</v>
      </c>
      <c r="C6" t="s">
        <v>27</v>
      </c>
      <c r="D6" s="3" t="s">
        <v>15</v>
      </c>
    </row>
    <row r="7" spans="1:5" x14ac:dyDescent="0.2">
      <c r="A7" t="s">
        <v>18</v>
      </c>
      <c r="B7">
        <f>B6+(0.25*B5)</f>
        <v>13.4695</v>
      </c>
      <c r="C7" t="s">
        <v>27</v>
      </c>
      <c r="D7" s="3" t="s">
        <v>23</v>
      </c>
    </row>
    <row r="8" spans="1:5" x14ac:dyDescent="0.2">
      <c r="A8" t="s">
        <v>5</v>
      </c>
      <c r="B8">
        <f>B7/B5</f>
        <v>4.7595406360424031</v>
      </c>
    </row>
    <row r="9" spans="1:5" x14ac:dyDescent="0.2">
      <c r="A9" t="s">
        <v>16</v>
      </c>
      <c r="B9">
        <v>5.9689021679999996</v>
      </c>
      <c r="D9" s="3" t="s">
        <v>19</v>
      </c>
    </row>
    <row r="10" spans="1:5" x14ac:dyDescent="0.2">
      <c r="A10" t="s">
        <v>6</v>
      </c>
      <c r="B10">
        <v>-2.87</v>
      </c>
      <c r="C10" t="s">
        <v>28</v>
      </c>
      <c r="D10" s="3" t="s">
        <v>22</v>
      </c>
    </row>
    <row r="11" spans="1:5" x14ac:dyDescent="0.2">
      <c r="A11" t="s">
        <v>7</v>
      </c>
      <c r="B11">
        <v>0.2</v>
      </c>
      <c r="D11" s="3" t="s">
        <v>20</v>
      </c>
      <c r="E11" s="3" t="s">
        <v>24</v>
      </c>
    </row>
    <row r="12" spans="1:5" x14ac:dyDescent="0.2">
      <c r="A12" t="s">
        <v>80</v>
      </c>
      <c r="B12">
        <v>0.33200000000000002</v>
      </c>
      <c r="D12" s="3" t="s">
        <v>25</v>
      </c>
    </row>
    <row r="13" spans="1:5" x14ac:dyDescent="0.2">
      <c r="A13" t="s">
        <v>8</v>
      </c>
      <c r="B13">
        <v>3.92</v>
      </c>
      <c r="C13" t="s">
        <v>27</v>
      </c>
      <c r="D13" s="3" t="s">
        <v>29</v>
      </c>
    </row>
    <row r="14" spans="1:5" x14ac:dyDescent="0.2">
      <c r="A14" t="s">
        <v>9</v>
      </c>
      <c r="B14">
        <v>1.712</v>
      </c>
      <c r="C14" t="s">
        <v>27</v>
      </c>
      <c r="D14" s="3" t="s">
        <v>30</v>
      </c>
    </row>
    <row r="15" spans="1:5" x14ac:dyDescent="0.2">
      <c r="A15" t="s">
        <v>31</v>
      </c>
      <c r="B15">
        <v>35000</v>
      </c>
      <c r="C15" t="s">
        <v>32</v>
      </c>
      <c r="D15" s="3" t="s">
        <v>33</v>
      </c>
    </row>
    <row r="16" spans="1:5" x14ac:dyDescent="0.2">
      <c r="A16" t="s">
        <v>34</v>
      </c>
      <c r="B16">
        <v>2.7</v>
      </c>
      <c r="D16" s="3" t="s">
        <v>36</v>
      </c>
    </row>
    <row r="17" spans="1:5" x14ac:dyDescent="0.2">
      <c r="A17" t="s">
        <v>35</v>
      </c>
      <c r="B17">
        <v>2.7</v>
      </c>
      <c r="D17" s="3" t="s">
        <v>37</v>
      </c>
      <c r="E17" s="3" t="s">
        <v>38</v>
      </c>
    </row>
    <row r="18" spans="1:5" x14ac:dyDescent="0.2">
      <c r="A18" t="s">
        <v>39</v>
      </c>
      <c r="B18">
        <v>15.5</v>
      </c>
      <c r="D18" s="3" t="s">
        <v>40</v>
      </c>
    </row>
    <row r="19" spans="1:5" x14ac:dyDescent="0.2">
      <c r="A19" t="s">
        <v>52</v>
      </c>
      <c r="B19">
        <v>0.08</v>
      </c>
      <c r="D19" s="3" t="s">
        <v>55</v>
      </c>
    </row>
    <row r="20" spans="1:5" x14ac:dyDescent="0.2">
      <c r="A20" t="s">
        <v>41</v>
      </c>
      <c r="B20">
        <f>B6+(B19*B5)</f>
        <v>12.9884</v>
      </c>
      <c r="C20" t="s">
        <v>27</v>
      </c>
      <c r="D20" s="3" t="s">
        <v>42</v>
      </c>
    </row>
    <row r="21" spans="1:5" x14ac:dyDescent="0.2">
      <c r="A21" t="s">
        <v>54</v>
      </c>
      <c r="B21">
        <v>0.43</v>
      </c>
      <c r="D21" s="3" t="s">
        <v>56</v>
      </c>
    </row>
    <row r="22" spans="1:5" x14ac:dyDescent="0.2">
      <c r="A22" t="s">
        <v>53</v>
      </c>
      <c r="B22">
        <f>B6+(B21*B5)</f>
        <v>13.978900000000001</v>
      </c>
      <c r="C22" t="s">
        <v>27</v>
      </c>
      <c r="D22" s="3" t="s">
        <v>43</v>
      </c>
    </row>
    <row r="23" spans="1:5" x14ac:dyDescent="0.2">
      <c r="A23" t="s">
        <v>44</v>
      </c>
      <c r="B23">
        <f>((B15*9.81)/(0.5*1.225*B16*B2))^0.5</f>
        <v>46.238465097501539</v>
      </c>
      <c r="C23" t="s">
        <v>45</v>
      </c>
      <c r="D23" s="3" t="s">
        <v>46</v>
      </c>
    </row>
    <row r="24" spans="1:5" x14ac:dyDescent="0.2">
      <c r="A24" t="s">
        <v>47</v>
      </c>
      <c r="B24">
        <f>1.2*B23</f>
        <v>55.486158117001843</v>
      </c>
      <c r="C24" t="s">
        <v>45</v>
      </c>
      <c r="D24" s="3" t="s">
        <v>48</v>
      </c>
    </row>
    <row r="25" spans="1:5" x14ac:dyDescent="0.2">
      <c r="A25" t="s">
        <v>49</v>
      </c>
      <c r="B25">
        <v>-0.13067000000000001</v>
      </c>
      <c r="D25" s="3" t="s">
        <v>50</v>
      </c>
    </row>
    <row r="26" spans="1:5" x14ac:dyDescent="0.2">
      <c r="A26" t="s">
        <v>51</v>
      </c>
      <c r="B26">
        <f>B21-B19</f>
        <v>0.35</v>
      </c>
    </row>
    <row r="27" spans="1:5" x14ac:dyDescent="0.2">
      <c r="A27" t="s">
        <v>57</v>
      </c>
      <c r="B27">
        <v>3.0590000000000002</v>
      </c>
      <c r="C27" t="s">
        <v>27</v>
      </c>
      <c r="D27" s="3" t="s">
        <v>58</v>
      </c>
    </row>
    <row r="28" spans="1:5" x14ac:dyDescent="0.2">
      <c r="A28" t="s">
        <v>59</v>
      </c>
      <c r="B28">
        <v>1.2</v>
      </c>
      <c r="C28" t="s">
        <v>27</v>
      </c>
      <c r="D28" s="3" t="s">
        <v>60</v>
      </c>
      <c r="E28" s="3" t="s">
        <v>61</v>
      </c>
    </row>
    <row r="29" spans="1:5" x14ac:dyDescent="0.2">
      <c r="A29" t="s">
        <v>62</v>
      </c>
      <c r="B29">
        <v>13</v>
      </c>
      <c r="C29" t="s">
        <v>27</v>
      </c>
      <c r="D29" s="3" t="s">
        <v>63</v>
      </c>
    </row>
    <row r="30" spans="1:5" x14ac:dyDescent="0.2">
      <c r="A30" t="s">
        <v>65</v>
      </c>
      <c r="B30">
        <v>4.3556970039999996</v>
      </c>
    </row>
    <row r="31" spans="1:5" x14ac:dyDescent="0.2">
      <c r="A31" t="s">
        <v>66</v>
      </c>
      <c r="B31">
        <v>4.5832596912000003</v>
      </c>
      <c r="D31" s="3" t="s">
        <v>64</v>
      </c>
    </row>
    <row r="32" spans="1:5" x14ac:dyDescent="0.2">
      <c r="A32" t="s">
        <v>67</v>
      </c>
      <c r="B32">
        <v>6.7670000000000003</v>
      </c>
      <c r="D32" s="3" t="s">
        <v>68</v>
      </c>
    </row>
    <row r="33" spans="1:5" ht="30" x14ac:dyDescent="0.2">
      <c r="A33" t="s">
        <v>69</v>
      </c>
      <c r="B33">
        <v>-1</v>
      </c>
      <c r="D33" s="3" t="s">
        <v>70</v>
      </c>
    </row>
    <row r="34" spans="1:5" x14ac:dyDescent="0.2">
      <c r="A34" t="s">
        <v>71</v>
      </c>
      <c r="B34">
        <v>0</v>
      </c>
      <c r="C34" t="s">
        <v>75</v>
      </c>
      <c r="D34" s="3" t="s">
        <v>73</v>
      </c>
      <c r="E34" s="3" t="s">
        <v>74</v>
      </c>
    </row>
    <row r="35" spans="1:5" x14ac:dyDescent="0.2">
      <c r="A35" t="s">
        <v>76</v>
      </c>
      <c r="B35">
        <v>11.348000000000001</v>
      </c>
      <c r="C35" t="s">
        <v>27</v>
      </c>
      <c r="D35" s="3" t="s">
        <v>77</v>
      </c>
    </row>
    <row r="36" spans="1:5" x14ac:dyDescent="0.2">
      <c r="A36" t="s">
        <v>78</v>
      </c>
      <c r="B36">
        <v>2.6989999999999998</v>
      </c>
      <c r="C36" t="s">
        <v>27</v>
      </c>
      <c r="D36" s="3" t="s">
        <v>79</v>
      </c>
    </row>
    <row r="37" spans="1:5" x14ac:dyDescent="0.2">
      <c r="A37" t="s">
        <v>81</v>
      </c>
      <c r="B37">
        <v>0.51500000000000001</v>
      </c>
      <c r="D37" s="3" t="s">
        <v>82</v>
      </c>
    </row>
    <row r="38" spans="1:5" x14ac:dyDescent="0.2">
      <c r="A38" t="s">
        <v>83</v>
      </c>
      <c r="B38">
        <v>4.8019999999999996</v>
      </c>
      <c r="D38" s="3" t="s">
        <v>84</v>
      </c>
    </row>
    <row r="39" spans="1:5" x14ac:dyDescent="0.2">
      <c r="A39" t="s">
        <v>85</v>
      </c>
      <c r="B39">
        <v>11</v>
      </c>
      <c r="C39" t="s">
        <v>27</v>
      </c>
      <c r="D39" s="3" t="s">
        <v>86</v>
      </c>
    </row>
    <row r="40" spans="1:5" x14ac:dyDescent="0.2">
      <c r="A40" t="s">
        <v>87</v>
      </c>
      <c r="B40">
        <v>6.7669905760000004</v>
      </c>
      <c r="D40" s="3" t="s">
        <v>89</v>
      </c>
    </row>
    <row r="41" spans="1:5" x14ac:dyDescent="0.2">
      <c r="A41" t="s">
        <v>88</v>
      </c>
      <c r="B41">
        <v>7.7630495420000001</v>
      </c>
      <c r="D41" s="3" t="s">
        <v>90</v>
      </c>
    </row>
    <row r="42" spans="1:5" x14ac:dyDescent="0.2">
      <c r="A42" t="s">
        <v>91</v>
      </c>
      <c r="B42">
        <v>3.867</v>
      </c>
      <c r="C42" t="s">
        <v>27</v>
      </c>
      <c r="D42" s="3" t="s">
        <v>92</v>
      </c>
    </row>
    <row r="43" spans="1:5" x14ac:dyDescent="0.2">
      <c r="A43" t="s">
        <v>93</v>
      </c>
      <c r="B43">
        <v>6.1820000000000004</v>
      </c>
      <c r="C43" t="s">
        <v>27</v>
      </c>
      <c r="D43" s="3" t="s">
        <v>94</v>
      </c>
    </row>
    <row r="44" spans="1:5" x14ac:dyDescent="0.2">
      <c r="A44" t="s">
        <v>95</v>
      </c>
      <c r="B44">
        <v>4745</v>
      </c>
      <c r="C44" t="s">
        <v>96</v>
      </c>
      <c r="D44" s="3" t="s">
        <v>97</v>
      </c>
    </row>
    <row r="45" spans="1:5" x14ac:dyDescent="0.2">
      <c r="A45" t="s">
        <v>98</v>
      </c>
      <c r="B45">
        <v>0.80500000000000005</v>
      </c>
      <c r="D45" s="3" t="s">
        <v>99</v>
      </c>
    </row>
    <row r="46" spans="1:5" x14ac:dyDescent="0.2">
      <c r="A46" t="s">
        <v>100</v>
      </c>
      <c r="B46">
        <f>B44*B45</f>
        <v>3819.7250000000004</v>
      </c>
      <c r="C46" t="s">
        <v>96</v>
      </c>
      <c r="D46" s="3" t="s">
        <v>101</v>
      </c>
    </row>
    <row r="47" spans="1:5" x14ac:dyDescent="0.2">
      <c r="A47" t="s">
        <v>102</v>
      </c>
      <c r="B47">
        <f>(B46*1000)/(1.05*B24)</f>
        <v>65562.898149523229</v>
      </c>
      <c r="C47" t="s">
        <v>103</v>
      </c>
      <c r="D47" s="3" t="s">
        <v>106</v>
      </c>
    </row>
    <row r="48" spans="1:5" x14ac:dyDescent="0.2">
      <c r="A48" t="s">
        <v>105</v>
      </c>
      <c r="B48">
        <f>2*B47</f>
        <v>131125.79629904646</v>
      </c>
      <c r="C48" t="s">
        <v>103</v>
      </c>
      <c r="D48" s="3" t="s">
        <v>104</v>
      </c>
    </row>
    <row r="49" spans="1:4" x14ac:dyDescent="0.2">
      <c r="A49" t="s">
        <v>107</v>
      </c>
      <c r="B49">
        <v>1.4714</v>
      </c>
      <c r="C49" t="s">
        <v>27</v>
      </c>
      <c r="D49" s="3" t="s">
        <v>108</v>
      </c>
    </row>
    <row r="50" spans="1:4" x14ac:dyDescent="0.2">
      <c r="A50" t="s">
        <v>109</v>
      </c>
      <c r="B50">
        <v>4.577</v>
      </c>
      <c r="C50" t="s">
        <v>27</v>
      </c>
      <c r="D50" s="3" t="s">
        <v>110</v>
      </c>
    </row>
    <row r="51" spans="1:4" x14ac:dyDescent="0.2">
      <c r="A51" t="s">
        <v>111</v>
      </c>
      <c r="B51">
        <f>B48/(0.5*1.225*(B24*1.05)^2*B2)</f>
        <v>0.6494919322276137</v>
      </c>
      <c r="D51" s="3" t="s">
        <v>112</v>
      </c>
    </row>
    <row r="52" spans="1:4" x14ac:dyDescent="0.2">
      <c r="A52" t="s">
        <v>113</v>
      </c>
      <c r="B52">
        <v>4.1740000000000004</v>
      </c>
      <c r="C52" t="s">
        <v>27</v>
      </c>
      <c r="D52" s="3" t="s">
        <v>114</v>
      </c>
    </row>
    <row r="53" spans="1:4" x14ac:dyDescent="0.2">
      <c r="A53" t="s">
        <v>115</v>
      </c>
      <c r="B53">
        <v>6</v>
      </c>
      <c r="D53" t="s">
        <v>116</v>
      </c>
    </row>
    <row r="54" spans="1:4" x14ac:dyDescent="0.2">
      <c r="A54" t="s">
        <v>117</v>
      </c>
      <c r="B54">
        <v>0.16</v>
      </c>
      <c r="C54" t="s">
        <v>118</v>
      </c>
      <c r="D54" s="3" t="s">
        <v>119</v>
      </c>
    </row>
    <row r="55" spans="1:4" x14ac:dyDescent="0.2">
      <c r="A55" t="s">
        <v>120</v>
      </c>
      <c r="B55">
        <f>B54*B45</f>
        <v>0.1288</v>
      </c>
      <c r="C55" t="s">
        <v>118</v>
      </c>
      <c r="D55" s="3" t="s">
        <v>121</v>
      </c>
    </row>
    <row r="56" spans="1:4" x14ac:dyDescent="0.2">
      <c r="A56" t="s">
        <v>122</v>
      </c>
      <c r="B56">
        <v>1.8</v>
      </c>
      <c r="C56" t="s">
        <v>27</v>
      </c>
      <c r="D56" s="3" t="s">
        <v>127</v>
      </c>
    </row>
    <row r="57" spans="1:4" ht="30" x14ac:dyDescent="0.2">
      <c r="A57" t="s">
        <v>123</v>
      </c>
      <c r="B57">
        <f>B56/B5</f>
        <v>0.63604240282685509</v>
      </c>
      <c r="D57" s="3" t="s">
        <v>129</v>
      </c>
    </row>
    <row r="58" spans="1:4" x14ac:dyDescent="0.2">
      <c r="A58" t="s">
        <v>124</v>
      </c>
      <c r="B58">
        <v>14.1975</v>
      </c>
      <c r="C58" t="s">
        <v>27</v>
      </c>
      <c r="D58" s="3" t="s">
        <v>128</v>
      </c>
    </row>
    <row r="59" spans="1:4" ht="30" x14ac:dyDescent="0.2">
      <c r="A59" t="s">
        <v>125</v>
      </c>
      <c r="B59">
        <f>B58/B5</f>
        <v>5.0167844522968199</v>
      </c>
      <c r="D59" s="3" t="s">
        <v>130</v>
      </c>
    </row>
    <row r="60" spans="1:4" x14ac:dyDescent="0.2">
      <c r="A60" t="s">
        <v>126</v>
      </c>
      <c r="B60">
        <v>1</v>
      </c>
      <c r="C60" t="s">
        <v>27</v>
      </c>
      <c r="D60" s="3" t="s">
        <v>131</v>
      </c>
    </row>
    <row r="61" spans="1:4" x14ac:dyDescent="0.2">
      <c r="A61" t="s">
        <v>132</v>
      </c>
      <c r="B61">
        <v>0.05</v>
      </c>
      <c r="D61" s="3" t="s">
        <v>133</v>
      </c>
    </row>
    <row r="62" spans="1:4" x14ac:dyDescent="0.2">
      <c r="A62" t="s">
        <v>134</v>
      </c>
      <c r="B62">
        <f>0.5*1.225*(B24*1.05)^2</f>
        <v>2078.9976644849298</v>
      </c>
      <c r="D62" s="3" t="s">
        <v>135</v>
      </c>
    </row>
    <row r="63" spans="1:4" x14ac:dyDescent="0.2">
      <c r="A63" t="s">
        <v>136</v>
      </c>
      <c r="B63">
        <v>30</v>
      </c>
      <c r="C63" t="s">
        <v>72</v>
      </c>
      <c r="D63" s="3" t="s">
        <v>137</v>
      </c>
    </row>
    <row r="64" spans="1:4" x14ac:dyDescent="0.2">
      <c r="A64" t="s">
        <v>138</v>
      </c>
      <c r="B64">
        <f>RADIANS(B63)</f>
        <v>0.52359877559829882</v>
      </c>
      <c r="C64" t="s">
        <v>139</v>
      </c>
      <c r="D64" s="3" t="s">
        <v>137</v>
      </c>
    </row>
    <row r="65" spans="1:5" ht="30" x14ac:dyDescent="0.2">
      <c r="A65" t="s">
        <v>140</v>
      </c>
      <c r="B65">
        <f>B64*0.7</f>
        <v>0.36651914291880916</v>
      </c>
      <c r="C65" t="s">
        <v>139</v>
      </c>
      <c r="D65" s="3" t="s">
        <v>141</v>
      </c>
    </row>
    <row r="66" spans="1:5" x14ac:dyDescent="0.2">
      <c r="A66" t="s">
        <v>142</v>
      </c>
      <c r="B66">
        <v>20</v>
      </c>
      <c r="C66" t="s">
        <v>143</v>
      </c>
      <c r="D66" s="3" t="s">
        <v>144</v>
      </c>
    </row>
    <row r="67" spans="1:5" x14ac:dyDescent="0.2">
      <c r="A67" t="s">
        <v>145</v>
      </c>
      <c r="B67">
        <v>5</v>
      </c>
      <c r="C67" t="s">
        <v>72</v>
      </c>
      <c r="D67" s="3" t="s">
        <v>146</v>
      </c>
    </row>
    <row r="68" spans="1:5" x14ac:dyDescent="0.2">
      <c r="A68" t="s">
        <v>147</v>
      </c>
      <c r="B68">
        <f>RADIANS(B67)</f>
        <v>8.7266462599716474E-2</v>
      </c>
      <c r="C68" t="s">
        <v>139</v>
      </c>
      <c r="D68" s="3" t="s">
        <v>146</v>
      </c>
    </row>
    <row r="69" spans="1:5" x14ac:dyDescent="0.2">
      <c r="A69" t="s">
        <v>148</v>
      </c>
      <c r="B69">
        <v>-0.43</v>
      </c>
      <c r="C69" t="s">
        <v>152</v>
      </c>
      <c r="D69" s="3" t="s">
        <v>153</v>
      </c>
    </row>
    <row r="70" spans="1:5" x14ac:dyDescent="0.2">
      <c r="A70" t="s">
        <v>149</v>
      </c>
      <c r="B70">
        <v>-0.46200000000000002</v>
      </c>
      <c r="C70" t="s">
        <v>152</v>
      </c>
      <c r="D70" s="3" t="s">
        <v>154</v>
      </c>
    </row>
    <row r="71" spans="1:5" ht="30" x14ac:dyDescent="0.2">
      <c r="A71" t="s">
        <v>150</v>
      </c>
      <c r="B71">
        <v>-3.726</v>
      </c>
      <c r="C71" t="s">
        <v>152</v>
      </c>
      <c r="D71" s="3" t="s">
        <v>155</v>
      </c>
    </row>
    <row r="72" spans="1:5" ht="30" x14ac:dyDescent="0.2">
      <c r="A72" t="s">
        <v>151</v>
      </c>
      <c r="B72">
        <v>1.8919999999999999</v>
      </c>
      <c r="C72" t="s">
        <v>152</v>
      </c>
      <c r="D72" s="3" t="s">
        <v>156</v>
      </c>
    </row>
    <row r="73" spans="1:5" x14ac:dyDescent="0.2">
      <c r="A73" t="s">
        <v>157</v>
      </c>
      <c r="B73">
        <v>1</v>
      </c>
      <c r="D73" s="3" t="s">
        <v>160</v>
      </c>
    </row>
    <row r="74" spans="1:5" x14ac:dyDescent="0.2">
      <c r="A74" t="s">
        <v>158</v>
      </c>
      <c r="B74">
        <v>0.98</v>
      </c>
      <c r="D74" s="3" t="s">
        <v>161</v>
      </c>
    </row>
    <row r="75" spans="1:5" x14ac:dyDescent="0.2">
      <c r="A75" t="s">
        <v>159</v>
      </c>
      <c r="B75">
        <v>0.9</v>
      </c>
      <c r="D75" s="3" t="s">
        <v>162</v>
      </c>
    </row>
    <row r="76" spans="1:5" x14ac:dyDescent="0.2">
      <c r="A76" t="s">
        <v>163</v>
      </c>
      <c r="B76">
        <v>25</v>
      </c>
      <c r="C76" t="s">
        <v>72</v>
      </c>
      <c r="D76" s="3" t="s">
        <v>165</v>
      </c>
    </row>
    <row r="77" spans="1:5" x14ac:dyDescent="0.2">
      <c r="A77" t="s">
        <v>164</v>
      </c>
      <c r="B77">
        <f>RADIANS(B76)</f>
        <v>0.43633231299858238</v>
      </c>
      <c r="C77" t="s">
        <v>139</v>
      </c>
      <c r="D77" s="3" t="s">
        <v>165</v>
      </c>
    </row>
    <row r="78" spans="1:5" x14ac:dyDescent="0.2">
      <c r="A78" t="s">
        <v>166</v>
      </c>
      <c r="B78">
        <f>(B15*9.81)/(0.5*1.225*(B24*1.05)^2*B2)</f>
        <v>1.7006802721088439</v>
      </c>
      <c r="D78" s="3" t="s">
        <v>167</v>
      </c>
    </row>
    <row r="79" spans="1:5" x14ac:dyDescent="0.2">
      <c r="A79" t="s">
        <v>168</v>
      </c>
      <c r="B79">
        <v>1.7600000000000001E-2</v>
      </c>
      <c r="D79" s="3" t="s">
        <v>169</v>
      </c>
      <c r="E79" s="3" t="s">
        <v>170</v>
      </c>
    </row>
    <row r="80" spans="1:5" x14ac:dyDescent="0.2">
      <c r="A80" t="s">
        <v>171</v>
      </c>
      <c r="B80">
        <v>5</v>
      </c>
      <c r="C80" t="s">
        <v>172</v>
      </c>
      <c r="D80" s="3" t="s">
        <v>173</v>
      </c>
    </row>
    <row r="81" spans="1:5" x14ac:dyDescent="0.2">
      <c r="A81" t="s">
        <v>174</v>
      </c>
      <c r="B81">
        <f>RADIANS(B80)</f>
        <v>8.7266462599716474E-2</v>
      </c>
      <c r="C81" t="s">
        <v>175</v>
      </c>
      <c r="D81" s="3" t="s">
        <v>173</v>
      </c>
    </row>
    <row r="82" spans="1:5" x14ac:dyDescent="0.2">
      <c r="A82" t="s">
        <v>199</v>
      </c>
      <c r="B82">
        <v>0.53300000000000003</v>
      </c>
      <c r="D82" s="3" t="s">
        <v>200</v>
      </c>
    </row>
    <row r="83" spans="1:5" x14ac:dyDescent="0.2">
      <c r="A83" t="s">
        <v>176</v>
      </c>
      <c r="B83">
        <v>0.45350000000000001</v>
      </c>
      <c r="D83" s="3" t="s">
        <v>201</v>
      </c>
    </row>
    <row r="84" spans="1:5" x14ac:dyDescent="0.2">
      <c r="A84" t="s">
        <v>203</v>
      </c>
      <c r="B84">
        <v>0.51519999999999999</v>
      </c>
      <c r="D84" s="3" t="s">
        <v>202</v>
      </c>
    </row>
    <row r="85" spans="1:5" x14ac:dyDescent="0.2">
      <c r="A85" t="s">
        <v>177</v>
      </c>
      <c r="B85">
        <v>0.4</v>
      </c>
      <c r="D85" s="3" t="s">
        <v>181</v>
      </c>
    </row>
    <row r="86" spans="1:5" ht="14" customHeight="1" x14ac:dyDescent="0.2">
      <c r="A86" t="s">
        <v>178</v>
      </c>
      <c r="B86">
        <v>0.7</v>
      </c>
      <c r="D86" s="3" t="s">
        <v>179</v>
      </c>
    </row>
    <row r="87" spans="1:5" x14ac:dyDescent="0.2">
      <c r="A87" t="s">
        <v>180</v>
      </c>
      <c r="B87">
        <v>1</v>
      </c>
      <c r="D87" s="3" t="s">
        <v>182</v>
      </c>
    </row>
    <row r="88" spans="1:5" ht="30" x14ac:dyDescent="0.2">
      <c r="A88" t="s">
        <v>183</v>
      </c>
      <c r="B88">
        <v>1.5</v>
      </c>
      <c r="C88" t="s">
        <v>72</v>
      </c>
      <c r="D88" s="3" t="s">
        <v>184</v>
      </c>
      <c r="E88" s="3" t="s">
        <v>185</v>
      </c>
    </row>
    <row r="89" spans="1:5" ht="30" x14ac:dyDescent="0.2">
      <c r="A89" t="s">
        <v>186</v>
      </c>
      <c r="B89">
        <f>RADIANS(B88)</f>
        <v>2.6179938779914945E-2</v>
      </c>
      <c r="C89" t="s">
        <v>139</v>
      </c>
      <c r="D89" s="3" t="s">
        <v>184</v>
      </c>
    </row>
    <row r="90" spans="1:5" x14ac:dyDescent="0.2">
      <c r="A90" t="s">
        <v>187</v>
      </c>
      <c r="B90">
        <v>0.36</v>
      </c>
      <c r="D90" s="3" t="s">
        <v>188</v>
      </c>
    </row>
    <row r="91" spans="1:5" x14ac:dyDescent="0.2">
      <c r="A91" t="s">
        <v>189</v>
      </c>
      <c r="B91">
        <v>25</v>
      </c>
      <c r="C91" t="s">
        <v>190</v>
      </c>
      <c r="D91" s="3" t="s">
        <v>191</v>
      </c>
    </row>
    <row r="92" spans="1:5" x14ac:dyDescent="0.2">
      <c r="A92" t="s">
        <v>192</v>
      </c>
      <c r="B92">
        <f>RADIANS(B91)</f>
        <v>0.43633231299858238</v>
      </c>
      <c r="C92" t="s">
        <v>139</v>
      </c>
      <c r="D92" s="3" t="s">
        <v>191</v>
      </c>
    </row>
    <row r="93" spans="1:5" x14ac:dyDescent="0.2">
      <c r="A93" t="s">
        <v>193</v>
      </c>
      <c r="B93">
        <v>0.9</v>
      </c>
      <c r="D93" s="3" t="s">
        <v>194</v>
      </c>
      <c r="E93" s="3" t="s">
        <v>195</v>
      </c>
    </row>
    <row r="94" spans="1:5" x14ac:dyDescent="0.2">
      <c r="A94" t="s">
        <v>196</v>
      </c>
      <c r="B94">
        <v>30</v>
      </c>
      <c r="C94" t="s">
        <v>190</v>
      </c>
      <c r="D94" s="3" t="s">
        <v>197</v>
      </c>
    </row>
    <row r="95" spans="1:5" x14ac:dyDescent="0.2">
      <c r="A95" t="s">
        <v>198</v>
      </c>
      <c r="B95">
        <f>RADIANS(B94)</f>
        <v>0.52359877559829882</v>
      </c>
      <c r="D95" s="3" t="s">
        <v>197</v>
      </c>
    </row>
    <row r="96" spans="1:5" x14ac:dyDescent="0.2">
      <c r="A96" t="s">
        <v>204</v>
      </c>
      <c r="B96">
        <v>0.03</v>
      </c>
      <c r="D96" s="3" t="s">
        <v>205</v>
      </c>
    </row>
    <row r="97" spans="1:5" ht="30" x14ac:dyDescent="0.2">
      <c r="A97" t="s">
        <v>206</v>
      </c>
      <c r="B97">
        <v>0.36</v>
      </c>
      <c r="D97" s="3" t="s">
        <v>207</v>
      </c>
      <c r="E97" s="3" t="s">
        <v>208</v>
      </c>
    </row>
    <row r="98" spans="1:5" x14ac:dyDescent="0.2">
      <c r="A98" t="s">
        <v>209</v>
      </c>
      <c r="B98">
        <v>0.9</v>
      </c>
      <c r="D98" s="3" t="s">
        <v>210</v>
      </c>
    </row>
    <row r="99" spans="1:5" ht="30" x14ac:dyDescent="0.2">
      <c r="A99" t="s">
        <v>211</v>
      </c>
      <c r="B99">
        <v>0.2</v>
      </c>
      <c r="D99" s="3" t="s">
        <v>212</v>
      </c>
      <c r="E99" s="3" t="s">
        <v>213</v>
      </c>
    </row>
    <row r="100" spans="1:5" x14ac:dyDescent="0.2">
      <c r="A100" t="s">
        <v>214</v>
      </c>
      <c r="B100">
        <v>0.41</v>
      </c>
      <c r="D100" s="3" t="s">
        <v>215</v>
      </c>
    </row>
    <row r="101" spans="1:5" x14ac:dyDescent="0.2">
      <c r="A101" t="s">
        <v>216</v>
      </c>
      <c r="B101">
        <v>2.2999999999999998</v>
      </c>
      <c r="D101" s="3" t="s">
        <v>217</v>
      </c>
    </row>
    <row r="102" spans="1:5" x14ac:dyDescent="0.2">
      <c r="A102" t="s">
        <v>218</v>
      </c>
      <c r="B102">
        <v>30</v>
      </c>
      <c r="D102" s="3" t="s">
        <v>220</v>
      </c>
    </row>
    <row r="103" spans="1:5" x14ac:dyDescent="0.2">
      <c r="A103" t="s">
        <v>219</v>
      </c>
      <c r="B103">
        <f>RADIANS(B102)</f>
        <v>0.52359877559829882</v>
      </c>
      <c r="D103" s="3" t="s">
        <v>221</v>
      </c>
    </row>
    <row r="104" spans="1:5" x14ac:dyDescent="0.2">
      <c r="A104" t="s">
        <v>222</v>
      </c>
      <c r="B104">
        <v>0.27</v>
      </c>
      <c r="D104" s="3" t="s">
        <v>223</v>
      </c>
    </row>
    <row r="105" spans="1:5" x14ac:dyDescent="0.2">
      <c r="A105" t="s">
        <v>224</v>
      </c>
      <c r="B105">
        <v>0.7</v>
      </c>
      <c r="D105" s="3" t="s">
        <v>225</v>
      </c>
    </row>
    <row r="106" spans="1:5" x14ac:dyDescent="0.2">
      <c r="A106" t="s">
        <v>226</v>
      </c>
      <c r="B106">
        <v>0.85</v>
      </c>
      <c r="D106" s="3" t="s">
        <v>227</v>
      </c>
    </row>
    <row r="107" spans="1:5" x14ac:dyDescent="0.2">
      <c r="A107" t="s">
        <v>228</v>
      </c>
      <c r="B107">
        <v>0.27</v>
      </c>
      <c r="D107" s="3" t="s">
        <v>229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Betts</dc:creator>
  <cp:lastModifiedBy>Joe Betts</cp:lastModifiedBy>
  <cp:lastPrinted>2018-04-05T13:56:05Z</cp:lastPrinted>
  <dcterms:created xsi:type="dcterms:W3CDTF">2018-04-05T13:49:45Z</dcterms:created>
  <dcterms:modified xsi:type="dcterms:W3CDTF">2018-04-10T15:31:15Z</dcterms:modified>
</cp:coreProperties>
</file>