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btru0005_student_monash_edu/Documents/Documents/Study/Project management/ASM 2/"/>
    </mc:Choice>
  </mc:AlternateContent>
  <xr:revisionPtr revIDLastSave="1410" documentId="11_F25DC773A252ABDACC104823B19D5D525ADE58E7" xr6:coauthVersionLast="47" xr6:coauthVersionMax="47" xr10:uidLastSave="{6C11463D-F370-40B6-A584-36958FBA40A9}"/>
  <bookViews>
    <workbookView xWindow="-90" yWindow="-90" windowWidth="19380" windowHeight="11460" xr2:uid="{00000000-000D-0000-FFFF-FFFF00000000}"/>
  </bookViews>
  <sheets>
    <sheet name="Cost model" sheetId="3" r:id="rId1"/>
    <sheet name="Cost Baseline" sheetId="2" r:id="rId2"/>
    <sheet name="Cost analysi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3" i="3" l="1"/>
  <c r="G112" i="2"/>
  <c r="E111" i="3"/>
  <c r="D111" i="3"/>
  <c r="E132" i="3"/>
  <c r="G86" i="2"/>
  <c r="G78" i="2"/>
  <c r="G79" i="2"/>
  <c r="G82" i="2"/>
  <c r="G83" i="2"/>
  <c r="G84" i="2"/>
  <c r="G85" i="2"/>
  <c r="G77" i="2"/>
  <c r="G74" i="2"/>
  <c r="G73" i="2"/>
  <c r="G72" i="2"/>
  <c r="G75" i="2"/>
  <c r="G69" i="2"/>
  <c r="G70" i="2"/>
  <c r="G71" i="2"/>
  <c r="G76" i="2"/>
  <c r="G87" i="2"/>
  <c r="D84" i="3"/>
  <c r="B84" i="3"/>
  <c r="B77" i="3"/>
  <c r="D77" i="3"/>
  <c r="B72" i="3"/>
  <c r="D72" i="3"/>
  <c r="G116" i="2"/>
  <c r="G117" i="2"/>
  <c r="G119" i="2"/>
  <c r="G120" i="2"/>
  <c r="G121" i="2"/>
  <c r="G124" i="2"/>
  <c r="G125" i="2"/>
  <c r="G126" i="2"/>
  <c r="G128" i="2"/>
  <c r="G129" i="2"/>
  <c r="G130" i="2"/>
  <c r="G131" i="2"/>
  <c r="G132" i="2"/>
  <c r="G7" i="2"/>
  <c r="G8" i="2"/>
  <c r="G9" i="2"/>
  <c r="G10" i="2"/>
  <c r="G11" i="2"/>
  <c r="G13" i="2"/>
  <c r="G14" i="2"/>
  <c r="G15" i="2"/>
  <c r="G16" i="2"/>
  <c r="G17" i="2"/>
  <c r="G19" i="2"/>
  <c r="G20" i="2"/>
  <c r="G23" i="2"/>
  <c r="G24" i="2"/>
  <c r="G25" i="2"/>
  <c r="G26" i="2"/>
  <c r="G28" i="2"/>
  <c r="G29" i="2"/>
  <c r="G30" i="2"/>
  <c r="G31" i="2"/>
  <c r="G33" i="2"/>
  <c r="G34" i="2"/>
  <c r="G35" i="2"/>
  <c r="G36" i="2"/>
  <c r="G37" i="2"/>
  <c r="G38" i="2"/>
  <c r="G41" i="2"/>
  <c r="G42" i="2"/>
  <c r="G43" i="2"/>
  <c r="G44" i="2"/>
  <c r="G46" i="2"/>
  <c r="G47" i="2"/>
  <c r="G48" i="2"/>
  <c r="G49" i="2"/>
  <c r="G50" i="2"/>
  <c r="G51" i="2"/>
  <c r="G52" i="2"/>
  <c r="G54" i="2"/>
  <c r="G55" i="2"/>
  <c r="G56" i="2"/>
  <c r="G59" i="2"/>
  <c r="G60" i="2"/>
  <c r="G61" i="2"/>
  <c r="G63" i="2"/>
  <c r="G64" i="2"/>
  <c r="G65" i="2"/>
  <c r="G66" i="2"/>
  <c r="G67" i="2"/>
  <c r="G89" i="2"/>
  <c r="G90" i="2"/>
  <c r="G91" i="2"/>
  <c r="G92" i="2"/>
  <c r="G93" i="2"/>
  <c r="G95" i="2"/>
  <c r="G96" i="2"/>
  <c r="G97" i="2"/>
  <c r="G98" i="2"/>
  <c r="G99" i="2"/>
  <c r="G100" i="2"/>
  <c r="G102" i="2"/>
  <c r="G103" i="2"/>
  <c r="G104" i="2"/>
  <c r="G105" i="2"/>
  <c r="G106" i="2"/>
  <c r="G107" i="2"/>
  <c r="G110" i="2"/>
  <c r="G111" i="2"/>
  <c r="G114" i="2"/>
  <c r="G115" i="2"/>
  <c r="B128" i="3"/>
  <c r="B124" i="3"/>
  <c r="B115" i="3"/>
  <c r="E106" i="3"/>
  <c r="B103" i="3"/>
  <c r="B102" i="3"/>
  <c r="B105" i="3"/>
  <c r="B101" i="3"/>
  <c r="E99" i="3"/>
  <c r="E92" i="3"/>
  <c r="B94" i="3"/>
  <c r="B81" i="3"/>
  <c r="B75" i="3"/>
  <c r="B73" i="3"/>
  <c r="B71" i="3"/>
  <c r="B69" i="3"/>
  <c r="B68" i="3"/>
  <c r="B8" i="3"/>
  <c r="D8" i="3"/>
  <c r="B7" i="3"/>
  <c r="B25" i="3"/>
  <c r="E25" i="3" s="1"/>
  <c r="B24" i="3"/>
  <c r="E24" i="3" s="1"/>
  <c r="B23" i="3"/>
  <c r="B22" i="3"/>
  <c r="D22" i="3"/>
  <c r="D23" i="3"/>
  <c r="B64" i="3"/>
  <c r="B95" i="3"/>
  <c r="E95" i="3" s="1"/>
  <c r="B96" i="3"/>
  <c r="B97" i="3"/>
  <c r="E97" i="3" s="1"/>
  <c r="B63" i="3"/>
  <c r="B62" i="3"/>
  <c r="B83" i="3"/>
  <c r="B110" i="3"/>
  <c r="B12" i="3"/>
  <c r="B41" i="3"/>
  <c r="B5" i="3"/>
  <c r="B13" i="3"/>
  <c r="B109" i="3"/>
  <c r="D29" i="3"/>
  <c r="E29" i="3" s="1"/>
  <c r="E28" i="3"/>
  <c r="D30" i="3"/>
  <c r="E30" i="3" s="1"/>
  <c r="E36" i="3"/>
  <c r="B65" i="3"/>
  <c r="B46" i="3"/>
  <c r="B47" i="3"/>
  <c r="E47" i="3" s="1"/>
  <c r="B42" i="3"/>
  <c r="E42" i="3" s="1"/>
  <c r="E7" i="3"/>
  <c r="B6" i="3"/>
  <c r="B66" i="3"/>
  <c r="D64" i="3"/>
  <c r="B70" i="3"/>
  <c r="E16" i="3"/>
  <c r="E77" i="3" l="1"/>
  <c r="E72" i="3"/>
  <c r="E84" i="3"/>
  <c r="E8" i="3"/>
  <c r="E23" i="3"/>
  <c r="E22" i="3"/>
  <c r="E64" i="3"/>
  <c r="E34" i="3"/>
  <c r="E37" i="3"/>
  <c r="E33" i="3"/>
  <c r="E32" i="3" l="1"/>
  <c r="E35" i="3"/>
  <c r="E27" i="3"/>
  <c r="E86" i="3"/>
  <c r="B104" i="3"/>
  <c r="E104" i="3" s="1"/>
  <c r="B98" i="3"/>
  <c r="E98" i="3" s="1"/>
  <c r="B129" i="3"/>
  <c r="E129" i="3" s="1"/>
  <c r="B130" i="3"/>
  <c r="B127" i="3"/>
  <c r="D130" i="3"/>
  <c r="D131" i="3"/>
  <c r="B131" i="3"/>
  <c r="D128" i="3"/>
  <c r="D127" i="3"/>
  <c r="B125" i="3"/>
  <c r="E125" i="3" s="1"/>
  <c r="D124" i="3"/>
  <c r="D123" i="3"/>
  <c r="B123" i="3"/>
  <c r="B120" i="3"/>
  <c r="B119" i="3"/>
  <c r="B118" i="3"/>
  <c r="D120" i="3"/>
  <c r="D119" i="3"/>
  <c r="D118" i="3"/>
  <c r="B116" i="3"/>
  <c r="E116" i="3" s="1"/>
  <c r="B114" i="3"/>
  <c r="D115" i="3"/>
  <c r="D114" i="3"/>
  <c r="B113" i="3"/>
  <c r="D113" i="3"/>
  <c r="E110" i="3"/>
  <c r="E109" i="3"/>
  <c r="B55" i="3"/>
  <c r="B54" i="3"/>
  <c r="B53" i="3"/>
  <c r="D55" i="3"/>
  <c r="D54" i="3"/>
  <c r="D53" i="3"/>
  <c r="D105" i="3"/>
  <c r="D102" i="3"/>
  <c r="D103" i="3"/>
  <c r="D101" i="3"/>
  <c r="D94" i="3"/>
  <c r="D48" i="3"/>
  <c r="E48" i="3" s="1"/>
  <c r="D96" i="3"/>
  <c r="B91" i="3"/>
  <c r="E91" i="3" s="1"/>
  <c r="B90" i="3"/>
  <c r="B88" i="3"/>
  <c r="B89" i="3"/>
  <c r="D90" i="3"/>
  <c r="D89" i="3"/>
  <c r="D88" i="3"/>
  <c r="B82" i="3"/>
  <c r="B85" i="3"/>
  <c r="D85" i="3"/>
  <c r="D83" i="3"/>
  <c r="D82" i="3"/>
  <c r="D81" i="3"/>
  <c r="B76" i="3"/>
  <c r="B78" i="3"/>
  <c r="D78" i="3"/>
  <c r="D76" i="3"/>
  <c r="D75" i="3"/>
  <c r="D73" i="3"/>
  <c r="E73" i="3" s="1"/>
  <c r="D66" i="3"/>
  <c r="D71" i="3"/>
  <c r="D69" i="3"/>
  <c r="D68" i="3"/>
  <c r="D70" i="3"/>
  <c r="E65" i="3"/>
  <c r="E63" i="3"/>
  <c r="D62" i="3"/>
  <c r="E60" i="3"/>
  <c r="B59" i="3"/>
  <c r="E59" i="3" s="1"/>
  <c r="B58" i="3"/>
  <c r="D58" i="3"/>
  <c r="B50" i="3"/>
  <c r="E49" i="3"/>
  <c r="B45" i="3"/>
  <c r="D45" i="3"/>
  <c r="D50" i="3"/>
  <c r="E46" i="3"/>
  <c r="E41" i="3"/>
  <c r="D43" i="3"/>
  <c r="E43" i="3" s="1"/>
  <c r="D40" i="3"/>
  <c r="E40" i="3" s="1"/>
  <c r="E19" i="3"/>
  <c r="D18" i="3"/>
  <c r="E18" i="3" s="1"/>
  <c r="E15" i="3"/>
  <c r="E14" i="3"/>
  <c r="E13" i="3"/>
  <c r="D12" i="3"/>
  <c r="E12" i="3" s="1"/>
  <c r="E10" i="3"/>
  <c r="D9" i="3"/>
  <c r="E9" i="3" s="1"/>
  <c r="E6" i="3"/>
  <c r="D5" i="3"/>
  <c r="E5" i="3" s="1"/>
  <c r="F20" i="3" l="1"/>
  <c r="F108" i="3"/>
  <c r="F11" i="3"/>
  <c r="F39" i="3"/>
  <c r="E130" i="3"/>
  <c r="E131" i="3"/>
  <c r="E128" i="3"/>
  <c r="E127" i="3"/>
  <c r="E123" i="3"/>
  <c r="E124" i="3"/>
  <c r="E118" i="3"/>
  <c r="E119" i="3"/>
  <c r="E120" i="3"/>
  <c r="E115" i="3"/>
  <c r="E114" i="3"/>
  <c r="E53" i="3"/>
  <c r="E113" i="3"/>
  <c r="E103" i="3"/>
  <c r="E105" i="3"/>
  <c r="E54" i="3"/>
  <c r="E55" i="3"/>
  <c r="E102" i="3"/>
  <c r="E101" i="3"/>
  <c r="E94" i="3"/>
  <c r="E96" i="3"/>
  <c r="E88" i="3"/>
  <c r="E89" i="3"/>
  <c r="E90" i="3"/>
  <c r="E81" i="3"/>
  <c r="E71" i="3"/>
  <c r="E82" i="3"/>
  <c r="E75" i="3"/>
  <c r="E66" i="3"/>
  <c r="E83" i="3"/>
  <c r="E85" i="3"/>
  <c r="E76" i="3"/>
  <c r="E78" i="3"/>
  <c r="E68" i="3"/>
  <c r="E69" i="3"/>
  <c r="E70" i="3"/>
  <c r="E62" i="3"/>
  <c r="E58" i="3"/>
  <c r="F57" i="3" s="1"/>
  <c r="E45" i="3"/>
  <c r="E50" i="3"/>
  <c r="F17" i="3"/>
  <c r="F4" i="3"/>
  <c r="E6" i="1"/>
  <c r="E14" i="1"/>
  <c r="E5" i="1"/>
  <c r="D4" i="1"/>
  <c r="D8" i="1"/>
  <c r="E8" i="1" s="1"/>
  <c r="D7" i="1"/>
  <c r="E7" i="1" s="1"/>
  <c r="D6" i="1"/>
  <c r="F52" i="3" l="1"/>
  <c r="F100" i="3"/>
  <c r="F80" i="3"/>
  <c r="F87" i="3"/>
  <c r="F93" i="3"/>
  <c r="F67" i="3"/>
  <c r="F61" i="3"/>
  <c r="F117" i="3"/>
  <c r="F44" i="3"/>
  <c r="F126" i="3"/>
  <c r="F122" i="3"/>
  <c r="F112" i="3"/>
  <c r="F74" i="3"/>
  <c r="E4" i="1"/>
  <c r="F3" i="1" s="1"/>
  <c r="G6" i="2" l="1"/>
  <c r="G133" i="2" s="1"/>
  <c r="F132" i="3"/>
  <c r="G74" i="3" s="1"/>
  <c r="G132" i="3" l="1"/>
  <c r="G4" i="3"/>
  <c r="G108" i="3"/>
  <c r="G52" i="3"/>
  <c r="G87" i="3"/>
  <c r="G39" i="3"/>
  <c r="G67" i="3"/>
  <c r="G61" i="3"/>
  <c r="G93" i="3"/>
  <c r="G20" i="3"/>
  <c r="G112" i="3"/>
  <c r="G17" i="3"/>
  <c r="G44" i="3"/>
  <c r="G117" i="3"/>
  <c r="G80" i="3"/>
  <c r="G11" i="3"/>
  <c r="G126" i="3"/>
  <c r="G100" i="3"/>
  <c r="G57" i="3"/>
  <c r="G122" i="3"/>
</calcChain>
</file>

<file path=xl/sharedStrings.xml><?xml version="1.0" encoding="utf-8"?>
<sst xmlns="http://schemas.openxmlformats.org/spreadsheetml/2006/main" count="308" uniqueCount="103">
  <si>
    <t>Daily Rate</t>
  </si>
  <si>
    <t>Cost of Unit/Hour</t>
  </si>
  <si>
    <t>Project Manager</t>
  </si>
  <si>
    <t>Game Designer</t>
  </si>
  <si>
    <t>Software Developer</t>
  </si>
  <si>
    <t>UX/UI designer</t>
  </si>
  <si>
    <t>QA tester</t>
  </si>
  <si>
    <t>PCs</t>
  </si>
  <si>
    <t>Server cost</t>
  </si>
  <si>
    <t>Unity Pro Annual Package</t>
  </si>
  <si>
    <t xml:space="preserve">3Ds Max Autodesk </t>
  </si>
  <si>
    <t>3D animation</t>
  </si>
  <si>
    <t xml:space="preserve">Audio Design </t>
  </si>
  <si>
    <t>Marketing Commission</t>
  </si>
  <si>
    <t>1. Project Management</t>
  </si>
  <si>
    <t xml:space="preserve">2. Outsourcing </t>
  </si>
  <si>
    <t xml:space="preserve">3. Hardware </t>
  </si>
  <si>
    <t>4. Software</t>
  </si>
  <si>
    <t>6. Training</t>
  </si>
  <si>
    <t>7. Reserves</t>
  </si>
  <si>
    <t>Total project cost estimate</t>
  </si>
  <si>
    <t>Subtotal</t>
  </si>
  <si>
    <t>WBS Items</t>
  </si>
  <si>
    <t>Project Cost Baseline Created September 24</t>
  </si>
  <si>
    <t>Total</t>
  </si>
  <si>
    <t>6.1 Trainee cost</t>
  </si>
  <si>
    <t>6.2 Travel cost</t>
  </si>
  <si>
    <t>6.3 Project team members</t>
  </si>
  <si>
    <t>WBS Level 2 Totals</t>
  </si>
  <si>
    <t>% of total</t>
  </si>
  <si>
    <t>5. Testing (10% og total hardware and software cost)</t>
  </si>
  <si>
    <t>Project Cost Estimate Created September 24</t>
  </si>
  <si>
    <t># of Unit/ Hours</t>
  </si>
  <si>
    <t>1.1 Game Concept Planning</t>
  </si>
  <si>
    <t>1.2 Project Execution Planning</t>
  </si>
  <si>
    <t>1.3 Present for Approval</t>
  </si>
  <si>
    <t>Narrative Designer/Writer</t>
  </si>
  <si>
    <t>Art Director</t>
  </si>
  <si>
    <t>HR/Recruitment Specialist</t>
  </si>
  <si>
    <t>Procurement Specialist</t>
  </si>
  <si>
    <t>2.1 Finalize Game Design Document (GDD)</t>
  </si>
  <si>
    <t>2.2 Complete Prototyping</t>
  </si>
  <si>
    <t>3.1 Expand the Game Design Document (GDD)</t>
  </si>
  <si>
    <t>3.2 Asset Creation</t>
  </si>
  <si>
    <t>3.3 Code Development</t>
  </si>
  <si>
    <t>3.4 Risk Management and Contingency Planning</t>
  </si>
  <si>
    <t>4.1 Internal Testing</t>
  </si>
  <si>
    <t>4.2 Alpha Testing</t>
  </si>
  <si>
    <t>4.3 Beta Testing</t>
  </si>
  <si>
    <t>4.4 Quality Assurance (QA)</t>
  </si>
  <si>
    <t>5.1 Marketing and community engagement</t>
  </si>
  <si>
    <t>5.2 Certification and Compliance</t>
  </si>
  <si>
    <t>5.3 Final Risk Review</t>
  </si>
  <si>
    <t>6.1 Official Launch</t>
  </si>
  <si>
    <t>6.2 Launch sign-off</t>
  </si>
  <si>
    <t>Senior Developer (.Net/Java)</t>
  </si>
  <si>
    <t>UI/UX Designer</t>
  </si>
  <si>
    <t>Audio Designer</t>
  </si>
  <si>
    <t>QA Manager</t>
  </si>
  <si>
    <t>Test Analyst</t>
  </si>
  <si>
    <t>Community Manager</t>
  </si>
  <si>
    <t>Marketing Manager</t>
  </si>
  <si>
    <t>Data Analyst</t>
  </si>
  <si>
    <t>Legal Advisor</t>
  </si>
  <si>
    <t>Performance Engineer</t>
  </si>
  <si>
    <t>Hardware</t>
  </si>
  <si>
    <t>Software</t>
  </si>
  <si>
    <t>Project Team</t>
  </si>
  <si>
    <t>Testing (10% of 4.1 Total)</t>
  </si>
  <si>
    <t>Testing (10% of 4.3 Total)</t>
  </si>
  <si>
    <t>Testing (10% of 4.2 Total)</t>
  </si>
  <si>
    <t>Testing (10% of 4.4 Total)</t>
  </si>
  <si>
    <t>Visual Studio</t>
  </si>
  <si>
    <t>Adobe Creative Cloud</t>
  </si>
  <si>
    <t>FMOD (Audio Middleware)</t>
  </si>
  <si>
    <t>Animators</t>
  </si>
  <si>
    <t>3D Artists</t>
  </si>
  <si>
    <t>7. Reserves (20% of total)</t>
  </si>
  <si>
    <t>Lead Game Designer</t>
  </si>
  <si>
    <t>Game Designers</t>
  </si>
  <si>
    <t>Full Stack Developers (.Net/Java)</t>
  </si>
  <si>
    <t>Github Team (Version Control)</t>
  </si>
  <si>
    <t>Jira Premium Annual - 15 users (Project Management)</t>
  </si>
  <si>
    <t>Storage Server (AWS S3 Standard)</t>
  </si>
  <si>
    <t>Testing Server - Reserved rate (AWS EC2 t3.medium - 2 vCPUs, 4 GB RAM)</t>
  </si>
  <si>
    <t>Development Servers- Reserved rate (AWS EC2 t3.medium - 2 vCPUs, 4 GB RAM)</t>
  </si>
  <si>
    <t>Agency Fees</t>
  </si>
  <si>
    <t>2.3 Risk Management and Contingency Planning</t>
  </si>
  <si>
    <t>1.4 Implementation of Project Resources and Agreements</t>
  </si>
  <si>
    <t>Quarter</t>
  </si>
  <si>
    <t>Q1 2025</t>
  </si>
  <si>
    <t>Q4 2025</t>
  </si>
  <si>
    <t>Q3 2025</t>
  </si>
  <si>
    <t>Q2 2025</t>
  </si>
  <si>
    <t>Q1 2026</t>
  </si>
  <si>
    <t>Recruitment Specialist</t>
  </si>
  <si>
    <t>1.0 Develop Project Concept and Plan</t>
  </si>
  <si>
    <t>2.0 Pre-production</t>
  </si>
  <si>
    <t>3.0 Full Game Development and Production</t>
  </si>
  <si>
    <t>4.0 Testing and Quality Assurance</t>
  </si>
  <si>
    <t>5.0 Pre-Launch Preparations</t>
  </si>
  <si>
    <t>6.0 Launch and Sign-off</t>
  </si>
  <si>
    <t>AI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</si>
</sst>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44" fontId="0" fillId="0" borderId="1" xfId="1" applyFont="1" applyBorder="1"/>
    <xf numFmtId="44" fontId="0" fillId="0" borderId="1" xfId="0" applyNumberFormat="1" applyBorder="1"/>
    <xf numFmtId="10" fontId="0" fillId="0" borderId="1" xfId="2" applyNumberFormat="1" applyFont="1" applyBorder="1"/>
    <xf numFmtId="44" fontId="1" fillId="0" borderId="1" xfId="1" applyFont="1" applyBorder="1"/>
    <xf numFmtId="10" fontId="1" fillId="0" borderId="1" xfId="2" applyNumberFormat="1" applyFont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4" fontId="2" fillId="3" borderId="1" xfId="1" applyFont="1" applyFill="1" applyBorder="1"/>
    <xf numFmtId="9" fontId="2" fillId="3" borderId="1" xfId="2" applyFont="1" applyFill="1" applyBorder="1"/>
    <xf numFmtId="0" fontId="0" fillId="4" borderId="1" xfId="0" applyFill="1" applyBorder="1"/>
    <xf numFmtId="44" fontId="0" fillId="4" borderId="1" xfId="1" applyFont="1" applyFill="1" applyBorder="1"/>
    <xf numFmtId="10" fontId="0" fillId="4" borderId="1" xfId="2" applyNumberFormat="1" applyFont="1" applyFill="1" applyBorder="1"/>
    <xf numFmtId="10" fontId="2" fillId="5" borderId="1" xfId="2" applyNumberFormat="1" applyFont="1" applyFill="1" applyBorder="1"/>
    <xf numFmtId="0" fontId="2" fillId="6" borderId="1" xfId="0" applyFont="1" applyFill="1" applyBorder="1"/>
    <xf numFmtId="0" fontId="2" fillId="6" borderId="3" xfId="0" applyFont="1" applyFill="1" applyBorder="1" applyAlignment="1"/>
    <xf numFmtId="44" fontId="2" fillId="5" borderId="1" xfId="1" applyFont="1" applyFill="1" applyBorder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utodesk.com/au/products/3ds-max/overview?mktvar002=5019031|SEM|21512724438|169097267967|kwd-94574757&amp;utm_source=GGL&amp;utm_medium=SEM&amp;utm_campaign=GGL_DEC_3ds-Max_APAC_AU_eComm_SEM_BR_NA_MIX_0000_5019031&amp;utm_id=5019031&amp;utm_term=kwd-94574757&amp;term=1&amp;tab=subscription&amp;plc=3DSMAX&amp;mkwid=s|pcrid|707507001343|pkw|3dsmax|pmt|e|pdv|c|slid||pgrid|169097267967|ptaid|kwd-94574757|pid|&amp;utm_medium=cpc&amp;utm_source=google&amp;utm_campaign&amp;utm_term=3dsmax&amp;utm_content=s|pcrid|707507001343|pkw|3dsmax|pmt|e|pdv|c|slid||pgrid|169097267967|ptaid|kwd-94574757|&amp;gad_source=1&amp;gclid=CjwKCAjw_Na1BhAlEiwAM-dm7GREm9zGaODe0msN2oQpIaQE6QBuT9CMXzVK1WXo0fUudWhKsgH4ZBoCMZwQAvD_BwE&amp;ef_id=ZRtNoQAU7kDc6wAb:20240810022412:s" TargetMode="External"/><Relationship Id="rId1" Type="http://schemas.openxmlformats.org/officeDocument/2006/relationships/hyperlink" Target="https://unity.com/products/compare-pla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nity.com/products/compare-plans" TargetMode="External"/><Relationship Id="rId1" Type="http://schemas.openxmlformats.org/officeDocument/2006/relationships/hyperlink" Target="https://www.autodesk.com/au/products/3ds-max/overview?mktvar002=5019031|SEM|21512724438|169097267967|kwd-94574757&amp;utm_source=GGL&amp;utm_medium=SEM&amp;utm_campaign=GGL_DEC_3ds-Max_APAC_AU_eComm_SEM_BR_NA_MIX_0000_5019031&amp;utm_id=5019031&amp;utm_term=kwd-94574757&amp;term=1&amp;tab=subscription&amp;plc=3DSMAX&amp;mkwid=s|pcrid|707507001343|pkw|3dsmax|pmt|e|pdv|c|slid||pgrid|169097267967|ptaid|kwd-94574757|pid|&amp;utm_medium=cpc&amp;utm_source=google&amp;utm_campaign&amp;utm_term=3dsmax&amp;utm_content=s|pcrid|707507001343|pkw|3dsmax|pmt|e|pdv|c|slid||pgrid|169097267967|ptaid|kwd-94574757|&amp;gad_source=1&amp;gclid=CjwKCAjw_Na1BhAlEiwAM-dm7GREm9zGaODe0msN2oQpIaQE6QBuT9CMXzVK1WXo0fUudWhKsgH4ZBoCMZwQAvD_BwE&amp;ef_id=ZRtNoQAU7kDc6wAb:20240810022412: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erpixel.sg/blog/how-much-does-animation-cost/" TargetMode="External"/><Relationship Id="rId7" Type="http://schemas.openxmlformats.org/officeDocument/2006/relationships/hyperlink" Target="https://www.juegostudio.com/blog/how-much-does-it-cost-to-make-a-multiplayer-game" TargetMode="External"/><Relationship Id="rId2" Type="http://schemas.openxmlformats.org/officeDocument/2006/relationships/hyperlink" Target="https://au.talent.com/salary?job=game+designer" TargetMode="External"/><Relationship Id="rId1" Type="http://schemas.openxmlformats.org/officeDocument/2006/relationships/hyperlink" Target="https://unity.com/products/compare-plans" TargetMode="External"/><Relationship Id="rId6" Type="http://schemas.openxmlformats.org/officeDocument/2006/relationships/hyperlink" Target="https://www.gamemarketinggenie.com/blog/choose-right-video-game-marketing-company" TargetMode="External"/><Relationship Id="rId5" Type="http://schemas.openxmlformats.org/officeDocument/2006/relationships/hyperlink" Target="https://www.autodesk.com/au/products/3ds-max/overview?mktvar002=5019031|SEM|21512724438|169097267967|kwd-94574757&amp;utm_source=GGL&amp;utm_medium=SEM&amp;utm_campaign=GGL_DEC_3ds-Max_APAC_AU_eComm_SEM_BR_NA_MIX_0000_5019031&amp;utm_id=5019031&amp;utm_term=kwd-94574757&amp;term=1&amp;tab=subscription&amp;plc=3DSMAX&amp;mkwid=s|pcrid|707507001343|pkw|3dsmax|pmt|e|pdv|c|slid||pgrid|169097267967|ptaid|kwd-94574757|pid|&amp;utm_medium=cpc&amp;utm_source=google&amp;utm_campaign&amp;utm_term=3dsmax&amp;utm_content=s|pcrid|707507001343|pkw|3dsmax|pmt|e|pdv|c|slid||pgrid|169097267967|ptaid|kwd-94574757|&amp;gad_source=1&amp;gclid=CjwKCAjw_Na1BhAlEiwAM-dm7GREm9zGaODe0msN2oQpIaQE6QBuT9CMXzVK1WXo0fUudWhKsgH4ZBoCMZwQAvD_BwE&amp;ef_id=ZRtNoQAU7kDc6wAb:20240810022412:s" TargetMode="External"/><Relationship Id="rId4" Type="http://schemas.openxmlformats.org/officeDocument/2006/relationships/hyperlink" Target="https://www.gamesindustry.biz/game-audio-increasingly-outsourc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267B-A5ED-4C4A-A06F-2369AC634091}">
  <sheetPr>
    <pageSetUpPr fitToPage="1"/>
  </sheetPr>
  <dimension ref="A1:G133"/>
  <sheetViews>
    <sheetView tabSelected="1" topLeftCell="A23" zoomScale="96" zoomScaleNormal="160" workbookViewId="0">
      <selection activeCell="F134" sqref="F134"/>
    </sheetView>
  </sheetViews>
  <sheetFormatPr defaultRowHeight="14.75" x14ac:dyDescent="0.75"/>
  <cols>
    <col min="1" max="1" width="66.5" bestFit="1" customWidth="1"/>
    <col min="2" max="2" width="17.40625" customWidth="1"/>
    <col min="3" max="3" width="11.5" customWidth="1"/>
    <col min="4" max="4" width="17.58984375" customWidth="1"/>
    <col min="5" max="5" width="13.04296875" customWidth="1"/>
    <col min="6" max="6" width="17.5" customWidth="1"/>
    <col min="7" max="7" width="10.08984375" customWidth="1"/>
  </cols>
  <sheetData>
    <row r="1" spans="1:7" ht="18.5" x14ac:dyDescent="0.9">
      <c r="A1" s="8" t="s">
        <v>31</v>
      </c>
      <c r="B1" s="8"/>
      <c r="C1" s="8"/>
      <c r="D1" s="8"/>
      <c r="E1" s="8"/>
      <c r="F1" s="8"/>
      <c r="G1" s="8"/>
    </row>
    <row r="2" spans="1:7" ht="20.75" customHeight="1" x14ac:dyDescent="0.75">
      <c r="A2" s="17" t="s">
        <v>22</v>
      </c>
      <c r="B2" s="17" t="s">
        <v>32</v>
      </c>
      <c r="C2" s="17" t="s">
        <v>0</v>
      </c>
      <c r="D2" s="17" t="s">
        <v>1</v>
      </c>
      <c r="E2" s="17" t="s">
        <v>21</v>
      </c>
      <c r="F2" s="17" t="s">
        <v>28</v>
      </c>
      <c r="G2" s="17" t="s">
        <v>29</v>
      </c>
    </row>
    <row r="3" spans="1:7" ht="20.75" customHeight="1" x14ac:dyDescent="0.75">
      <c r="A3" s="25" t="s">
        <v>96</v>
      </c>
      <c r="B3" s="20"/>
      <c r="C3" s="20"/>
      <c r="D3" s="20"/>
      <c r="E3" s="20"/>
      <c r="F3" s="20"/>
      <c r="G3" s="20"/>
    </row>
    <row r="4" spans="1:7" x14ac:dyDescent="0.75">
      <c r="A4" s="12" t="s">
        <v>33</v>
      </c>
      <c r="B4" s="20"/>
      <c r="C4" s="20"/>
      <c r="D4" s="20"/>
      <c r="E4" s="20"/>
      <c r="F4" s="21">
        <f>SUM(E5:E10)</f>
        <v>22595.919999999998</v>
      </c>
      <c r="G4" s="22">
        <f>F4/$F$133</f>
        <v>1.9196674179545674E-2</v>
      </c>
    </row>
    <row r="5" spans="1:7" x14ac:dyDescent="0.75">
      <c r="A5" s="11" t="s">
        <v>2</v>
      </c>
      <c r="B5" s="1">
        <f>8*12</f>
        <v>96</v>
      </c>
      <c r="C5" s="3">
        <v>900</v>
      </c>
      <c r="D5" s="3">
        <f>900/8</f>
        <v>112.5</v>
      </c>
      <c r="E5" s="3">
        <f>D5*B5</f>
        <v>10800</v>
      </c>
      <c r="F5" s="3"/>
      <c r="G5" s="5"/>
    </row>
    <row r="6" spans="1:7" x14ac:dyDescent="0.75">
      <c r="A6" s="11" t="s">
        <v>78</v>
      </c>
      <c r="B6" s="1">
        <f>8*12</f>
        <v>96</v>
      </c>
      <c r="C6" s="3"/>
      <c r="D6" s="3">
        <v>53.85</v>
      </c>
      <c r="E6" s="3">
        <f t="shared" ref="E6:E10" si="0">D6*B6</f>
        <v>5169.6000000000004</v>
      </c>
      <c r="F6" s="3"/>
      <c r="G6" s="5"/>
    </row>
    <row r="7" spans="1:7" x14ac:dyDescent="0.75">
      <c r="A7" s="11" t="s">
        <v>3</v>
      </c>
      <c r="B7" s="1">
        <f>8*5</f>
        <v>40</v>
      </c>
      <c r="C7" s="3"/>
      <c r="D7" s="3">
        <v>53.85</v>
      </c>
      <c r="E7" s="3">
        <f t="shared" ref="E7" si="1">D7*B7</f>
        <v>2154</v>
      </c>
      <c r="F7" s="3"/>
      <c r="G7" s="5"/>
    </row>
    <row r="8" spans="1:7" x14ac:dyDescent="0.75">
      <c r="A8" s="11" t="s">
        <v>55</v>
      </c>
      <c r="B8" s="1">
        <f>8</f>
        <v>8</v>
      </c>
      <c r="C8" s="3">
        <v>900</v>
      </c>
      <c r="D8" s="3">
        <f t="shared" ref="D8" si="2">C8/8</f>
        <v>112.5</v>
      </c>
      <c r="E8" s="3">
        <f>D8*B8</f>
        <v>900</v>
      </c>
      <c r="F8" s="3"/>
      <c r="G8" s="5"/>
    </row>
    <row r="9" spans="1:7" x14ac:dyDescent="0.75">
      <c r="A9" s="11" t="s">
        <v>36</v>
      </c>
      <c r="B9" s="1">
        <v>64</v>
      </c>
      <c r="C9" s="3">
        <v>385</v>
      </c>
      <c r="D9" s="3">
        <f t="shared" ref="D9" si="3">C9/8</f>
        <v>48.125</v>
      </c>
      <c r="E9" s="3">
        <f t="shared" si="0"/>
        <v>3080</v>
      </c>
      <c r="F9" s="3"/>
      <c r="G9" s="5"/>
    </row>
    <row r="10" spans="1:7" x14ac:dyDescent="0.75">
      <c r="A10" s="11" t="s">
        <v>37</v>
      </c>
      <c r="B10" s="1">
        <v>8</v>
      </c>
      <c r="C10" s="3"/>
      <c r="D10" s="3">
        <v>61.54</v>
      </c>
      <c r="E10" s="3">
        <f t="shared" si="0"/>
        <v>492.32</v>
      </c>
      <c r="F10" s="3"/>
      <c r="G10" s="5"/>
    </row>
    <row r="11" spans="1:7" x14ac:dyDescent="0.75">
      <c r="A11" s="12" t="s">
        <v>34</v>
      </c>
      <c r="B11" s="20"/>
      <c r="C11" s="21"/>
      <c r="D11" s="21"/>
      <c r="E11" s="21"/>
      <c r="F11" s="21">
        <f>SUM(E12:E16)</f>
        <v>31524.28</v>
      </c>
      <c r="G11" s="22">
        <f>F11/$F$133</f>
        <v>2.678188504405964E-2</v>
      </c>
    </row>
    <row r="12" spans="1:7" x14ac:dyDescent="0.75">
      <c r="A12" s="11" t="s">
        <v>2</v>
      </c>
      <c r="B12" s="1">
        <f>4*46</f>
        <v>184</v>
      </c>
      <c r="C12" s="3">
        <v>900</v>
      </c>
      <c r="D12" s="3">
        <f>900/8</f>
        <v>112.5</v>
      </c>
      <c r="E12" s="3">
        <f>D12*B12</f>
        <v>20700</v>
      </c>
      <c r="F12" s="3"/>
      <c r="G12" s="5"/>
    </row>
    <row r="13" spans="1:7" x14ac:dyDescent="0.75">
      <c r="A13" s="11" t="s">
        <v>95</v>
      </c>
      <c r="B13" s="1">
        <f>4*18</f>
        <v>72</v>
      </c>
      <c r="C13" s="3"/>
      <c r="D13" s="3">
        <v>47.9</v>
      </c>
      <c r="E13" s="3">
        <f t="shared" ref="E13:E15" si="4">D13*B13</f>
        <v>3448.7999999999997</v>
      </c>
      <c r="F13" s="3"/>
      <c r="G13" s="5"/>
    </row>
    <row r="14" spans="1:7" x14ac:dyDescent="0.75">
      <c r="A14" s="11" t="s">
        <v>78</v>
      </c>
      <c r="B14" s="1">
        <v>80</v>
      </c>
      <c r="C14" s="3"/>
      <c r="D14" s="3">
        <v>53.85</v>
      </c>
      <c r="E14" s="3">
        <f t="shared" si="4"/>
        <v>4308</v>
      </c>
      <c r="F14" s="3"/>
      <c r="G14" s="5"/>
    </row>
    <row r="15" spans="1:7" x14ac:dyDescent="0.75">
      <c r="A15" s="11" t="s">
        <v>39</v>
      </c>
      <c r="B15" s="1">
        <v>20</v>
      </c>
      <c r="C15" s="3"/>
      <c r="D15" s="3">
        <v>58.99</v>
      </c>
      <c r="E15" s="3">
        <f t="shared" si="4"/>
        <v>1179.8</v>
      </c>
      <c r="F15" s="3"/>
      <c r="G15" s="5"/>
    </row>
    <row r="16" spans="1:7" ht="14.5" customHeight="1" x14ac:dyDescent="0.75">
      <c r="A16" s="11" t="s">
        <v>61</v>
      </c>
      <c r="B16" s="1">
        <v>32</v>
      </c>
      <c r="C16" s="3"/>
      <c r="D16" s="3">
        <v>58.99</v>
      </c>
      <c r="E16" s="3">
        <f>D16*B16</f>
        <v>1887.68</v>
      </c>
      <c r="F16" s="3"/>
      <c r="G16" s="5"/>
    </row>
    <row r="17" spans="1:7" x14ac:dyDescent="0.75">
      <c r="A17" s="12" t="s">
        <v>35</v>
      </c>
      <c r="B17" s="20"/>
      <c r="C17" s="21"/>
      <c r="D17" s="21"/>
      <c r="E17" s="21"/>
      <c r="F17" s="21">
        <f>SUM(E18:E19)</f>
        <v>4461.6000000000004</v>
      </c>
      <c r="G17" s="22">
        <f>F17/$F$133</f>
        <v>3.7904135578219868E-3</v>
      </c>
    </row>
    <row r="18" spans="1:7" x14ac:dyDescent="0.75">
      <c r="A18" s="11" t="s">
        <v>2</v>
      </c>
      <c r="B18" s="1">
        <v>32</v>
      </c>
      <c r="C18" s="3">
        <v>900</v>
      </c>
      <c r="D18" s="3">
        <f>900/8</f>
        <v>112.5</v>
      </c>
      <c r="E18" s="3">
        <f>D18*B18</f>
        <v>3600</v>
      </c>
      <c r="G18" s="5"/>
    </row>
    <row r="19" spans="1:7" x14ac:dyDescent="0.75">
      <c r="A19" s="11" t="s">
        <v>78</v>
      </c>
      <c r="B19" s="1">
        <v>16</v>
      </c>
      <c r="C19" s="3"/>
      <c r="D19" s="3">
        <v>53.85</v>
      </c>
      <c r="E19" s="3">
        <f>D19*B19</f>
        <v>861.6</v>
      </c>
      <c r="F19" s="3"/>
      <c r="G19" s="5"/>
    </row>
    <row r="20" spans="1:7" ht="14.5" customHeight="1" x14ac:dyDescent="0.75">
      <c r="A20" s="12" t="s">
        <v>88</v>
      </c>
      <c r="B20" s="1"/>
      <c r="C20" s="3"/>
      <c r="D20" s="3"/>
      <c r="E20" s="3"/>
      <c r="F20" s="3">
        <f>SUM(E22:E37)</f>
        <v>157616.44</v>
      </c>
      <c r="G20" s="23">
        <f>F20/$F$133</f>
        <v>0.1339052113841751</v>
      </c>
    </row>
    <row r="21" spans="1:7" x14ac:dyDescent="0.75">
      <c r="A21" s="13" t="s">
        <v>67</v>
      </c>
      <c r="B21" s="1"/>
      <c r="C21" s="3"/>
      <c r="D21" s="3"/>
      <c r="E21" s="3"/>
      <c r="F21" s="3"/>
      <c r="G21" s="5"/>
    </row>
    <row r="22" spans="1:7" ht="14.5" customHeight="1" x14ac:dyDescent="0.75">
      <c r="A22" s="11" t="s">
        <v>2</v>
      </c>
      <c r="B22" s="1">
        <f>8*20</f>
        <v>160</v>
      </c>
      <c r="C22" s="3">
        <v>900</v>
      </c>
      <c r="D22" s="3">
        <f>900/8</f>
        <v>112.5</v>
      </c>
      <c r="E22" s="3">
        <f>D22*B22</f>
        <v>18000</v>
      </c>
      <c r="F22" s="3"/>
      <c r="G22" s="5"/>
    </row>
    <row r="23" spans="1:7" ht="14.5" customHeight="1" x14ac:dyDescent="0.75">
      <c r="A23" s="11" t="s">
        <v>55</v>
      </c>
      <c r="B23" s="1">
        <f>8*12</f>
        <v>96</v>
      </c>
      <c r="C23" s="3">
        <v>900</v>
      </c>
      <c r="D23" s="3">
        <f t="shared" ref="D23" si="5">C23/8</f>
        <v>112.5</v>
      </c>
      <c r="E23" s="3">
        <f>D23*B23</f>
        <v>10800</v>
      </c>
      <c r="F23" s="3"/>
      <c r="G23" s="5"/>
    </row>
    <row r="24" spans="1:7" ht="14.5" customHeight="1" x14ac:dyDescent="0.75">
      <c r="A24" s="11" t="s">
        <v>63</v>
      </c>
      <c r="B24" s="1">
        <f>4*14</f>
        <v>56</v>
      </c>
      <c r="C24" s="3"/>
      <c r="D24" s="3">
        <v>60.24</v>
      </c>
      <c r="E24" s="3">
        <f>D24*B24</f>
        <v>3373.44</v>
      </c>
      <c r="F24" s="3"/>
      <c r="G24" s="5"/>
    </row>
    <row r="25" spans="1:7" ht="14.5" customHeight="1" x14ac:dyDescent="0.75">
      <c r="A25" s="11" t="s">
        <v>39</v>
      </c>
      <c r="B25" s="1">
        <f>4*8</f>
        <v>32</v>
      </c>
      <c r="C25" s="3"/>
      <c r="D25" s="3">
        <v>58.99</v>
      </c>
      <c r="E25" s="3">
        <f t="shared" ref="E25" si="6">D25*B25</f>
        <v>1887.68</v>
      </c>
      <c r="F25" s="3"/>
      <c r="G25" s="5"/>
    </row>
    <row r="26" spans="1:7" ht="14.5" customHeight="1" x14ac:dyDescent="0.75">
      <c r="A26" s="12" t="s">
        <v>65</v>
      </c>
      <c r="B26" s="1"/>
      <c r="C26" s="3"/>
      <c r="D26" s="3"/>
      <c r="E26" s="3"/>
      <c r="F26" s="3"/>
      <c r="G26" s="5"/>
    </row>
    <row r="27" spans="1:7" ht="14.5" customHeight="1" x14ac:dyDescent="0.75">
      <c r="A27" s="11" t="s">
        <v>7</v>
      </c>
      <c r="B27" s="1">
        <v>20</v>
      </c>
      <c r="C27" s="1"/>
      <c r="D27" s="3">
        <v>4042</v>
      </c>
      <c r="E27" s="3">
        <f>B27*D27</f>
        <v>80840</v>
      </c>
      <c r="F27" s="3"/>
      <c r="G27" s="5"/>
    </row>
    <row r="28" spans="1:7" ht="14.5" customHeight="1" x14ac:dyDescent="0.75">
      <c r="A28" s="11" t="s">
        <v>83</v>
      </c>
      <c r="B28" s="1">
        <v>1</v>
      </c>
      <c r="C28" s="1"/>
      <c r="D28" s="3">
        <v>276</v>
      </c>
      <c r="E28" s="3">
        <f t="shared" ref="E28:E29" si="7">B28*D28</f>
        <v>276</v>
      </c>
      <c r="F28" s="3"/>
      <c r="G28" s="5"/>
    </row>
    <row r="29" spans="1:7" ht="14.5" customHeight="1" x14ac:dyDescent="0.75">
      <c r="A29" s="11" t="s">
        <v>84</v>
      </c>
      <c r="B29" s="1">
        <v>1</v>
      </c>
      <c r="C29" s="1"/>
      <c r="D29" s="3">
        <f>300*0.6</f>
        <v>180</v>
      </c>
      <c r="E29" s="3">
        <f t="shared" si="7"/>
        <v>180</v>
      </c>
      <c r="F29" s="3"/>
      <c r="G29" s="5"/>
    </row>
    <row r="30" spans="1:7" ht="14.5" customHeight="1" x14ac:dyDescent="0.75">
      <c r="A30" s="11" t="s">
        <v>85</v>
      </c>
      <c r="B30" s="1">
        <v>2</v>
      </c>
      <c r="C30" s="3"/>
      <c r="D30" s="3">
        <f>420*0.6</f>
        <v>252</v>
      </c>
      <c r="E30" s="3">
        <f>D30*B30</f>
        <v>504</v>
      </c>
      <c r="F30" s="3"/>
      <c r="G30" s="5"/>
    </row>
    <row r="31" spans="1:7" ht="14.5" customHeight="1" x14ac:dyDescent="0.75">
      <c r="A31" s="12" t="s">
        <v>66</v>
      </c>
      <c r="B31" s="1"/>
      <c r="C31" s="3"/>
      <c r="D31" s="3"/>
      <c r="E31" s="3"/>
      <c r="F31" s="3"/>
      <c r="G31" s="5"/>
    </row>
    <row r="32" spans="1:7" ht="14.5" customHeight="1" x14ac:dyDescent="0.75">
      <c r="A32" s="11" t="s">
        <v>9</v>
      </c>
      <c r="B32" s="1">
        <v>5</v>
      </c>
      <c r="C32" s="1"/>
      <c r="D32" s="3">
        <v>2040</v>
      </c>
      <c r="E32" s="3">
        <f t="shared" ref="E32:E34" si="8">B32*D32</f>
        <v>10200</v>
      </c>
      <c r="F32" s="3"/>
      <c r="G32" s="5"/>
    </row>
    <row r="33" spans="1:7" ht="14.5" customHeight="1" x14ac:dyDescent="0.75">
      <c r="A33" s="11" t="s">
        <v>73</v>
      </c>
      <c r="B33" s="1">
        <v>4</v>
      </c>
      <c r="C33" s="1"/>
      <c r="D33" s="3">
        <v>1547.83</v>
      </c>
      <c r="E33" s="3">
        <f t="shared" si="8"/>
        <v>6191.32</v>
      </c>
      <c r="F33" s="3"/>
      <c r="G33" s="5"/>
    </row>
    <row r="34" spans="1:7" ht="14.5" customHeight="1" x14ac:dyDescent="0.75">
      <c r="A34" s="11" t="s">
        <v>81</v>
      </c>
      <c r="B34" s="1">
        <v>11</v>
      </c>
      <c r="C34" s="1"/>
      <c r="D34" s="3">
        <v>4</v>
      </c>
      <c r="E34" s="3">
        <f t="shared" si="8"/>
        <v>44</v>
      </c>
      <c r="F34" s="3"/>
      <c r="G34" s="5"/>
    </row>
    <row r="35" spans="1:7" ht="14.5" customHeight="1" x14ac:dyDescent="0.75">
      <c r="A35" s="11" t="s">
        <v>10</v>
      </c>
      <c r="B35" s="1">
        <v>6</v>
      </c>
      <c r="C35" s="1"/>
      <c r="D35" s="3">
        <v>2820</v>
      </c>
      <c r="E35" s="3">
        <f>B35*D35</f>
        <v>16920</v>
      </c>
      <c r="F35" s="3"/>
      <c r="G35" s="5"/>
    </row>
    <row r="36" spans="1:7" ht="14.5" customHeight="1" x14ac:dyDescent="0.75">
      <c r="A36" s="11" t="s">
        <v>82</v>
      </c>
      <c r="B36" s="1">
        <v>1</v>
      </c>
      <c r="C36" s="1"/>
      <c r="D36" s="3">
        <v>2400</v>
      </c>
      <c r="E36" s="3">
        <f>B36*D36</f>
        <v>2400</v>
      </c>
      <c r="F36" s="3"/>
      <c r="G36" s="5"/>
    </row>
    <row r="37" spans="1:7" ht="14.5" customHeight="1" x14ac:dyDescent="0.75">
      <c r="A37" s="11" t="s">
        <v>74</v>
      </c>
      <c r="B37" s="1">
        <v>1</v>
      </c>
      <c r="C37" s="1"/>
      <c r="D37" s="3">
        <v>6000</v>
      </c>
      <c r="E37" s="3">
        <f>B37*D37</f>
        <v>6000</v>
      </c>
      <c r="F37" s="3"/>
      <c r="G37" s="5"/>
    </row>
    <row r="38" spans="1:7" ht="14.5" customHeight="1" x14ac:dyDescent="0.75">
      <c r="A38" s="24" t="s">
        <v>97</v>
      </c>
      <c r="B38" s="1"/>
      <c r="C38" s="1"/>
      <c r="D38" s="3"/>
      <c r="E38" s="3"/>
      <c r="F38" s="3"/>
      <c r="G38" s="5"/>
    </row>
    <row r="39" spans="1:7" ht="14.25" customHeight="1" x14ac:dyDescent="0.75">
      <c r="A39" s="12" t="s">
        <v>40</v>
      </c>
      <c r="B39" s="1"/>
      <c r="C39" s="3"/>
      <c r="D39" s="3"/>
      <c r="E39" s="3"/>
      <c r="F39" s="3">
        <f>SUM(E40:E43)</f>
        <v>18294.400000000001</v>
      </c>
      <c r="G39" s="5">
        <f>F39/$F$133</f>
        <v>1.5542258784341616E-2</v>
      </c>
    </row>
    <row r="40" spans="1:7" x14ac:dyDescent="0.75">
      <c r="A40" s="11" t="s">
        <v>2</v>
      </c>
      <c r="B40" s="1">
        <v>80</v>
      </c>
      <c r="C40" s="3">
        <v>900</v>
      </c>
      <c r="D40" s="3">
        <f>900/8</f>
        <v>112.5</v>
      </c>
      <c r="E40" s="3">
        <f>D40*B40</f>
        <v>9000</v>
      </c>
      <c r="F40" s="3"/>
      <c r="G40" s="5"/>
    </row>
    <row r="41" spans="1:7" x14ac:dyDescent="0.75">
      <c r="A41" s="11" t="s">
        <v>78</v>
      </c>
      <c r="B41" s="1">
        <f>8*6</f>
        <v>48</v>
      </c>
      <c r="C41" s="3"/>
      <c r="D41" s="3">
        <v>53.85</v>
      </c>
      <c r="E41" s="3">
        <f t="shared" ref="E41" si="9">D41*B41</f>
        <v>2584.8000000000002</v>
      </c>
      <c r="F41" s="3"/>
      <c r="G41" s="5"/>
    </row>
    <row r="42" spans="1:7" x14ac:dyDescent="0.75">
      <c r="A42" s="11" t="s">
        <v>79</v>
      </c>
      <c r="B42" s="1">
        <f>48*2</f>
        <v>96</v>
      </c>
      <c r="C42" s="3"/>
      <c r="D42" s="3">
        <v>53.85</v>
      </c>
      <c r="E42" s="3">
        <f t="shared" ref="E42" si="10">D42*B42</f>
        <v>5169.6000000000004</v>
      </c>
      <c r="F42" s="3"/>
      <c r="G42" s="5"/>
    </row>
    <row r="43" spans="1:7" x14ac:dyDescent="0.75">
      <c r="A43" s="11" t="s">
        <v>36</v>
      </c>
      <c r="B43" s="1">
        <v>32</v>
      </c>
      <c r="C43" s="3">
        <v>385</v>
      </c>
      <c r="D43" s="3">
        <f t="shared" ref="D43" si="11">C43/8</f>
        <v>48.125</v>
      </c>
      <c r="E43" s="3">
        <f t="shared" ref="E43" si="12">D43*B43</f>
        <v>1540</v>
      </c>
      <c r="F43" s="3"/>
      <c r="G43" s="5"/>
    </row>
    <row r="44" spans="1:7" x14ac:dyDescent="0.75">
      <c r="A44" s="12" t="s">
        <v>41</v>
      </c>
      <c r="B44" s="1"/>
      <c r="C44" s="1"/>
      <c r="D44" s="1"/>
      <c r="E44" s="3"/>
      <c r="F44" s="3">
        <f>SUM(E45:E51)</f>
        <v>45115.32</v>
      </c>
      <c r="G44" s="5">
        <f>F44/$F$133</f>
        <v>3.8328339742127807E-2</v>
      </c>
    </row>
    <row r="45" spans="1:7" x14ac:dyDescent="0.75">
      <c r="A45" s="11" t="s">
        <v>2</v>
      </c>
      <c r="B45" s="1">
        <f>8*15</f>
        <v>120</v>
      </c>
      <c r="C45" s="3">
        <v>900</v>
      </c>
      <c r="D45" s="3">
        <f>900/8</f>
        <v>112.5</v>
      </c>
      <c r="E45" s="3">
        <f>D45*B45</f>
        <v>13500</v>
      </c>
      <c r="F45" s="3"/>
      <c r="G45" s="5"/>
    </row>
    <row r="46" spans="1:7" x14ac:dyDescent="0.75">
      <c r="A46" s="11" t="s">
        <v>78</v>
      </c>
      <c r="B46" s="1">
        <f>8*10</f>
        <v>80</v>
      </c>
      <c r="C46" s="3"/>
      <c r="D46" s="3">
        <v>53.85</v>
      </c>
      <c r="E46" s="3">
        <f t="shared" ref="E46:E47" si="13">D46*B46</f>
        <v>4308</v>
      </c>
      <c r="F46" s="3"/>
      <c r="G46" s="5"/>
    </row>
    <row r="47" spans="1:7" x14ac:dyDescent="0.75">
      <c r="A47" s="11" t="s">
        <v>79</v>
      </c>
      <c r="B47" s="1">
        <f>8*5</f>
        <v>40</v>
      </c>
      <c r="C47" s="3"/>
      <c r="D47" s="3">
        <v>53.85</v>
      </c>
      <c r="E47" s="3">
        <f t="shared" si="13"/>
        <v>2154</v>
      </c>
      <c r="F47" s="3"/>
      <c r="G47" s="5"/>
    </row>
    <row r="48" spans="1:7" x14ac:dyDescent="0.75">
      <c r="A48" s="11" t="s">
        <v>55</v>
      </c>
      <c r="B48" s="1">
        <v>160</v>
      </c>
      <c r="C48" s="3">
        <v>900</v>
      </c>
      <c r="D48" s="3">
        <f t="shared" ref="D48" si="14">C48/8</f>
        <v>112.5</v>
      </c>
      <c r="E48" s="3">
        <f>D48*B48</f>
        <v>18000</v>
      </c>
      <c r="F48" s="3"/>
      <c r="G48" s="5"/>
    </row>
    <row r="49" spans="1:7" x14ac:dyDescent="0.75">
      <c r="A49" s="11" t="s">
        <v>37</v>
      </c>
      <c r="B49" s="1">
        <v>8</v>
      </c>
      <c r="C49" s="3"/>
      <c r="D49" s="3">
        <v>61.54</v>
      </c>
      <c r="E49" s="3">
        <f t="shared" ref="E49" si="15">D49*B49</f>
        <v>492.32</v>
      </c>
      <c r="F49" s="3"/>
      <c r="G49" s="5"/>
    </row>
    <row r="50" spans="1:7" x14ac:dyDescent="0.75">
      <c r="A50" s="11" t="s">
        <v>6</v>
      </c>
      <c r="B50" s="1">
        <f>4*10</f>
        <v>40</v>
      </c>
      <c r="C50" s="3">
        <v>950</v>
      </c>
      <c r="D50" s="3">
        <f t="shared" ref="D50" si="16">C50/8</f>
        <v>118.75</v>
      </c>
      <c r="E50" s="3">
        <f t="shared" ref="E50" si="17">D50*B50</f>
        <v>4750</v>
      </c>
      <c r="F50" s="3"/>
      <c r="G50" s="5"/>
    </row>
    <row r="51" spans="1:7" x14ac:dyDescent="0.75">
      <c r="A51" s="11" t="s">
        <v>72</v>
      </c>
      <c r="B51" s="1"/>
      <c r="C51" s="3"/>
      <c r="D51" s="3">
        <v>1911</v>
      </c>
      <c r="E51" s="3">
        <v>1911</v>
      </c>
      <c r="F51" s="3"/>
      <c r="G51" s="5"/>
    </row>
    <row r="52" spans="1:7" x14ac:dyDescent="0.75">
      <c r="A52" s="12" t="s">
        <v>87</v>
      </c>
      <c r="B52" s="1"/>
      <c r="C52" s="3"/>
      <c r="D52" s="3"/>
      <c r="E52" s="3"/>
      <c r="F52" s="3">
        <f>SUM(E53:E55)</f>
        <v>13800</v>
      </c>
      <c r="G52" s="5">
        <f>F52/$F$133</f>
        <v>1.17239795360282E-2</v>
      </c>
    </row>
    <row r="53" spans="1:7" x14ac:dyDescent="0.75">
      <c r="A53" s="11" t="s">
        <v>2</v>
      </c>
      <c r="B53" s="1">
        <f>8*6</f>
        <v>48</v>
      </c>
      <c r="C53" s="3">
        <v>900</v>
      </c>
      <c r="D53" s="3">
        <f>C53/8</f>
        <v>112.5</v>
      </c>
      <c r="E53" s="3">
        <f>D53*B53</f>
        <v>5400</v>
      </c>
      <c r="F53" s="6"/>
      <c r="G53" s="7"/>
    </row>
    <row r="54" spans="1:7" x14ac:dyDescent="0.75">
      <c r="A54" s="11" t="s">
        <v>55</v>
      </c>
      <c r="B54" s="1">
        <f>8*3</f>
        <v>24</v>
      </c>
      <c r="C54" s="3">
        <v>900</v>
      </c>
      <c r="D54" s="3">
        <f>C54/8</f>
        <v>112.5</v>
      </c>
      <c r="E54" s="3">
        <f>D54*B54</f>
        <v>2700</v>
      </c>
      <c r="F54" s="6"/>
      <c r="G54" s="7"/>
    </row>
    <row r="55" spans="1:7" x14ac:dyDescent="0.75">
      <c r="A55" s="11" t="s">
        <v>58</v>
      </c>
      <c r="B55" s="1">
        <f>8*6</f>
        <v>48</v>
      </c>
      <c r="C55" s="3">
        <v>950</v>
      </c>
      <c r="D55" s="3">
        <f>C55/8</f>
        <v>118.75</v>
      </c>
      <c r="E55" s="3">
        <f>D55*B55</f>
        <v>5700</v>
      </c>
      <c r="F55" s="3"/>
      <c r="G55" s="5"/>
    </row>
    <row r="56" spans="1:7" x14ac:dyDescent="0.75">
      <c r="A56" s="24" t="s">
        <v>98</v>
      </c>
      <c r="B56" s="1"/>
      <c r="C56" s="3"/>
      <c r="D56" s="3"/>
      <c r="E56" s="3"/>
      <c r="F56" s="3"/>
      <c r="G56" s="5"/>
    </row>
    <row r="57" spans="1:7" x14ac:dyDescent="0.75">
      <c r="A57" s="12" t="s">
        <v>42</v>
      </c>
      <c r="B57" s="1"/>
      <c r="C57" s="3"/>
      <c r="D57" s="1"/>
      <c r="E57" s="3"/>
      <c r="F57" s="3">
        <f>SUM(E58:E60)</f>
        <v>8854.24</v>
      </c>
      <c r="G57" s="5">
        <f>F57/$F$133</f>
        <v>7.5222412005132118E-3</v>
      </c>
    </row>
    <row r="58" spans="1:7" x14ac:dyDescent="0.75">
      <c r="A58" s="11" t="s">
        <v>2</v>
      </c>
      <c r="B58" s="1">
        <f>8*3</f>
        <v>24</v>
      </c>
      <c r="C58" s="3">
        <v>900</v>
      </c>
      <c r="D58" s="3">
        <f>900/8</f>
        <v>112.5</v>
      </c>
      <c r="E58" s="3">
        <f>D58*B58</f>
        <v>2700</v>
      </c>
      <c r="F58" s="3"/>
      <c r="G58" s="5"/>
    </row>
    <row r="59" spans="1:7" x14ac:dyDescent="0.75">
      <c r="A59" s="11" t="s">
        <v>78</v>
      </c>
      <c r="B59" s="1">
        <f>8*12</f>
        <v>96</v>
      </c>
      <c r="C59" s="3"/>
      <c r="D59" s="3">
        <v>53.85</v>
      </c>
      <c r="E59" s="3">
        <f t="shared" ref="E59:E60" si="18">D59*B59</f>
        <v>5169.6000000000004</v>
      </c>
      <c r="F59" s="3"/>
      <c r="G59" s="5"/>
    </row>
    <row r="60" spans="1:7" x14ac:dyDescent="0.75">
      <c r="A60" s="11" t="s">
        <v>37</v>
      </c>
      <c r="B60" s="1">
        <v>16</v>
      </c>
      <c r="C60" s="3"/>
      <c r="D60" s="3">
        <v>61.54</v>
      </c>
      <c r="E60" s="3">
        <f t="shared" si="18"/>
        <v>984.64</v>
      </c>
      <c r="F60" s="3"/>
      <c r="G60" s="5"/>
    </row>
    <row r="61" spans="1:7" x14ac:dyDescent="0.75">
      <c r="A61" s="12" t="s">
        <v>43</v>
      </c>
      <c r="B61" s="1"/>
      <c r="C61" s="1"/>
      <c r="D61" s="1"/>
      <c r="E61" s="3"/>
      <c r="F61" s="3">
        <f>SUM(E62:E66)</f>
        <v>38426.400000000001</v>
      </c>
      <c r="G61" s="5">
        <f>F61/$F$133</f>
        <v>3.2645675887190868E-2</v>
      </c>
    </row>
    <row r="62" spans="1:7" x14ac:dyDescent="0.75">
      <c r="A62" s="11" t="s">
        <v>2</v>
      </c>
      <c r="B62" s="1">
        <f>4*30</f>
        <v>120</v>
      </c>
      <c r="C62" s="3">
        <v>900</v>
      </c>
      <c r="D62" s="3">
        <f>900/8</f>
        <v>112.5</v>
      </c>
      <c r="E62" s="3">
        <f>D62*B62</f>
        <v>13500</v>
      </c>
      <c r="F62" s="3"/>
      <c r="G62" s="5"/>
    </row>
    <row r="63" spans="1:7" x14ac:dyDescent="0.75">
      <c r="A63" s="11" t="s">
        <v>37</v>
      </c>
      <c r="B63" s="1">
        <f>4*30</f>
        <v>120</v>
      </c>
      <c r="C63" s="3"/>
      <c r="D63" s="3">
        <v>61.54</v>
      </c>
      <c r="E63" s="3">
        <f t="shared" ref="E63:E66" si="19">D63*B63</f>
        <v>7384.8</v>
      </c>
      <c r="F63" s="3"/>
      <c r="G63" s="5"/>
    </row>
    <row r="64" spans="1:7" x14ac:dyDescent="0.75">
      <c r="A64" s="11" t="s">
        <v>76</v>
      </c>
      <c r="B64" s="1">
        <f>8*10*2</f>
        <v>160</v>
      </c>
      <c r="C64" s="3">
        <v>343.84</v>
      </c>
      <c r="D64" s="3">
        <f>C64/8</f>
        <v>42.98</v>
      </c>
      <c r="E64" s="3">
        <f t="shared" si="19"/>
        <v>6876.7999999999993</v>
      </c>
      <c r="F64" s="3"/>
      <c r="G64" s="5"/>
    </row>
    <row r="65" spans="1:7" x14ac:dyDescent="0.75">
      <c r="A65" s="11" t="s">
        <v>75</v>
      </c>
      <c r="B65" s="1">
        <f>8*10*2</f>
        <v>160</v>
      </c>
      <c r="C65" s="3"/>
      <c r="D65" s="3">
        <v>51.03</v>
      </c>
      <c r="E65" s="3">
        <f t="shared" si="19"/>
        <v>8164.8</v>
      </c>
      <c r="F65" s="3"/>
      <c r="G65" s="5"/>
    </row>
    <row r="66" spans="1:7" x14ac:dyDescent="0.75">
      <c r="A66" s="11" t="s">
        <v>57</v>
      </c>
      <c r="B66" s="1">
        <f>8*10</f>
        <v>80</v>
      </c>
      <c r="C66" s="3">
        <v>250</v>
      </c>
      <c r="D66" s="3">
        <f>C66/8</f>
        <v>31.25</v>
      </c>
      <c r="E66" s="3">
        <f t="shared" si="19"/>
        <v>2500</v>
      </c>
      <c r="F66" s="3"/>
      <c r="G66" s="5"/>
    </row>
    <row r="67" spans="1:7" x14ac:dyDescent="0.75">
      <c r="A67" s="12" t="s">
        <v>44</v>
      </c>
      <c r="B67" s="1"/>
      <c r="C67" s="3"/>
      <c r="D67" s="3"/>
      <c r="E67" s="1"/>
      <c r="F67" s="4">
        <f>SUM(E68:E73)</f>
        <v>135061.51999999999</v>
      </c>
      <c r="G67" s="23">
        <f>F67/$F$133</f>
        <v>0.11474336931774372</v>
      </c>
    </row>
    <row r="68" spans="1:7" x14ac:dyDescent="0.75">
      <c r="A68" s="11" t="s">
        <v>2</v>
      </c>
      <c r="B68" s="1">
        <f>4*48</f>
        <v>192</v>
      </c>
      <c r="C68" s="3">
        <v>900</v>
      </c>
      <c r="D68" s="3">
        <f>900/8</f>
        <v>112.5</v>
      </c>
      <c r="E68" s="3">
        <f>D68*B68</f>
        <v>21600</v>
      </c>
      <c r="F68" s="1"/>
      <c r="G68" s="5"/>
    </row>
    <row r="69" spans="1:7" x14ac:dyDescent="0.75">
      <c r="A69" s="11" t="s">
        <v>55</v>
      </c>
      <c r="B69" s="1">
        <f>4*48</f>
        <v>192</v>
      </c>
      <c r="C69" s="3">
        <v>900</v>
      </c>
      <c r="D69" s="3">
        <f t="shared" ref="D69" si="20">C69/8</f>
        <v>112.5</v>
      </c>
      <c r="E69" s="3">
        <f>D69*B69</f>
        <v>21600</v>
      </c>
      <c r="F69" s="1"/>
      <c r="G69" s="5"/>
    </row>
    <row r="70" spans="1:7" x14ac:dyDescent="0.75">
      <c r="A70" s="11" t="s">
        <v>80</v>
      </c>
      <c r="B70" s="1">
        <f>8*48*2</f>
        <v>768</v>
      </c>
      <c r="C70" s="3">
        <v>900</v>
      </c>
      <c r="D70" s="3">
        <f t="shared" ref="D70" si="21">C70/8</f>
        <v>112.5</v>
      </c>
      <c r="E70" s="3">
        <f>D70*B70</f>
        <v>86400</v>
      </c>
      <c r="F70" s="1"/>
      <c r="G70" s="5"/>
    </row>
    <row r="71" spans="1:7" x14ac:dyDescent="0.75">
      <c r="A71" s="11" t="s">
        <v>56</v>
      </c>
      <c r="B71" s="1">
        <f>8*5</f>
        <v>40</v>
      </c>
      <c r="C71" s="3">
        <v>700</v>
      </c>
      <c r="D71" s="3">
        <f t="shared" ref="D71" si="22">C71/8</f>
        <v>87.5</v>
      </c>
      <c r="E71" s="3">
        <f>D71*B71</f>
        <v>3500</v>
      </c>
      <c r="F71" s="1"/>
      <c r="G71" s="5"/>
    </row>
    <row r="72" spans="1:7" x14ac:dyDescent="0.75">
      <c r="A72" s="11" t="s">
        <v>102</v>
      </c>
      <c r="B72" s="1">
        <f>8*4</f>
        <v>32</v>
      </c>
      <c r="C72" s="3">
        <v>365.38</v>
      </c>
      <c r="D72" s="3">
        <f>C72/8</f>
        <v>45.672499999999999</v>
      </c>
      <c r="E72" s="3">
        <f>D72*B72</f>
        <v>1461.52</v>
      </c>
      <c r="F72" s="1"/>
      <c r="G72" s="5"/>
    </row>
    <row r="73" spans="1:7" x14ac:dyDescent="0.75">
      <c r="A73" s="11" t="s">
        <v>57</v>
      </c>
      <c r="B73" s="1">
        <f>8*2</f>
        <v>16</v>
      </c>
      <c r="C73" s="3">
        <v>250</v>
      </c>
      <c r="D73" s="3">
        <f>C73/8</f>
        <v>31.25</v>
      </c>
      <c r="E73" s="3">
        <f t="shared" ref="E73" si="23">D73*B73</f>
        <v>500</v>
      </c>
      <c r="F73" s="1"/>
      <c r="G73" s="5"/>
    </row>
    <row r="74" spans="1:7" x14ac:dyDescent="0.75">
      <c r="A74" s="12" t="s">
        <v>45</v>
      </c>
      <c r="B74" s="1"/>
      <c r="C74" s="3"/>
      <c r="D74" s="3"/>
      <c r="E74" s="3"/>
      <c r="F74" s="3">
        <f>SUM(E75:E78)</f>
        <v>12046.14</v>
      </c>
      <c r="G74" s="5">
        <f>F74/$F$133</f>
        <v>1.0233963684647154E-2</v>
      </c>
    </row>
    <row r="75" spans="1:7" x14ac:dyDescent="0.75">
      <c r="A75" s="11" t="s">
        <v>2</v>
      </c>
      <c r="B75" s="1">
        <f>8*6</f>
        <v>48</v>
      </c>
      <c r="C75" s="3">
        <v>900</v>
      </c>
      <c r="D75" s="3">
        <f>900/8</f>
        <v>112.5</v>
      </c>
      <c r="E75" s="3">
        <f>D75*B75</f>
        <v>5400</v>
      </c>
      <c r="F75" s="3"/>
      <c r="G75" s="5"/>
    </row>
    <row r="76" spans="1:7" x14ac:dyDescent="0.75">
      <c r="A76" s="11" t="s">
        <v>55</v>
      </c>
      <c r="B76" s="1">
        <f>8*3</f>
        <v>24</v>
      </c>
      <c r="C76" s="3">
        <v>900</v>
      </c>
      <c r="D76" s="3">
        <f t="shared" ref="D76:D78" si="24">C76/8</f>
        <v>112.5</v>
      </c>
      <c r="E76" s="3">
        <f>D76*B76</f>
        <v>2700</v>
      </c>
      <c r="F76" s="3"/>
      <c r="G76" s="5"/>
    </row>
    <row r="77" spans="1:7" x14ac:dyDescent="0.75">
      <c r="A77" s="11" t="s">
        <v>102</v>
      </c>
      <c r="B77" s="1">
        <f>8*3</f>
        <v>24</v>
      </c>
      <c r="C77" s="3">
        <v>365.38</v>
      </c>
      <c r="D77" s="3">
        <f>C77/8</f>
        <v>45.672499999999999</v>
      </c>
      <c r="E77" s="3">
        <f>D77*B77</f>
        <v>1096.1399999999999</v>
      </c>
      <c r="F77" s="3"/>
      <c r="G77" s="5"/>
    </row>
    <row r="78" spans="1:7" x14ac:dyDescent="0.75">
      <c r="A78" s="11" t="s">
        <v>58</v>
      </c>
      <c r="B78" s="1">
        <f>8*3</f>
        <v>24</v>
      </c>
      <c r="C78" s="3">
        <v>950</v>
      </c>
      <c r="D78" s="3">
        <f t="shared" si="24"/>
        <v>118.75</v>
      </c>
      <c r="E78" s="3">
        <f t="shared" ref="E78" si="25">D78*B78</f>
        <v>2850</v>
      </c>
      <c r="F78" s="3"/>
      <c r="G78" s="5"/>
    </row>
    <row r="79" spans="1:7" x14ac:dyDescent="0.75">
      <c r="A79" s="24" t="s">
        <v>99</v>
      </c>
      <c r="B79" s="1"/>
      <c r="C79" s="3"/>
      <c r="D79" s="3"/>
      <c r="E79" s="3"/>
      <c r="F79" s="3"/>
      <c r="G79" s="5"/>
    </row>
    <row r="80" spans="1:7" x14ac:dyDescent="0.75">
      <c r="A80" s="12" t="s">
        <v>46</v>
      </c>
      <c r="B80" s="1"/>
      <c r="C80" s="3"/>
      <c r="D80" s="3"/>
      <c r="E80" s="3"/>
      <c r="F80" s="3">
        <f>SUM(E81:E86)</f>
        <v>19536.14</v>
      </c>
      <c r="G80" s="5">
        <f>F80/$F$133</f>
        <v>1.6597196056013185E-2</v>
      </c>
    </row>
    <row r="81" spans="1:7" x14ac:dyDescent="0.75">
      <c r="A81" s="11" t="s">
        <v>2</v>
      </c>
      <c r="B81" s="1">
        <f>4*2</f>
        <v>8</v>
      </c>
      <c r="C81" s="3">
        <v>900</v>
      </c>
      <c r="D81" s="3">
        <f>900/8</f>
        <v>112.5</v>
      </c>
      <c r="E81" s="3">
        <f>D81*B81</f>
        <v>900</v>
      </c>
      <c r="F81" s="3"/>
      <c r="G81" s="5"/>
    </row>
    <row r="82" spans="1:7" x14ac:dyDescent="0.75">
      <c r="A82" s="11" t="s">
        <v>55</v>
      </c>
      <c r="B82" s="1">
        <f>8*4</f>
        <v>32</v>
      </c>
      <c r="C82" s="3">
        <v>900</v>
      </c>
      <c r="D82" s="3">
        <f t="shared" ref="D82:D83" si="26">C82/8</f>
        <v>112.5</v>
      </c>
      <c r="E82" s="3">
        <f>D82*B82</f>
        <v>3600</v>
      </c>
      <c r="F82" s="3"/>
      <c r="G82" s="5"/>
    </row>
    <row r="83" spans="1:7" x14ac:dyDescent="0.75">
      <c r="A83" s="11" t="s">
        <v>58</v>
      </c>
      <c r="B83" s="1">
        <f>4*10</f>
        <v>40</v>
      </c>
      <c r="C83" s="3">
        <v>950</v>
      </c>
      <c r="D83" s="3">
        <f t="shared" si="26"/>
        <v>118.75</v>
      </c>
      <c r="E83" s="3">
        <f t="shared" ref="E83" si="27">D83*B83</f>
        <v>4750</v>
      </c>
      <c r="F83" s="3"/>
      <c r="G83" s="5"/>
    </row>
    <row r="84" spans="1:7" x14ac:dyDescent="0.75">
      <c r="A84" s="11" t="s">
        <v>102</v>
      </c>
      <c r="B84" s="1">
        <f>8*3</f>
        <v>24</v>
      </c>
      <c r="C84" s="3">
        <v>365.38</v>
      </c>
      <c r="D84" s="3">
        <f>C84/8</f>
        <v>45.672499999999999</v>
      </c>
      <c r="E84" s="3">
        <f>D84*B84</f>
        <v>1096.1399999999999</v>
      </c>
      <c r="F84" s="3"/>
      <c r="G84" s="5"/>
    </row>
    <row r="85" spans="1:7" x14ac:dyDescent="0.75">
      <c r="A85" s="11" t="s">
        <v>59</v>
      </c>
      <c r="B85" s="1">
        <f>8*10</f>
        <v>80</v>
      </c>
      <c r="C85" s="3">
        <v>700</v>
      </c>
      <c r="D85" s="3">
        <f t="shared" ref="D85" si="28">C85/8</f>
        <v>87.5</v>
      </c>
      <c r="E85" s="3">
        <f t="shared" ref="E85" si="29">D85*B85</f>
        <v>7000</v>
      </c>
      <c r="F85" s="3"/>
      <c r="G85" s="5"/>
    </row>
    <row r="86" spans="1:7" x14ac:dyDescent="0.75">
      <c r="A86" s="11" t="s">
        <v>68</v>
      </c>
      <c r="B86" s="1"/>
      <c r="C86" s="3"/>
      <c r="D86" s="3"/>
      <c r="E86" s="3">
        <f>21900*0.1</f>
        <v>2190</v>
      </c>
      <c r="F86" s="3"/>
      <c r="G86" s="5"/>
    </row>
    <row r="87" spans="1:7" x14ac:dyDescent="0.75">
      <c r="A87" s="12" t="s">
        <v>47</v>
      </c>
      <c r="B87" s="1"/>
      <c r="C87" s="3"/>
      <c r="D87" s="3"/>
      <c r="E87" s="3"/>
      <c r="F87" s="3">
        <f>SUM(E88:E92)</f>
        <v>26522.76</v>
      </c>
      <c r="G87" s="5">
        <f>F87/$F$133</f>
        <v>2.2532775034709223E-2</v>
      </c>
    </row>
    <row r="88" spans="1:7" x14ac:dyDescent="0.75">
      <c r="A88" s="11" t="s">
        <v>2</v>
      </c>
      <c r="B88" s="1">
        <f>8*5</f>
        <v>40</v>
      </c>
      <c r="C88" s="3">
        <v>900</v>
      </c>
      <c r="D88" s="3">
        <f>900/8</f>
        <v>112.5</v>
      </c>
      <c r="E88" s="3">
        <f>D88*B88</f>
        <v>4500</v>
      </c>
      <c r="F88" s="3"/>
      <c r="G88" s="5"/>
    </row>
    <row r="89" spans="1:7" x14ac:dyDescent="0.75">
      <c r="A89" s="11" t="s">
        <v>58</v>
      </c>
      <c r="B89" s="1">
        <f>8*15</f>
        <v>120</v>
      </c>
      <c r="C89" s="3">
        <v>950</v>
      </c>
      <c r="D89" s="3">
        <f t="shared" ref="D89:D90" si="30">C89/8</f>
        <v>118.75</v>
      </c>
      <c r="E89" s="3">
        <f t="shared" ref="E89" si="31">D89*B89</f>
        <v>14250</v>
      </c>
      <c r="F89" s="3"/>
      <c r="G89" s="5"/>
    </row>
    <row r="90" spans="1:7" x14ac:dyDescent="0.75">
      <c r="A90" s="11" t="s">
        <v>55</v>
      </c>
      <c r="B90" s="1">
        <f>8*5</f>
        <v>40</v>
      </c>
      <c r="C90" s="3">
        <v>900</v>
      </c>
      <c r="D90" s="3">
        <f t="shared" si="30"/>
        <v>112.5</v>
      </c>
      <c r="E90" s="3">
        <f>D90*B90</f>
        <v>4500</v>
      </c>
      <c r="F90" s="3"/>
      <c r="G90" s="5"/>
    </row>
    <row r="91" spans="1:7" x14ac:dyDescent="0.75">
      <c r="A91" s="11" t="s">
        <v>3</v>
      </c>
      <c r="B91" s="1">
        <f>8*2</f>
        <v>16</v>
      </c>
      <c r="C91" s="3"/>
      <c r="D91" s="3">
        <v>53.85</v>
      </c>
      <c r="E91" s="3">
        <f t="shared" ref="E91" si="32">D91*B91</f>
        <v>861.6</v>
      </c>
      <c r="F91" s="3"/>
      <c r="G91" s="5"/>
    </row>
    <row r="92" spans="1:7" x14ac:dyDescent="0.75">
      <c r="A92" s="11" t="s">
        <v>70</v>
      </c>
      <c r="B92" s="1"/>
      <c r="C92" s="3"/>
      <c r="D92" s="3"/>
      <c r="E92" s="3">
        <f>24111.6*0.1</f>
        <v>2411.16</v>
      </c>
      <c r="F92" s="3"/>
      <c r="G92" s="5"/>
    </row>
    <row r="93" spans="1:7" x14ac:dyDescent="0.75">
      <c r="A93" s="12" t="s">
        <v>48</v>
      </c>
      <c r="B93" s="1"/>
      <c r="C93" s="3"/>
      <c r="D93" s="3"/>
      <c r="E93" s="3"/>
      <c r="F93" s="3">
        <f>SUM(E94:E99)</f>
        <v>39100.115999999995</v>
      </c>
      <c r="G93" s="5">
        <f>F93/$F$133</f>
        <v>3.3218040568139762E-2</v>
      </c>
    </row>
    <row r="94" spans="1:7" x14ac:dyDescent="0.75">
      <c r="A94" s="11" t="s">
        <v>2</v>
      </c>
      <c r="B94" s="1">
        <f>4*18</f>
        <v>72</v>
      </c>
      <c r="C94" s="3">
        <v>900</v>
      </c>
      <c r="D94" s="3">
        <f>C94/8</f>
        <v>112.5</v>
      </c>
      <c r="E94" s="3">
        <f>D94*B94</f>
        <v>8100</v>
      </c>
      <c r="F94" s="3"/>
      <c r="G94" s="5"/>
    </row>
    <row r="95" spans="1:7" x14ac:dyDescent="0.75">
      <c r="A95" s="11" t="s">
        <v>60</v>
      </c>
      <c r="B95" s="1">
        <f>8*18</f>
        <v>144</v>
      </c>
      <c r="C95" s="3"/>
      <c r="D95" s="3">
        <v>61.48</v>
      </c>
      <c r="E95" s="3">
        <f>D95*B95</f>
        <v>8853.119999999999</v>
      </c>
      <c r="F95" s="3"/>
      <c r="G95" s="5"/>
    </row>
    <row r="96" spans="1:7" x14ac:dyDescent="0.75">
      <c r="A96" s="11" t="s">
        <v>55</v>
      </c>
      <c r="B96" s="1">
        <f>8*13</f>
        <v>104</v>
      </c>
      <c r="C96" s="3">
        <v>900</v>
      </c>
      <c r="D96" s="3">
        <f t="shared" ref="D96" si="33">C96/8</f>
        <v>112.5</v>
      </c>
      <c r="E96" s="3">
        <f>D96*B96</f>
        <v>11700</v>
      </c>
      <c r="F96" s="3"/>
      <c r="G96" s="5"/>
    </row>
    <row r="97" spans="1:7" x14ac:dyDescent="0.75">
      <c r="A97" s="11" t="s">
        <v>3</v>
      </c>
      <c r="B97" s="1">
        <f>4*5</f>
        <v>20</v>
      </c>
      <c r="C97" s="3"/>
      <c r="D97" s="3">
        <v>53.85</v>
      </c>
      <c r="E97" s="3">
        <f t="shared" ref="E97" si="34">D97*B97</f>
        <v>1077</v>
      </c>
      <c r="F97" s="3"/>
      <c r="G97" s="5"/>
    </row>
    <row r="98" spans="1:7" x14ac:dyDescent="0.75">
      <c r="A98" s="11" t="s">
        <v>64</v>
      </c>
      <c r="B98" s="1">
        <f>4*3</f>
        <v>12</v>
      </c>
      <c r="C98" s="3"/>
      <c r="D98" s="3">
        <v>484.62</v>
      </c>
      <c r="E98" s="3">
        <f>D98*B98</f>
        <v>5815.4400000000005</v>
      </c>
      <c r="F98" s="3"/>
      <c r="G98" s="5"/>
    </row>
    <row r="99" spans="1:7" x14ac:dyDescent="0.75">
      <c r="A99" s="11" t="s">
        <v>69</v>
      </c>
      <c r="C99" s="3"/>
      <c r="D99" s="3"/>
      <c r="E99" s="3">
        <f>35545.56*0.1</f>
        <v>3554.556</v>
      </c>
      <c r="F99" s="3"/>
      <c r="G99" s="5"/>
    </row>
    <row r="100" spans="1:7" x14ac:dyDescent="0.75">
      <c r="A100" s="12" t="s">
        <v>49</v>
      </c>
      <c r="B100" s="1"/>
      <c r="C100" s="3"/>
      <c r="D100" s="3"/>
      <c r="E100" s="3"/>
      <c r="F100" s="3">
        <f>SUM(E101:E106)</f>
        <v>50289.14</v>
      </c>
      <c r="G100" s="5">
        <f>F100/$F$133</f>
        <v>4.272382958293168E-2</v>
      </c>
    </row>
    <row r="101" spans="1:7" ht="14.25" customHeight="1" x14ac:dyDescent="0.75">
      <c r="A101" s="11" t="s">
        <v>58</v>
      </c>
      <c r="B101" s="1">
        <f>4*21</f>
        <v>84</v>
      </c>
      <c r="C101" s="3">
        <v>950</v>
      </c>
      <c r="D101" s="3">
        <f t="shared" ref="D101:D102" si="35">C101/8</f>
        <v>118.75</v>
      </c>
      <c r="E101" s="3">
        <f t="shared" ref="E101:E102" si="36">D101*B101</f>
        <v>9975</v>
      </c>
      <c r="F101" s="3"/>
      <c r="G101" s="5"/>
    </row>
    <row r="102" spans="1:7" x14ac:dyDescent="0.75">
      <c r="A102" s="11" t="s">
        <v>59</v>
      </c>
      <c r="B102" s="1">
        <f>8*16</f>
        <v>128</v>
      </c>
      <c r="C102" s="3">
        <v>700</v>
      </c>
      <c r="D102" s="3">
        <f t="shared" si="35"/>
        <v>87.5</v>
      </c>
      <c r="E102" s="3">
        <f t="shared" si="36"/>
        <v>11200</v>
      </c>
      <c r="F102" s="3"/>
      <c r="G102" s="5"/>
    </row>
    <row r="103" spans="1:7" x14ac:dyDescent="0.75">
      <c r="A103" s="11" t="s">
        <v>55</v>
      </c>
      <c r="B103" s="1">
        <f>8*6</f>
        <v>48</v>
      </c>
      <c r="C103" s="3">
        <v>900</v>
      </c>
      <c r="D103" s="3">
        <f t="shared" ref="D103" si="37">C103/8</f>
        <v>112.5</v>
      </c>
      <c r="E103" s="3">
        <f>D103*B103</f>
        <v>5400</v>
      </c>
      <c r="F103" s="3"/>
      <c r="G103" s="5"/>
    </row>
    <row r="104" spans="1:7" x14ac:dyDescent="0.75">
      <c r="A104" s="11" t="s">
        <v>64</v>
      </c>
      <c r="B104" s="1">
        <f>4*5</f>
        <v>20</v>
      </c>
      <c r="C104" s="3"/>
      <c r="D104" s="3">
        <v>484.62</v>
      </c>
      <c r="E104" s="3">
        <f>D104*B104</f>
        <v>9692.4</v>
      </c>
      <c r="F104" s="3"/>
      <c r="G104" s="5"/>
    </row>
    <row r="105" spans="1:7" x14ac:dyDescent="0.75">
      <c r="A105" s="11" t="s">
        <v>2</v>
      </c>
      <c r="B105" s="1">
        <f>4*21</f>
        <v>84</v>
      </c>
      <c r="C105" s="3">
        <v>900</v>
      </c>
      <c r="D105" s="3">
        <f>C105/8</f>
        <v>112.5</v>
      </c>
      <c r="E105" s="3">
        <f>D105*B105</f>
        <v>9450</v>
      </c>
      <c r="F105" s="3"/>
      <c r="G105" s="5"/>
    </row>
    <row r="106" spans="1:7" x14ac:dyDescent="0.75">
      <c r="A106" s="11" t="s">
        <v>71</v>
      </c>
      <c r="B106" s="1"/>
      <c r="C106" s="3"/>
      <c r="D106" s="3"/>
      <c r="E106" s="3">
        <f>45717.4*0.1</f>
        <v>4571.7400000000007</v>
      </c>
      <c r="F106" s="3"/>
      <c r="G106" s="5"/>
    </row>
    <row r="107" spans="1:7" x14ac:dyDescent="0.75">
      <c r="A107" s="24" t="s">
        <v>100</v>
      </c>
      <c r="B107" s="1"/>
      <c r="C107" s="3"/>
      <c r="D107" s="3"/>
      <c r="E107" s="3"/>
      <c r="F107" s="3"/>
      <c r="G107" s="5"/>
    </row>
    <row r="108" spans="1:7" x14ac:dyDescent="0.75">
      <c r="A108" s="12" t="s">
        <v>50</v>
      </c>
      <c r="B108" s="1"/>
      <c r="C108" s="3"/>
      <c r="D108" s="3"/>
      <c r="E108" s="3"/>
      <c r="F108" s="3">
        <f>SUM(E109:E111)</f>
        <v>202067.22</v>
      </c>
      <c r="G108" s="23">
        <f>F108/$F$133</f>
        <v>0.17166898204218176</v>
      </c>
    </row>
    <row r="109" spans="1:7" x14ac:dyDescent="0.75">
      <c r="A109" s="11" t="s">
        <v>61</v>
      </c>
      <c r="B109" s="1">
        <f>4*32</f>
        <v>128</v>
      </c>
      <c r="C109" s="3"/>
      <c r="D109" s="3">
        <v>58.99</v>
      </c>
      <c r="E109" s="3">
        <f>D109*B109</f>
        <v>7550.72</v>
      </c>
      <c r="F109" s="3"/>
      <c r="G109" s="5"/>
    </row>
    <row r="110" spans="1:7" x14ac:dyDescent="0.75">
      <c r="A110" s="11" t="s">
        <v>60</v>
      </c>
      <c r="B110" s="1">
        <f>4*25</f>
        <v>100</v>
      </c>
      <c r="C110" s="3"/>
      <c r="D110" s="3">
        <v>61.48</v>
      </c>
      <c r="E110" s="3">
        <f>D110*B110</f>
        <v>6148</v>
      </c>
      <c r="F110" s="3"/>
      <c r="G110" s="5"/>
    </row>
    <row r="111" spans="1:7" x14ac:dyDescent="0.75">
      <c r="A111" s="11" t="s">
        <v>86</v>
      </c>
      <c r="B111" s="1"/>
      <c r="C111" s="3"/>
      <c r="D111" s="3">
        <f>753474*0.25</f>
        <v>188368.5</v>
      </c>
      <c r="E111" s="3">
        <f>D111</f>
        <v>188368.5</v>
      </c>
      <c r="F111" s="3"/>
      <c r="G111" s="5"/>
    </row>
    <row r="112" spans="1:7" x14ac:dyDescent="0.75">
      <c r="A112" s="12" t="s">
        <v>51</v>
      </c>
      <c r="B112" s="1"/>
      <c r="C112" s="3"/>
      <c r="D112" s="3"/>
      <c r="E112" s="3"/>
      <c r="F112" s="3">
        <f>SUM(E113:E116)</f>
        <v>52791.519999999997</v>
      </c>
      <c r="G112" s="5">
        <f>F112/$F$133</f>
        <v>4.4849760880856765E-2</v>
      </c>
    </row>
    <row r="113" spans="1:7" x14ac:dyDescent="0.75">
      <c r="A113" s="11" t="s">
        <v>2</v>
      </c>
      <c r="B113" s="1">
        <f>8*30</f>
        <v>240</v>
      </c>
      <c r="C113" s="3">
        <v>900</v>
      </c>
      <c r="D113" s="3">
        <f>C113/8</f>
        <v>112.5</v>
      </c>
      <c r="E113" s="3">
        <f>D113*B113</f>
        <v>27000</v>
      </c>
      <c r="F113" s="3"/>
      <c r="G113" s="5"/>
    </row>
    <row r="114" spans="1:7" x14ac:dyDescent="0.75">
      <c r="A114" s="11" t="s">
        <v>58</v>
      </c>
      <c r="B114" s="1">
        <f>8*8</f>
        <v>64</v>
      </c>
      <c r="C114" s="3">
        <v>950</v>
      </c>
      <c r="D114" s="3">
        <f t="shared" ref="D114:D115" si="38">C114/8</f>
        <v>118.75</v>
      </c>
      <c r="E114" s="3">
        <f t="shared" ref="E114" si="39">D114*B114</f>
        <v>7600</v>
      </c>
      <c r="F114" s="3"/>
      <c r="G114" s="5"/>
    </row>
    <row r="115" spans="1:7" x14ac:dyDescent="0.75">
      <c r="A115" s="11" t="s">
        <v>55</v>
      </c>
      <c r="B115" s="1">
        <f>8*17</f>
        <v>136</v>
      </c>
      <c r="C115" s="3">
        <v>900</v>
      </c>
      <c r="D115" s="3">
        <f t="shared" si="38"/>
        <v>112.5</v>
      </c>
      <c r="E115" s="3">
        <f>D115*B115</f>
        <v>15300</v>
      </c>
      <c r="F115" s="3"/>
      <c r="G115" s="5"/>
    </row>
    <row r="116" spans="1:7" ht="14.5" customHeight="1" x14ac:dyDescent="0.75">
      <c r="A116" s="11" t="s">
        <v>63</v>
      </c>
      <c r="B116" s="1">
        <f>4*12</f>
        <v>48</v>
      </c>
      <c r="C116" s="3"/>
      <c r="D116" s="3">
        <v>60.24</v>
      </c>
      <c r="E116" s="3">
        <f>D116*B116</f>
        <v>2891.52</v>
      </c>
      <c r="F116" s="3"/>
      <c r="G116" s="5"/>
    </row>
    <row r="117" spans="1:7" x14ac:dyDescent="0.75">
      <c r="A117" s="12" t="s">
        <v>52</v>
      </c>
      <c r="B117" s="1"/>
      <c r="C117" s="3"/>
      <c r="D117" s="3"/>
      <c r="E117" s="3"/>
      <c r="F117" s="3">
        <f>SUM(E118:E120)</f>
        <v>18250</v>
      </c>
      <c r="G117" s="5">
        <f>F117/$F$133</f>
        <v>1.5504538154530047E-2</v>
      </c>
    </row>
    <row r="118" spans="1:7" x14ac:dyDescent="0.75">
      <c r="A118" s="11" t="s">
        <v>2</v>
      </c>
      <c r="B118" s="1">
        <f>8*10</f>
        <v>80</v>
      </c>
      <c r="C118" s="3">
        <v>900</v>
      </c>
      <c r="D118" s="3">
        <f>C118/8</f>
        <v>112.5</v>
      </c>
      <c r="E118" s="3">
        <f>D118*B118</f>
        <v>9000</v>
      </c>
      <c r="F118" s="3"/>
      <c r="G118" s="5"/>
    </row>
    <row r="119" spans="1:7" x14ac:dyDescent="0.75">
      <c r="A119" s="11" t="s">
        <v>55</v>
      </c>
      <c r="B119" s="1">
        <f>8*5</f>
        <v>40</v>
      </c>
      <c r="C119" s="3">
        <v>900</v>
      </c>
      <c r="D119" s="3">
        <f t="shared" ref="D119:D120" si="40">C119/8</f>
        <v>112.5</v>
      </c>
      <c r="E119" s="3">
        <f>D119*B119</f>
        <v>4500</v>
      </c>
      <c r="F119" s="3"/>
      <c r="G119" s="5"/>
    </row>
    <row r="120" spans="1:7" x14ac:dyDescent="0.75">
      <c r="A120" s="11" t="s">
        <v>58</v>
      </c>
      <c r="B120" s="1">
        <f>8*5</f>
        <v>40</v>
      </c>
      <c r="C120" s="3">
        <v>950</v>
      </c>
      <c r="D120" s="3">
        <f t="shared" si="40"/>
        <v>118.75</v>
      </c>
      <c r="E120" s="3">
        <f t="shared" ref="E120" si="41">D120*B120</f>
        <v>4750</v>
      </c>
      <c r="F120" s="3"/>
      <c r="G120" s="5"/>
    </row>
    <row r="121" spans="1:7" x14ac:dyDescent="0.75">
      <c r="A121" s="24" t="s">
        <v>101</v>
      </c>
      <c r="B121" s="1"/>
      <c r="C121" s="3"/>
      <c r="D121" s="3"/>
      <c r="E121" s="3"/>
      <c r="F121" s="3"/>
      <c r="G121" s="5"/>
    </row>
    <row r="122" spans="1:7" x14ac:dyDescent="0.75">
      <c r="A122" s="12" t="s">
        <v>53</v>
      </c>
      <c r="B122" s="1"/>
      <c r="C122" s="3"/>
      <c r="D122" s="3"/>
      <c r="E122" s="3"/>
      <c r="F122" s="3">
        <f>SUM(E123:E125)</f>
        <v>16942.88</v>
      </c>
      <c r="G122" s="5">
        <f>F122/$F$133</f>
        <v>1.4394056405897207E-2</v>
      </c>
    </row>
    <row r="123" spans="1:7" x14ac:dyDescent="0.75">
      <c r="A123" s="11" t="s">
        <v>2</v>
      </c>
      <c r="B123" s="1">
        <f>8*10</f>
        <v>80</v>
      </c>
      <c r="C123" s="3">
        <v>900</v>
      </c>
      <c r="D123" s="3">
        <f>C123/8</f>
        <v>112.5</v>
      </c>
      <c r="E123" s="3">
        <f>D123*B123</f>
        <v>9000</v>
      </c>
      <c r="F123" s="3"/>
      <c r="G123" s="5"/>
    </row>
    <row r="124" spans="1:7" x14ac:dyDescent="0.75">
      <c r="A124" s="11" t="s">
        <v>55</v>
      </c>
      <c r="B124" s="1">
        <f>4*10</f>
        <v>40</v>
      </c>
      <c r="C124" s="3">
        <v>900</v>
      </c>
      <c r="D124" s="3">
        <f t="shared" ref="D124" si="42">C124/8</f>
        <v>112.5</v>
      </c>
      <c r="E124" s="3">
        <f>D124*B124</f>
        <v>4500</v>
      </c>
      <c r="F124" s="3"/>
      <c r="G124" s="5"/>
    </row>
    <row r="125" spans="1:7" x14ac:dyDescent="0.75">
      <c r="A125" s="11" t="s">
        <v>60</v>
      </c>
      <c r="B125" s="1">
        <f>8*7</f>
        <v>56</v>
      </c>
      <c r="C125" s="3"/>
      <c r="D125" s="3">
        <v>61.48</v>
      </c>
      <c r="E125" s="3">
        <f>D125*B125</f>
        <v>3442.8799999999997</v>
      </c>
      <c r="F125" s="3"/>
      <c r="G125" s="5"/>
    </row>
    <row r="126" spans="1:7" x14ac:dyDescent="0.75">
      <c r="A126" s="12" t="s">
        <v>54</v>
      </c>
      <c r="B126" s="1"/>
      <c r="C126" s="3"/>
      <c r="D126" s="3"/>
      <c r="E126" s="3"/>
      <c r="F126" s="3">
        <f>SUM(E127:E131)</f>
        <v>28546.44</v>
      </c>
      <c r="G126" s="5">
        <f>F126/$F$133</f>
        <v>2.4252020172931654E-2</v>
      </c>
    </row>
    <row r="127" spans="1:7" x14ac:dyDescent="0.75">
      <c r="A127" s="11" t="s">
        <v>2</v>
      </c>
      <c r="B127" s="1">
        <f>8*15</f>
        <v>120</v>
      </c>
      <c r="C127" s="3">
        <v>900</v>
      </c>
      <c r="D127" s="3">
        <f>C127/8</f>
        <v>112.5</v>
      </c>
      <c r="E127" s="3">
        <f>D127*B127</f>
        <v>13500</v>
      </c>
      <c r="F127" s="3"/>
      <c r="G127" s="5"/>
    </row>
    <row r="128" spans="1:7" x14ac:dyDescent="0.75">
      <c r="A128" s="11" t="s">
        <v>55</v>
      </c>
      <c r="B128" s="1">
        <f>8*7</f>
        <v>56</v>
      </c>
      <c r="C128" s="3">
        <v>900</v>
      </c>
      <c r="D128" s="3">
        <f t="shared" ref="D128:D131" si="43">C128/8</f>
        <v>112.5</v>
      </c>
      <c r="E128" s="3">
        <f>D128*B128</f>
        <v>6300</v>
      </c>
      <c r="F128" s="3"/>
      <c r="G128" s="5"/>
    </row>
    <row r="129" spans="1:7" x14ac:dyDescent="0.75">
      <c r="A129" s="11" t="s">
        <v>60</v>
      </c>
      <c r="B129" s="1">
        <f>4*7</f>
        <v>28</v>
      </c>
      <c r="C129" s="3"/>
      <c r="D129" s="3">
        <v>61.48</v>
      </c>
      <c r="E129" s="3">
        <f>D129*B129</f>
        <v>1721.4399999999998</v>
      </c>
      <c r="F129" s="3"/>
      <c r="G129" s="5"/>
    </row>
    <row r="130" spans="1:7" x14ac:dyDescent="0.75">
      <c r="A130" s="11" t="s">
        <v>62</v>
      </c>
      <c r="B130" s="1">
        <f>4*7</f>
        <v>28</v>
      </c>
      <c r="C130" s="3">
        <v>650</v>
      </c>
      <c r="D130" s="3">
        <f t="shared" ref="D130" si="44">C130/8</f>
        <v>81.25</v>
      </c>
      <c r="E130" s="3">
        <f t="shared" ref="E130" si="45">D130*B130</f>
        <v>2275</v>
      </c>
      <c r="F130" s="3"/>
      <c r="G130" s="5"/>
    </row>
    <row r="131" spans="1:7" x14ac:dyDescent="0.75">
      <c r="A131" s="11" t="s">
        <v>58</v>
      </c>
      <c r="B131" s="1">
        <f>8*5</f>
        <v>40</v>
      </c>
      <c r="C131" s="3">
        <v>950</v>
      </c>
      <c r="D131" s="3">
        <f t="shared" si="43"/>
        <v>118.75</v>
      </c>
      <c r="E131" s="3">
        <f t="shared" ref="E131" si="46">D131*B131</f>
        <v>4750</v>
      </c>
      <c r="F131" s="3"/>
      <c r="G131" s="5"/>
    </row>
    <row r="132" spans="1:7" x14ac:dyDescent="0.75">
      <c r="A132" s="13" t="s">
        <v>77</v>
      </c>
      <c r="B132" s="1"/>
      <c r="C132" s="3"/>
      <c r="D132" s="3"/>
      <c r="E132" s="3">
        <f>940929/80*20</f>
        <v>235232.25</v>
      </c>
      <c r="F132" s="3">
        <f>E132</f>
        <v>235232.25</v>
      </c>
      <c r="G132" s="5">
        <f>F132/$F$133</f>
        <v>0.19984478878361372</v>
      </c>
    </row>
    <row r="133" spans="1:7" x14ac:dyDescent="0.75">
      <c r="A133" s="12" t="s">
        <v>24</v>
      </c>
      <c r="B133" s="12"/>
      <c r="C133" s="18"/>
      <c r="D133" s="18"/>
      <c r="E133" s="18"/>
      <c r="F133" s="18">
        <f>SUM(F4:F132)</f>
        <v>1177074.726</v>
      </c>
      <c r="G133" s="19">
        <v>1</v>
      </c>
    </row>
  </sheetData>
  <mergeCells count="1">
    <mergeCell ref="A1:G1"/>
  </mergeCells>
  <hyperlinks>
    <hyperlink ref="A32" r:id="rId1" xr:uid="{E13AEF65-B425-44D4-80FE-281604437FE3}"/>
    <hyperlink ref="A35" r:id="rId2" xr:uid="{3633AA01-8E7B-42E6-9778-3AE0900E3CA4}"/>
  </hyperlinks>
  <pageMargins left="0.7" right="0.7" top="0.75" bottom="0.75" header="0.3" footer="0.3"/>
  <pageSetup scale="49" orientation="portrait" horizontalDpi="300" verticalDpi="300" r:id="rId3"/>
  <ignoredErrors>
    <ignoredError sqref="B89 B5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A9AF-7B63-48D1-88CB-28FF4518A1C7}">
  <sheetPr>
    <pageSetUpPr fitToPage="1"/>
  </sheetPr>
  <dimension ref="A1:G133"/>
  <sheetViews>
    <sheetView topLeftCell="A31" zoomScale="116" zoomScaleNormal="127" workbookViewId="0">
      <selection activeCell="F112" sqref="F112"/>
    </sheetView>
  </sheetViews>
  <sheetFormatPr defaultRowHeight="14.75" x14ac:dyDescent="0.75"/>
  <cols>
    <col min="1" max="1" width="66.5" bestFit="1" customWidth="1"/>
    <col min="2" max="2" width="11" bestFit="1" customWidth="1"/>
    <col min="3" max="5" width="11.1328125" bestFit="1" customWidth="1"/>
    <col min="6" max="6" width="12.1328125" bestFit="1" customWidth="1"/>
    <col min="7" max="7" width="13.1328125" customWidth="1"/>
  </cols>
  <sheetData>
    <row r="1" spans="1:7" ht="18.5" x14ac:dyDescent="0.9">
      <c r="A1" s="10" t="s">
        <v>23</v>
      </c>
      <c r="B1" s="10"/>
      <c r="C1" s="10"/>
      <c r="D1" s="10"/>
      <c r="E1" s="10"/>
      <c r="F1" s="10"/>
      <c r="G1" s="10"/>
    </row>
    <row r="2" spans="1:7" x14ac:dyDescent="0.75">
      <c r="A2" s="14" t="s">
        <v>22</v>
      </c>
      <c r="B2" s="16" t="s">
        <v>89</v>
      </c>
      <c r="C2" s="16"/>
      <c r="D2" s="16"/>
      <c r="E2" s="16"/>
      <c r="F2" s="16"/>
      <c r="G2" s="14" t="s">
        <v>24</v>
      </c>
    </row>
    <row r="3" spans="1:7" x14ac:dyDescent="0.75">
      <c r="A3" s="15"/>
      <c r="B3" s="13" t="s">
        <v>90</v>
      </c>
      <c r="C3" s="13" t="s">
        <v>93</v>
      </c>
      <c r="D3" s="13" t="s">
        <v>92</v>
      </c>
      <c r="E3" s="13" t="s">
        <v>91</v>
      </c>
      <c r="F3" s="13" t="s">
        <v>94</v>
      </c>
      <c r="G3" s="15"/>
    </row>
    <row r="4" spans="1:7" x14ac:dyDescent="0.75">
      <c r="A4" s="25" t="s">
        <v>96</v>
      </c>
      <c r="B4" s="3"/>
      <c r="C4" s="3"/>
      <c r="D4" s="3"/>
      <c r="E4" s="3"/>
      <c r="F4" s="3"/>
      <c r="G4" s="3"/>
    </row>
    <row r="5" spans="1:7" x14ac:dyDescent="0.75">
      <c r="A5" s="12" t="s">
        <v>33</v>
      </c>
      <c r="B5" s="1"/>
      <c r="C5" s="1"/>
      <c r="D5" s="1"/>
      <c r="E5" s="1"/>
      <c r="F5" s="1"/>
      <c r="G5" s="1"/>
    </row>
    <row r="6" spans="1:7" x14ac:dyDescent="0.75">
      <c r="A6" s="11" t="s">
        <v>2</v>
      </c>
      <c r="B6" s="3">
        <v>10800</v>
      </c>
      <c r="C6" s="3"/>
      <c r="D6" s="3"/>
      <c r="E6" s="3"/>
      <c r="F6" s="3"/>
      <c r="G6" s="3">
        <f>SUM(B6:F6)</f>
        <v>10800</v>
      </c>
    </row>
    <row r="7" spans="1:7" x14ac:dyDescent="0.75">
      <c r="A7" s="11" t="s">
        <v>78</v>
      </c>
      <c r="B7" s="3">
        <v>5169.6000000000004</v>
      </c>
      <c r="C7" s="3"/>
      <c r="D7" s="3"/>
      <c r="E7" s="3"/>
      <c r="F7" s="3"/>
      <c r="G7" s="3">
        <f t="shared" ref="G7:G72" si="0">SUM(B7:F7)</f>
        <v>5169.6000000000004</v>
      </c>
    </row>
    <row r="8" spans="1:7" x14ac:dyDescent="0.75">
      <c r="A8" s="11" t="s">
        <v>3</v>
      </c>
      <c r="B8" s="3">
        <v>2154</v>
      </c>
      <c r="C8" s="3"/>
      <c r="D8" s="3"/>
      <c r="E8" s="3"/>
      <c r="F8" s="3"/>
      <c r="G8" s="3">
        <f t="shared" si="0"/>
        <v>2154</v>
      </c>
    </row>
    <row r="9" spans="1:7" x14ac:dyDescent="0.75">
      <c r="A9" s="11" t="s">
        <v>55</v>
      </c>
      <c r="B9" s="3">
        <v>900</v>
      </c>
      <c r="C9" s="3"/>
      <c r="D9" s="3"/>
      <c r="E9" s="3"/>
      <c r="F9" s="3"/>
      <c r="G9" s="3">
        <f t="shared" si="0"/>
        <v>900</v>
      </c>
    </row>
    <row r="10" spans="1:7" x14ac:dyDescent="0.75">
      <c r="A10" s="11" t="s">
        <v>36</v>
      </c>
      <c r="B10" s="3">
        <v>3080</v>
      </c>
      <c r="C10" s="3"/>
      <c r="D10" s="3"/>
      <c r="E10" s="3"/>
      <c r="F10" s="3"/>
      <c r="G10" s="3">
        <f t="shared" si="0"/>
        <v>3080</v>
      </c>
    </row>
    <row r="11" spans="1:7" x14ac:dyDescent="0.75">
      <c r="A11" s="11" t="s">
        <v>37</v>
      </c>
      <c r="B11" s="3">
        <v>492.32</v>
      </c>
      <c r="C11" s="3"/>
      <c r="D11" s="3"/>
      <c r="E11" s="3"/>
      <c r="F11" s="3"/>
      <c r="G11" s="3">
        <f t="shared" si="0"/>
        <v>492.32</v>
      </c>
    </row>
    <row r="12" spans="1:7" x14ac:dyDescent="0.75">
      <c r="A12" s="12" t="s">
        <v>34</v>
      </c>
      <c r="B12" s="3"/>
      <c r="C12" s="3"/>
      <c r="D12" s="3"/>
      <c r="E12" s="3"/>
      <c r="F12" s="3"/>
      <c r="G12" s="3"/>
    </row>
    <row r="13" spans="1:7" x14ac:dyDescent="0.75">
      <c r="A13" s="11" t="s">
        <v>2</v>
      </c>
      <c r="B13" s="3">
        <v>20700</v>
      </c>
      <c r="C13" s="3"/>
      <c r="D13" s="3"/>
      <c r="E13" s="3"/>
      <c r="F13" s="3"/>
      <c r="G13" s="3">
        <f t="shared" si="0"/>
        <v>20700</v>
      </c>
    </row>
    <row r="14" spans="1:7" x14ac:dyDescent="0.75">
      <c r="A14" s="11" t="s">
        <v>38</v>
      </c>
      <c r="B14" s="3">
        <v>3448.7999999999997</v>
      </c>
      <c r="C14" s="3"/>
      <c r="D14" s="3"/>
      <c r="E14" s="3"/>
      <c r="F14" s="3"/>
      <c r="G14" s="3">
        <f t="shared" si="0"/>
        <v>3448.7999999999997</v>
      </c>
    </row>
    <row r="15" spans="1:7" x14ac:dyDescent="0.75">
      <c r="A15" s="11" t="s">
        <v>78</v>
      </c>
      <c r="B15" s="3">
        <v>4308</v>
      </c>
      <c r="C15" s="3"/>
      <c r="D15" s="3"/>
      <c r="E15" s="3"/>
      <c r="F15" s="3"/>
      <c r="G15" s="3">
        <f t="shared" si="0"/>
        <v>4308</v>
      </c>
    </row>
    <row r="16" spans="1:7" x14ac:dyDescent="0.75">
      <c r="A16" s="11" t="s">
        <v>39</v>
      </c>
      <c r="B16" s="3">
        <v>1179.8</v>
      </c>
      <c r="C16" s="3"/>
      <c r="D16" s="3"/>
      <c r="E16" s="3"/>
      <c r="F16" s="3"/>
      <c r="G16" s="3">
        <f t="shared" si="0"/>
        <v>1179.8</v>
      </c>
    </row>
    <row r="17" spans="1:7" x14ac:dyDescent="0.75">
      <c r="A17" s="11" t="s">
        <v>61</v>
      </c>
      <c r="B17" s="3">
        <v>1887.68</v>
      </c>
      <c r="C17" s="3"/>
      <c r="D17" s="3"/>
      <c r="E17" s="3"/>
      <c r="F17" s="3"/>
      <c r="G17" s="3">
        <f t="shared" si="0"/>
        <v>1887.68</v>
      </c>
    </row>
    <row r="18" spans="1:7" x14ac:dyDescent="0.75">
      <c r="A18" s="12" t="s">
        <v>35</v>
      </c>
      <c r="B18" s="3"/>
      <c r="C18" s="3"/>
      <c r="D18" s="3"/>
      <c r="E18" s="3"/>
      <c r="F18" s="3"/>
      <c r="G18" s="3"/>
    </row>
    <row r="19" spans="1:7" x14ac:dyDescent="0.75">
      <c r="A19" s="11" t="s">
        <v>2</v>
      </c>
      <c r="B19" s="3">
        <v>3600</v>
      </c>
      <c r="C19" s="3"/>
      <c r="D19" s="3"/>
      <c r="E19" s="3"/>
      <c r="F19" s="3"/>
      <c r="G19" s="3">
        <f t="shared" si="0"/>
        <v>3600</v>
      </c>
    </row>
    <row r="20" spans="1:7" x14ac:dyDescent="0.75">
      <c r="A20" s="11" t="s">
        <v>78</v>
      </c>
      <c r="B20" s="3">
        <v>861.6</v>
      </c>
      <c r="C20" s="3"/>
      <c r="D20" s="3"/>
      <c r="E20" s="3"/>
      <c r="F20" s="3"/>
      <c r="G20" s="3">
        <f t="shared" si="0"/>
        <v>861.6</v>
      </c>
    </row>
    <row r="21" spans="1:7" x14ac:dyDescent="0.75">
      <c r="A21" s="12" t="s">
        <v>88</v>
      </c>
      <c r="B21" s="3"/>
      <c r="C21" s="3"/>
      <c r="D21" s="3"/>
      <c r="E21" s="3"/>
      <c r="F21" s="3"/>
      <c r="G21" s="3"/>
    </row>
    <row r="22" spans="1:7" x14ac:dyDescent="0.75">
      <c r="A22" s="13" t="s">
        <v>67</v>
      </c>
      <c r="B22" s="3"/>
      <c r="C22" s="3"/>
      <c r="D22" s="3"/>
      <c r="E22" s="3"/>
      <c r="F22" s="3"/>
      <c r="G22" s="3"/>
    </row>
    <row r="23" spans="1:7" x14ac:dyDescent="0.75">
      <c r="A23" s="11" t="s">
        <v>2</v>
      </c>
      <c r="B23" s="3"/>
      <c r="C23" s="3">
        <v>18000</v>
      </c>
      <c r="D23" s="3"/>
      <c r="E23" s="3"/>
      <c r="F23" s="3"/>
      <c r="G23" s="3">
        <f t="shared" si="0"/>
        <v>18000</v>
      </c>
    </row>
    <row r="24" spans="1:7" x14ac:dyDescent="0.75">
      <c r="A24" s="11" t="s">
        <v>55</v>
      </c>
      <c r="B24" s="3"/>
      <c r="C24" s="3">
        <v>10800</v>
      </c>
      <c r="D24" s="3"/>
      <c r="E24" s="3"/>
      <c r="F24" s="3"/>
      <c r="G24" s="3">
        <f t="shared" si="0"/>
        <v>10800</v>
      </c>
    </row>
    <row r="25" spans="1:7" x14ac:dyDescent="0.75">
      <c r="A25" s="11" t="s">
        <v>63</v>
      </c>
      <c r="B25" s="3"/>
      <c r="C25" s="3">
        <v>3373.44</v>
      </c>
      <c r="D25" s="3"/>
      <c r="E25" s="3"/>
      <c r="F25" s="3"/>
      <c r="G25" s="3">
        <f t="shared" si="0"/>
        <v>3373.44</v>
      </c>
    </row>
    <row r="26" spans="1:7" x14ac:dyDescent="0.75">
      <c r="A26" s="11" t="s">
        <v>39</v>
      </c>
      <c r="B26" s="3"/>
      <c r="C26" s="3">
        <v>1887.68</v>
      </c>
      <c r="D26" s="3"/>
      <c r="E26" s="3"/>
      <c r="F26" s="3"/>
      <c r="G26" s="3">
        <f t="shared" si="0"/>
        <v>1887.68</v>
      </c>
    </row>
    <row r="27" spans="1:7" x14ac:dyDescent="0.75">
      <c r="A27" s="12" t="s">
        <v>65</v>
      </c>
      <c r="B27" s="3"/>
      <c r="C27" s="3"/>
      <c r="D27" s="3"/>
      <c r="E27" s="3"/>
      <c r="F27" s="3"/>
      <c r="G27" s="3"/>
    </row>
    <row r="28" spans="1:7" x14ac:dyDescent="0.75">
      <c r="A28" s="11" t="s">
        <v>7</v>
      </c>
      <c r="B28" s="3"/>
      <c r="C28" s="3">
        <v>80840</v>
      </c>
      <c r="D28" s="3"/>
      <c r="E28" s="3"/>
      <c r="F28" s="3"/>
      <c r="G28" s="3">
        <f t="shared" si="0"/>
        <v>80840</v>
      </c>
    </row>
    <row r="29" spans="1:7" x14ac:dyDescent="0.75">
      <c r="A29" s="11" t="s">
        <v>83</v>
      </c>
      <c r="B29" s="3"/>
      <c r="C29" s="3">
        <v>276</v>
      </c>
      <c r="D29" s="3"/>
      <c r="E29" s="3"/>
      <c r="F29" s="3"/>
      <c r="G29" s="3">
        <f t="shared" si="0"/>
        <v>276</v>
      </c>
    </row>
    <row r="30" spans="1:7" x14ac:dyDescent="0.75">
      <c r="A30" s="11" t="s">
        <v>84</v>
      </c>
      <c r="B30" s="3"/>
      <c r="C30" s="3">
        <v>180</v>
      </c>
      <c r="D30" s="3"/>
      <c r="E30" s="3"/>
      <c r="F30" s="3"/>
      <c r="G30" s="3">
        <f t="shared" si="0"/>
        <v>180</v>
      </c>
    </row>
    <row r="31" spans="1:7" x14ac:dyDescent="0.75">
      <c r="A31" s="11" t="s">
        <v>85</v>
      </c>
      <c r="B31" s="3"/>
      <c r="C31" s="3">
        <v>504</v>
      </c>
      <c r="D31" s="3"/>
      <c r="E31" s="3"/>
      <c r="F31" s="3"/>
      <c r="G31" s="3">
        <f t="shared" si="0"/>
        <v>504</v>
      </c>
    </row>
    <row r="32" spans="1:7" x14ac:dyDescent="0.75">
      <c r="A32" s="12" t="s">
        <v>66</v>
      </c>
      <c r="B32" s="3"/>
      <c r="C32" s="3"/>
      <c r="D32" s="3"/>
      <c r="E32" s="3"/>
      <c r="F32" s="3"/>
      <c r="G32" s="3"/>
    </row>
    <row r="33" spans="1:7" x14ac:dyDescent="0.75">
      <c r="A33" s="11" t="s">
        <v>9</v>
      </c>
      <c r="B33" s="3"/>
      <c r="C33" s="3">
        <v>10200</v>
      </c>
      <c r="D33" s="3"/>
      <c r="E33" s="3"/>
      <c r="F33" s="3"/>
      <c r="G33" s="3">
        <f t="shared" si="0"/>
        <v>10200</v>
      </c>
    </row>
    <row r="34" spans="1:7" x14ac:dyDescent="0.75">
      <c r="A34" s="11" t="s">
        <v>73</v>
      </c>
      <c r="B34" s="3"/>
      <c r="C34" s="3">
        <v>6191.32</v>
      </c>
      <c r="D34" s="3"/>
      <c r="E34" s="3"/>
      <c r="F34" s="3"/>
      <c r="G34" s="3">
        <f t="shared" si="0"/>
        <v>6191.32</v>
      </c>
    </row>
    <row r="35" spans="1:7" x14ac:dyDescent="0.75">
      <c r="A35" s="11" t="s">
        <v>81</v>
      </c>
      <c r="B35" s="3"/>
      <c r="C35" s="3">
        <v>44</v>
      </c>
      <c r="D35" s="3"/>
      <c r="E35" s="3"/>
      <c r="F35" s="3"/>
      <c r="G35" s="3">
        <f t="shared" si="0"/>
        <v>44</v>
      </c>
    </row>
    <row r="36" spans="1:7" x14ac:dyDescent="0.75">
      <c r="A36" s="11" t="s">
        <v>10</v>
      </c>
      <c r="B36" s="3"/>
      <c r="C36" s="3">
        <v>16920</v>
      </c>
      <c r="D36" s="3"/>
      <c r="E36" s="3"/>
      <c r="F36" s="3"/>
      <c r="G36" s="3">
        <f t="shared" si="0"/>
        <v>16920</v>
      </c>
    </row>
    <row r="37" spans="1:7" x14ac:dyDescent="0.75">
      <c r="A37" s="11" t="s">
        <v>82</v>
      </c>
      <c r="B37" s="3"/>
      <c r="C37" s="3">
        <v>2400</v>
      </c>
      <c r="D37" s="3"/>
      <c r="E37" s="3"/>
      <c r="F37" s="3"/>
      <c r="G37" s="3">
        <f t="shared" si="0"/>
        <v>2400</v>
      </c>
    </row>
    <row r="38" spans="1:7" x14ac:dyDescent="0.75">
      <c r="A38" s="11" t="s">
        <v>74</v>
      </c>
      <c r="B38" s="3"/>
      <c r="C38" s="3">
        <v>6000</v>
      </c>
      <c r="D38" s="3"/>
      <c r="E38" s="3"/>
      <c r="F38" s="3"/>
      <c r="G38" s="3">
        <f t="shared" si="0"/>
        <v>6000</v>
      </c>
    </row>
    <row r="39" spans="1:7" x14ac:dyDescent="0.75">
      <c r="A39" s="24" t="s">
        <v>97</v>
      </c>
      <c r="B39" s="3"/>
      <c r="C39" s="3"/>
      <c r="D39" s="3"/>
      <c r="E39" s="3"/>
      <c r="F39" s="3"/>
      <c r="G39" s="3"/>
    </row>
    <row r="40" spans="1:7" x14ac:dyDescent="0.75">
      <c r="A40" s="12" t="s">
        <v>40</v>
      </c>
      <c r="B40" s="3"/>
      <c r="C40" s="3"/>
      <c r="D40" s="3"/>
      <c r="E40" s="3"/>
      <c r="F40" s="3"/>
      <c r="G40" s="3"/>
    </row>
    <row r="41" spans="1:7" x14ac:dyDescent="0.75">
      <c r="A41" s="11" t="s">
        <v>2</v>
      </c>
      <c r="B41" s="3"/>
      <c r="C41" s="3">
        <v>9000</v>
      </c>
      <c r="D41" s="3"/>
      <c r="E41" s="3"/>
      <c r="F41" s="3"/>
      <c r="G41" s="3">
        <f t="shared" si="0"/>
        <v>9000</v>
      </c>
    </row>
    <row r="42" spans="1:7" x14ac:dyDescent="0.75">
      <c r="A42" s="11" t="s">
        <v>78</v>
      </c>
      <c r="B42" s="3"/>
      <c r="C42" s="3">
        <v>2584.8000000000002</v>
      </c>
      <c r="D42" s="3"/>
      <c r="E42" s="3"/>
      <c r="F42" s="3"/>
      <c r="G42" s="3">
        <f t="shared" si="0"/>
        <v>2584.8000000000002</v>
      </c>
    </row>
    <row r="43" spans="1:7" x14ac:dyDescent="0.75">
      <c r="A43" s="11" t="s">
        <v>79</v>
      </c>
      <c r="B43" s="3"/>
      <c r="C43" s="3">
        <v>5169.6000000000004</v>
      </c>
      <c r="D43" s="3"/>
      <c r="E43" s="3"/>
      <c r="F43" s="3"/>
      <c r="G43" s="3">
        <f t="shared" si="0"/>
        <v>5169.6000000000004</v>
      </c>
    </row>
    <row r="44" spans="1:7" x14ac:dyDescent="0.75">
      <c r="A44" s="11" t="s">
        <v>36</v>
      </c>
      <c r="B44" s="3"/>
      <c r="C44" s="3">
        <v>1540</v>
      </c>
      <c r="D44" s="3"/>
      <c r="E44" s="3"/>
      <c r="F44" s="3"/>
      <c r="G44" s="3">
        <f t="shared" si="0"/>
        <v>1540</v>
      </c>
    </row>
    <row r="45" spans="1:7" x14ac:dyDescent="0.75">
      <c r="A45" s="12" t="s">
        <v>41</v>
      </c>
      <c r="B45" s="3"/>
      <c r="C45" s="3"/>
      <c r="D45" s="3"/>
      <c r="E45" s="3"/>
      <c r="F45" s="3"/>
      <c r="G45" s="3"/>
    </row>
    <row r="46" spans="1:7" x14ac:dyDescent="0.75">
      <c r="A46" s="11" t="s">
        <v>2</v>
      </c>
      <c r="B46" s="3"/>
      <c r="C46" s="3">
        <v>13500</v>
      </c>
      <c r="D46" s="3"/>
      <c r="E46" s="3"/>
      <c r="F46" s="3"/>
      <c r="G46" s="3">
        <f t="shared" si="0"/>
        <v>13500</v>
      </c>
    </row>
    <row r="47" spans="1:7" x14ac:dyDescent="0.75">
      <c r="A47" s="11" t="s">
        <v>78</v>
      </c>
      <c r="B47" s="3"/>
      <c r="C47" s="3">
        <v>4308</v>
      </c>
      <c r="D47" s="3"/>
      <c r="E47" s="3"/>
      <c r="F47" s="3"/>
      <c r="G47" s="3">
        <f t="shared" si="0"/>
        <v>4308</v>
      </c>
    </row>
    <row r="48" spans="1:7" x14ac:dyDescent="0.75">
      <c r="A48" s="11" t="s">
        <v>79</v>
      </c>
      <c r="B48" s="3"/>
      <c r="C48" s="3">
        <v>2154</v>
      </c>
      <c r="D48" s="3"/>
      <c r="E48" s="3"/>
      <c r="F48" s="3"/>
      <c r="G48" s="3">
        <f t="shared" si="0"/>
        <v>2154</v>
      </c>
    </row>
    <row r="49" spans="1:7" x14ac:dyDescent="0.75">
      <c r="A49" s="11" t="s">
        <v>55</v>
      </c>
      <c r="B49" s="3"/>
      <c r="C49" s="3">
        <v>18000</v>
      </c>
      <c r="D49" s="3"/>
      <c r="E49" s="3"/>
      <c r="F49" s="3"/>
      <c r="G49" s="3">
        <f t="shared" si="0"/>
        <v>18000</v>
      </c>
    </row>
    <row r="50" spans="1:7" x14ac:dyDescent="0.75">
      <c r="A50" s="11" t="s">
        <v>37</v>
      </c>
      <c r="B50" s="3"/>
      <c r="C50" s="3">
        <v>492.32</v>
      </c>
      <c r="D50" s="3"/>
      <c r="E50" s="3"/>
      <c r="F50" s="3"/>
      <c r="G50" s="3">
        <f t="shared" si="0"/>
        <v>492.32</v>
      </c>
    </row>
    <row r="51" spans="1:7" x14ac:dyDescent="0.75">
      <c r="A51" s="11" t="s">
        <v>6</v>
      </c>
      <c r="B51" s="3"/>
      <c r="C51" s="3">
        <v>4750</v>
      </c>
      <c r="D51" s="3"/>
      <c r="E51" s="3"/>
      <c r="F51" s="3"/>
      <c r="G51" s="3">
        <f t="shared" si="0"/>
        <v>4750</v>
      </c>
    </row>
    <row r="52" spans="1:7" x14ac:dyDescent="0.75">
      <c r="A52" s="11" t="s">
        <v>72</v>
      </c>
      <c r="B52" s="3"/>
      <c r="C52" s="3">
        <v>1911</v>
      </c>
      <c r="D52" s="3"/>
      <c r="E52" s="3"/>
      <c r="F52" s="3"/>
      <c r="G52" s="3">
        <f t="shared" si="0"/>
        <v>1911</v>
      </c>
    </row>
    <row r="53" spans="1:7" x14ac:dyDescent="0.75">
      <c r="A53" s="12" t="s">
        <v>87</v>
      </c>
      <c r="B53" s="3"/>
      <c r="C53" s="3"/>
      <c r="D53" s="3"/>
      <c r="E53" s="3"/>
      <c r="F53" s="3"/>
      <c r="G53" s="3"/>
    </row>
    <row r="54" spans="1:7" x14ac:dyDescent="0.75">
      <c r="A54" s="11" t="s">
        <v>2</v>
      </c>
      <c r="B54" s="3"/>
      <c r="C54" s="3">
        <v>5400</v>
      </c>
      <c r="D54" s="3"/>
      <c r="E54" s="3"/>
      <c r="F54" s="3"/>
      <c r="G54" s="3">
        <f t="shared" si="0"/>
        <v>5400</v>
      </c>
    </row>
    <row r="55" spans="1:7" x14ac:dyDescent="0.75">
      <c r="A55" s="11" t="s">
        <v>55</v>
      </c>
      <c r="B55" s="3"/>
      <c r="C55" s="3">
        <v>2700</v>
      </c>
      <c r="D55" s="3"/>
      <c r="E55" s="3"/>
      <c r="F55" s="3"/>
      <c r="G55" s="3">
        <f t="shared" si="0"/>
        <v>2700</v>
      </c>
    </row>
    <row r="56" spans="1:7" x14ac:dyDescent="0.75">
      <c r="A56" s="11" t="s">
        <v>58</v>
      </c>
      <c r="B56" s="3"/>
      <c r="C56" s="3">
        <v>5700</v>
      </c>
      <c r="D56" s="3"/>
      <c r="E56" s="3"/>
      <c r="F56" s="3"/>
      <c r="G56" s="3">
        <f t="shared" si="0"/>
        <v>5700</v>
      </c>
    </row>
    <row r="57" spans="1:7" x14ac:dyDescent="0.75">
      <c r="A57" s="24" t="s">
        <v>98</v>
      </c>
      <c r="B57" s="3"/>
      <c r="C57" s="3"/>
      <c r="D57" s="3"/>
      <c r="E57" s="3"/>
      <c r="F57" s="3"/>
      <c r="G57" s="3"/>
    </row>
    <row r="58" spans="1:7" x14ac:dyDescent="0.75">
      <c r="A58" s="12" t="s">
        <v>42</v>
      </c>
      <c r="B58" s="3"/>
      <c r="C58" s="3"/>
      <c r="D58" s="3"/>
      <c r="E58" s="3"/>
      <c r="F58" s="3"/>
      <c r="G58" s="3"/>
    </row>
    <row r="59" spans="1:7" x14ac:dyDescent="0.75">
      <c r="A59" s="11" t="s">
        <v>2</v>
      </c>
      <c r="B59" s="3"/>
      <c r="C59" s="3"/>
      <c r="D59" s="3">
        <v>2700</v>
      </c>
      <c r="E59" s="3"/>
      <c r="F59" s="3"/>
      <c r="G59" s="3">
        <f t="shared" si="0"/>
        <v>2700</v>
      </c>
    </row>
    <row r="60" spans="1:7" x14ac:dyDescent="0.75">
      <c r="A60" s="11" t="s">
        <v>78</v>
      </c>
      <c r="B60" s="3"/>
      <c r="C60" s="3"/>
      <c r="D60" s="3">
        <v>5169.6000000000004</v>
      </c>
      <c r="E60" s="3"/>
      <c r="F60" s="3"/>
      <c r="G60" s="3">
        <f t="shared" si="0"/>
        <v>5169.6000000000004</v>
      </c>
    </row>
    <row r="61" spans="1:7" x14ac:dyDescent="0.75">
      <c r="A61" s="11" t="s">
        <v>37</v>
      </c>
      <c r="B61" s="3"/>
      <c r="C61" s="3"/>
      <c r="D61" s="3">
        <v>984.64</v>
      </c>
      <c r="E61" s="3"/>
      <c r="F61" s="3"/>
      <c r="G61" s="3">
        <f t="shared" si="0"/>
        <v>984.64</v>
      </c>
    </row>
    <row r="62" spans="1:7" x14ac:dyDescent="0.75">
      <c r="A62" s="12" t="s">
        <v>43</v>
      </c>
      <c r="B62" s="3"/>
      <c r="C62" s="3"/>
      <c r="D62" s="3"/>
      <c r="E62" s="3"/>
      <c r="F62" s="3"/>
      <c r="G62" s="3"/>
    </row>
    <row r="63" spans="1:7" x14ac:dyDescent="0.75">
      <c r="A63" s="11" t="s">
        <v>2</v>
      </c>
      <c r="B63" s="3"/>
      <c r="C63" s="3"/>
      <c r="D63" s="3">
        <v>13500</v>
      </c>
      <c r="E63" s="3"/>
      <c r="F63" s="3"/>
      <c r="G63" s="3">
        <f t="shared" si="0"/>
        <v>13500</v>
      </c>
    </row>
    <row r="64" spans="1:7" x14ac:dyDescent="0.75">
      <c r="A64" s="11" t="s">
        <v>37</v>
      </c>
      <c r="B64" s="3"/>
      <c r="C64" s="3"/>
      <c r="D64" s="3">
        <v>7384.8</v>
      </c>
      <c r="E64" s="3"/>
      <c r="F64" s="3"/>
      <c r="G64" s="3">
        <f t="shared" si="0"/>
        <v>7384.8</v>
      </c>
    </row>
    <row r="65" spans="1:7" x14ac:dyDescent="0.75">
      <c r="A65" s="11" t="s">
        <v>76</v>
      </c>
      <c r="B65" s="3"/>
      <c r="C65" s="3"/>
      <c r="D65" s="3">
        <v>6876.7999999999993</v>
      </c>
      <c r="E65" s="3"/>
      <c r="F65" s="3"/>
      <c r="G65" s="3">
        <f t="shared" si="0"/>
        <v>6876.7999999999993</v>
      </c>
    </row>
    <row r="66" spans="1:7" x14ac:dyDescent="0.75">
      <c r="A66" s="11" t="s">
        <v>75</v>
      </c>
      <c r="B66" s="3"/>
      <c r="C66" s="3"/>
      <c r="D66" s="3">
        <v>8164.8</v>
      </c>
      <c r="E66" s="3"/>
      <c r="F66" s="3"/>
      <c r="G66" s="3">
        <f t="shared" si="0"/>
        <v>8164.8</v>
      </c>
    </row>
    <row r="67" spans="1:7" x14ac:dyDescent="0.75">
      <c r="A67" s="11" t="s">
        <v>57</v>
      </c>
      <c r="B67" s="3"/>
      <c r="C67" s="3"/>
      <c r="D67" s="3">
        <v>2500</v>
      </c>
      <c r="E67" s="3"/>
      <c r="F67" s="3"/>
      <c r="G67" s="3">
        <f t="shared" si="0"/>
        <v>2500</v>
      </c>
    </row>
    <row r="68" spans="1:7" x14ac:dyDescent="0.75">
      <c r="A68" s="12" t="s">
        <v>44</v>
      </c>
      <c r="B68" s="3"/>
      <c r="C68" s="3"/>
      <c r="D68" s="3"/>
      <c r="E68" s="3"/>
      <c r="F68" s="3"/>
      <c r="G68" s="3"/>
    </row>
    <row r="69" spans="1:7" x14ac:dyDescent="0.75">
      <c r="A69" s="11" t="s">
        <v>2</v>
      </c>
      <c r="B69" s="3"/>
      <c r="C69" s="3"/>
      <c r="D69" s="3"/>
      <c r="E69" s="3">
        <v>21600</v>
      </c>
      <c r="F69" s="3"/>
      <c r="G69" s="3">
        <f t="shared" si="0"/>
        <v>21600</v>
      </c>
    </row>
    <row r="70" spans="1:7" x14ac:dyDescent="0.75">
      <c r="A70" s="11" t="s">
        <v>55</v>
      </c>
      <c r="B70" s="3"/>
      <c r="C70" s="3"/>
      <c r="D70" s="3"/>
      <c r="E70" s="3">
        <v>21600</v>
      </c>
      <c r="F70" s="3"/>
      <c r="G70" s="3">
        <f t="shared" si="0"/>
        <v>21600</v>
      </c>
    </row>
    <row r="71" spans="1:7" x14ac:dyDescent="0.75">
      <c r="A71" s="11" t="s">
        <v>80</v>
      </c>
      <c r="B71" s="3"/>
      <c r="C71" s="3"/>
      <c r="D71" s="3"/>
      <c r="E71" s="3">
        <v>86400</v>
      </c>
      <c r="F71" s="3"/>
      <c r="G71" s="3">
        <f t="shared" si="0"/>
        <v>86400</v>
      </c>
    </row>
    <row r="72" spans="1:7" x14ac:dyDescent="0.75">
      <c r="A72" s="11" t="s">
        <v>56</v>
      </c>
      <c r="B72" s="3"/>
      <c r="C72" s="3"/>
      <c r="D72" s="3"/>
      <c r="E72" s="3">
        <v>3500</v>
      </c>
      <c r="F72" s="3"/>
      <c r="G72" s="3">
        <f t="shared" si="0"/>
        <v>3500</v>
      </c>
    </row>
    <row r="73" spans="1:7" x14ac:dyDescent="0.75">
      <c r="A73" s="11" t="s">
        <v>102</v>
      </c>
      <c r="B73" s="3"/>
      <c r="C73" s="3"/>
      <c r="D73" s="3"/>
      <c r="E73" s="27">
        <v>1461.52</v>
      </c>
      <c r="F73" s="3"/>
      <c r="G73" s="3">
        <f>SUM(B73:F73)</f>
        <v>1461.52</v>
      </c>
    </row>
    <row r="74" spans="1:7" x14ac:dyDescent="0.75">
      <c r="A74" s="11" t="s">
        <v>57</v>
      </c>
      <c r="B74" s="3"/>
      <c r="C74" s="3"/>
      <c r="D74" s="3"/>
      <c r="E74" s="3">
        <v>500</v>
      </c>
      <c r="F74" s="3"/>
      <c r="G74" s="3">
        <f>SUM(B74:F74)</f>
        <v>500</v>
      </c>
    </row>
    <row r="75" spans="1:7" x14ac:dyDescent="0.75">
      <c r="A75" s="12" t="s">
        <v>45</v>
      </c>
      <c r="B75" s="3"/>
      <c r="C75" s="3"/>
      <c r="D75" s="3"/>
      <c r="E75" s="3"/>
      <c r="F75" s="3"/>
      <c r="G75" s="3">
        <f t="shared" ref="G75:G132" si="1">SUM(B75:F75)</f>
        <v>0</v>
      </c>
    </row>
    <row r="76" spans="1:7" x14ac:dyDescent="0.75">
      <c r="A76" s="11" t="s">
        <v>2</v>
      </c>
      <c r="B76" s="3"/>
      <c r="C76" s="3"/>
      <c r="D76" s="3"/>
      <c r="E76" s="3">
        <v>5400</v>
      </c>
      <c r="F76" s="3"/>
      <c r="G76" s="3">
        <f t="shared" si="1"/>
        <v>5400</v>
      </c>
    </row>
    <row r="77" spans="1:7" x14ac:dyDescent="0.75">
      <c r="A77" s="11" t="s">
        <v>55</v>
      </c>
      <c r="B77" s="3"/>
      <c r="C77" s="3"/>
      <c r="D77" s="3"/>
      <c r="E77" s="3">
        <v>2700</v>
      </c>
      <c r="F77" s="3"/>
      <c r="G77" s="3">
        <f t="shared" si="1"/>
        <v>2700</v>
      </c>
    </row>
    <row r="78" spans="1:7" x14ac:dyDescent="0.75">
      <c r="A78" s="11" t="s">
        <v>102</v>
      </c>
      <c r="B78" s="3"/>
      <c r="C78" s="3"/>
      <c r="D78" s="3"/>
      <c r="E78" s="3">
        <v>1096.1399999999999</v>
      </c>
      <c r="F78" s="3"/>
      <c r="G78" s="3">
        <f t="shared" si="1"/>
        <v>1096.1399999999999</v>
      </c>
    </row>
    <row r="79" spans="1:7" x14ac:dyDescent="0.75">
      <c r="A79" s="11" t="s">
        <v>58</v>
      </c>
      <c r="B79" s="3"/>
      <c r="C79" s="3"/>
      <c r="D79" s="3"/>
      <c r="E79" s="3">
        <v>2850</v>
      </c>
      <c r="F79" s="3"/>
      <c r="G79" s="3">
        <f t="shared" si="1"/>
        <v>2850</v>
      </c>
    </row>
    <row r="80" spans="1:7" x14ac:dyDescent="0.75">
      <c r="A80" s="24" t="s">
        <v>99</v>
      </c>
      <c r="B80" s="3"/>
      <c r="C80" s="3"/>
      <c r="D80" s="3"/>
      <c r="E80" s="3"/>
      <c r="F80" s="3"/>
      <c r="G80" s="3"/>
    </row>
    <row r="81" spans="1:7" x14ac:dyDescent="0.75">
      <c r="A81" s="12" t="s">
        <v>46</v>
      </c>
      <c r="B81" s="3"/>
      <c r="C81" s="3"/>
      <c r="D81" s="3"/>
      <c r="E81" s="3"/>
      <c r="F81" s="3"/>
      <c r="G81" s="3"/>
    </row>
    <row r="82" spans="1:7" x14ac:dyDescent="0.75">
      <c r="A82" s="11" t="s">
        <v>2</v>
      </c>
      <c r="B82" s="3"/>
      <c r="C82" s="3"/>
      <c r="D82" s="3"/>
      <c r="E82" s="3">
        <v>900</v>
      </c>
      <c r="F82" s="3"/>
      <c r="G82" s="3">
        <f t="shared" si="1"/>
        <v>900</v>
      </c>
    </row>
    <row r="83" spans="1:7" x14ac:dyDescent="0.75">
      <c r="A83" s="11" t="s">
        <v>55</v>
      </c>
      <c r="B83" s="3"/>
      <c r="C83" s="3"/>
      <c r="D83" s="3"/>
      <c r="E83" s="3">
        <v>3600</v>
      </c>
      <c r="F83" s="3"/>
      <c r="G83" s="3">
        <f t="shared" si="1"/>
        <v>3600</v>
      </c>
    </row>
    <row r="84" spans="1:7" x14ac:dyDescent="0.75">
      <c r="A84" s="11" t="s">
        <v>58</v>
      </c>
      <c r="B84" s="3"/>
      <c r="C84" s="3"/>
      <c r="D84" s="3"/>
      <c r="E84" s="3">
        <v>4750</v>
      </c>
      <c r="F84" s="3"/>
      <c r="G84" s="3">
        <f t="shared" si="1"/>
        <v>4750</v>
      </c>
    </row>
    <row r="85" spans="1:7" x14ac:dyDescent="0.75">
      <c r="A85" s="11" t="s">
        <v>102</v>
      </c>
      <c r="B85" s="3"/>
      <c r="C85" s="3"/>
      <c r="D85" s="3"/>
      <c r="E85" s="3">
        <v>1096.1399999999999</v>
      </c>
      <c r="F85" s="3"/>
      <c r="G85" s="3">
        <f t="shared" si="1"/>
        <v>1096.1399999999999</v>
      </c>
    </row>
    <row r="86" spans="1:7" x14ac:dyDescent="0.75">
      <c r="A86" s="11" t="s">
        <v>59</v>
      </c>
      <c r="B86" s="3"/>
      <c r="C86" s="3"/>
      <c r="D86" s="3"/>
      <c r="E86" s="3">
        <v>7000</v>
      </c>
      <c r="F86" s="3"/>
      <c r="G86" s="3">
        <f t="shared" si="1"/>
        <v>7000</v>
      </c>
    </row>
    <row r="87" spans="1:7" x14ac:dyDescent="0.75">
      <c r="A87" s="11" t="s">
        <v>68</v>
      </c>
      <c r="B87" s="3"/>
      <c r="C87" s="3"/>
      <c r="D87" s="3"/>
      <c r="E87" s="3">
        <v>2190</v>
      </c>
      <c r="F87" s="3"/>
      <c r="G87" s="3">
        <f t="shared" si="1"/>
        <v>2190</v>
      </c>
    </row>
    <row r="88" spans="1:7" x14ac:dyDescent="0.75">
      <c r="A88" s="12" t="s">
        <v>47</v>
      </c>
      <c r="B88" s="3"/>
      <c r="C88" s="3"/>
      <c r="D88" s="3"/>
      <c r="E88" s="3"/>
      <c r="F88" s="3"/>
      <c r="G88" s="3"/>
    </row>
    <row r="89" spans="1:7" x14ac:dyDescent="0.75">
      <c r="A89" s="11" t="s">
        <v>2</v>
      </c>
      <c r="B89" s="3"/>
      <c r="C89" s="3"/>
      <c r="D89" s="3"/>
      <c r="E89" s="3"/>
      <c r="F89" s="3">
        <v>4500</v>
      </c>
      <c r="G89" s="3">
        <f t="shared" si="1"/>
        <v>4500</v>
      </c>
    </row>
    <row r="90" spans="1:7" x14ac:dyDescent="0.75">
      <c r="A90" s="11" t="s">
        <v>58</v>
      </c>
      <c r="B90" s="3"/>
      <c r="C90" s="3"/>
      <c r="D90" s="3"/>
      <c r="E90" s="3"/>
      <c r="F90" s="3">
        <v>14250</v>
      </c>
      <c r="G90" s="3">
        <f t="shared" si="1"/>
        <v>14250</v>
      </c>
    </row>
    <row r="91" spans="1:7" x14ac:dyDescent="0.75">
      <c r="A91" s="11" t="s">
        <v>55</v>
      </c>
      <c r="B91" s="3"/>
      <c r="C91" s="3"/>
      <c r="D91" s="3"/>
      <c r="E91" s="3"/>
      <c r="F91" s="3">
        <v>4500</v>
      </c>
      <c r="G91" s="3">
        <f t="shared" si="1"/>
        <v>4500</v>
      </c>
    </row>
    <row r="92" spans="1:7" x14ac:dyDescent="0.75">
      <c r="A92" s="11" t="s">
        <v>3</v>
      </c>
      <c r="B92" s="3"/>
      <c r="C92" s="3"/>
      <c r="D92" s="3"/>
      <c r="E92" s="3"/>
      <c r="F92" s="3">
        <v>861.6</v>
      </c>
      <c r="G92" s="3">
        <f t="shared" si="1"/>
        <v>861.6</v>
      </c>
    </row>
    <row r="93" spans="1:7" x14ac:dyDescent="0.75">
      <c r="A93" s="11" t="s">
        <v>70</v>
      </c>
      <c r="B93" s="3"/>
      <c r="C93" s="3"/>
      <c r="D93" s="3"/>
      <c r="E93" s="3"/>
      <c r="F93" s="3">
        <v>2411.16</v>
      </c>
      <c r="G93" s="3">
        <f t="shared" si="1"/>
        <v>2411.16</v>
      </c>
    </row>
    <row r="94" spans="1:7" x14ac:dyDescent="0.75">
      <c r="A94" s="12" t="s">
        <v>48</v>
      </c>
      <c r="B94" s="3"/>
      <c r="C94" s="3"/>
      <c r="D94" s="3"/>
      <c r="E94" s="3"/>
      <c r="F94" s="3"/>
      <c r="G94" s="3"/>
    </row>
    <row r="95" spans="1:7" x14ac:dyDescent="0.75">
      <c r="A95" s="11" t="s">
        <v>2</v>
      </c>
      <c r="B95" s="3"/>
      <c r="C95" s="3"/>
      <c r="D95" s="3"/>
      <c r="E95" s="3"/>
      <c r="F95" s="3">
        <v>8100</v>
      </c>
      <c r="G95" s="3">
        <f t="shared" si="1"/>
        <v>8100</v>
      </c>
    </row>
    <row r="96" spans="1:7" x14ac:dyDescent="0.75">
      <c r="A96" s="11" t="s">
        <v>60</v>
      </c>
      <c r="B96" s="3"/>
      <c r="C96" s="3"/>
      <c r="D96" s="3"/>
      <c r="E96" s="3"/>
      <c r="F96" s="3">
        <v>8853.119999999999</v>
      </c>
      <c r="G96" s="3">
        <f t="shared" si="1"/>
        <v>8853.119999999999</v>
      </c>
    </row>
    <row r="97" spans="1:7" x14ac:dyDescent="0.75">
      <c r="A97" s="11" t="s">
        <v>55</v>
      </c>
      <c r="B97" s="3"/>
      <c r="C97" s="3"/>
      <c r="D97" s="3"/>
      <c r="E97" s="3"/>
      <c r="F97" s="3">
        <v>11700</v>
      </c>
      <c r="G97" s="3">
        <f t="shared" si="1"/>
        <v>11700</v>
      </c>
    </row>
    <row r="98" spans="1:7" x14ac:dyDescent="0.75">
      <c r="A98" s="11" t="s">
        <v>3</v>
      </c>
      <c r="B98" s="3"/>
      <c r="C98" s="3"/>
      <c r="D98" s="3"/>
      <c r="E98" s="3"/>
      <c r="F98" s="3">
        <v>1077</v>
      </c>
      <c r="G98" s="3">
        <f t="shared" si="1"/>
        <v>1077</v>
      </c>
    </row>
    <row r="99" spans="1:7" x14ac:dyDescent="0.75">
      <c r="A99" s="11" t="s">
        <v>64</v>
      </c>
      <c r="B99" s="3"/>
      <c r="C99" s="3"/>
      <c r="D99" s="3"/>
      <c r="E99" s="3"/>
      <c r="F99" s="3">
        <v>5815.4400000000005</v>
      </c>
      <c r="G99" s="3">
        <f t="shared" si="1"/>
        <v>5815.4400000000005</v>
      </c>
    </row>
    <row r="100" spans="1:7" x14ac:dyDescent="0.75">
      <c r="A100" s="11" t="s">
        <v>69</v>
      </c>
      <c r="B100" s="3"/>
      <c r="C100" s="3"/>
      <c r="D100" s="3"/>
      <c r="E100" s="3"/>
      <c r="F100" s="3">
        <v>3554.556</v>
      </c>
      <c r="G100" s="3">
        <f t="shared" si="1"/>
        <v>3554.556</v>
      </c>
    </row>
    <row r="101" spans="1:7" x14ac:dyDescent="0.75">
      <c r="A101" s="12" t="s">
        <v>49</v>
      </c>
      <c r="B101" s="3"/>
      <c r="C101" s="3"/>
      <c r="D101" s="3"/>
      <c r="E101" s="3"/>
      <c r="F101" s="3"/>
      <c r="G101" s="3"/>
    </row>
    <row r="102" spans="1:7" x14ac:dyDescent="0.75">
      <c r="A102" s="11" t="s">
        <v>58</v>
      </c>
      <c r="B102" s="3"/>
      <c r="C102" s="3"/>
      <c r="D102" s="3"/>
      <c r="E102" s="3"/>
      <c r="F102" s="3">
        <v>9975</v>
      </c>
      <c r="G102" s="3">
        <f t="shared" si="1"/>
        <v>9975</v>
      </c>
    </row>
    <row r="103" spans="1:7" x14ac:dyDescent="0.75">
      <c r="A103" s="11" t="s">
        <v>59</v>
      </c>
      <c r="B103" s="3"/>
      <c r="C103" s="3"/>
      <c r="D103" s="3"/>
      <c r="E103" s="3"/>
      <c r="F103" s="3">
        <v>11200</v>
      </c>
      <c r="G103" s="3">
        <f t="shared" si="1"/>
        <v>11200</v>
      </c>
    </row>
    <row r="104" spans="1:7" x14ac:dyDescent="0.75">
      <c r="A104" s="11" t="s">
        <v>55</v>
      </c>
      <c r="B104" s="3"/>
      <c r="C104" s="3"/>
      <c r="D104" s="3"/>
      <c r="E104" s="3"/>
      <c r="F104" s="3">
        <v>5400</v>
      </c>
      <c r="G104" s="3">
        <f t="shared" si="1"/>
        <v>5400</v>
      </c>
    </row>
    <row r="105" spans="1:7" x14ac:dyDescent="0.75">
      <c r="A105" s="11" t="s">
        <v>64</v>
      </c>
      <c r="B105" s="3"/>
      <c r="C105" s="3"/>
      <c r="D105" s="3"/>
      <c r="E105" s="3"/>
      <c r="F105" s="3">
        <v>9692.4</v>
      </c>
      <c r="G105" s="3">
        <f t="shared" si="1"/>
        <v>9692.4</v>
      </c>
    </row>
    <row r="106" spans="1:7" x14ac:dyDescent="0.75">
      <c r="A106" s="11" t="s">
        <v>2</v>
      </c>
      <c r="B106" s="3"/>
      <c r="C106" s="3"/>
      <c r="D106" s="3"/>
      <c r="E106" s="3"/>
      <c r="F106" s="3">
        <v>9450</v>
      </c>
      <c r="G106" s="3">
        <f t="shared" si="1"/>
        <v>9450</v>
      </c>
    </row>
    <row r="107" spans="1:7" x14ac:dyDescent="0.75">
      <c r="A107" s="11" t="s">
        <v>71</v>
      </c>
      <c r="B107" s="3"/>
      <c r="C107" s="3"/>
      <c r="D107" s="3"/>
      <c r="E107" s="3"/>
      <c r="F107" s="3">
        <v>4571.7400000000007</v>
      </c>
      <c r="G107" s="3">
        <f t="shared" si="1"/>
        <v>4571.7400000000007</v>
      </c>
    </row>
    <row r="108" spans="1:7" x14ac:dyDescent="0.75">
      <c r="A108" s="24" t="s">
        <v>100</v>
      </c>
      <c r="B108" s="3"/>
      <c r="C108" s="3"/>
      <c r="D108" s="3"/>
      <c r="E108" s="3"/>
      <c r="F108" s="3"/>
      <c r="G108" s="3"/>
    </row>
    <row r="109" spans="1:7" x14ac:dyDescent="0.75">
      <c r="A109" s="12" t="s">
        <v>50</v>
      </c>
      <c r="B109" s="3"/>
      <c r="C109" s="3"/>
      <c r="D109" s="3"/>
      <c r="E109" s="3"/>
      <c r="F109" s="3"/>
      <c r="G109" s="3"/>
    </row>
    <row r="110" spans="1:7" x14ac:dyDescent="0.75">
      <c r="A110" s="11" t="s">
        <v>61</v>
      </c>
      <c r="B110" s="3"/>
      <c r="C110" s="3"/>
      <c r="D110" s="3"/>
      <c r="E110" s="3"/>
      <c r="F110" s="3">
        <v>7550.72</v>
      </c>
      <c r="G110" s="3">
        <f t="shared" si="1"/>
        <v>7550.72</v>
      </c>
    </row>
    <row r="111" spans="1:7" x14ac:dyDescent="0.75">
      <c r="A111" s="11" t="s">
        <v>60</v>
      </c>
      <c r="B111" s="3"/>
      <c r="C111" s="3"/>
      <c r="D111" s="3"/>
      <c r="E111" s="3"/>
      <c r="F111" s="3">
        <v>6148</v>
      </c>
      <c r="G111" s="3">
        <f t="shared" si="1"/>
        <v>6148</v>
      </c>
    </row>
    <row r="112" spans="1:7" x14ac:dyDescent="0.75">
      <c r="A112" s="11" t="s">
        <v>86</v>
      </c>
      <c r="B112" s="3"/>
      <c r="C112" s="3"/>
      <c r="D112" s="3"/>
      <c r="E112" s="3"/>
      <c r="F112" s="3">
        <v>188368.5</v>
      </c>
      <c r="G112" s="3">
        <f t="shared" si="1"/>
        <v>188368.5</v>
      </c>
    </row>
    <row r="113" spans="1:7" x14ac:dyDescent="0.75">
      <c r="A113" s="12" t="s">
        <v>51</v>
      </c>
      <c r="B113" s="3"/>
      <c r="C113" s="3"/>
      <c r="D113" s="3"/>
      <c r="E113" s="3"/>
      <c r="F113" s="3"/>
      <c r="G113" s="3"/>
    </row>
    <row r="114" spans="1:7" x14ac:dyDescent="0.75">
      <c r="A114" s="11" t="s">
        <v>2</v>
      </c>
      <c r="B114" s="3"/>
      <c r="C114" s="3"/>
      <c r="D114" s="3"/>
      <c r="E114" s="3"/>
      <c r="F114" s="3">
        <v>27000</v>
      </c>
      <c r="G114" s="3">
        <f t="shared" si="1"/>
        <v>27000</v>
      </c>
    </row>
    <row r="115" spans="1:7" x14ac:dyDescent="0.75">
      <c r="A115" s="11" t="s">
        <v>58</v>
      </c>
      <c r="B115" s="3"/>
      <c r="C115" s="3"/>
      <c r="D115" s="3"/>
      <c r="E115" s="3"/>
      <c r="F115" s="3">
        <v>7600</v>
      </c>
      <c r="G115" s="3">
        <f t="shared" si="1"/>
        <v>7600</v>
      </c>
    </row>
    <row r="116" spans="1:7" x14ac:dyDescent="0.75">
      <c r="A116" s="11" t="s">
        <v>55</v>
      </c>
      <c r="B116" s="3"/>
      <c r="C116" s="3"/>
      <c r="D116" s="3"/>
      <c r="E116" s="3"/>
      <c r="F116" s="3">
        <v>15300</v>
      </c>
      <c r="G116" s="3">
        <f t="shared" si="1"/>
        <v>15300</v>
      </c>
    </row>
    <row r="117" spans="1:7" x14ac:dyDescent="0.75">
      <c r="A117" s="11" t="s">
        <v>63</v>
      </c>
      <c r="B117" s="3"/>
      <c r="C117" s="3"/>
      <c r="D117" s="3"/>
      <c r="E117" s="3"/>
      <c r="F117" s="3">
        <v>2891.52</v>
      </c>
      <c r="G117" s="3">
        <f t="shared" si="1"/>
        <v>2891.52</v>
      </c>
    </row>
    <row r="118" spans="1:7" x14ac:dyDescent="0.75">
      <c r="A118" s="12" t="s">
        <v>52</v>
      </c>
      <c r="B118" s="3"/>
      <c r="C118" s="3"/>
      <c r="D118" s="3"/>
      <c r="E118" s="3"/>
      <c r="F118" s="3"/>
      <c r="G118" s="3"/>
    </row>
    <row r="119" spans="1:7" x14ac:dyDescent="0.75">
      <c r="A119" s="11" t="s">
        <v>2</v>
      </c>
      <c r="B119" s="3"/>
      <c r="C119" s="3"/>
      <c r="D119" s="3"/>
      <c r="E119" s="3"/>
      <c r="F119" s="3">
        <v>9000</v>
      </c>
      <c r="G119" s="3">
        <f t="shared" si="1"/>
        <v>9000</v>
      </c>
    </row>
    <row r="120" spans="1:7" x14ac:dyDescent="0.75">
      <c r="A120" s="11" t="s">
        <v>55</v>
      </c>
      <c r="B120" s="3"/>
      <c r="C120" s="3"/>
      <c r="D120" s="3"/>
      <c r="E120" s="3"/>
      <c r="F120" s="3">
        <v>4500</v>
      </c>
      <c r="G120" s="3">
        <f t="shared" si="1"/>
        <v>4500</v>
      </c>
    </row>
    <row r="121" spans="1:7" x14ac:dyDescent="0.75">
      <c r="A121" s="11" t="s">
        <v>58</v>
      </c>
      <c r="B121" s="3"/>
      <c r="C121" s="3"/>
      <c r="D121" s="3"/>
      <c r="E121" s="3"/>
      <c r="F121" s="3">
        <v>4750</v>
      </c>
      <c r="G121" s="3">
        <f t="shared" si="1"/>
        <v>4750</v>
      </c>
    </row>
    <row r="122" spans="1:7" x14ac:dyDescent="0.75">
      <c r="A122" s="24" t="s">
        <v>101</v>
      </c>
      <c r="B122" s="3"/>
      <c r="C122" s="3"/>
      <c r="D122" s="3"/>
      <c r="E122" s="3"/>
      <c r="F122" s="3"/>
      <c r="G122" s="3"/>
    </row>
    <row r="123" spans="1:7" x14ac:dyDescent="0.75">
      <c r="A123" s="12" t="s">
        <v>53</v>
      </c>
      <c r="B123" s="3"/>
      <c r="C123" s="3"/>
      <c r="D123" s="3"/>
      <c r="E123" s="3"/>
      <c r="F123" s="3"/>
      <c r="G123" s="3"/>
    </row>
    <row r="124" spans="1:7" x14ac:dyDescent="0.75">
      <c r="A124" s="11" t="s">
        <v>2</v>
      </c>
      <c r="B124" s="3"/>
      <c r="C124" s="3"/>
      <c r="D124" s="3"/>
      <c r="E124" s="3"/>
      <c r="F124" s="3">
        <v>9000</v>
      </c>
      <c r="G124" s="3">
        <f t="shared" si="1"/>
        <v>9000</v>
      </c>
    </row>
    <row r="125" spans="1:7" x14ac:dyDescent="0.75">
      <c r="A125" s="11" t="s">
        <v>55</v>
      </c>
      <c r="B125" s="3"/>
      <c r="C125" s="3"/>
      <c r="D125" s="3"/>
      <c r="E125" s="3"/>
      <c r="F125" s="3">
        <v>4500</v>
      </c>
      <c r="G125" s="3">
        <f t="shared" si="1"/>
        <v>4500</v>
      </c>
    </row>
    <row r="126" spans="1:7" x14ac:dyDescent="0.75">
      <c r="A126" s="11" t="s">
        <v>60</v>
      </c>
      <c r="B126" s="3"/>
      <c r="C126" s="3"/>
      <c r="D126" s="3"/>
      <c r="E126" s="3"/>
      <c r="F126" s="3">
        <v>3442.8799999999997</v>
      </c>
      <c r="G126" s="3">
        <f t="shared" si="1"/>
        <v>3442.8799999999997</v>
      </c>
    </row>
    <row r="127" spans="1:7" x14ac:dyDescent="0.75">
      <c r="A127" s="12" t="s">
        <v>54</v>
      </c>
      <c r="B127" s="3"/>
      <c r="C127" s="3"/>
      <c r="D127" s="3"/>
      <c r="E127" s="3"/>
      <c r="F127" s="3"/>
      <c r="G127" s="3"/>
    </row>
    <row r="128" spans="1:7" x14ac:dyDescent="0.75">
      <c r="A128" s="11" t="s">
        <v>2</v>
      </c>
      <c r="B128" s="3"/>
      <c r="C128" s="3"/>
      <c r="D128" s="3"/>
      <c r="E128" s="3"/>
      <c r="F128" s="3">
        <v>13500</v>
      </c>
      <c r="G128" s="3">
        <f t="shared" si="1"/>
        <v>13500</v>
      </c>
    </row>
    <row r="129" spans="1:7" x14ac:dyDescent="0.75">
      <c r="A129" s="11" t="s">
        <v>55</v>
      </c>
      <c r="B129" s="3"/>
      <c r="C129" s="3"/>
      <c r="D129" s="3"/>
      <c r="E129" s="3"/>
      <c r="F129" s="3">
        <v>6300</v>
      </c>
      <c r="G129" s="3">
        <f t="shared" si="1"/>
        <v>6300</v>
      </c>
    </row>
    <row r="130" spans="1:7" x14ac:dyDescent="0.75">
      <c r="A130" s="11" t="s">
        <v>60</v>
      </c>
      <c r="B130" s="3"/>
      <c r="C130" s="3"/>
      <c r="D130" s="3"/>
      <c r="E130" s="3"/>
      <c r="F130" s="3">
        <v>1721.4399999999998</v>
      </c>
      <c r="G130" s="3">
        <f t="shared" si="1"/>
        <v>1721.4399999999998</v>
      </c>
    </row>
    <row r="131" spans="1:7" x14ac:dyDescent="0.75">
      <c r="A131" s="11" t="s">
        <v>62</v>
      </c>
      <c r="B131" s="3"/>
      <c r="C131" s="3"/>
      <c r="D131" s="3"/>
      <c r="E131" s="3"/>
      <c r="F131" s="3">
        <v>2275</v>
      </c>
      <c r="G131" s="3">
        <f t="shared" si="1"/>
        <v>2275</v>
      </c>
    </row>
    <row r="132" spans="1:7" x14ac:dyDescent="0.75">
      <c r="A132" s="11" t="s">
        <v>58</v>
      </c>
      <c r="B132" s="3"/>
      <c r="C132" s="3"/>
      <c r="D132" s="3"/>
      <c r="E132" s="3"/>
      <c r="F132" s="3">
        <v>4750</v>
      </c>
      <c r="G132" s="3">
        <f t="shared" si="1"/>
        <v>4750</v>
      </c>
    </row>
    <row r="133" spans="1:7" x14ac:dyDescent="0.75">
      <c r="A133" s="12" t="s">
        <v>24</v>
      </c>
      <c r="B133" s="3"/>
      <c r="C133" s="3"/>
      <c r="D133" s="3"/>
      <c r="E133" s="3"/>
      <c r="F133" s="3"/>
      <c r="G133" s="26">
        <f>SUM(G6:G132)</f>
        <v>941842.47599999991</v>
      </c>
    </row>
  </sheetData>
  <mergeCells count="4">
    <mergeCell ref="B2:F2"/>
    <mergeCell ref="A1:G1"/>
    <mergeCell ref="G2:G3"/>
    <mergeCell ref="A2:A3"/>
  </mergeCells>
  <phoneticPr fontId="4" type="noConversion"/>
  <hyperlinks>
    <hyperlink ref="A36" r:id="rId1" xr:uid="{FB7B448F-15C4-4ECE-AAED-51F46AFF6652}"/>
    <hyperlink ref="A33" r:id="rId2" xr:uid="{34623721-8CF3-47AF-9FB7-7593B5A9E1BE}"/>
  </hyperlinks>
  <pageMargins left="0.7" right="0.7" top="0.75" bottom="0.75" header="0.3" footer="0.3"/>
  <pageSetup scale="35" fitToWidth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9" zoomScale="122" zoomScaleNormal="130" workbookViewId="0">
      <selection activeCell="A24" sqref="A24"/>
    </sheetView>
  </sheetViews>
  <sheetFormatPr defaultRowHeight="14.75" x14ac:dyDescent="0.75"/>
  <cols>
    <col min="1" max="1" width="45.2265625" bestFit="1" customWidth="1"/>
    <col min="2" max="2" width="14.26953125" bestFit="1" customWidth="1"/>
    <col min="3" max="3" width="9.2265625" bestFit="1" customWidth="1"/>
    <col min="4" max="4" width="15.6328125" bestFit="1" customWidth="1"/>
    <col min="5" max="5" width="7.76953125" bestFit="1" customWidth="1"/>
    <col min="6" max="6" width="16.40625" bestFit="1" customWidth="1"/>
  </cols>
  <sheetData>
    <row r="1" spans="1:7" x14ac:dyDescent="0.75">
      <c r="A1" s="9" t="s">
        <v>31</v>
      </c>
      <c r="B1" s="9"/>
      <c r="C1" s="9"/>
      <c r="D1" s="9"/>
      <c r="E1" s="9"/>
      <c r="F1" s="9"/>
    </row>
    <row r="2" spans="1:7" x14ac:dyDescent="0.75">
      <c r="A2" s="1"/>
      <c r="B2" s="2" t="s">
        <v>32</v>
      </c>
      <c r="C2" s="2" t="s">
        <v>0</v>
      </c>
      <c r="D2" s="2" t="s">
        <v>1</v>
      </c>
      <c r="E2" s="2" t="s">
        <v>21</v>
      </c>
      <c r="F2" s="2" t="s">
        <v>28</v>
      </c>
      <c r="G2" s="2" t="s">
        <v>29</v>
      </c>
    </row>
    <row r="3" spans="1:7" x14ac:dyDescent="0.75">
      <c r="A3" s="2" t="s">
        <v>14</v>
      </c>
      <c r="B3" s="1"/>
      <c r="C3" s="1"/>
      <c r="D3" s="1"/>
      <c r="E3" s="1"/>
      <c r="F3" s="1">
        <f>SUM(E4:E8)</f>
        <v>247396</v>
      </c>
      <c r="G3" s="1"/>
    </row>
    <row r="4" spans="1:7" x14ac:dyDescent="0.75">
      <c r="A4" s="1" t="s">
        <v>2</v>
      </c>
      <c r="B4" s="1">
        <v>960</v>
      </c>
      <c r="C4" s="1">
        <v>900</v>
      </c>
      <c r="D4" s="1">
        <f>900/8</f>
        <v>112.5</v>
      </c>
      <c r="E4" s="1">
        <f>D4*B4</f>
        <v>108000</v>
      </c>
      <c r="F4" s="1"/>
      <c r="G4" s="1"/>
    </row>
    <row r="5" spans="1:7" x14ac:dyDescent="0.75">
      <c r="A5" s="1" t="s">
        <v>3</v>
      </c>
      <c r="B5" s="1">
        <v>960</v>
      </c>
      <c r="C5" s="1"/>
      <c r="D5" s="1">
        <v>53.85</v>
      </c>
      <c r="E5" s="1">
        <f t="shared" ref="E5:E8" si="0">D5*B5</f>
        <v>51696</v>
      </c>
      <c r="F5" s="1"/>
      <c r="G5" s="1"/>
    </row>
    <row r="6" spans="1:7" x14ac:dyDescent="0.75">
      <c r="A6" s="1" t="s">
        <v>4</v>
      </c>
      <c r="B6" s="1">
        <v>960</v>
      </c>
      <c r="C6" s="1">
        <v>700</v>
      </c>
      <c r="D6" s="1">
        <f t="shared" ref="D6:D8" si="1">C6/8</f>
        <v>87.5</v>
      </c>
      <c r="E6" s="1">
        <f>D6*B6</f>
        <v>84000</v>
      </c>
      <c r="F6" s="1"/>
      <c r="G6" s="1"/>
    </row>
    <row r="7" spans="1:7" x14ac:dyDescent="0.75">
      <c r="A7" s="1" t="s">
        <v>5</v>
      </c>
      <c r="B7" s="1">
        <v>20</v>
      </c>
      <c r="C7" s="1">
        <v>780</v>
      </c>
      <c r="D7" s="1">
        <f t="shared" si="1"/>
        <v>97.5</v>
      </c>
      <c r="E7" s="1">
        <f t="shared" si="0"/>
        <v>1950</v>
      </c>
      <c r="F7" s="1"/>
      <c r="G7" s="1"/>
    </row>
    <row r="8" spans="1:7" x14ac:dyDescent="0.75">
      <c r="A8" s="1" t="s">
        <v>6</v>
      </c>
      <c r="B8" s="1">
        <v>20</v>
      </c>
      <c r="C8" s="1">
        <v>700</v>
      </c>
      <c r="D8" s="1">
        <f t="shared" si="1"/>
        <v>87.5</v>
      </c>
      <c r="E8" s="1">
        <f t="shared" si="0"/>
        <v>1750</v>
      </c>
      <c r="F8" s="1"/>
      <c r="G8" s="1"/>
    </row>
    <row r="9" spans="1:7" x14ac:dyDescent="0.75">
      <c r="A9" s="2" t="s">
        <v>15</v>
      </c>
      <c r="B9" s="1"/>
      <c r="C9" s="1"/>
      <c r="D9" s="1"/>
      <c r="E9" s="1"/>
      <c r="F9" s="1"/>
      <c r="G9" s="1"/>
    </row>
    <row r="10" spans="1:7" x14ac:dyDescent="0.75">
      <c r="A10" s="1" t="s">
        <v>11</v>
      </c>
      <c r="B10" s="1"/>
      <c r="C10" s="1"/>
      <c r="D10" s="1">
        <v>40000</v>
      </c>
      <c r="E10" s="1">
        <v>40000</v>
      </c>
      <c r="F10" s="1"/>
      <c r="G10" s="1"/>
    </row>
    <row r="11" spans="1:7" x14ac:dyDescent="0.75">
      <c r="A11" s="1" t="s">
        <v>12</v>
      </c>
      <c r="B11" s="1"/>
      <c r="C11" s="1"/>
      <c r="D11" s="1">
        <v>28091</v>
      </c>
      <c r="E11" s="1">
        <v>28091</v>
      </c>
      <c r="F11" s="1"/>
      <c r="G11" s="1"/>
    </row>
    <row r="12" spans="1:7" x14ac:dyDescent="0.75">
      <c r="A12" s="1" t="s">
        <v>13</v>
      </c>
      <c r="B12" s="1"/>
      <c r="C12" s="1"/>
      <c r="D12" s="1">
        <v>229750</v>
      </c>
      <c r="E12" s="1">
        <v>229750</v>
      </c>
      <c r="F12" s="1"/>
      <c r="G12" s="1"/>
    </row>
    <row r="13" spans="1:7" x14ac:dyDescent="0.75">
      <c r="A13" s="2" t="s">
        <v>16</v>
      </c>
      <c r="B13" s="1"/>
      <c r="C13" s="1"/>
      <c r="D13" s="1"/>
      <c r="E13" s="1"/>
      <c r="F13" s="1"/>
      <c r="G13" s="1"/>
    </row>
    <row r="14" spans="1:7" x14ac:dyDescent="0.75">
      <c r="A14" s="1" t="s">
        <v>7</v>
      </c>
      <c r="B14" s="1">
        <v>5</v>
      </c>
      <c r="C14" s="1"/>
      <c r="D14" s="1">
        <v>4042</v>
      </c>
      <c r="E14" s="1">
        <f>B14*D14</f>
        <v>20210</v>
      </c>
      <c r="F14" s="1"/>
      <c r="G14" s="1"/>
    </row>
    <row r="15" spans="1:7" x14ac:dyDescent="0.75">
      <c r="A15" s="1" t="s">
        <v>8</v>
      </c>
      <c r="B15" s="1"/>
      <c r="C15" s="1"/>
      <c r="D15" s="1">
        <v>150</v>
      </c>
      <c r="E15" s="1"/>
      <c r="F15" s="1"/>
      <c r="G15" s="1"/>
    </row>
    <row r="16" spans="1:7" x14ac:dyDescent="0.75">
      <c r="A16" s="2" t="s">
        <v>17</v>
      </c>
      <c r="B16" s="1"/>
      <c r="C16" s="1"/>
      <c r="D16" s="1"/>
      <c r="E16" s="1"/>
      <c r="F16" s="1"/>
      <c r="G16" s="1"/>
    </row>
    <row r="17" spans="1:7" x14ac:dyDescent="0.75">
      <c r="A17" s="1" t="s">
        <v>9</v>
      </c>
      <c r="B17" s="1">
        <v>1</v>
      </c>
      <c r="C17" s="1"/>
      <c r="D17" s="1">
        <v>2040</v>
      </c>
      <c r="E17" s="1"/>
      <c r="F17" s="1"/>
      <c r="G17" s="1"/>
    </row>
    <row r="18" spans="1:7" x14ac:dyDescent="0.75">
      <c r="A18" s="1" t="s">
        <v>10</v>
      </c>
      <c r="B18" s="1">
        <v>1</v>
      </c>
      <c r="C18" s="1"/>
      <c r="D18" s="1">
        <v>2820</v>
      </c>
      <c r="E18" s="1"/>
      <c r="F18" s="1"/>
      <c r="G18" s="1"/>
    </row>
    <row r="19" spans="1:7" x14ac:dyDescent="0.75">
      <c r="A19" s="2" t="s">
        <v>30</v>
      </c>
      <c r="B19" s="1"/>
      <c r="C19" s="1"/>
      <c r="D19" s="1"/>
      <c r="E19" s="1"/>
      <c r="F19" s="1"/>
      <c r="G19" s="1"/>
    </row>
    <row r="20" spans="1:7" x14ac:dyDescent="0.75">
      <c r="A20" s="2" t="s">
        <v>18</v>
      </c>
      <c r="B20" s="1"/>
      <c r="C20" s="1"/>
      <c r="D20" s="1"/>
      <c r="E20" s="1"/>
      <c r="F20" s="1"/>
      <c r="G20" s="1"/>
    </row>
    <row r="21" spans="1:7" x14ac:dyDescent="0.75">
      <c r="A21" s="1" t="s">
        <v>25</v>
      </c>
      <c r="B21" s="1"/>
      <c r="C21" s="1"/>
      <c r="D21" s="1"/>
      <c r="E21" s="1"/>
      <c r="F21" s="1"/>
      <c r="G21" s="1"/>
    </row>
    <row r="22" spans="1:7" x14ac:dyDescent="0.75">
      <c r="A22" s="1" t="s">
        <v>26</v>
      </c>
      <c r="B22" s="1"/>
      <c r="C22" s="1"/>
      <c r="D22" s="1"/>
      <c r="E22" s="1"/>
      <c r="F22" s="1"/>
      <c r="G22" s="1"/>
    </row>
    <row r="23" spans="1:7" x14ac:dyDescent="0.75">
      <c r="A23" s="1" t="s">
        <v>27</v>
      </c>
      <c r="B23" s="1"/>
      <c r="C23" s="1"/>
      <c r="D23" s="1"/>
      <c r="E23" s="1"/>
      <c r="F23" s="1"/>
      <c r="G23" s="1"/>
    </row>
    <row r="24" spans="1:7" x14ac:dyDescent="0.75">
      <c r="A24" s="2" t="s">
        <v>19</v>
      </c>
      <c r="B24" s="1"/>
      <c r="C24" s="1"/>
      <c r="D24" s="1"/>
      <c r="E24" s="1"/>
      <c r="F24" s="1"/>
      <c r="G24" s="1"/>
    </row>
    <row r="25" spans="1:7" x14ac:dyDescent="0.75">
      <c r="A25" s="1" t="s">
        <v>20</v>
      </c>
      <c r="B25" s="1"/>
      <c r="C25" s="1"/>
      <c r="D25" s="1"/>
      <c r="E25" s="1"/>
      <c r="F25" s="1"/>
      <c r="G25" s="1"/>
    </row>
  </sheetData>
  <mergeCells count="1">
    <mergeCell ref="A1:F1"/>
  </mergeCells>
  <hyperlinks>
    <hyperlink ref="A17" r:id="rId1" xr:uid="{4CBC9884-C70C-4D5C-9B0F-83436CA91367}"/>
    <hyperlink ref="A5" r:id="rId2" xr:uid="{63283C81-86C5-4621-A313-793CBC342DF7}"/>
    <hyperlink ref="A10" r:id="rId3" xr:uid="{95881DA2-814B-464C-A0B8-BF687DD3A6C1}"/>
    <hyperlink ref="A11" r:id="rId4" xr:uid="{2C981614-512D-4D6F-A838-8D59A6BFFD16}"/>
    <hyperlink ref="A18" r:id="rId5" xr:uid="{D21F8942-26BD-4C52-B872-044379B86306}"/>
    <hyperlink ref="A12" r:id="rId6" xr:uid="{43D8055B-D7EB-45B1-8A1D-3E417DD2FAE6}"/>
    <hyperlink ref="A15" r:id="rId7" xr:uid="{016F4DC7-CF73-42D7-96DA-1EF0FCAED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model</vt:lpstr>
      <vt:lpstr>Cost Baseline</vt:lpstr>
      <vt:lpstr>Cost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</dc:creator>
  <cp:lastModifiedBy>Bao Truong</cp:lastModifiedBy>
  <cp:lastPrinted>2024-09-29T07:29:11Z</cp:lastPrinted>
  <dcterms:created xsi:type="dcterms:W3CDTF">2015-06-05T18:17:20Z</dcterms:created>
  <dcterms:modified xsi:type="dcterms:W3CDTF">2024-09-30T09:21:46Z</dcterms:modified>
</cp:coreProperties>
</file>