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32595" windowHeight="1284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C22" i="1" l="1"/>
  <c r="B22" i="1"/>
  <c r="B10" i="1" l="1"/>
  <c r="B4" i="1"/>
  <c r="C23" i="1"/>
  <c r="B23" i="1"/>
  <c r="B18" i="1"/>
  <c r="B19" i="1"/>
  <c r="B15" i="1"/>
  <c r="B16" i="1" s="1"/>
  <c r="C26" i="1" l="1"/>
  <c r="B26" i="1"/>
  <c r="B24" i="1"/>
  <c r="B28" i="1" s="1"/>
  <c r="C24" i="1"/>
  <c r="B17" i="1"/>
  <c r="C28" i="1" l="1"/>
  <c r="B34" i="1"/>
  <c r="B30" i="1"/>
  <c r="B31" i="1" s="1"/>
  <c r="B32" i="1" s="1"/>
  <c r="B27" i="1"/>
  <c r="C25" i="1"/>
  <c r="B25" i="1"/>
  <c r="C27" i="1"/>
  <c r="B35" i="1" l="1"/>
  <c r="B38" i="1" s="1"/>
  <c r="C34" i="1"/>
  <c r="C30" i="1"/>
  <c r="C31" i="1" s="1"/>
  <c r="C32" i="1" s="1"/>
  <c r="B36" i="1" l="1"/>
  <c r="C35" i="1"/>
  <c r="C38" i="1" s="1"/>
  <c r="C36" i="1" l="1"/>
</calcChain>
</file>

<file path=xl/sharedStrings.xml><?xml version="1.0" encoding="utf-8"?>
<sst xmlns="http://schemas.openxmlformats.org/spreadsheetml/2006/main" count="71" uniqueCount="62">
  <si>
    <t>RPM/V</t>
  </si>
  <si>
    <t>KV(SI)</t>
  </si>
  <si>
    <t>Rad/s/V</t>
  </si>
  <si>
    <t>KT</t>
  </si>
  <si>
    <t>Nm/A</t>
  </si>
  <si>
    <t>Gear ratio</t>
  </si>
  <si>
    <t>Launch force</t>
  </si>
  <si>
    <t>Kgf</t>
  </si>
  <si>
    <t>Launch force(SI)</t>
  </si>
  <si>
    <t>N</t>
  </si>
  <si>
    <t>MPH</t>
  </si>
  <si>
    <t>m/s</t>
  </si>
  <si>
    <t>Drum diameter</t>
  </si>
  <si>
    <t>mm</t>
  </si>
  <si>
    <t>Drum diameter empty</t>
  </si>
  <si>
    <t>Drum diameter full</t>
  </si>
  <si>
    <t>m</t>
  </si>
  <si>
    <t>Wind speed</t>
  </si>
  <si>
    <t>Line speed</t>
  </si>
  <si>
    <t>Empty</t>
  </si>
  <si>
    <t>Full</t>
  </si>
  <si>
    <t>Drum radius</t>
  </si>
  <si>
    <t>Nm</t>
  </si>
  <si>
    <t>A</t>
  </si>
  <si>
    <t>KT (geared)</t>
  </si>
  <si>
    <t>Back EMF (peak)</t>
  </si>
  <si>
    <t>Drum RPM</t>
  </si>
  <si>
    <t>Drum circumference</t>
  </si>
  <si>
    <t>Motor RPM</t>
  </si>
  <si>
    <t>V</t>
  </si>
  <si>
    <t>Battery voltage needs to be greater than back EMF for current to flow into motor</t>
  </si>
  <si>
    <t>Drum force constant</t>
  </si>
  <si>
    <t>Kg/A</t>
  </si>
  <si>
    <t>Drum torque</t>
  </si>
  <si>
    <t>Drum angular velocity</t>
  </si>
  <si>
    <t>Rad/s</t>
  </si>
  <si>
    <t>Drum output power (mech)</t>
  </si>
  <si>
    <t>W</t>
  </si>
  <si>
    <t>Motor KV</t>
  </si>
  <si>
    <t xml:space="preserve">Battery voltage </t>
  </si>
  <si>
    <t>I use 16s Li (3.7v nominal per cell)</t>
  </si>
  <si>
    <t>My gear ratio is 157:35</t>
  </si>
  <si>
    <t>Controller efficiency</t>
  </si>
  <si>
    <t>Motor efficiency</t>
  </si>
  <si>
    <t>Efficiency of VESC</t>
  </si>
  <si>
    <t>Efficiency of the motor itself (you could calculate this if you have I0, Rm, etc)</t>
  </si>
  <si>
    <t>Controller input power (elec)</t>
  </si>
  <si>
    <t>Battery current</t>
  </si>
  <si>
    <t>Note this assumes 100% drive train (bearings, belt, etc) efficiency which is not true</t>
  </si>
  <si>
    <t>This is at the nominal battery voltage will vary depending on state of charge</t>
  </si>
  <si>
    <t>Trim speed</t>
  </si>
  <si>
    <t>This is the trim speed of the glider</t>
  </si>
  <si>
    <t>KT is the motor torque constant and is the inverse of KV when expressed in SI units (you can see the proof of this in the two sets of calcs for different drum fills below utilising the same electrical power despite the different RPMs and EMFs)</t>
  </si>
  <si>
    <t>Drum fill</t>
  </si>
  <si>
    <t>Phase current (RMS)</t>
  </si>
  <si>
    <t>Note this doesn't take into account the change in angle between the line and the ground as the glider goes up</t>
  </si>
  <si>
    <t>Positive for head wind</t>
  </si>
  <si>
    <t xml:space="preserve">Electrical losses </t>
  </si>
  <si>
    <t>Mixture of I^2R, switching losses, stator eddy (hysterisis)</t>
  </si>
  <si>
    <t>Note this is a very crude calculation and doesn't work at zero linespeed (since we haven't modelled the motor's Rm to calculate I^2R loss)</t>
  </si>
  <si>
    <t>Inputs in orange</t>
  </si>
  <si>
    <t>My winch tests to 0.6Kg/A when empty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</si>
</sst>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s>
  <fills count="6">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theme="7" tint="0.79998168889431442"/>
        <bgColor indexed="65"/>
      </patternFill>
    </fill>
    <fill>
      <patternFill patternType="solid">
        <fgColor theme="8" tint="0.79998168889431442"/>
        <bgColor indexed="65"/>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5">
    <xf numFmtId="0" fontId="0" fillId="0" borderId="0"/>
    <xf numFmtId="0" fontId="2" fillId="2" borderId="1" applyNumberForma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7">
    <xf numFmtId="0" fontId="0" fillId="0" borderId="0" xfId="0"/>
    <xf numFmtId="0" fontId="2" fillId="2" borderId="1" xfId="1"/>
    <xf numFmtId="0" fontId="3" fillId="0" borderId="0" xfId="0" applyFont="1"/>
    <xf numFmtId="9" fontId="2" fillId="2" borderId="1" xfId="1" applyNumberFormat="1"/>
    <xf numFmtId="0" fontId="1" fillId="4" borderId="2" xfId="3" applyBorder="1"/>
    <xf numFmtId="0" fontId="1" fillId="3" borderId="2" xfId="2" applyBorder="1"/>
    <xf numFmtId="0" fontId="1" fillId="5" borderId="2" xfId="4" applyBorder="1"/>
  </cellXfs>
  <cellStyles count="5">
    <cellStyle name="20% - Accent1" xfId="2" builtinId="30"/>
    <cellStyle name="20% - Accent4" xfId="3" builtinId="42"/>
    <cellStyle name="20% - Accent5" xfId="4" builtinId="46"/>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workbookViewId="0">
      <selection activeCell="A11" sqref="A11"/>
    </sheetView>
  </sheetViews>
  <sheetFormatPr defaultRowHeight="15" x14ac:dyDescent="0.25"/>
  <cols>
    <col min="1" max="1" width="26.85546875" customWidth="1"/>
  </cols>
  <sheetData>
    <row r="1" spans="1:5" x14ac:dyDescent="0.25">
      <c r="A1" s="2" t="s">
        <v>60</v>
      </c>
    </row>
    <row r="3" spans="1:5" x14ac:dyDescent="0.25">
      <c r="A3" s="2" t="s">
        <v>38</v>
      </c>
      <c r="B3" s="1">
        <v>65</v>
      </c>
      <c r="C3" t="s">
        <v>0</v>
      </c>
    </row>
    <row r="4" spans="1:5" x14ac:dyDescent="0.25">
      <c r="A4" s="2" t="s">
        <v>5</v>
      </c>
      <c r="B4" s="1">
        <f>157/35</f>
        <v>4.4857142857142858</v>
      </c>
      <c r="E4" t="s">
        <v>41</v>
      </c>
    </row>
    <row r="5" spans="1:5" x14ac:dyDescent="0.25">
      <c r="A5" s="2" t="s">
        <v>6</v>
      </c>
      <c r="B5" s="1">
        <v>80</v>
      </c>
      <c r="C5" t="s">
        <v>7</v>
      </c>
    </row>
    <row r="6" spans="1:5" x14ac:dyDescent="0.25">
      <c r="A6" s="2" t="s">
        <v>50</v>
      </c>
      <c r="B6" s="1">
        <v>20</v>
      </c>
      <c r="C6" t="s">
        <v>10</v>
      </c>
      <c r="E6" t="s">
        <v>51</v>
      </c>
    </row>
    <row r="7" spans="1:5" x14ac:dyDescent="0.25">
      <c r="A7" s="2" t="s">
        <v>17</v>
      </c>
      <c r="B7" s="1">
        <v>5</v>
      </c>
      <c r="C7" t="s">
        <v>10</v>
      </c>
      <c r="E7" t="s">
        <v>56</v>
      </c>
    </row>
    <row r="8" spans="1:5" x14ac:dyDescent="0.25">
      <c r="A8" s="2" t="s">
        <v>14</v>
      </c>
      <c r="B8" s="1">
        <v>200</v>
      </c>
      <c r="C8" t="s">
        <v>13</v>
      </c>
    </row>
    <row r="9" spans="1:5" x14ac:dyDescent="0.25">
      <c r="A9" s="2" t="s">
        <v>15</v>
      </c>
      <c r="B9" s="1">
        <v>310</v>
      </c>
      <c r="C9" t="s">
        <v>13</v>
      </c>
    </row>
    <row r="10" spans="1:5" x14ac:dyDescent="0.25">
      <c r="A10" s="2" t="s">
        <v>39</v>
      </c>
      <c r="B10" s="1">
        <f>16*3.7</f>
        <v>59.2</v>
      </c>
      <c r="C10" t="s">
        <v>29</v>
      </c>
      <c r="E10" t="s">
        <v>40</v>
      </c>
    </row>
    <row r="11" spans="1:5" x14ac:dyDescent="0.25">
      <c r="A11" s="2" t="s">
        <v>42</v>
      </c>
      <c r="B11" s="3">
        <v>0.95</v>
      </c>
      <c r="E11" t="s">
        <v>44</v>
      </c>
    </row>
    <row r="12" spans="1:5" x14ac:dyDescent="0.25">
      <c r="A12" s="2" t="s">
        <v>43</v>
      </c>
      <c r="B12" s="3">
        <v>0.9</v>
      </c>
      <c r="E12" t="s">
        <v>45</v>
      </c>
    </row>
    <row r="13" spans="1:5" x14ac:dyDescent="0.25">
      <c r="A13" s="2"/>
    </row>
    <row r="14" spans="1:5" x14ac:dyDescent="0.25">
      <c r="A14" s="2"/>
    </row>
    <row r="15" spans="1:5" x14ac:dyDescent="0.25">
      <c r="A15" s="2" t="s">
        <v>1</v>
      </c>
      <c r="B15" s="4">
        <f>B3*2*PI()/60</f>
        <v>6.8067840827778845</v>
      </c>
      <c r="C15" t="s">
        <v>2</v>
      </c>
    </row>
    <row r="16" spans="1:5" x14ac:dyDescent="0.25">
      <c r="A16" s="2" t="s">
        <v>3</v>
      </c>
      <c r="B16" s="4">
        <f>1/B15</f>
        <v>0.14691225516174955</v>
      </c>
      <c r="C16" t="s">
        <v>4</v>
      </c>
      <c r="E16" t="s">
        <v>52</v>
      </c>
    </row>
    <row r="17" spans="1:5" x14ac:dyDescent="0.25">
      <c r="A17" s="2" t="s">
        <v>24</v>
      </c>
      <c r="B17" s="4">
        <f>B16*B4</f>
        <v>0.65900640172556224</v>
      </c>
      <c r="C17" t="s">
        <v>4</v>
      </c>
    </row>
    <row r="18" spans="1:5" x14ac:dyDescent="0.25">
      <c r="A18" s="2" t="s">
        <v>18</v>
      </c>
      <c r="B18" s="4">
        <f>0.44704*(B6-B7)</f>
        <v>6.7055999999999996</v>
      </c>
      <c r="C18" t="s">
        <v>11</v>
      </c>
    </row>
    <row r="19" spans="1:5" x14ac:dyDescent="0.25">
      <c r="A19" s="2" t="s">
        <v>8</v>
      </c>
      <c r="B19" s="4">
        <f>B5*9.8</f>
        <v>784</v>
      </c>
      <c r="C19" t="s">
        <v>9</v>
      </c>
    </row>
    <row r="20" spans="1:5" x14ac:dyDescent="0.25">
      <c r="A20" s="2"/>
    </row>
    <row r="21" spans="1:5" x14ac:dyDescent="0.25">
      <c r="A21" s="2" t="s">
        <v>53</v>
      </c>
      <c r="B21" s="2" t="s">
        <v>19</v>
      </c>
      <c r="C21" s="2" t="s">
        <v>20</v>
      </c>
    </row>
    <row r="22" spans="1:5" x14ac:dyDescent="0.25">
      <c r="A22" s="2" t="s">
        <v>12</v>
      </c>
      <c r="B22" s="5">
        <f>B8</f>
        <v>200</v>
      </c>
      <c r="C22" s="6">
        <f>B9</f>
        <v>310</v>
      </c>
      <c r="D22" t="s">
        <v>13</v>
      </c>
    </row>
    <row r="23" spans="1:5" x14ac:dyDescent="0.25">
      <c r="A23" s="2" t="s">
        <v>21</v>
      </c>
      <c r="B23" s="5">
        <f>B22/2000</f>
        <v>0.1</v>
      </c>
      <c r="C23" s="6">
        <f>C22/2000</f>
        <v>0.155</v>
      </c>
      <c r="D23" t="s">
        <v>16</v>
      </c>
    </row>
    <row r="24" spans="1:5" x14ac:dyDescent="0.25">
      <c r="A24" s="2" t="s">
        <v>27</v>
      </c>
      <c r="B24" s="5">
        <f>PI()*2*B23</f>
        <v>0.62831853071795862</v>
      </c>
      <c r="C24" s="6">
        <f>PI()*2*C23</f>
        <v>0.97389372261283591</v>
      </c>
      <c r="D24" t="s">
        <v>16</v>
      </c>
    </row>
    <row r="25" spans="1:5" x14ac:dyDescent="0.25">
      <c r="A25" s="2" t="s">
        <v>31</v>
      </c>
      <c r="B25" s="5">
        <f>B17/B23/9.8</f>
        <v>0.67245551196485931</v>
      </c>
      <c r="C25" s="6">
        <f>B17/C23/9.8</f>
        <v>0.43384226578378021</v>
      </c>
      <c r="D25" t="s">
        <v>32</v>
      </c>
      <c r="E25" t="s">
        <v>61</v>
      </c>
    </row>
    <row r="26" spans="1:5" x14ac:dyDescent="0.25">
      <c r="A26" s="2" t="s">
        <v>33</v>
      </c>
      <c r="B26" s="5">
        <f>B19*B23</f>
        <v>78.400000000000006</v>
      </c>
      <c r="C26" s="6">
        <f>B19*C23</f>
        <v>121.52</v>
      </c>
      <c r="D26" t="s">
        <v>22</v>
      </c>
    </row>
    <row r="27" spans="1:5" x14ac:dyDescent="0.25">
      <c r="A27" s="2" t="s">
        <v>54</v>
      </c>
      <c r="B27" s="5">
        <f>B26/B17</f>
        <v>118.96697785441094</v>
      </c>
      <c r="C27" s="6">
        <f>C26/B17</f>
        <v>184.39881567433696</v>
      </c>
      <c r="D27" t="s">
        <v>23</v>
      </c>
      <c r="E27" t="s">
        <v>48</v>
      </c>
    </row>
    <row r="28" spans="1:5" x14ac:dyDescent="0.25">
      <c r="A28" s="2" t="s">
        <v>34</v>
      </c>
      <c r="B28" s="5">
        <f>2*PI()*B18/B24</f>
        <v>67.055999999999997</v>
      </c>
      <c r="C28" s="6">
        <f>2*PI()*B18/C24</f>
        <v>43.261935483870964</v>
      </c>
      <c r="D28" t="s">
        <v>35</v>
      </c>
      <c r="E28" t="s">
        <v>55</v>
      </c>
    </row>
    <row r="29" spans="1:5" x14ac:dyDescent="0.25">
      <c r="A29" s="2"/>
      <c r="B29" s="5"/>
      <c r="C29" s="6"/>
    </row>
    <row r="30" spans="1:5" x14ac:dyDescent="0.25">
      <c r="A30" s="2" t="s">
        <v>26</v>
      </c>
      <c r="B30" s="5">
        <f>60*B28/(2*PI())</f>
        <v>640.33763183820804</v>
      </c>
      <c r="C30" s="6">
        <f>60*C28/(2*PI())</f>
        <v>413.12105279884389</v>
      </c>
    </row>
    <row r="31" spans="1:5" x14ac:dyDescent="0.25">
      <c r="A31" s="2" t="s">
        <v>28</v>
      </c>
      <c r="B31" s="5">
        <f>B30*B4</f>
        <v>2872.3716628171046</v>
      </c>
      <c r="C31" s="6">
        <f>C30*B4</f>
        <v>1853.1430082690997</v>
      </c>
    </row>
    <row r="32" spans="1:5" x14ac:dyDescent="0.25">
      <c r="A32" s="2" t="s">
        <v>25</v>
      </c>
      <c r="B32" s="5">
        <f>B31/B3</f>
        <v>44.1903332741093</v>
      </c>
      <c r="C32" s="6">
        <f>C31/B3</f>
        <v>28.509892434909226</v>
      </c>
      <c r="D32" t="s">
        <v>29</v>
      </c>
      <c r="E32" t="s">
        <v>30</v>
      </c>
    </row>
    <row r="33" spans="1:5" x14ac:dyDescent="0.25">
      <c r="A33" s="2"/>
      <c r="B33" s="5"/>
      <c r="C33" s="6"/>
    </row>
    <row r="34" spans="1:5" x14ac:dyDescent="0.25">
      <c r="A34" s="2" t="s">
        <v>36</v>
      </c>
      <c r="B34" s="5">
        <f>B28*B26</f>
        <v>5257.1904000000004</v>
      </c>
      <c r="C34" s="6">
        <f>C28*C26</f>
        <v>5257.1903999999995</v>
      </c>
      <c r="D34" t="s">
        <v>37</v>
      </c>
    </row>
    <row r="35" spans="1:5" x14ac:dyDescent="0.25">
      <c r="A35" s="2" t="s">
        <v>46</v>
      </c>
      <c r="B35" s="5">
        <f>B34/(B11*B12)</f>
        <v>6148.7607017543869</v>
      </c>
      <c r="C35" s="6">
        <f>C34/(B11*B12)</f>
        <v>6148.7607017543851</v>
      </c>
      <c r="D35" t="s">
        <v>37</v>
      </c>
      <c r="E35" t="s">
        <v>59</v>
      </c>
    </row>
    <row r="36" spans="1:5" x14ac:dyDescent="0.25">
      <c r="A36" s="2" t="s">
        <v>57</v>
      </c>
      <c r="B36" s="5">
        <f>B35-B34</f>
        <v>891.57030175438649</v>
      </c>
      <c r="C36" s="6">
        <f>C35-C34</f>
        <v>891.57030175438558</v>
      </c>
      <c r="D36" t="s">
        <v>37</v>
      </c>
      <c r="E36" t="s">
        <v>58</v>
      </c>
    </row>
    <row r="37" spans="1:5" x14ac:dyDescent="0.25">
      <c r="A37" s="2"/>
      <c r="B37" s="5"/>
      <c r="C37" s="6"/>
    </row>
    <row r="38" spans="1:5" x14ac:dyDescent="0.25">
      <c r="A38" s="2" t="s">
        <v>47</v>
      </c>
      <c r="B38" s="5">
        <f>B35/B10</f>
        <v>103.86420104314843</v>
      </c>
      <c r="C38" s="6">
        <f>C35/B10</f>
        <v>103.8642010431484</v>
      </c>
      <c r="D38" t="s">
        <v>23</v>
      </c>
      <c r="E38"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dc:creator>
  <cp:lastModifiedBy>joe</cp:lastModifiedBy>
  <dcterms:created xsi:type="dcterms:W3CDTF">2021-11-23T14:32:39Z</dcterms:created>
  <dcterms:modified xsi:type="dcterms:W3CDTF">2021-11-24T08:54:16Z</dcterms:modified>
</cp:coreProperties>
</file>