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D68D7ABA-0D06-4DF7-A6D4-0795514CF661}" xr6:coauthVersionLast="47" xr6:coauthVersionMax="47" xr10:uidLastSave="{00000000-0000-0000-0000-000000000000}"/>
  <bookViews>
    <workbookView xWindow="-108" yWindow="-108" windowWidth="23256" windowHeight="13176" firstSheet="3" activeTab="5" xr2:uid="{86D8B116-CEF7-4802-BD43-6E1B6BD688CB}"/>
  </bookViews>
  <sheets>
    <sheet name="TIMELINE" sheetId="1" r:id="rId1"/>
    <sheet name="PHASE1" sheetId="2" r:id="rId2"/>
    <sheet name="VIEW STUDENTS" sheetId="3" r:id="rId3"/>
    <sheet name="PROGRESS" sheetId="4" r:id="rId4"/>
    <sheet name="PHASE 2" sheetId="5" r:id="rId5"/>
    <sheet name="check box" sheetId="6" r:id="rId6"/>
  </sheets>
  <definedNames>
    <definedName name="_xlnm._FilterDatabase" localSheetId="1" hidden="1">PHASE1!$B$32:$D$52</definedName>
    <definedName name="_xlnm._FilterDatabase" localSheetId="2" hidden="1">'VIEW STUDENTS'!$A$38:$I$58</definedName>
    <definedName name="_xlcn.WorksheetConnection_PHASE1B32D521" hidden="1">PHASE1!$B$32:$D$52</definedName>
    <definedName name="Slicer_Age">#N/A</definedName>
    <definedName name="Slicer_Fees_Paid">#N/A</definedName>
    <definedName name="Slicer_Grade">#N/A</definedName>
    <definedName name="Slicer_Region">#N/A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 i="6" l="1"/>
  <c r="H28" i="6" s="1"/>
  <c r="G29" i="6"/>
  <c r="H29" i="6" s="1"/>
  <c r="G30" i="6"/>
  <c r="H30" i="6" s="1"/>
  <c r="G31" i="6"/>
  <c r="H31" i="6" s="1"/>
  <c r="G27" i="6"/>
  <c r="H27" i="6" s="1"/>
  <c r="B95" i="5"/>
  <c r="B87" i="5"/>
  <c r="I59" i="5"/>
  <c r="I55" i="5"/>
  <c r="E28" i="5"/>
  <c r="E21" i="5"/>
  <c r="M24" i="4"/>
  <c r="L24" i="4"/>
  <c r="F28" i="4"/>
  <c r="F29" i="4" s="1"/>
  <c r="I25" i="4"/>
  <c r="I26" i="4" s="1"/>
  <c r="F69" i="3"/>
  <c r="F71" i="3"/>
  <c r="F70" i="3"/>
  <c r="J40" i="3"/>
  <c r="J41" i="3"/>
  <c r="J42" i="3"/>
  <c r="J43" i="3"/>
  <c r="J44" i="3"/>
  <c r="J45" i="3"/>
  <c r="J46" i="3"/>
  <c r="J47" i="3"/>
  <c r="J48" i="3"/>
  <c r="J49" i="3"/>
  <c r="J50" i="3"/>
  <c r="J51" i="3"/>
  <c r="J52" i="3"/>
  <c r="J53" i="3"/>
  <c r="J54" i="3"/>
  <c r="J55" i="3"/>
  <c r="J56" i="3"/>
  <c r="J57" i="3"/>
  <c r="J58" i="3"/>
  <c r="J39" i="3"/>
  <c r="O51" i="3" a="1"/>
  <c r="O51" i="3" s="1"/>
  <c r="N51" i="3" a="1"/>
  <c r="N51" i="3" s="1"/>
  <c r="M51" i="3" a="1"/>
  <c r="M51" i="3" s="1"/>
  <c r="L51" i="3" a="1"/>
  <c r="L51" i="3" s="1"/>
  <c r="M47" i="3"/>
  <c r="M46" i="3"/>
  <c r="M45" i="3"/>
  <c r="M44" i="3"/>
  <c r="M43" i="3"/>
  <c r="M42" i="3"/>
  <c r="M41" i="3"/>
  <c r="I150" i="2"/>
  <c r="I149" i="2"/>
  <c r="I148" i="2"/>
  <c r="J136" i="2"/>
  <c r="L118" i="2"/>
  <c r="L123" i="2" a="1"/>
  <c r="L123" i="2" s="1"/>
  <c r="K118" i="2"/>
  <c r="H119" i="2"/>
  <c r="H120" i="2"/>
  <c r="H121" i="2"/>
  <c r="H118" i="2"/>
  <c r="G119" i="2"/>
  <c r="G120" i="2"/>
  <c r="G121" i="2"/>
  <c r="G118" i="2"/>
  <c r="F118" i="2" a="1"/>
  <c r="F118" i="2" s="1"/>
  <c r="J35" i="2" a="1"/>
  <c r="G36" i="2"/>
  <c r="G37" i="2"/>
  <c r="G38" i="2"/>
  <c r="G35" i="2"/>
  <c r="D9" i="2"/>
  <c r="D10" i="2"/>
  <c r="D11" i="2"/>
  <c r="D12" i="2"/>
  <c r="D13" i="2"/>
  <c r="D14" i="2"/>
  <c r="D15" i="2"/>
  <c r="D16" i="2"/>
  <c r="D17" i="2"/>
  <c r="D18" i="2"/>
  <c r="D19" i="2"/>
  <c r="D20" i="2"/>
  <c r="D21" i="2"/>
  <c r="D22" i="2"/>
  <c r="D23" i="2"/>
  <c r="D24" i="2"/>
  <c r="D25" i="2"/>
  <c r="D26" i="2"/>
  <c r="D27" i="2"/>
  <c r="D8" i="2"/>
  <c r="F8" i="2"/>
  <c r="H8" i="2"/>
  <c r="G32" i="6" l="1"/>
  <c r="G33" i="6" s="1"/>
  <c r="L26" i="4"/>
  <c r="L27" i="4" s="1"/>
  <c r="J35" i="2"/>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<sst xmlns="http://schemas.openxmlformats.org/spreadsheetml/2006/main" count="494" uniqueCount="273">
  <si>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</si>
  <si>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</si>
  <si>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</si>
  <si>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</si>
  <si>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</si>
  <si>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</si>
  <si>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</si>
  <si>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</si>
  <si>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</si>
  <si>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</si>
  <si>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</si>
  <si>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</si>
  <si>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</si>
  <si>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</si>
  <si>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</si>
  <si>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</si>
  <si>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</si>
  <si>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</si>
  <si>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</si>
  <si>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</si>
  <si>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</si>
  <si>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</si>
  <si>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</si>
  <si>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</si>
  <si>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</si>
  <si>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</si>
  <si>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</si>
  <si>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</si>
  <si>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</si>
  <si>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</si>
  <si>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</si>
  <si>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</si>
  <si>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</si>
  <si>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</si>
  <si>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</si>
  <si>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</si>
  <si>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</si>
  <si>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</si>
  <si>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</si>
  <si>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</si>
  <si>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</si>
  <si>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</si>
  <si>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</si>
  <si>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</si>
  <si>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</si>
  <si>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</si>
  <si>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</si>
  <si>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</si>
  <si>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</si>
  <si>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</si>
  <si>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</si>
  <si>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</si>
  <si>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</si>
  <si>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</si>
  <si>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</si>
  <si>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</si>
  <si>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</si>
  <si>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</si>
  <si>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</si>
  <si>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</si>
  <si>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</si>
  <si>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</si>
  <si>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</si>
  <si>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</si>
  <si>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</si>
  <si>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</si>
  <si>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</si>
  <si>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</si>
  <si>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</si>
  <si>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</si>
  <si>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</si>
  <si>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</si>
  <si>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</si>
  <si>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</si>
  <si>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</si>
  <si>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</si>
  <si>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</si>
  <si>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</si>
  <si>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</si>
  <si>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</si>
  <si>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</si>
  <si>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</si>
  <si>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</si>
  <si>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</si>
  <si>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</si>
  <si>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</si>
  <si>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</si>
  <si>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</si>
  <si>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</si>
  <si>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</si>
  <si>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</si>
  <si>
    <t>COLORS</t>
  </si>
  <si>
    <t xml:space="preserve">There are 4 main type of data </t>
  </si>
  <si>
    <t xml:space="preserve">number </t>
  </si>
  <si>
    <t>string</t>
  </si>
  <si>
    <t>bool</t>
  </si>
  <si>
    <t>time</t>
  </si>
  <si>
    <t xml:space="preserve"> 10, 3.5, -20, 1000000</t>
  </si>
  <si>
    <t>"Hello", "Product123"</t>
  </si>
  <si>
    <t xml:space="preserve">TRUE or FALSE </t>
  </si>
  <si>
    <t>21-Mar-2025, 12:30 PM</t>
  </si>
  <si>
    <t>Monday</t>
  </si>
  <si>
    <t>Tuesday</t>
  </si>
  <si>
    <t>Wednesday</t>
  </si>
  <si>
    <t>Thursday</t>
  </si>
  <si>
    <t>Friday</t>
  </si>
  <si>
    <t>Saturday</t>
  </si>
  <si>
    <t>Sunday</t>
  </si>
  <si>
    <t>1️⃣ Basic: Highlight All Marks &lt; 40 in Red</t>
  </si>
  <si>
    <t>Student</t>
  </si>
  <si>
    <t>2️⃣ Intermediate: Highlight Top 5 Sales in Green</t>
  </si>
  <si>
    <t>3️⃣ Advanced: Color Code Regions (North = Blue, South = Yellow, etc.)</t>
  </si>
  <si>
    <t>4️⃣ Expert: Highlight Rows Where Sales &gt; 500 &amp; Region is "North"</t>
  </si>
  <si>
    <t>Highlight</t>
  </si>
  <si>
    <t>countIf</t>
  </si>
  <si>
    <t>sumIf</t>
  </si>
  <si>
    <t>https://youtu.be/ShBTJrdioLo</t>
  </si>
  <si>
    <t>p type</t>
  </si>
  <si>
    <t>sumif</t>
  </si>
  <si>
    <t>laptop</t>
  </si>
  <si>
    <t>type the type here</t>
  </si>
  <si>
    <t>count if</t>
  </si>
  <si>
    <t>phone</t>
  </si>
  <si>
    <t>we can check using color if text content = … so check with color the type of product</t>
  </si>
  <si>
    <t>vlookup</t>
  </si>
  <si>
    <t>product</t>
  </si>
  <si>
    <t>sale</t>
  </si>
  <si>
    <t>Name</t>
  </si>
  <si>
    <t>Email</t>
  </si>
  <si>
    <t>alice@email.com</t>
  </si>
  <si>
    <t>bob@email.com</t>
  </si>
  <si>
    <t>charlie@email.com</t>
  </si>
  <si>
    <t>david@email.com</t>
  </si>
  <si>
    <t>emma@email.com</t>
  </si>
  <si>
    <t>find</t>
  </si>
  <si>
    <t>enter name</t>
  </si>
  <si>
    <t>email</t>
  </si>
  <si>
    <t>marks</t>
  </si>
  <si>
    <t>CHARLIE</t>
  </si>
  <si>
    <t>1️⃣ Object Definition</t>
  </si>
  <si>
    <r>
      <t xml:space="preserve">✅ Object Name: </t>
    </r>
    <r>
      <rPr>
        <b/>
        <sz val="10"/>
        <color theme="1"/>
        <rFont val="Arial Unicode MS"/>
      </rPr>
      <t>Student</t>
    </r>
  </si>
  <si>
    <t>✅ Attributes (Important Student Information)</t>
  </si>
  <si>
    <t>✅ Methods (Student Functionalities)</t>
  </si>
  <si>
    <r>
      <t>name</t>
    </r>
    <r>
      <rPr>
        <b/>
        <i/>
        <sz val="11"/>
        <color theme="1"/>
        <rFont val="Calibri"/>
        <family val="2"/>
        <scheme val="minor"/>
      </rPr>
      <t xml:space="preserve"> → Student's Full Name</t>
    </r>
  </si>
  <si>
    <r>
      <t>student_id</t>
    </r>
    <r>
      <rPr>
        <b/>
        <i/>
        <sz val="11"/>
        <color theme="1"/>
        <rFont val="Calibri"/>
        <family val="2"/>
        <scheme val="minor"/>
      </rPr>
      <t xml:space="preserve"> → Unique Identifier</t>
    </r>
  </si>
  <si>
    <r>
      <t>age</t>
    </r>
    <r>
      <rPr>
        <b/>
        <i/>
        <sz val="11"/>
        <color theme="1"/>
        <rFont val="Calibri"/>
        <family val="2"/>
        <scheme val="minor"/>
      </rPr>
      <t xml:space="preserve"> → Age of Student</t>
    </r>
  </si>
  <si>
    <r>
      <t>email</t>
    </r>
    <r>
      <rPr>
        <b/>
        <i/>
        <sz val="11"/>
        <color theme="1"/>
        <rFont val="Calibri"/>
        <family val="2"/>
        <scheme val="minor"/>
      </rPr>
      <t xml:space="preserve"> → Contact Email</t>
    </r>
  </si>
  <si>
    <r>
      <t>phone</t>
    </r>
    <r>
      <rPr>
        <b/>
        <i/>
        <sz val="11"/>
        <color theme="1"/>
        <rFont val="Calibri"/>
        <family val="2"/>
        <scheme val="minor"/>
      </rPr>
      <t xml:space="preserve"> → Phone Number</t>
    </r>
  </si>
  <si>
    <r>
      <t>grade</t>
    </r>
    <r>
      <rPr>
        <b/>
        <i/>
        <sz val="11"/>
        <color theme="1"/>
        <rFont val="Calibri"/>
        <family val="2"/>
        <scheme val="minor"/>
      </rPr>
      <t xml:space="preserve"> → Current Grade/Class</t>
    </r>
  </si>
  <si>
    <r>
      <t>marks</t>
    </r>
    <r>
      <rPr>
        <b/>
        <i/>
        <sz val="11"/>
        <color theme="1"/>
        <rFont val="Calibri"/>
        <family val="2"/>
        <scheme val="minor"/>
      </rPr>
      <t xml:space="preserve"> → List of Subject Marks</t>
    </r>
  </si>
  <si>
    <r>
      <t>attendance</t>
    </r>
    <r>
      <rPr>
        <b/>
        <i/>
        <sz val="11"/>
        <color theme="1"/>
        <rFont val="Calibri"/>
        <family val="2"/>
        <scheme val="minor"/>
      </rPr>
      <t xml:space="preserve"> → Percentage of Attendance</t>
    </r>
  </si>
  <si>
    <r>
      <t>fees_paid</t>
    </r>
    <r>
      <rPr>
        <b/>
        <i/>
        <sz val="11"/>
        <color theme="1"/>
        <rFont val="Calibri"/>
        <family val="2"/>
        <scheme val="minor"/>
      </rPr>
      <t xml:space="preserve"> → Status of Fee Payment (Paid/Unpaid)</t>
    </r>
  </si>
  <si>
    <r>
      <t>display_info()</t>
    </r>
    <r>
      <rPr>
        <b/>
        <i/>
        <sz val="11"/>
        <color theme="1"/>
        <rFont val="Calibri"/>
        <family val="2"/>
        <scheme val="minor"/>
      </rPr>
      <t xml:space="preserve"> → Show all details of the student</t>
    </r>
  </si>
  <si>
    <r>
      <t>calculate_average_marks()</t>
    </r>
    <r>
      <rPr>
        <b/>
        <i/>
        <sz val="11"/>
        <color theme="1"/>
        <rFont val="Calibri"/>
        <family val="2"/>
        <scheme val="minor"/>
      </rPr>
      <t xml:space="preserve"> → Compute average of marks</t>
    </r>
  </si>
  <si>
    <r>
      <t>check_pass_status()</t>
    </r>
    <r>
      <rPr>
        <b/>
        <i/>
        <sz val="11"/>
        <color theme="1"/>
        <rFont val="Calibri"/>
        <family val="2"/>
        <scheme val="minor"/>
      </rPr>
      <t xml:space="preserve"> → Verify if the student passed or failed</t>
    </r>
  </si>
  <si>
    <r>
      <t>update_attendance(new_value)</t>
    </r>
    <r>
      <rPr>
        <b/>
        <i/>
        <sz val="11"/>
        <color theme="1"/>
        <rFont val="Calibri"/>
        <family val="2"/>
        <scheme val="minor"/>
      </rPr>
      <t xml:space="preserve"> → Modify attendance percentage</t>
    </r>
  </si>
  <si>
    <r>
      <t>pay_fees()</t>
    </r>
    <r>
      <rPr>
        <b/>
        <i/>
        <sz val="11"/>
        <color theme="1"/>
        <rFont val="Calibri"/>
        <family val="2"/>
        <scheme val="minor"/>
      </rPr>
      <t xml:space="preserve"> → Update fee payment status</t>
    </r>
  </si>
  <si>
    <t>Student ID</t>
  </si>
  <si>
    <t>Grade</t>
  </si>
  <si>
    <t>Fees Paid</t>
  </si>
  <si>
    <t>Yes</t>
  </si>
  <si>
    <t>No</t>
  </si>
  <si>
    <t>frank@email.com</t>
  </si>
  <si>
    <t>grace@email.com</t>
  </si>
  <si>
    <t>jack@email.com</t>
  </si>
  <si>
    <t>Mia</t>
  </si>
  <si>
    <t>mia@email.com</t>
  </si>
  <si>
    <t>Olivia</t>
  </si>
  <si>
    <t>olivia@email.com</t>
  </si>
  <si>
    <t>quinn@email.com</t>
  </si>
  <si>
    <t>Age</t>
  </si>
  <si>
    <t>Attendance</t>
  </si>
  <si>
    <t>Hannah</t>
  </si>
  <si>
    <t>hannah@email.com</t>
  </si>
  <si>
    <t>Ian</t>
  </si>
  <si>
    <t>ian@email.com</t>
  </si>
  <si>
    <t>Kate</t>
  </si>
  <si>
    <t>kate@email.com</t>
  </si>
  <si>
    <t>Liam</t>
  </si>
  <si>
    <t>liam@email.com</t>
  </si>
  <si>
    <t>Nathan</t>
  </si>
  <si>
    <t>nathan@email.com</t>
  </si>
  <si>
    <t>peter@email.com</t>
  </si>
  <si>
    <t>rachel@email.com</t>
  </si>
  <si>
    <t>Sam</t>
  </si>
  <si>
    <t>sam@email.com</t>
  </si>
  <si>
    <t>tina@email.com</t>
  </si>
  <si>
    <t>Display information</t>
  </si>
  <si>
    <t>age</t>
  </si>
  <si>
    <t>grade</t>
  </si>
  <si>
    <t>attendace</t>
  </si>
  <si>
    <t>fees paid</t>
  </si>
  <si>
    <t>attendence</t>
  </si>
  <si>
    <t>Sum of Attendance</t>
  </si>
  <si>
    <t>david</t>
  </si>
  <si>
    <t>status</t>
  </si>
  <si>
    <t>TO DO LIST</t>
  </si>
  <si>
    <t>TASK 1</t>
  </si>
  <si>
    <t>TASK 2</t>
  </si>
  <si>
    <t>TASK 3</t>
  </si>
  <si>
    <t>TASK 4</t>
  </si>
  <si>
    <t>TASK 5</t>
  </si>
  <si>
    <t>TASK 6</t>
  </si>
  <si>
    <t>https://youtu.be/Tl5SRQ_yduw</t>
  </si>
  <si>
    <t xml:space="preserve">check box </t>
  </si>
  <si>
    <t>task1</t>
  </si>
  <si>
    <t>task2</t>
  </si>
  <si>
    <t>task3</t>
  </si>
  <si>
    <t>task4</t>
  </si>
  <si>
    <t>task5</t>
  </si>
  <si>
    <t>task6</t>
  </si>
  <si>
    <t>1️⃣ VLOOKUP</t>
  </si>
  <si>
    <r>
      <t xml:space="preserve">🔹 </t>
    </r>
    <r>
      <rPr>
        <b/>
        <sz val="11"/>
        <color theme="1"/>
        <rFont val="Calibri"/>
        <family val="2"/>
        <scheme val="minor"/>
      </rPr>
      <t>What is this?</t>
    </r>
  </si>
  <si>
    <t>VLOOKUP finds data in a column and returns a value from another column.</t>
  </si>
  <si>
    <r>
      <t xml:space="preserve">🔹 </t>
    </r>
    <r>
      <rPr>
        <b/>
        <sz val="11"/>
        <color theme="1"/>
        <rFont val="Calibri"/>
        <family val="2"/>
        <scheme val="minor"/>
      </rPr>
      <t>Why use this?</t>
    </r>
  </si>
  <si>
    <t>To quickly find and match data in a large table.</t>
  </si>
  <si>
    <r>
      <t xml:space="preserve">🔹 </t>
    </r>
    <r>
      <rPr>
        <b/>
        <sz val="11"/>
        <color theme="1"/>
        <rFont val="Calibri"/>
        <family val="2"/>
        <scheme val="minor"/>
      </rPr>
      <t>When use this?</t>
    </r>
  </si>
  <si>
    <t>When you need to find a price, employee name, or any data using a key (like an ID).</t>
  </si>
  <si>
    <r>
      <t xml:space="preserve">🔹 </t>
    </r>
    <r>
      <rPr>
        <b/>
        <sz val="11"/>
        <color theme="1"/>
        <rFont val="Calibri"/>
        <family val="2"/>
        <scheme val="minor"/>
      </rPr>
      <t>How to use this?</t>
    </r>
  </si>
  <si>
    <t>Formula:</t>
  </si>
  <si>
    <t>📌 Example: Find a salary using an employee ID.</t>
  </si>
  <si>
    <t>"=VLOOKUP(lookup_value, table_range, column_number, FALSE)"</t>
  </si>
  <si>
    <t>Employee ID</t>
  </si>
  <si>
    <t>Salary</t>
  </si>
  <si>
    <t>find by ID</t>
  </si>
  <si>
    <t>📝 Practical 1: Find Employee Salary by ID</t>
  </si>
  <si>
    <t>📝 Practical 2: Find Product Price by Name</t>
  </si>
  <si>
    <t>Category</t>
  </si>
  <si>
    <t>Price</t>
  </si>
  <si>
    <t>Tech</t>
  </si>
  <si>
    <t>find by Name</t>
  </si>
  <si>
    <t>VLOOKUP cannot search backward (it only looks from left to right).</t>
  </si>
  <si>
    <t>https://youtu.be/xIynD1gFOLo</t>
  </si>
  <si>
    <t>2️⃣ HLOOKUP</t>
  </si>
  <si>
    <t>HLOOKUP is like VLOOKUP but searches in a row instead of a column.</t>
  </si>
  <si>
    <t>When your data is arranged horizontally.</t>
  </si>
  <si>
    <t>To find values in tables where headers are in rows.</t>
  </si>
  <si>
    <t>📌 Example: Find a grade from a row of student scores.</t>
  </si>
  <si>
    <t>"=HLOOKUP(lookup_value, table_range, row_number, FALSE)"</t>
  </si>
  <si>
    <t>📝 Practical 1: Find Student Grade by Exam Score</t>
  </si>
  <si>
    <t>Score</t>
  </si>
  <si>
    <t>D</t>
  </si>
  <si>
    <t>C</t>
  </si>
  <si>
    <t>B</t>
  </si>
  <si>
    <t>B+</t>
  </si>
  <si>
    <t>A</t>
  </si>
  <si>
    <t>A+</t>
  </si>
  <si>
    <t>tablet</t>
  </si>
  <si>
    <t>Employee Name</t>
  </si>
  <si>
    <t>John</t>
  </si>
  <si>
    <t>john</t>
  </si>
  <si>
    <t>3️⃣ XLOOKUP</t>
  </si>
  <si>
    <t>A modern, more flexible replacement for VLOOKUP and HLOOKUP.</t>
  </si>
  <si>
    <t>It can search both vertically and horizontally and works better with missing data.</t>
  </si>
  <si>
    <t>For advanced searches without the limitations of VLOOKUP.</t>
  </si>
  <si>
    <t>📌 Example: Find an employee’s department from a list.</t>
  </si>
  <si>
    <t>"=XLOOKUP(lookup_value, lookup_array, return_array)"</t>
  </si>
  <si>
    <t>📝 Practical 1: Find Employee Department by Name</t>
  </si>
  <si>
    <t>Department</t>
  </si>
  <si>
    <t>HR</t>
  </si>
  <si>
    <t>IT</t>
  </si>
  <si>
    <t>alice</t>
  </si>
  <si>
    <t>tsy</t>
  </si>
  <si>
    <t>jo</t>
  </si>
  <si>
    <t xml:space="preserve"> </t>
  </si>
  <si>
    <t>completion</t>
  </si>
  <si>
    <t>Project 1</t>
  </si>
  <si>
    <t>Project 3</t>
  </si>
  <si>
    <t>Project 2</t>
  </si>
  <si>
    <t>Project 4</t>
  </si>
  <si>
    <t>Project 5</t>
  </si>
  <si>
    <t>Completed</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</si>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</sst>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0_);_(&quot;$&quot;* \(#,##0.0\);_(&quot;$&quot;* &quot;-&quot;??_);_(@_)"/>
  </numFmts>
  <fonts count="25">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
      <sz val="12"/>
      <color theme="1"/>
      <name val="Calibri"/>
      <family val="2"/>
      <scheme val="minor"/>
    </font>
    <font>
      <b/>
      <sz val="28"/>
      <color theme="1"/>
      <name val="Calibri"/>
      <family val="2"/>
      <scheme val="minor"/>
    </font>
    <font>
      <i/>
      <sz val="11"/>
      <color theme="1"/>
      <name val="Calibri"/>
      <family val="2"/>
      <scheme val="minor"/>
    </font>
    <font>
      <sz val="8"/>
      <color theme="1"/>
      <name val="Calibri"/>
      <family val="2"/>
      <scheme val="minor"/>
    </font>
    <font>
      <sz val="8"/>
      <name val="Calibri"/>
      <family val="2"/>
      <scheme val="minor"/>
    </font>
    <font>
      <u/>
      <sz val="11"/>
      <color theme="10"/>
      <name val="Calibri"/>
      <family val="2"/>
      <scheme val="minor"/>
    </font>
    <font>
      <b/>
      <sz val="13.5"/>
      <color theme="1"/>
      <name val="Calibri"/>
      <family val="2"/>
      <scheme val="minor"/>
    </font>
    <font>
      <b/>
      <sz val="12"/>
      <color theme="1"/>
      <name val="Calibri"/>
      <family val="2"/>
      <scheme val="minor"/>
    </font>
    <font>
      <b/>
      <sz val="10"/>
      <color theme="1"/>
      <name val="Arial Unicode MS"/>
    </font>
    <font>
      <b/>
      <i/>
      <sz val="10"/>
      <color theme="1"/>
      <name val="Arial Unicode MS"/>
    </font>
    <font>
      <b/>
      <i/>
      <sz val="11"/>
      <color theme="1"/>
      <name val="Calibri"/>
      <family val="2"/>
      <scheme val="minor"/>
    </font>
    <font>
      <sz val="11"/>
      <color theme="1"/>
      <name val="Calibri"/>
      <family val="2"/>
      <scheme val="minor"/>
    </font>
    <font>
      <b/>
      <sz val="18"/>
      <color theme="1"/>
      <name val="Calibri"/>
      <family val="2"/>
      <scheme val="minor"/>
    </font>
    <font>
      <b/>
      <sz val="8"/>
      <color theme="1"/>
      <name val="Calibri"/>
      <family val="2"/>
      <scheme val="minor"/>
    </font>
    <font>
      <i/>
      <sz val="12"/>
      <color theme="1"/>
      <name val="Calibri"/>
      <family val="2"/>
      <scheme val="minor"/>
    </font>
    <font>
      <sz val="11"/>
      <color theme="0"/>
      <name val="Calibri"/>
      <family val="2"/>
      <scheme val="minor"/>
    </font>
    <font>
      <sz val="9"/>
      <color theme="1"/>
      <name val="Calibri"/>
      <family val="2"/>
      <scheme val="minor"/>
    </font>
  </fonts>
  <fills count="18">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0" tint="-0.34998626667073579"/>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3" fillId="0" borderId="0" applyNumberFormat="0" applyFill="0" applyBorder="0" applyAlignment="0" applyProtection="0"/>
    <xf numFmtId="9" fontId="19" fillId="0" borderId="0" applyFont="0" applyFill="0" applyBorder="0" applyAlignment="0" applyProtection="0"/>
    <xf numFmtId="44" fontId="19" fillId="0" borderId="0" applyFont="0" applyFill="0" applyBorder="0" applyAlignment="0" applyProtection="0"/>
  </cellStyleXfs>
  <cellXfs count="12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0" fillId="8" borderId="0" xfId="0" applyFill="1"/>
    <xf numFmtId="0" fontId="0" fillId="0" borderId="1" xfId="0" applyFill="1" applyBorder="1" applyAlignment="1">
      <alignment vertical="center" wrapText="1"/>
    </xf>
    <xf numFmtId="0" fontId="0" fillId="3" borderId="0" xfId="0" applyFill="1"/>
    <xf numFmtId="0" fontId="0" fillId="9" borderId="0" xfId="0" applyFill="1"/>
    <xf numFmtId="0" fontId="0" fillId="4" borderId="0" xfId="0" applyFill="1"/>
    <xf numFmtId="0" fontId="0" fillId="6" borderId="0" xfId="0" applyFill="1"/>
    <xf numFmtId="0" fontId="1" fillId="3" borderId="0" xfId="0" applyFont="1" applyFill="1" applyBorder="1" applyAlignment="1">
      <alignment horizontal="center" vertical="center" wrapText="1"/>
    </xf>
    <xf numFmtId="0" fontId="0" fillId="0" borderId="0" xfId="0" applyAlignment="1">
      <alignment horizontal="center"/>
    </xf>
    <xf numFmtId="0" fontId="1" fillId="0" borderId="0" xfId="0" applyFont="1"/>
    <xf numFmtId="0" fontId="1" fillId="11" borderId="1" xfId="0" applyFont="1" applyFill="1" applyBorder="1" applyAlignment="1">
      <alignment horizontal="center"/>
    </xf>
    <xf numFmtId="0" fontId="0" fillId="0" borderId="1" xfId="0" applyBorder="1" applyAlignment="1">
      <alignment wrapText="1"/>
    </xf>
    <xf numFmtId="0" fontId="0" fillId="0" borderId="1" xfId="0" applyFill="1" applyBorder="1"/>
    <xf numFmtId="0" fontId="14" fillId="0" borderId="0" xfId="0" applyFont="1" applyAlignment="1">
      <alignment vertical="center"/>
    </xf>
    <xf numFmtId="0" fontId="0" fillId="0" borderId="0" xfId="0" applyAlignment="1">
      <alignment horizontal="left" vertical="center" indent="1"/>
    </xf>
    <xf numFmtId="0" fontId="17" fillId="0" borderId="0" xfId="0" applyFont="1" applyAlignment="1">
      <alignment horizontal="left" vertical="center" indent="1"/>
    </xf>
    <xf numFmtId="0" fontId="18" fillId="0" borderId="0" xfId="0" applyFont="1"/>
    <xf numFmtId="0" fontId="18" fillId="0" borderId="0" xfId="0" applyFont="1" applyAlignment="1">
      <alignment horizontal="left" vertical="center" indent="1"/>
    </xf>
    <xf numFmtId="0" fontId="15" fillId="9" borderId="0" xfId="0" applyFont="1" applyFill="1" applyAlignment="1">
      <alignment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horizontal="center" vertical="center"/>
    </xf>
    <xf numFmtId="0" fontId="0" fillId="15" borderId="0" xfId="0" applyFill="1"/>
    <xf numFmtId="0" fontId="0" fillId="0" borderId="0" xfId="0" applyFill="1" applyBorder="1" applyAlignment="1">
      <alignment horizontal="center"/>
    </xf>
    <xf numFmtId="0" fontId="10" fillId="0" borderId="0" xfId="0" applyFont="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0" fillId="0" borderId="0" xfId="0" applyAlignment="1">
      <alignment horizontal="left"/>
    </xf>
    <xf numFmtId="0" fontId="0" fillId="0" borderId="1" xfId="0" applyBorder="1" applyAlignment="1">
      <alignment horizontal="left" vertical="center" wrapText="1"/>
    </xf>
    <xf numFmtId="0" fontId="1" fillId="9"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15"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0" fillId="0" borderId="0" xfId="0" applyFill="1"/>
    <xf numFmtId="0" fontId="0" fillId="0" borderId="0" xfId="0" applyBorder="1"/>
    <xf numFmtId="9" fontId="0" fillId="0" borderId="0" xfId="2" applyFont="1"/>
    <xf numFmtId="9" fontId="0" fillId="0" borderId="0" xfId="0" applyNumberFormat="1"/>
    <xf numFmtId="9" fontId="0" fillId="0" borderId="0" xfId="0" applyNumberFormat="1" applyAlignment="1">
      <alignment horizontal="center"/>
    </xf>
    <xf numFmtId="9" fontId="0" fillId="0" borderId="0" xfId="2" applyFont="1" applyAlignment="1"/>
    <xf numFmtId="9" fontId="0" fillId="0" borderId="0" xfId="0" applyNumberFormat="1" applyAlignment="1"/>
    <xf numFmtId="0" fontId="20" fillId="0" borderId="0" xfId="0" applyFont="1" applyAlignment="1">
      <alignment vertical="center"/>
    </xf>
    <xf numFmtId="0" fontId="21" fillId="3"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164" fontId="0" fillId="0" borderId="1" xfId="3" applyNumberFormat="1" applyFont="1" applyBorder="1" applyAlignment="1">
      <alignment horizontal="center" vertical="center"/>
    </xf>
    <xf numFmtId="9" fontId="1" fillId="4" borderId="0" xfId="0" applyNumberFormat="1" applyFont="1" applyFill="1"/>
    <xf numFmtId="9" fontId="0" fillId="17" borderId="0" xfId="0" applyNumberFormat="1" applyFill="1"/>
    <xf numFmtId="0" fontId="13" fillId="0" borderId="4" xfId="1" applyBorder="1" applyAlignment="1">
      <alignment horizontal="left" vertical="top"/>
    </xf>
    <xf numFmtId="0" fontId="0" fillId="0" borderId="0" xfId="0" applyAlignment="1">
      <alignment horizontal="left" vertical="top"/>
    </xf>
    <xf numFmtId="0" fontId="0" fillId="16" borderId="0" xfId="0" applyFill="1" applyAlignment="1">
      <alignment horizontal="center"/>
    </xf>
    <xf numFmtId="0" fontId="13" fillId="0" borderId="0" xfId="1" applyAlignment="1">
      <alignment horizontal="left"/>
    </xf>
    <xf numFmtId="0" fontId="0" fillId="0" borderId="0" xfId="0" applyAlignment="1">
      <alignment horizontal="left"/>
    </xf>
    <xf numFmtId="0" fontId="1" fillId="10" borderId="0" xfId="0" applyFont="1" applyFill="1" applyAlignment="1">
      <alignment horizontal="left" vertical="center"/>
    </xf>
    <xf numFmtId="0" fontId="1" fillId="2" borderId="0" xfId="0" applyFont="1" applyFill="1" applyAlignment="1">
      <alignment horizontal="left" vertical="top" wrapText="1"/>
    </xf>
    <xf numFmtId="0" fontId="5" fillId="2" borderId="0" xfId="0" applyFont="1" applyFill="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3"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9" fillId="7" borderId="0" xfId="0" applyFont="1" applyFill="1" applyAlignment="1">
      <alignment horizontal="left" vertical="center"/>
    </xf>
    <xf numFmtId="0" fontId="0" fillId="6" borderId="0" xfId="0" applyFill="1" applyAlignment="1">
      <alignment horizontal="center"/>
    </xf>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10" fillId="4" borderId="1" xfId="0"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5" fillId="3" borderId="1" xfId="0" applyFont="1" applyFill="1" applyBorder="1" applyAlignment="1">
      <alignment horizontal="center"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0" fillId="0" borderId="1" xfId="0" applyBorder="1" applyAlignment="1">
      <alignment horizontal="left"/>
    </xf>
    <xf numFmtId="0" fontId="0" fillId="12" borderId="0" xfId="0" applyFill="1" applyAlignment="1">
      <alignment horizontal="center"/>
    </xf>
    <xf numFmtId="0" fontId="1" fillId="13" borderId="0" xfId="0" applyFont="1" applyFill="1" applyAlignment="1">
      <alignment horizontal="left" vertical="top" wrapText="1"/>
    </xf>
    <xf numFmtId="0" fontId="0" fillId="13" borderId="0" xfId="0" applyFill="1" applyAlignment="1">
      <alignment horizontal="left" vertical="top" wrapText="1"/>
    </xf>
    <xf numFmtId="0" fontId="0" fillId="0" borderId="2" xfId="0" applyFill="1" applyBorder="1" applyAlignment="1">
      <alignment horizontal="center"/>
    </xf>
    <xf numFmtId="0" fontId="0" fillId="0" borderId="3" xfId="0" applyFill="1" applyBorder="1" applyAlignment="1">
      <alignment horizontal="center"/>
    </xf>
    <xf numFmtId="0" fontId="1" fillId="3"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0" fillId="0" borderId="0" xfId="0" applyAlignment="1">
      <alignment horizontal="center"/>
    </xf>
    <xf numFmtId="0" fontId="0" fillId="14" borderId="0" xfId="0" applyFill="1" applyAlignment="1">
      <alignment horizontal="center"/>
    </xf>
    <xf numFmtId="0" fontId="0" fillId="2" borderId="0" xfId="0" applyFill="1" applyAlignment="1">
      <alignment horizontal="left"/>
    </xf>
    <xf numFmtId="0" fontId="0" fillId="0" borderId="0" xfId="0" applyFill="1" applyAlignment="1">
      <alignment horizontal="center"/>
    </xf>
    <xf numFmtId="0" fontId="0" fillId="9" borderId="0" xfId="0" applyFill="1" applyAlignment="1">
      <alignment horizontal="center"/>
    </xf>
    <xf numFmtId="0" fontId="0" fillId="4" borderId="0" xfId="0" applyFill="1" applyAlignment="1">
      <alignment horizontal="center"/>
    </xf>
    <xf numFmtId="0" fontId="0" fillId="15" borderId="0" xfId="0" applyFill="1" applyAlignment="1">
      <alignment horizontal="center"/>
    </xf>
    <xf numFmtId="0" fontId="18" fillId="15" borderId="1" xfId="0" applyFont="1" applyFill="1" applyBorder="1" applyAlignment="1">
      <alignment horizontal="left" vertical="center"/>
    </xf>
    <xf numFmtId="0" fontId="0" fillId="0" borderId="1" xfId="0" applyBorder="1" applyAlignment="1">
      <alignment horizontal="center"/>
    </xf>
    <xf numFmtId="9" fontId="0" fillId="0" borderId="0" xfId="2"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3" borderId="1" xfId="0" applyFont="1" applyFill="1" applyBorder="1" applyAlignment="1">
      <alignment horizontal="center"/>
    </xf>
    <xf numFmtId="0" fontId="0" fillId="11" borderId="1" xfId="0" applyFill="1" applyBorder="1" applyAlignment="1">
      <alignment horizontal="left"/>
    </xf>
    <xf numFmtId="0" fontId="13" fillId="9" borderId="0" xfId="1" applyFill="1" applyAlignment="1">
      <alignment horizontal="center"/>
    </xf>
    <xf numFmtId="0" fontId="22" fillId="4" borderId="0" xfId="0" applyFont="1" applyFill="1" applyAlignment="1">
      <alignment horizontal="center" vertical="center" wrapText="1"/>
    </xf>
    <xf numFmtId="0" fontId="2" fillId="9" borderId="0" xfId="0" applyFont="1" applyFill="1" applyAlignment="1">
      <alignment horizontal="left"/>
    </xf>
    <xf numFmtId="164" fontId="1" fillId="0" borderId="1" xfId="3" applyNumberFormat="1" applyFont="1" applyBorder="1" applyAlignment="1">
      <alignment horizontal="left"/>
    </xf>
    <xf numFmtId="0" fontId="2" fillId="9" borderId="0" xfId="0" applyFont="1" applyFill="1" applyAlignment="1">
      <alignment horizontal="center"/>
    </xf>
    <xf numFmtId="0" fontId="1" fillId="0" borderId="0" xfId="0" applyFont="1" applyAlignment="1">
      <alignment horizontal="center"/>
    </xf>
    <xf numFmtId="0" fontId="24" fillId="0" borderId="0" xfId="0" applyFont="1"/>
    <xf numFmtId="0" fontId="11" fillId="0" borderId="0" xfId="0" applyFont="1"/>
    <xf numFmtId="0" fontId="0" fillId="3" borderId="1" xfId="0" applyFill="1" applyBorder="1"/>
    <xf numFmtId="0" fontId="0" fillId="16" borderId="1" xfId="0" applyFill="1" applyBorder="1"/>
    <xf numFmtId="0" fontId="0" fillId="15" borderId="1" xfId="0" applyFill="1" applyBorder="1"/>
    <xf numFmtId="0" fontId="23" fillId="0" borderId="1" xfId="0" applyFont="1" applyBorder="1"/>
    <xf numFmtId="9" fontId="0" fillId="0" borderId="1" xfId="2" applyNumberFormat="1" applyFont="1" applyBorder="1"/>
  </cellXfs>
  <cellStyles count="4">
    <cellStyle name="Currency" xfId="3" builtinId="4"/>
    <cellStyle name="Hyperlink" xfId="1" builtinId="8"/>
    <cellStyle name="Normal" xfId="0" builtinId="0"/>
    <cellStyle name="Percent" xfId="2" builtinId="5"/>
  </cellStyles>
  <dxfs count="21">
    <dxf>
      <fill>
        <patternFill>
          <bgColor rgb="FF92D050"/>
        </patternFill>
      </fill>
    </dxf>
    <dxf>
      <fill>
        <patternFill>
          <bgColor rgb="FFFFFF00"/>
        </patternFill>
      </fill>
    </dxf>
    <dxf>
      <fill>
        <patternFill>
          <bgColor rgb="FF00B0F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FF00"/>
        </patternFill>
      </fill>
    </dxf>
    <dxf>
      <fill>
        <patternFill>
          <bgColor rgb="FFFFC000"/>
        </patternFill>
      </fill>
    </dxf>
    <dxf>
      <fill>
        <patternFill>
          <bgColor rgb="FF00B050"/>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b/>
        <i val="0"/>
      </font>
      <fill>
        <gradientFill degree="45">
          <stop position="0">
            <color theme="0"/>
          </stop>
          <stop position="0.5">
            <color theme="5" tint="-0.25098422193060094"/>
          </stop>
          <stop position="1">
            <color theme="0"/>
          </stop>
        </gradientFill>
      </fill>
    </dxf>
    <dxf>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700</c:v>
                </c:pt>
                <c:pt idx="1">
                  <c:v>780</c:v>
                </c:pt>
                <c:pt idx="2">
                  <c:v>1580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EA9-4CFC-AAC4-BD626A46F8A7}"/>
              </c:ext>
            </c:extLst>
          </c:dPt>
          <c:dPt>
            <c:idx val="1"/>
            <c:bubble3D val="0"/>
            <c:spPr>
              <a:solidFill>
                <a:schemeClr val="accent2"/>
              </a:solidFill>
              <a:ln>
                <a:noFill/>
              </a:ln>
              <a:effectLst/>
            </c:spPr>
            <c:extLst>
              <c:ext xmlns:c16="http://schemas.microsoft.com/office/drawing/2014/chart" uri="{C3380CC4-5D6E-409C-BE32-E72D297353CC}">
                <c16:uniqueId val="{00000003-EEA9-4CFC-AAC4-BD626A46F8A7}"/>
              </c:ext>
            </c:extLst>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STUDENTS!PivotTable1</c:name>
    <c:fmtId val="0"/>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STUDENTS'!$S$38</c:f>
              <c:strCache>
                <c:ptCount val="1"/>
                <c:pt idx="0">
                  <c:v>Total</c:v>
                </c:pt>
              </c:strCache>
            </c:strRef>
          </c:tx>
          <c:spPr>
            <a:solidFill>
              <a:schemeClr val="accent6">
                <a:alpha val="70000"/>
              </a:schemeClr>
            </a:solidFill>
            <a:ln>
              <a:noFill/>
            </a:ln>
            <a:effectLst/>
          </c:spPr>
          <c:invertIfNegative val="0"/>
          <c:cat>
            <c:strRef>
              <c:f>'VIEW STUDENTS'!$R$39:$R$43</c:f>
              <c:strCache>
                <c:ptCount val="4"/>
                <c:pt idx="0">
                  <c:v>104</c:v>
                </c:pt>
                <c:pt idx="1">
                  <c:v>108</c:v>
                </c:pt>
                <c:pt idx="2">
                  <c:v>112</c:v>
                </c:pt>
                <c:pt idx="3">
                  <c:v>120</c:v>
                </c:pt>
              </c:strCache>
            </c:strRef>
          </c:cat>
          <c:val>
            <c:numRef>
              <c:f>'VIEW STUDENTS'!$S$39:$S$43</c:f>
              <c:numCache>
                <c:formatCode>General</c:formatCode>
                <c:ptCount val="4"/>
                <c:pt idx="0">
                  <c:v>67</c:v>
                </c:pt>
                <c:pt idx="1">
                  <c:v>95</c:v>
                </c:pt>
                <c:pt idx="2">
                  <c:v>73</c:v>
                </c:pt>
                <c:pt idx="3">
                  <c:v>85</c:v>
                </c:pt>
              </c:numCache>
            </c:numRef>
          </c:val>
          <c:extLst>
            <c:ext xmlns:c16="http://schemas.microsoft.com/office/drawing/2014/chart" uri="{C3380CC4-5D6E-409C-BE32-E72D297353CC}">
              <c16:uniqueId val="{00000001-81E3-4428-8B35-A8D9D59F8E14}"/>
            </c:ext>
          </c:extLst>
        </c:ser>
        <c:dLbls>
          <c:showLegendKey val="0"/>
          <c:showVal val="0"/>
          <c:showCatName val="0"/>
          <c:showSerName val="0"/>
          <c:showPercent val="0"/>
          <c:showBubbleSize val="0"/>
        </c:dLbls>
        <c:gapWidth val="80"/>
        <c:overlap val="25"/>
        <c:axId val="1743049456"/>
        <c:axId val="1839615456"/>
      </c:barChart>
      <c:catAx>
        <c:axId val="174304945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39615456"/>
        <c:crosses val="autoZero"/>
        <c:auto val="1"/>
        <c:lblAlgn val="ctr"/>
        <c:lblOffset val="100"/>
        <c:noMultiLvlLbl val="0"/>
      </c:catAx>
      <c:valAx>
        <c:axId val="18396154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4304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STUDENTS'!$U$38</c:f>
              <c:strCache>
                <c:ptCount val="1"/>
                <c:pt idx="0">
                  <c:v>Total</c:v>
                </c:pt>
              </c:strCache>
            </c:strRef>
          </c:tx>
          <c:spPr>
            <a:solidFill>
              <a:schemeClr val="accent1"/>
            </a:solidFill>
            <a:ln>
              <a:noFill/>
            </a:ln>
            <a:effectLst/>
          </c:spPr>
          <c:invertIfNegative val="0"/>
          <c:cat>
            <c:strRef>
              <c:f>'VIEW STUDENTS'!$T$39:$T$43</c:f>
              <c:strCache>
                <c:ptCount val="4"/>
                <c:pt idx="0">
                  <c:v>104</c:v>
                </c:pt>
                <c:pt idx="1">
                  <c:v>108</c:v>
                </c:pt>
                <c:pt idx="2">
                  <c:v>112</c:v>
                </c:pt>
                <c:pt idx="3">
                  <c:v>120</c:v>
                </c:pt>
              </c:strCache>
            </c:strRef>
          </c:cat>
          <c:val>
            <c:numRef>
              <c:f>'VIEW STUDENTS'!$U$39:$U$43</c:f>
              <c:numCache>
                <c:formatCode>General</c:formatCode>
                <c:ptCount val="4"/>
                <c:pt idx="0">
                  <c:v>85</c:v>
                </c:pt>
                <c:pt idx="1">
                  <c:v>92</c:v>
                </c:pt>
                <c:pt idx="2">
                  <c:v>91</c:v>
                </c:pt>
                <c:pt idx="3">
                  <c:v>84</c:v>
                </c:pt>
              </c:numCache>
            </c:numRef>
          </c:val>
          <c:extLst>
            <c:ext xmlns:c16="http://schemas.microsoft.com/office/drawing/2014/chart" uri="{C3380CC4-5D6E-409C-BE32-E72D297353CC}">
              <c16:uniqueId val="{00000001-7BEB-41E7-8118-0EBED7848A69}"/>
            </c:ext>
          </c:extLst>
        </c:ser>
        <c:dLbls>
          <c:showLegendKey val="0"/>
          <c:showVal val="0"/>
          <c:showCatName val="0"/>
          <c:showSerName val="0"/>
          <c:showPercent val="0"/>
          <c:showBubbleSize val="0"/>
        </c:dLbls>
        <c:gapWidth val="219"/>
        <c:overlap val="-27"/>
        <c:axId val="92640784"/>
        <c:axId val="92627888"/>
      </c:barChart>
      <c:catAx>
        <c:axId val="926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7888"/>
        <c:crosses val="autoZero"/>
        <c:auto val="1"/>
        <c:lblAlgn val="ctr"/>
        <c:lblOffset val="100"/>
        <c:noMultiLvlLbl val="0"/>
      </c:catAx>
      <c:valAx>
        <c:axId val="9262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spPr>
            <a:solidFill>
              <a:schemeClr val="accent6">
                <a:lumMod val="50000"/>
              </a:schemeClr>
            </a:solidFill>
          </c:spPr>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D83-4BC7-BEDD-5096ABC08B3C}"/>
              </c:ext>
            </c:extLst>
          </c:dPt>
          <c:dPt>
            <c:idx val="1"/>
            <c:bubble3D val="0"/>
            <c:spPr>
              <a:solidFill>
                <a:schemeClr val="bg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83-4BC7-BEDD-5096ABC08B3C}"/>
              </c:ext>
            </c:extLst>
          </c:dPt>
          <c:dLbls>
            <c:delete val="1"/>
          </c:dLbls>
          <c:val>
            <c:numRef>
              <c:f>PROGRESS!$F$28:$F$29</c:f>
              <c:numCache>
                <c:formatCode>0%</c:formatCode>
                <c:ptCount val="2"/>
                <c:pt idx="0">
                  <c:v>0.33333333333333331</c:v>
                </c:pt>
                <c:pt idx="1">
                  <c:v>0.66666666666666674</c:v>
                </c:pt>
              </c:numCache>
            </c:numRef>
          </c:val>
          <c:extLst>
            <c:ext xmlns:c16="http://schemas.microsoft.com/office/drawing/2014/chart" uri="{C3380CC4-5D6E-409C-BE32-E72D297353CC}">
              <c16:uniqueId val="{00000000-CD83-4BC7-BEDD-5096ABC08B3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CE-489F-A94B-5303C395E8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CE-489F-A94B-5303C395E811}"/>
              </c:ext>
            </c:extLst>
          </c:dPt>
          <c:val>
            <c:numRef>
              <c:f>PROGRESS!$L$26:$L$27</c:f>
              <c:numCache>
                <c:formatCode>0%</c:formatCode>
                <c:ptCount val="2"/>
                <c:pt idx="0">
                  <c:v>0.33333333333333331</c:v>
                </c:pt>
                <c:pt idx="1">
                  <c:v>0.66666666666666674</c:v>
                </c:pt>
              </c:numCache>
            </c:numRef>
          </c:val>
          <c:extLst>
            <c:ext xmlns:c16="http://schemas.microsoft.com/office/drawing/2014/chart" uri="{C3380CC4-5D6E-409C-BE32-E72D297353CC}">
              <c16:uniqueId val="{00000000-47C5-44C5-8387-4E2862194B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 PROGRESSIONS</a:t>
            </a:r>
          </a:p>
        </c:rich>
      </c:tx>
      <c:layout>
        <c:manualLayout>
          <c:xMode val="edge"/>
          <c:yMode val="edge"/>
          <c:x val="0.20179287290581216"/>
          <c:y val="2.7777777777777776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E0D6-48EE-B506-5E9E73D63F32}"/>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E0D6-48EE-B506-5E9E73D63F32}"/>
              </c:ext>
            </c:extLst>
          </c:dPt>
          <c:val>
            <c:numRef>
              <c:f>'check box'!$G$32:$G$33</c:f>
              <c:numCache>
                <c:formatCode>0%</c:formatCode>
                <c:ptCount val="2"/>
                <c:pt idx="0">
                  <c:v>0.85</c:v>
                </c:pt>
                <c:pt idx="1">
                  <c:v>0.15000000000000002</c:v>
                </c:pt>
              </c:numCache>
            </c:numRef>
          </c:val>
          <c:extLst>
            <c:ext xmlns:c16="http://schemas.microsoft.com/office/drawing/2014/chart" uri="{C3380CC4-5D6E-409C-BE32-E72D297353CC}">
              <c16:uniqueId val="{00000000-8BF6-4A95-A144-53B19E74B683}"/>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ALL TASKS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spPr>
            <a:pattFill prst="ltUpDiag">
              <a:fgClr>
                <a:schemeClr val="accent1"/>
              </a:fgClr>
              <a:bgClr>
                <a:schemeClr val="lt1"/>
              </a:bgClr>
            </a:pattFill>
            <a:ln>
              <a:noFill/>
            </a:ln>
            <a:effectLst/>
          </c:spPr>
          <c:invertIfNegative val="0"/>
          <c:cat>
            <c:strRef>
              <c:f>'check box'!$B$27:$B$31</c:f>
              <c:strCache>
                <c:ptCount val="5"/>
                <c:pt idx="0">
                  <c:v>Project 1</c:v>
                </c:pt>
                <c:pt idx="1">
                  <c:v>Project 2</c:v>
                </c:pt>
                <c:pt idx="2">
                  <c:v>Project 3</c:v>
                </c:pt>
                <c:pt idx="3">
                  <c:v>Project 4</c:v>
                </c:pt>
                <c:pt idx="4">
                  <c:v>Project 5</c:v>
                </c:pt>
              </c:strCache>
            </c:strRef>
          </c:cat>
          <c:val>
            <c:numRef>
              <c:f>'check box'!$G$27:$G$31</c:f>
              <c:numCache>
                <c:formatCode>0%</c:formatCode>
                <c:ptCount val="5"/>
                <c:pt idx="0">
                  <c:v>0.75</c:v>
                </c:pt>
                <c:pt idx="1">
                  <c:v>1</c:v>
                </c:pt>
                <c:pt idx="2">
                  <c:v>0.75</c:v>
                </c:pt>
                <c:pt idx="3">
                  <c:v>0.75</c:v>
                </c:pt>
                <c:pt idx="4">
                  <c:v>1</c:v>
                </c:pt>
              </c:numCache>
            </c:numRef>
          </c:val>
          <c:extLst>
            <c:ext xmlns:c16="http://schemas.microsoft.com/office/drawing/2014/chart" uri="{C3380CC4-5D6E-409C-BE32-E72D297353CC}">
              <c16:uniqueId val="{00000000-07CB-4E78-8993-4D2563D0C8E2}"/>
            </c:ext>
          </c:extLst>
        </c:ser>
        <c:dLbls>
          <c:showLegendKey val="0"/>
          <c:showVal val="0"/>
          <c:showCatName val="0"/>
          <c:showSerName val="0"/>
          <c:showPercent val="0"/>
          <c:showBubbleSize val="0"/>
        </c:dLbls>
        <c:gapWidth val="269"/>
        <c:overlap val="-20"/>
        <c:axId val="1916194240"/>
        <c:axId val="1916190912"/>
      </c:barChart>
      <c:catAx>
        <c:axId val="1916194240"/>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916190912"/>
        <c:crosses val="autoZero"/>
        <c:auto val="1"/>
        <c:lblAlgn val="ctr"/>
        <c:lblOffset val="100"/>
        <c:noMultiLvlLbl val="0"/>
      </c:catAx>
      <c:valAx>
        <c:axId val="19161909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16194240"/>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I$19" lockText="1" noThreeD="1"/>
</file>

<file path=xl/ctrlProps/ctrlProp2.xml><?xml version="1.0" encoding="utf-8"?>
<formControlPr xmlns="http://schemas.microsoft.com/office/spreadsheetml/2009/9/main" objectType="CheckBox" fmlaLink="$I$20" lockText="1" noThreeD="1"/>
</file>

<file path=xl/ctrlProps/ctrlProp3.xml><?xml version="1.0" encoding="utf-8"?>
<formControlPr xmlns="http://schemas.microsoft.com/office/spreadsheetml/2009/9/main" objectType="CheckBox" checked="Checked" fmlaLink="$I$21" lockText="1" noThreeD="1"/>
</file>

<file path=xl/ctrlProps/ctrlProp4.xml><?xml version="1.0" encoding="utf-8"?>
<formControlPr xmlns="http://schemas.microsoft.com/office/spreadsheetml/2009/9/main" objectType="CheckBox" fmlaLink="$I$22" lockText="1" noThreeD="1"/>
</file>

<file path=xl/ctrlProps/ctrlProp5.xml><?xml version="1.0" encoding="utf-8"?>
<formControlPr xmlns="http://schemas.microsoft.com/office/spreadsheetml/2009/9/main" objectType="CheckBox" checked="Checked" fmlaLink="$I$23" lockText="1" noThreeD="1"/>
</file>

<file path=xl/ctrlProps/ctrlProp6.xml><?xml version="1.0" encoding="utf-8"?>
<formControlPr xmlns="http://schemas.microsoft.com/office/spreadsheetml/2009/9/main" objectType="CheckBox" fmlaLink="$I$24" lockText="1" noThreeD="1"/>
</file>

<file path=xl/ctrlProps/ctrlProp7.xml><?xml version="1.0" encoding="utf-8"?>
<formControlPr xmlns="http://schemas.microsoft.com/office/spreadsheetml/2009/9/main" objectType="CheckBox" fmlaLink="$O$15" lockText="1" noThreeD="1"/>
</file>

<file path=xl/ctrlProps/ctrlProp8.xml><?xml version="1.0" encoding="utf-8"?>
<formControlPr xmlns="http://schemas.microsoft.com/office/spreadsheetml/2009/9/main" objectType="CheckBox" checked="Checked" fmlaLink="$O$16" lockText="1" noThreeD="1"/>
</file>

<file path=xl/ctrlProps/ctrlProp9.xml><?xml version="1.0" encoding="utf-8"?>
<formControlPr xmlns="http://schemas.microsoft.com/office/spreadsheetml/2009/9/main" objectType="CheckBox" fmlaLink="$O$17" lockText="1" noThreeD="1"/>
</file>

<file path=xl/ctrlProps/ctrlProp10.xml><?xml version="1.0" encoding="utf-8"?>
<formControlPr xmlns="http://schemas.microsoft.com/office/spreadsheetml/2009/9/main" objectType="CheckBox" fmlaLink="$O$18" lockText="1" noThreeD="1"/>
</file>

<file path=xl/ctrlProps/ctrlProp11.xml><?xml version="1.0" encoding="utf-8"?>
<formControlPr xmlns="http://schemas.microsoft.com/office/spreadsheetml/2009/9/main" objectType="CheckBox" fmlaLink="$O$19" lockText="1" noThreeD="1"/>
</file>

<file path=xl/ctrlProps/ctrlProp12.xml><?xml version="1.0" encoding="utf-8"?>
<formControlPr xmlns="http://schemas.microsoft.com/office/spreadsheetml/2009/9/main" objectType="CheckBox" checked="Checked" fmlaLink="$O$20" lockText="1" noThreeD="1"/>
</file>

<file path=xl/ctrlProps/ctrlProp13.xml><?xml version="1.0" encoding="utf-8"?>
<formControlPr xmlns="http://schemas.microsoft.com/office/spreadsheetml/2009/9/main" objectType="CheckBox" checked="Checked" fmlaLink="$C$27" lockText="1" noThreeD="1"/>
</file>

<file path=xl/ctrlProps/ctrlProp14.xml><?xml version="1.0" encoding="utf-8"?>
<formControlPr xmlns="http://schemas.microsoft.com/office/spreadsheetml/2009/9/main" objectType="CheckBox" checked="Checked" fmlaLink="$C$28" lockText="1" noThreeD="1"/>
</file>

<file path=xl/ctrlProps/ctrlProp15.xml><?xml version="1.0" encoding="utf-8"?>
<formControlPr xmlns="http://schemas.microsoft.com/office/spreadsheetml/2009/9/main" objectType="CheckBox" checked="Checked" fmlaLink="$C$29" lockText="1" noThreeD="1"/>
</file>

<file path=xl/ctrlProps/ctrlProp16.xml><?xml version="1.0" encoding="utf-8"?>
<formControlPr xmlns="http://schemas.microsoft.com/office/spreadsheetml/2009/9/main" objectType="CheckBox" checked="Checked" fmlaLink="$C$30" lockText="1" noThreeD="1"/>
</file>

<file path=xl/ctrlProps/ctrlProp17.xml><?xml version="1.0" encoding="utf-8"?>
<formControlPr xmlns="http://schemas.microsoft.com/office/spreadsheetml/2009/9/main" objectType="CheckBox" checked="Checked" fmlaLink="$C$31" lockText="1" noThreeD="1"/>
</file>

<file path=xl/ctrlProps/ctrlProp18.xml><?xml version="1.0" encoding="utf-8"?>
<formControlPr xmlns="http://schemas.microsoft.com/office/spreadsheetml/2009/9/main" objectType="CheckBox" checked="Checked" fmlaLink="$D$27" lockText="1" noThreeD="1"/>
</file>

<file path=xl/ctrlProps/ctrlProp19.xml><?xml version="1.0" encoding="utf-8"?>
<formControlPr xmlns="http://schemas.microsoft.com/office/spreadsheetml/2009/9/main" objectType="CheckBox" fmlaLink="$E$27" lockText="1" noThreeD="1"/>
</file>

<file path=xl/ctrlProps/ctrlProp20.xml><?xml version="1.0" encoding="utf-8"?>
<formControlPr xmlns="http://schemas.microsoft.com/office/spreadsheetml/2009/9/main" objectType="CheckBox" checked="Checked" fmlaLink="$F$27" lockText="1" noThreeD="1"/>
</file>

<file path=xl/ctrlProps/ctrlProp21.xml><?xml version="1.0" encoding="utf-8"?>
<formControlPr xmlns="http://schemas.microsoft.com/office/spreadsheetml/2009/9/main" objectType="CheckBox" checked="Checked" fmlaLink="$D$28" lockText="1" noThreeD="1"/>
</file>

<file path=xl/ctrlProps/ctrlProp22.xml><?xml version="1.0" encoding="utf-8"?>
<formControlPr xmlns="http://schemas.microsoft.com/office/spreadsheetml/2009/9/main" objectType="CheckBox" checked="Checked" fmlaLink="$E$28" lockText="1" noThreeD="1"/>
</file>

<file path=xl/ctrlProps/ctrlProp23.xml><?xml version="1.0" encoding="utf-8"?>
<formControlPr xmlns="http://schemas.microsoft.com/office/spreadsheetml/2009/9/main" objectType="CheckBox" checked="Checked" fmlaLink="$F$28" lockText="1" noThreeD="1"/>
</file>

<file path=xl/ctrlProps/ctrlProp24.xml><?xml version="1.0" encoding="utf-8"?>
<formControlPr xmlns="http://schemas.microsoft.com/office/spreadsheetml/2009/9/main" objectType="CheckBox" checked="Checked" fmlaLink="$D$29" lockText="1" noThreeD="1"/>
</file>

<file path=xl/ctrlProps/ctrlProp25.xml><?xml version="1.0" encoding="utf-8"?>
<formControlPr xmlns="http://schemas.microsoft.com/office/spreadsheetml/2009/9/main" objectType="CheckBox" fmlaLink="$E$29" lockText="1" noThreeD="1"/>
</file>

<file path=xl/ctrlProps/ctrlProp26.xml><?xml version="1.0" encoding="utf-8"?>
<formControlPr xmlns="http://schemas.microsoft.com/office/spreadsheetml/2009/9/main" objectType="CheckBox" checked="Checked" fmlaLink="$F$29" lockText="1" noThreeD="1"/>
</file>

<file path=xl/ctrlProps/ctrlProp27.xml><?xml version="1.0" encoding="utf-8"?>
<formControlPr xmlns="http://schemas.microsoft.com/office/spreadsheetml/2009/9/main" objectType="CheckBox" checked="Checked" fmlaLink="$D$30" lockText="1" noThreeD="1"/>
</file>

<file path=xl/ctrlProps/ctrlProp28.xml><?xml version="1.0" encoding="utf-8"?>
<formControlPr xmlns="http://schemas.microsoft.com/office/spreadsheetml/2009/9/main" objectType="CheckBox" fmlaLink="$E$30" lockText="1" noThreeD="1"/>
</file>

<file path=xl/ctrlProps/ctrlProp29.xml><?xml version="1.0" encoding="utf-8"?>
<formControlPr xmlns="http://schemas.microsoft.com/office/spreadsheetml/2009/9/main" objectType="CheckBox" checked="Checked" fmlaLink="$F$30" lockText="1" noThreeD="1"/>
</file>

<file path=xl/ctrlProps/ctrlProp30.xml><?xml version="1.0" encoding="utf-8"?>
<formControlPr xmlns="http://schemas.microsoft.com/office/spreadsheetml/2009/9/main" objectType="CheckBox" checked="Checked" fmlaLink="$D$31" lockText="1" noThreeD="1"/>
</file>

<file path=xl/ctrlProps/ctrlProp31.xml><?xml version="1.0" encoding="utf-8"?>
<formControlPr xmlns="http://schemas.microsoft.com/office/spreadsheetml/2009/9/main" objectType="CheckBox" checked="Checked" fmlaLink="$E$31" lockText="1" noThreeD="1"/>
</file>

<file path=xl/ctrlProps/ctrlProp32.xml><?xml version="1.0" encoding="utf-8"?>
<formControlPr xmlns="http://schemas.microsoft.com/office/spreadsheetml/2009/9/main" objectType="CheckBox" checked="Checked" fmlaLink="$F$31"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259080</xdr:colOff>
      <xdr:row>64</xdr:row>
      <xdr:rowOff>152400</xdr:rowOff>
    </xdr:from>
    <xdr:to>
      <xdr:col>4</xdr:col>
      <xdr:colOff>556260</xdr:colOff>
      <xdr:row>68</xdr:row>
      <xdr:rowOff>68580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868680" y="12176760"/>
          <a:ext cx="2125980" cy="647700"/>
        </a:xfrm>
        <a:prstGeom prst="bentConnector3">
          <a:avLst>
            <a:gd name="adj1" fmla="val 8082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140208</xdr:colOff>
      <xdr:row>118</xdr:row>
      <xdr:rowOff>50292</xdr:rowOff>
    </xdr:from>
    <xdr:to>
      <xdr:col>9</xdr:col>
      <xdr:colOff>289560</xdr:colOff>
      <xdr:row>121</xdr:row>
      <xdr:rowOff>28078</xdr:rowOff>
    </xdr:to>
    <xdr:sp macro="" textlink="">
      <xdr:nvSpPr>
        <xdr:cNvPr id="11" name="Arrow: Right 10">
          <a:extLst>
            <a:ext uri="{FF2B5EF4-FFF2-40B4-BE49-F238E27FC236}">
              <a16:creationId xmlns:a16="http://schemas.microsoft.com/office/drawing/2014/main" id="{00000000-0008-0000-0100-00000B000000}"/>
            </a:ext>
          </a:extLst>
        </xdr:cNvPr>
        <xdr:cNvSpPr/>
      </xdr:nvSpPr>
      <xdr:spPr>
        <a:xfrm rot="16200000">
          <a:off x="5438071" y="22138709"/>
          <a:ext cx="526426" cy="149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213360</xdr:colOff>
      <xdr:row>36</xdr:row>
      <xdr:rowOff>175260</xdr:rowOff>
    </xdr:from>
    <xdr:to>
      <xdr:col>28</xdr:col>
      <xdr:colOff>525780</xdr:colOff>
      <xdr:row>51</xdr:row>
      <xdr:rowOff>175260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381000</xdr:colOff>
      <xdr:row>50</xdr:row>
      <xdr:rowOff>15241</xdr:rowOff>
    </xdr:from>
    <xdr:to>
      <xdr:col>20</xdr:col>
      <xdr:colOff>480060</xdr:colOff>
      <xdr:row>57</xdr:row>
      <xdr:rowOff>38101</xdr:rowOff>
    </xdr:to>
    <mc:AlternateContent xmlns:mc="http://schemas.openxmlformats.org/markup-compatibility/2006" xmlns:a14="http://schemas.microsoft.com/office/drawing/2010/main">
      <mc:Choice Requires="a14">
        <xdr:graphicFrame macro="">
          <xdr:nvGraphicFramePr>
            <xdr:cNvPr id="3" name="Gra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3045440" y="925068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50</xdr:row>
      <xdr:rowOff>22860</xdr:rowOff>
    </xdr:from>
    <xdr:to>
      <xdr:col>18</xdr:col>
      <xdr:colOff>365760</xdr:colOff>
      <xdr:row>63</xdr:row>
      <xdr:rowOff>112395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201400" y="9258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57</xdr:row>
      <xdr:rowOff>53341</xdr:rowOff>
    </xdr:from>
    <xdr:to>
      <xdr:col>20</xdr:col>
      <xdr:colOff>487680</xdr:colOff>
      <xdr:row>63</xdr:row>
      <xdr:rowOff>83821</xdr:rowOff>
    </xdr:to>
    <mc:AlternateContent xmlns:mc="http://schemas.openxmlformats.org/markup-compatibility/2006" xmlns:a14="http://schemas.microsoft.com/office/drawing/2010/main">
      <mc:Choice Requires="a14">
        <xdr:graphicFrame macro="">
          <xdr:nvGraphicFramePr>
            <xdr:cNvPr id="5" name="Fees Paid">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Fees Paid"/>
            </a:graphicData>
          </a:graphic>
        </xdr:graphicFrame>
      </mc:Choice>
      <mc:Fallback xmlns="">
        <xdr:sp macro="" textlink="">
          <xdr:nvSpPr>
            <xdr:cNvPr id="0" name=""/>
            <xdr:cNvSpPr>
              <a:spLocks noTextEdit="1"/>
            </xdr:cNvSpPr>
          </xdr:nvSpPr>
          <xdr:spPr>
            <a:xfrm>
              <a:off x="13053060" y="1056894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220980</xdr:colOff>
      <xdr:row>52</xdr:row>
      <xdr:rowOff>38100</xdr:rowOff>
    </xdr:from>
    <xdr:to>
      <xdr:col>28</xdr:col>
      <xdr:colOff>525780</xdr:colOff>
      <xdr:row>67</xdr:row>
      <xdr:rowOff>38100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228600</xdr:colOff>
          <xdr:row>18</xdr:row>
          <xdr:rowOff>0</xdr:rowOff>
        </xdr:from>
        <xdr:to>
          <xdr:col>5</xdr:col>
          <xdr:colOff>449580</xdr:colOff>
          <xdr:row>18</xdr:row>
          <xdr:rowOff>175260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19</xdr:row>
          <xdr:rowOff>0</xdr:rowOff>
        </xdr:from>
        <xdr:to>
          <xdr:col>5</xdr:col>
          <xdr:colOff>449580</xdr:colOff>
          <xdr:row>19</xdr:row>
          <xdr:rowOff>175260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20</xdr:row>
          <xdr:rowOff>0</xdr:rowOff>
        </xdr:from>
        <xdr:to>
          <xdr:col>5</xdr:col>
          <xdr:colOff>449580</xdr:colOff>
          <xdr:row>20</xdr:row>
          <xdr:rowOff>175260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21</xdr:row>
          <xdr:rowOff>0</xdr:rowOff>
        </xdr:from>
        <xdr:to>
          <xdr:col>5</xdr:col>
          <xdr:colOff>449580</xdr:colOff>
          <xdr:row>21</xdr:row>
          <xdr:rowOff>175260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22</xdr:row>
          <xdr:rowOff>0</xdr:rowOff>
        </xdr:from>
        <xdr:to>
          <xdr:col>5</xdr:col>
          <xdr:colOff>449580</xdr:colOff>
          <xdr:row>22</xdr:row>
          <xdr:rowOff>175260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23</xdr:row>
          <xdr:rowOff>0</xdr:rowOff>
        </xdr:from>
        <xdr:to>
          <xdr:col>5</xdr:col>
          <xdr:colOff>449580</xdr:colOff>
          <xdr:row>23</xdr:row>
          <xdr:rowOff>175260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23813</xdr:colOff>
      <xdr:row>6</xdr:row>
      <xdr:rowOff>79375</xdr:rowOff>
    </xdr:from>
    <xdr:to>
      <xdr:col>8</xdr:col>
      <xdr:colOff>0</xdr:colOff>
      <xdr:row>16</xdr:row>
      <xdr:rowOff>111125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182880</xdr:colOff>
          <xdr:row>13</xdr:row>
          <xdr:rowOff>160020</xdr:rowOff>
        </xdr:from>
        <xdr:to>
          <xdr:col>13</xdr:col>
          <xdr:colOff>426720</xdr:colOff>
          <xdr:row>15</xdr:row>
          <xdr:rowOff>15240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14</xdr:row>
          <xdr:rowOff>160020</xdr:rowOff>
        </xdr:from>
        <xdr:to>
          <xdr:col>13</xdr:col>
          <xdr:colOff>426720</xdr:colOff>
          <xdr:row>16</xdr:row>
          <xdr:rowOff>15240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15</xdr:row>
          <xdr:rowOff>160020</xdr:rowOff>
        </xdr:from>
        <xdr:to>
          <xdr:col>13</xdr:col>
          <xdr:colOff>426720</xdr:colOff>
          <xdr:row>17</xdr:row>
          <xdr:rowOff>15240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16</xdr:row>
          <xdr:rowOff>160020</xdr:rowOff>
        </xdr:from>
        <xdr:to>
          <xdr:col>13</xdr:col>
          <xdr:colOff>426720</xdr:colOff>
          <xdr:row>18</xdr:row>
          <xdr:rowOff>15240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17</xdr:row>
          <xdr:rowOff>160020</xdr:rowOff>
        </xdr:from>
        <xdr:to>
          <xdr:col>13</xdr:col>
          <xdr:colOff>426720</xdr:colOff>
          <xdr:row>19</xdr:row>
          <xdr:rowOff>15240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18</xdr:row>
          <xdr:rowOff>160020</xdr:rowOff>
        </xdr:from>
        <xdr:to>
          <xdr:col>13</xdr:col>
          <xdr:colOff>426720</xdr:colOff>
          <xdr:row>20</xdr:row>
          <xdr:rowOff>15240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396875</xdr:colOff>
      <xdr:row>7</xdr:row>
      <xdr:rowOff>152400</xdr:rowOff>
    </xdr:from>
    <xdr:to>
      <xdr:col>23</xdr:col>
      <xdr:colOff>79375</xdr:colOff>
      <xdr:row>22</xdr:row>
      <xdr:rowOff>157163</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25</xdr:row>
          <xdr:rowOff>160020</xdr:rowOff>
        </xdr:from>
        <xdr:to>
          <xdr:col>2</xdr:col>
          <xdr:colOff>426720</xdr:colOff>
          <xdr:row>27</xdr:row>
          <xdr:rowOff>15240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160020</xdr:rowOff>
        </xdr:from>
        <xdr:to>
          <xdr:col>2</xdr:col>
          <xdr:colOff>426720</xdr:colOff>
          <xdr:row>28</xdr:row>
          <xdr:rowOff>15240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160020</xdr:rowOff>
        </xdr:from>
        <xdr:to>
          <xdr:col>2</xdr:col>
          <xdr:colOff>426720</xdr:colOff>
          <xdr:row>29</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160020</xdr:rowOff>
        </xdr:from>
        <xdr:to>
          <xdr:col>2</xdr:col>
          <xdr:colOff>426720</xdr:colOff>
          <xdr:row>30</xdr:row>
          <xdr:rowOff>15240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160020</xdr:rowOff>
        </xdr:from>
        <xdr:to>
          <xdr:col>2</xdr:col>
          <xdr:colOff>426720</xdr:colOff>
          <xdr:row>31</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25</xdr:row>
          <xdr:rowOff>160020</xdr:rowOff>
        </xdr:from>
        <xdr:to>
          <xdr:col>3</xdr:col>
          <xdr:colOff>426720</xdr:colOff>
          <xdr:row>27</xdr:row>
          <xdr:rowOff>15240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25</xdr:row>
          <xdr:rowOff>160020</xdr:rowOff>
        </xdr:from>
        <xdr:to>
          <xdr:col>4</xdr:col>
          <xdr:colOff>426720</xdr:colOff>
          <xdr:row>27</xdr:row>
          <xdr:rowOff>15240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25</xdr:row>
          <xdr:rowOff>160020</xdr:rowOff>
        </xdr:from>
        <xdr:to>
          <xdr:col>5</xdr:col>
          <xdr:colOff>426720</xdr:colOff>
          <xdr:row>27</xdr:row>
          <xdr:rowOff>15240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26</xdr:row>
          <xdr:rowOff>160020</xdr:rowOff>
        </xdr:from>
        <xdr:to>
          <xdr:col>3</xdr:col>
          <xdr:colOff>426720</xdr:colOff>
          <xdr:row>28</xdr:row>
          <xdr:rowOff>15240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26</xdr:row>
          <xdr:rowOff>160020</xdr:rowOff>
        </xdr:from>
        <xdr:to>
          <xdr:col>4</xdr:col>
          <xdr:colOff>426720</xdr:colOff>
          <xdr:row>28</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26</xdr:row>
          <xdr:rowOff>160020</xdr:rowOff>
        </xdr:from>
        <xdr:to>
          <xdr:col>5</xdr:col>
          <xdr:colOff>426720</xdr:colOff>
          <xdr:row>28</xdr:row>
          <xdr:rowOff>15240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27</xdr:row>
          <xdr:rowOff>160020</xdr:rowOff>
        </xdr:from>
        <xdr:to>
          <xdr:col>3</xdr:col>
          <xdr:colOff>426720</xdr:colOff>
          <xdr:row>29</xdr:row>
          <xdr:rowOff>15240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27</xdr:row>
          <xdr:rowOff>160020</xdr:rowOff>
        </xdr:from>
        <xdr:to>
          <xdr:col>4</xdr:col>
          <xdr:colOff>426720</xdr:colOff>
          <xdr:row>29</xdr:row>
          <xdr:rowOff>15240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27</xdr:row>
          <xdr:rowOff>160020</xdr:rowOff>
        </xdr:from>
        <xdr:to>
          <xdr:col>5</xdr:col>
          <xdr:colOff>426720</xdr:colOff>
          <xdr:row>29</xdr:row>
          <xdr:rowOff>15240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28</xdr:row>
          <xdr:rowOff>160020</xdr:rowOff>
        </xdr:from>
        <xdr:to>
          <xdr:col>3</xdr:col>
          <xdr:colOff>426720</xdr:colOff>
          <xdr:row>30</xdr:row>
          <xdr:rowOff>15240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28</xdr:row>
          <xdr:rowOff>160020</xdr:rowOff>
        </xdr:from>
        <xdr:to>
          <xdr:col>4</xdr:col>
          <xdr:colOff>426720</xdr:colOff>
          <xdr:row>30</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28</xdr:row>
          <xdr:rowOff>160020</xdr:rowOff>
        </xdr:from>
        <xdr:to>
          <xdr:col>5</xdr:col>
          <xdr:colOff>426720</xdr:colOff>
          <xdr:row>30</xdr:row>
          <xdr:rowOff>15240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29</xdr:row>
          <xdr:rowOff>160020</xdr:rowOff>
        </xdr:from>
        <xdr:to>
          <xdr:col>3</xdr:col>
          <xdr:colOff>426720</xdr:colOff>
          <xdr:row>31</xdr:row>
          <xdr:rowOff>15240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29</xdr:row>
          <xdr:rowOff>160020</xdr:rowOff>
        </xdr:from>
        <xdr:to>
          <xdr:col>4</xdr:col>
          <xdr:colOff>426720</xdr:colOff>
          <xdr:row>31</xdr:row>
          <xdr:rowOff>15240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29</xdr:row>
          <xdr:rowOff>160020</xdr:rowOff>
        </xdr:from>
        <xdr:to>
          <xdr:col>5</xdr:col>
          <xdr:colOff>426720</xdr:colOff>
          <xdr:row>31</xdr:row>
          <xdr:rowOff>15240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11</xdr:col>
      <xdr:colOff>15240</xdr:colOff>
      <xdr:row>35</xdr:row>
      <xdr:rowOff>175260</xdr:rowOff>
    </xdr:from>
    <xdr:to>
      <xdr:col>17</xdr:col>
      <xdr:colOff>22860</xdr:colOff>
      <xdr:row>51</xdr:row>
      <xdr:rowOff>106680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23</xdr:row>
      <xdr:rowOff>7620</xdr:rowOff>
    </xdr:from>
    <xdr:to>
      <xdr:col>17</xdr:col>
      <xdr:colOff>0</xdr:colOff>
      <xdr:row>34</xdr:row>
      <xdr:rowOff>76200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8.441700925927" createdVersion="7" refreshedVersion="7" minRefreshableVersion="3" recordCount="20" xr:uid="{6941973D-5EAC-437C-8502-4A27FB98C306}">
  <cacheSource type="worksheet">
    <worksheetSource ref="A38:I58" sheet="VIEW STUDENTS"/>
  </cacheSource>
  <cacheFields count="9">
    <cacheField name="Student ID" numFmtId="0">
      <sharedItems containsSemiMixedTypes="0" containsString="0" containsNumber="1" containsInteger="1" minValue="101" maxValue="120" count="20">
        <n v="107"/>
        <n v="116"/>
        <n v="120"/>
        <n v="104"/>
        <n v="110"/>
        <n v="105"/>
        <n v="117"/>
        <n v="103"/>
        <n v="113"/>
        <n v="102"/>
        <n v="119"/>
        <n v="106"/>
        <n v="112"/>
        <n v="108"/>
        <n v="114"/>
        <n v="115"/>
        <n v="118"/>
        <n v="101"/>
        <n v="111"/>
        <n v="109"/>
      </sharedItems>
    </cacheField>
    <cacheField name="Name" numFmtId="0">
      <sharedItems count="20">
        <s v="Grace"/>
        <s v="Peter"/>
        <s v="Tina"/>
        <s v="David"/>
        <s v="Jack"/>
        <s v="Emma"/>
        <s v="Quinn"/>
        <s v="Charlie"/>
        <s v="Mia"/>
        <s v="Bob"/>
        <s v="Sam"/>
        <s v="Frank"/>
        <s v="Liam"/>
        <s v="Hannah"/>
        <s v="Nathan"/>
        <s v="Olivia"/>
        <s v="Rachel"/>
        <s v="Alice"/>
        <s v="Kate"/>
        <s v="Ian"/>
      </sharedItems>
    </cacheField>
    <cacheField name="Age" numFmtId="0">
      <sharedItems containsSemiMixedTypes="0" containsString="0" containsNumber="1" containsInteger="1" minValue="19" maxValue="22" count="4">
        <n v="19"/>
        <n v="22"/>
        <n v="21"/>
        <n v="20"/>
      </sharedItems>
    </cacheField>
    <cacheField name="Email" numFmtId="0">
      <sharedItems/>
    </cacheField>
    <cacheField name="Phone" numFmtId="0">
      <sharedItems containsSemiMixedTypes="0" containsString="0" containsNumber="1" containsInteger="1" minValue="1098765430" maxValue="9876543210"/>
    </cacheField>
    <cacheField name="Grade" numFmtId="0">
      <sharedItems containsSemiMixedTypes="0" containsString="0" containsNumber="1" containsInteger="1" minValue="10" maxValue="12" count="3">
        <n v="12"/>
        <n v="11"/>
        <n v="10"/>
      </sharedItems>
    </cacheField>
    <cacheField name="Marks" numFmtId="0">
      <sharedItems containsSemiMixedTypes="0" containsString="0" containsNumber="1" containsInteger="1" minValue="67" maxValue="95"/>
    </cacheField>
    <cacheField name="Attendance" numFmtId="0">
      <sharedItems containsSemiMixedTypes="0" containsString="0" containsNumber="1" containsInteger="1" minValue="80" maxValue="97"/>
    </cacheField>
    <cacheField name="Fees Paid" numFmtId="0">
      <sharedItems count="2">
        <s v="No"/>
        <s v="Yes"/>
      </sharedItems>
    </cacheField>
  </cacheFields>
  <extLst>
    <ext xmlns:x14="http://schemas.microsoft.com/office/spreadsheetml/2009/9/main" uri="{725AE2AE-9491-48be-B2B4-4EB974FC3084}">
      <x14:pivotCacheDefinition pivotCacheId="265272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grace@email.com"/>
    <n v="3210987654"/>
    <x v="0"/>
    <n v="91"/>
    <n v="80"/>
    <x v="0"/>
  </r>
  <r>
    <x v="1"/>
    <x v="1"/>
    <x v="1"/>
    <s v="peter@email.com"/>
    <n v="3210987652"/>
    <x v="0"/>
    <n v="81"/>
    <n v="82"/>
    <x v="1"/>
  </r>
  <r>
    <x v="2"/>
    <x v="2"/>
    <x v="1"/>
    <s v="tina@email.com"/>
    <n v="8765432102"/>
    <x v="1"/>
    <n v="85"/>
    <n v="84"/>
    <x v="0"/>
  </r>
  <r>
    <x v="3"/>
    <x v="3"/>
    <x v="1"/>
    <s v="david@email.com"/>
    <n v="6543210987"/>
    <x v="1"/>
    <n v="67"/>
    <n v="85"/>
    <x v="0"/>
  </r>
  <r>
    <x v="4"/>
    <x v="4"/>
    <x v="2"/>
    <s v="jack@email.com"/>
    <n v="9876504321"/>
    <x v="0"/>
    <n v="77"/>
    <n v="85"/>
    <x v="0"/>
  </r>
  <r>
    <x v="5"/>
    <x v="5"/>
    <x v="3"/>
    <s v="emma@email.com"/>
    <n v="5432109876"/>
    <x v="1"/>
    <n v="74"/>
    <n v="87"/>
    <x v="1"/>
  </r>
  <r>
    <x v="6"/>
    <x v="6"/>
    <x v="3"/>
    <s v="quinn@email.com"/>
    <n v="2109876541"/>
    <x v="1"/>
    <n v="76"/>
    <n v="88"/>
    <x v="0"/>
  </r>
  <r>
    <x v="7"/>
    <x v="7"/>
    <x v="0"/>
    <s v="charlie@email.com"/>
    <n v="7654321098"/>
    <x v="2"/>
    <n v="92"/>
    <n v="88"/>
    <x v="1"/>
  </r>
  <r>
    <x v="8"/>
    <x v="8"/>
    <x v="3"/>
    <s v="mia@email.com"/>
    <n v="6543201098"/>
    <x v="0"/>
    <n v="79"/>
    <n v="89"/>
    <x v="1"/>
  </r>
  <r>
    <x v="9"/>
    <x v="9"/>
    <x v="2"/>
    <s v="bob@email.com"/>
    <n v="8765432109"/>
    <x v="2"/>
    <n v="78"/>
    <n v="90"/>
    <x v="1"/>
  </r>
  <r>
    <x v="10"/>
    <x v="10"/>
    <x v="0"/>
    <s v="sam@email.com"/>
    <n v="9876543201"/>
    <x v="0"/>
    <n v="87"/>
    <n v="90"/>
    <x v="1"/>
  </r>
  <r>
    <x v="11"/>
    <x v="11"/>
    <x v="2"/>
    <s v="frank@email.com"/>
    <n v="4321098765"/>
    <x v="0"/>
    <n v="88"/>
    <n v="90"/>
    <x v="1"/>
  </r>
  <r>
    <x v="12"/>
    <x v="12"/>
    <x v="1"/>
    <s v="liam@email.com"/>
    <n v="7654302109"/>
    <x v="1"/>
    <n v="73"/>
    <n v="91"/>
    <x v="0"/>
  </r>
  <r>
    <x v="13"/>
    <x v="13"/>
    <x v="1"/>
    <s v="hannah@email.com"/>
    <n v="2109876543"/>
    <x v="1"/>
    <n v="95"/>
    <n v="92"/>
    <x v="1"/>
  </r>
  <r>
    <x v="14"/>
    <x v="14"/>
    <x v="2"/>
    <s v="nathan@email.com"/>
    <n v="5432109870"/>
    <x v="2"/>
    <n v="86"/>
    <n v="93"/>
    <x v="1"/>
  </r>
  <r>
    <x v="15"/>
    <x v="15"/>
    <x v="0"/>
    <s v="olivia@email.com"/>
    <n v="4321098761"/>
    <x v="1"/>
    <n v="90"/>
    <n v="94"/>
    <x v="0"/>
  </r>
  <r>
    <x v="16"/>
    <x v="16"/>
    <x v="2"/>
    <s v="rachel@email.com"/>
    <n v="1098765430"/>
    <x v="2"/>
    <n v="83"/>
    <n v="95"/>
    <x v="1"/>
  </r>
  <r>
    <x v="17"/>
    <x v="17"/>
    <x v="3"/>
    <s v="alice@email.com"/>
    <n v="9876543210"/>
    <x v="2"/>
    <n v="85"/>
    <n v="95"/>
    <x v="0"/>
  </r>
  <r>
    <x v="18"/>
    <x v="18"/>
    <x v="0"/>
    <s v="kate@email.com"/>
    <n v="8765403210"/>
    <x v="2"/>
    <n v="82"/>
    <n v="96"/>
    <x v="1"/>
  </r>
  <r>
    <x v="19"/>
    <x v="19"/>
    <x v="3"/>
    <s v="ian@email.com"/>
    <n v="1098765432"/>
    <x v="2"/>
    <n v="89"/>
    <n v="9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x="2"/>
        <item h="1"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08D488-2093-44C4-8172-E3F115C3FCE6}"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T38:U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pivotField showAll="0">
      <items count="5">
        <item h="1" x="0"/>
        <item h="1" x="3"/>
        <item x="2"/>
        <item x="1"/>
        <item t="default"/>
      </items>
    </pivotField>
    <pivotField showAll="0"/>
    <pivotField showAll="0"/>
    <pivotField showAll="0">
      <items count="4">
        <item h="1" x="2"/>
        <item x="1"/>
        <item h="1" x="0"/>
        <item t="default"/>
      </items>
    </pivotField>
    <pivotField showAll="0"/>
    <pivotField dataField="1"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Attendan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ADDD7-A2EB-43B0-909C-0F2366B57B7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R38:S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items count="21">
        <item x="17"/>
        <item x="9"/>
        <item x="7"/>
        <item x="3"/>
        <item x="5"/>
        <item x="11"/>
        <item x="0"/>
        <item x="13"/>
        <item x="19"/>
        <item x="4"/>
        <item x="18"/>
        <item x="12"/>
        <item x="8"/>
        <item x="14"/>
        <item x="15"/>
        <item x="1"/>
        <item x="6"/>
        <item x="16"/>
        <item x="10"/>
        <item x="2"/>
        <item t="default"/>
      </items>
    </pivotField>
    <pivotField showAll="0">
      <items count="5">
        <item h="1" x="0"/>
        <item h="1" x="3"/>
        <item x="2"/>
        <item x="1"/>
        <item t="default"/>
      </items>
    </pivotField>
    <pivotField showAll="0"/>
    <pivotField showAll="0"/>
    <pivotField showAll="0">
      <items count="4">
        <item h="1" x="2"/>
        <item x="1"/>
        <item h="1" x="0"/>
        <item t="default"/>
      </items>
    </pivotField>
    <pivotField dataField="1" showAll="0"/>
    <pivotField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Mark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90CE7D8-D633-4AE3-8B14-A7F058E021D6}" sourceName="Grade">
  <pivotTables>
    <pivotTable tabId="3" name="PivotTable1"/>
    <pivotTable tabId="3" name="PivotTable2"/>
  </pivotTables>
  <data>
    <tabular pivotCacheId="265272106">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758BA98-6B2A-4773-841F-61B9FC447B30}" sourceName="Age">
  <pivotTables>
    <pivotTable tabId="3" name="PivotTable1"/>
    <pivotTable tabId="3" name="PivotTable2"/>
  </pivotTables>
  <data>
    <tabular pivotCacheId="265272106">
      <items count="4">
        <i x="0"/>
        <i x="3"/>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s_Paid" xr10:uid="{60E1803A-5B6C-4708-8D15-83760B561301}" sourceName="Fees Paid">
  <pivotTables>
    <pivotTable tabId="3" name="PivotTable1"/>
    <pivotTable tabId="3" name="PivotTable2"/>
  </pivotTables>
  <data>
    <tabular pivotCacheId="2652721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E485FB3B-CE00-4941-9038-81DA3F4D4A2C}" cache="Slicer_Grade" caption="Grade" rowHeight="234950"/>
  <slicer name="Age" xr10:uid="{CD9C5CA1-29D9-4E03-81AF-30F2B7F4E258}" cache="Slicer_Age" caption="Age" rowHeight="234950"/>
  <slicer name="Fees Paid" xr10:uid="{1E68F33D-3FEB-4203-A606-2F023C8E1D68}" cache="Slicer_Fees_Paid" caption="Fees Pa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Tl5SRQ_yduw" TargetMode="External"/><Relationship Id="rId1" Type="http://schemas.openxmlformats.org/officeDocument/2006/relationships/hyperlink" Target="https://youtu.be/ShBTJrdioL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youtu.be/xIynD1gFOLo" TargetMode="Externa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7.xml"/><Relationship Id="rId13" Type="http://schemas.openxmlformats.org/officeDocument/2006/relationships/ctrlProp" Target="../ctrlProps/ctrlProp22.xml"/><Relationship Id="rId18" Type="http://schemas.openxmlformats.org/officeDocument/2006/relationships/ctrlProp" Target="../ctrlProps/ctrlProp27.xml"/><Relationship Id="rId3" Type="http://schemas.openxmlformats.org/officeDocument/2006/relationships/vmlDrawing" Target="../drawings/vmlDrawing2.vml"/><Relationship Id="rId21" Type="http://schemas.openxmlformats.org/officeDocument/2006/relationships/ctrlProp" Target="../ctrlProps/ctrlProp30.xml"/><Relationship Id="rId7" Type="http://schemas.openxmlformats.org/officeDocument/2006/relationships/ctrlProp" Target="../ctrlProps/ctrlProp16.xml"/><Relationship Id="rId12" Type="http://schemas.openxmlformats.org/officeDocument/2006/relationships/ctrlProp" Target="../ctrlProps/ctrlProp21.xml"/><Relationship Id="rId17" Type="http://schemas.openxmlformats.org/officeDocument/2006/relationships/ctrlProp" Target="../ctrlProps/ctrlProp26.xml"/><Relationship Id="rId2" Type="http://schemas.openxmlformats.org/officeDocument/2006/relationships/drawing" Target="../drawings/drawing4.xml"/><Relationship Id="rId16" Type="http://schemas.openxmlformats.org/officeDocument/2006/relationships/ctrlProp" Target="../ctrlProps/ctrlProp25.xml"/><Relationship Id="rId20" Type="http://schemas.openxmlformats.org/officeDocument/2006/relationships/ctrlProp" Target="../ctrlProps/ctrlProp29.xml"/><Relationship Id="rId1" Type="http://schemas.openxmlformats.org/officeDocument/2006/relationships/printerSettings" Target="../printerSettings/printerSettings5.bin"/><Relationship Id="rId6" Type="http://schemas.openxmlformats.org/officeDocument/2006/relationships/ctrlProp" Target="../ctrlProps/ctrlProp15.xml"/><Relationship Id="rId11" Type="http://schemas.openxmlformats.org/officeDocument/2006/relationships/ctrlProp" Target="../ctrlProps/ctrlProp20.xml"/><Relationship Id="rId5" Type="http://schemas.openxmlformats.org/officeDocument/2006/relationships/ctrlProp" Target="../ctrlProps/ctrlProp14.xml"/><Relationship Id="rId15" Type="http://schemas.openxmlformats.org/officeDocument/2006/relationships/ctrlProp" Target="../ctrlProps/ctrlProp24.xml"/><Relationship Id="rId23" Type="http://schemas.openxmlformats.org/officeDocument/2006/relationships/ctrlProp" Target="../ctrlProps/ctrlProp32.xml"/><Relationship Id="rId10" Type="http://schemas.openxmlformats.org/officeDocument/2006/relationships/ctrlProp" Target="../ctrlProps/ctrlProp19.xml"/><Relationship Id="rId19" Type="http://schemas.openxmlformats.org/officeDocument/2006/relationships/ctrlProp" Target="../ctrlProps/ctrlProp28.xml"/><Relationship Id="rId4" Type="http://schemas.openxmlformats.org/officeDocument/2006/relationships/ctrlProp" Target="../ctrlProps/ctrlProp13.xml"/><Relationship Id="rId9" Type="http://schemas.openxmlformats.org/officeDocument/2006/relationships/ctrlProp" Target="../ctrlProps/ctrlProp18.xml"/><Relationship Id="rId14" Type="http://schemas.openxmlformats.org/officeDocument/2006/relationships/ctrlProp" Target="../ctrlProps/ctrlProp23.xml"/><Relationship Id="rId22" Type="http://schemas.openxmlformats.org/officeDocument/2006/relationships/ctrlProp" Target="../ctrlProps/ctrlProp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J9"/>
  <sheetViews>
    <sheetView workbookViewId="0">
      <selection activeCell="A3" sqref="A3:E3"/>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10">
      <c r="A1" s="5" t="s">
        <v>0</v>
      </c>
      <c r="B1" s="5" t="s">
        <v>1</v>
      </c>
      <c r="C1" s="5" t="s">
        <v>2</v>
      </c>
      <c r="D1" s="5" t="s">
        <v>3</v>
      </c>
      <c r="E1" s="5" t="s">
        <v>4</v>
      </c>
    </row>
    <row r="2" spans="1:10" ht="62.4" customHeight="1">
      <c r="A2" s="1" t="s">
        <v>5</v>
      </c>
      <c r="B2" s="2" t="s">
        <v>6</v>
      </c>
      <c r="C2" s="3" t="s">
        <v>7</v>
      </c>
      <c r="D2" s="3" t="s">
        <v>8</v>
      </c>
      <c r="E2" s="3" t="s">
        <v>9</v>
      </c>
      <c r="F2" s="66" t="s">
        <v>116</v>
      </c>
      <c r="G2" s="67"/>
      <c r="H2" s="67"/>
      <c r="I2" s="67"/>
      <c r="J2" s="67"/>
    </row>
    <row r="3" spans="1:10" ht="60.6" customHeight="1">
      <c r="A3" s="1" t="s">
        <v>10</v>
      </c>
      <c r="B3" s="2" t="s">
        <v>11</v>
      </c>
      <c r="C3" s="3" t="s">
        <v>12</v>
      </c>
      <c r="D3" s="4" t="s">
        <v>13</v>
      </c>
      <c r="E3" s="3" t="s">
        <v>14</v>
      </c>
    </row>
    <row r="4" spans="1:10" ht="57.6" customHeight="1">
      <c r="A4" s="1" t="s">
        <v>15</v>
      </c>
      <c r="B4" s="2" t="s">
        <v>16</v>
      </c>
      <c r="C4" s="3" t="s">
        <v>17</v>
      </c>
      <c r="D4" s="3" t="s">
        <v>18</v>
      </c>
      <c r="E4" s="3" t="s">
        <v>19</v>
      </c>
    </row>
    <row r="5" spans="1:10" ht="54.6" customHeight="1">
      <c r="A5" s="1" t="s">
        <v>20</v>
      </c>
      <c r="B5" s="2" t="s">
        <v>21</v>
      </c>
      <c r="C5" s="3" t="s">
        <v>22</v>
      </c>
      <c r="D5" s="3" t="s">
        <v>23</v>
      </c>
      <c r="E5" s="3" t="s">
        <v>24</v>
      </c>
    </row>
    <row r="6" spans="1:10" ht="58.8" customHeight="1">
      <c r="A6" s="1" t="s">
        <v>25</v>
      </c>
      <c r="B6" s="2" t="s">
        <v>26</v>
      </c>
      <c r="C6" s="3" t="s">
        <v>27</v>
      </c>
      <c r="D6" s="3" t="s">
        <v>28</v>
      </c>
      <c r="E6" s="3" t="s">
        <v>29</v>
      </c>
    </row>
    <row r="7" spans="1:10" ht="57.6">
      <c r="A7" s="1" t="s">
        <v>30</v>
      </c>
      <c r="B7" s="2" t="s">
        <v>31</v>
      </c>
      <c r="C7" s="3" t="s">
        <v>32</v>
      </c>
      <c r="D7" s="3" t="s">
        <v>33</v>
      </c>
      <c r="E7" s="2" t="s">
        <v>34</v>
      </c>
    </row>
    <row r="9" spans="1:10">
      <c r="A9" s="68" t="s">
        <v>204</v>
      </c>
      <c r="B9" s="68"/>
      <c r="C9" s="69" t="s">
        <v>203</v>
      </c>
      <c r="D9" s="70"/>
    </row>
  </sheetData>
  <mergeCells count="3">
    <mergeCell ref="F2:J2"/>
    <mergeCell ref="A9:B9"/>
    <mergeCell ref="C9:D9"/>
  </mergeCells>
  <hyperlinks>
    <hyperlink ref="F2" r:id="rId1" xr:uid="{CA270109-D5D8-4121-BB2A-2843914E30D2}"/>
    <hyperlink ref="C9" r:id="rId2" xr:uid="{B5A4BBC4-EDC5-40C1-99D5-EDA50CB0537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sheetPr>
    <tabColor theme="9"/>
  </sheetPr>
  <dimension ref="A1:N152"/>
  <sheetViews>
    <sheetView showGridLines="0" topLeftCell="A116" workbookViewId="0">
      <selection activeCell="A146" sqref="A146"/>
    </sheetView>
  </sheetViews>
  <sheetFormatPr defaultRowHeight="14.4"/>
  <cols>
    <col min="3" max="3" width="19.6640625" customWidth="1"/>
    <col min="4" max="4" width="13.44140625" customWidth="1"/>
    <col min="11" max="11" width="12.5546875" bestFit="1" customWidth="1"/>
    <col min="12" max="12" width="12.6640625" bestFit="1" customWidth="1"/>
    <col min="13" max="13" width="12.5546875" bestFit="1" customWidth="1"/>
    <col min="14" max="14" width="11.6640625" bestFit="1" customWidth="1"/>
  </cols>
  <sheetData>
    <row r="1" spans="1:13" ht="21">
      <c r="A1" s="74" t="s">
        <v>35</v>
      </c>
      <c r="B1" s="74"/>
      <c r="C1" s="74"/>
      <c r="D1" s="74"/>
      <c r="E1" s="74"/>
      <c r="F1" s="8"/>
      <c r="G1" s="8"/>
    </row>
    <row r="2" spans="1:13" ht="21">
      <c r="A2" s="74"/>
      <c r="B2" s="74"/>
      <c r="C2" s="74"/>
      <c r="D2" s="74"/>
      <c r="E2" s="74"/>
      <c r="F2" s="8"/>
      <c r="G2" s="8"/>
    </row>
    <row r="4" spans="1:13">
      <c r="B4" s="75" t="s">
        <v>36</v>
      </c>
      <c r="C4" s="75"/>
      <c r="D4" s="75"/>
      <c r="E4" s="75"/>
      <c r="F4" s="75"/>
      <c r="G4" s="75"/>
      <c r="H4" s="75"/>
    </row>
    <row r="5" spans="1:13">
      <c r="B5" s="75"/>
      <c r="C5" s="75"/>
      <c r="D5" s="75"/>
      <c r="E5" s="75"/>
      <c r="F5" s="75"/>
      <c r="G5" s="75"/>
      <c r="H5" s="75"/>
    </row>
    <row r="7" spans="1:13" ht="24">
      <c r="B7" s="6" t="s">
        <v>37</v>
      </c>
      <c r="C7" s="6" t="s">
        <v>38</v>
      </c>
      <c r="D7" s="6" t="s">
        <v>59</v>
      </c>
      <c r="F7" s="87" t="s">
        <v>63</v>
      </c>
      <c r="G7" s="87"/>
      <c r="H7" s="76" t="s">
        <v>60</v>
      </c>
      <c r="I7" s="76"/>
      <c r="J7" s="76" t="s">
        <v>61</v>
      </c>
      <c r="K7" s="76"/>
      <c r="L7" s="76" t="s">
        <v>62</v>
      </c>
      <c r="M7" s="76"/>
    </row>
    <row r="8" spans="1:13">
      <c r="B8" s="3" t="s">
        <v>39</v>
      </c>
      <c r="C8" s="3">
        <v>78</v>
      </c>
      <c r="D8" s="7" t="str">
        <f>IF(C8&gt;=50,$F$15, $G$15)</f>
        <v>PASS</v>
      </c>
      <c r="F8" s="77">
        <f>COUNT(C8:C27)</f>
        <v>20</v>
      </c>
      <c r="G8" s="77"/>
      <c r="H8" s="77">
        <f>AVERAGE(C8:C27)</f>
        <v>69.3</v>
      </c>
      <c r="I8" s="77"/>
      <c r="J8" s="77">
        <f>COUNTIF(D8:D27,"PASS")</f>
        <v>16</v>
      </c>
      <c r="K8" s="77"/>
      <c r="L8" s="77">
        <f>F8-J8</f>
        <v>4</v>
      </c>
      <c r="M8" s="77"/>
    </row>
    <row r="9" spans="1:13">
      <c r="B9" s="3" t="s">
        <v>40</v>
      </c>
      <c r="C9" s="3">
        <v>55</v>
      </c>
      <c r="D9" s="7" t="str">
        <f t="shared" ref="D9:D27" si="0">IF(C9&gt;=50,$F$15, $G$15)</f>
        <v>PASS</v>
      </c>
      <c r="F9" s="77"/>
      <c r="G9" s="77"/>
      <c r="H9" s="77"/>
      <c r="I9" s="77"/>
      <c r="J9" s="77"/>
      <c r="K9" s="77"/>
      <c r="L9" s="77"/>
      <c r="M9" s="77"/>
    </row>
    <row r="10" spans="1:13">
      <c r="B10" s="3" t="s">
        <v>41</v>
      </c>
      <c r="C10" s="3">
        <v>90</v>
      </c>
      <c r="D10" s="7" t="str">
        <f t="shared" si="0"/>
        <v>PASS</v>
      </c>
      <c r="F10" s="77"/>
      <c r="G10" s="77"/>
      <c r="H10" s="77"/>
      <c r="I10" s="77"/>
      <c r="J10" s="77"/>
      <c r="K10" s="77"/>
      <c r="L10" s="77"/>
      <c r="M10" s="77"/>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14" t="s">
        <v>86</v>
      </c>
      <c r="L13" t="s">
        <v>89</v>
      </c>
    </row>
    <row r="14" spans="1:13">
      <c r="B14" s="3" t="s">
        <v>45</v>
      </c>
      <c r="C14" s="3">
        <v>72</v>
      </c>
      <c r="D14" s="7" t="str">
        <f t="shared" si="0"/>
        <v>PASS</v>
      </c>
      <c r="F14" s="80" t="s">
        <v>64</v>
      </c>
      <c r="G14" s="80"/>
      <c r="K14" s="15" t="s">
        <v>66</v>
      </c>
      <c r="L14" s="16">
        <v>160</v>
      </c>
    </row>
    <row r="15" spans="1:13">
      <c r="B15" s="3" t="s">
        <v>46</v>
      </c>
      <c r="C15" s="3">
        <v>34</v>
      </c>
      <c r="D15" s="7" t="str">
        <f t="shared" si="0"/>
        <v>FAIL</v>
      </c>
      <c r="F15" s="9" t="s">
        <v>65</v>
      </c>
      <c r="G15" s="9" t="s">
        <v>66</v>
      </c>
      <c r="K15" s="15" t="s">
        <v>65</v>
      </c>
      <c r="L15" s="16">
        <v>1226</v>
      </c>
    </row>
    <row r="16" spans="1:13">
      <c r="B16" s="3" t="s">
        <v>47</v>
      </c>
      <c r="C16" s="3">
        <v>95</v>
      </c>
      <c r="D16" s="7" t="str">
        <f t="shared" si="0"/>
        <v>PASS</v>
      </c>
      <c r="K16" s="15" t="s">
        <v>87</v>
      </c>
      <c r="L16" s="16">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81" t="s">
        <v>67</v>
      </c>
      <c r="C30" s="82"/>
      <c r="D30" s="82"/>
      <c r="E30" s="82"/>
      <c r="F30" s="82"/>
      <c r="G30" s="82"/>
      <c r="H30" s="82"/>
    </row>
    <row r="32" spans="2:8">
      <c r="B32" s="10" t="s">
        <v>68</v>
      </c>
      <c r="C32" s="10" t="s">
        <v>69</v>
      </c>
      <c r="D32" s="10" t="s">
        <v>70</v>
      </c>
    </row>
    <row r="33" spans="2:14">
      <c r="B33" s="3" t="s">
        <v>75</v>
      </c>
      <c r="C33" s="11">
        <v>900</v>
      </c>
      <c r="D33" s="7" t="s">
        <v>77</v>
      </c>
    </row>
    <row r="34" spans="2:14">
      <c r="B34" s="3" t="s">
        <v>75</v>
      </c>
      <c r="C34" s="11">
        <v>850</v>
      </c>
      <c r="D34" s="7" t="s">
        <v>72</v>
      </c>
      <c r="F34" s="83" t="s">
        <v>82</v>
      </c>
      <c r="G34" s="83"/>
      <c r="J34" s="83" t="s">
        <v>85</v>
      </c>
      <c r="K34" s="83"/>
      <c r="M34" s="14" t="s">
        <v>86</v>
      </c>
      <c r="N34" t="s">
        <v>88</v>
      </c>
    </row>
    <row r="35" spans="2:14">
      <c r="B35" s="3" t="s">
        <v>75</v>
      </c>
      <c r="C35" s="11">
        <v>800</v>
      </c>
      <c r="D35" s="7" t="s">
        <v>74</v>
      </c>
      <c r="F35" s="12" t="s">
        <v>78</v>
      </c>
      <c r="G35" s="9">
        <f>COUNTIF(D33:D52,F35)</f>
        <v>6</v>
      </c>
      <c r="J35" s="13" t="str" cm="1">
        <f t="array" ref="J35:J37">_xlfn.UNIQUE(B33:B52)</f>
        <v>Tablet</v>
      </c>
      <c r="K35" s="9">
        <f>COUNTIF(B33:B52,J35)</f>
        <v>6</v>
      </c>
      <c r="M35" s="15" t="s">
        <v>71</v>
      </c>
      <c r="N35" s="16">
        <v>700</v>
      </c>
    </row>
    <row r="36" spans="2:14">
      <c r="B36" s="3" t="s">
        <v>75</v>
      </c>
      <c r="C36" s="11">
        <v>780</v>
      </c>
      <c r="D36" s="7" t="s">
        <v>74</v>
      </c>
      <c r="F36" s="12" t="s">
        <v>79</v>
      </c>
      <c r="G36" s="9">
        <f t="shared" ref="G36:G38" si="1">COUNTIF(D34:D53,F36)</f>
        <v>5</v>
      </c>
      <c r="J36" s="13" t="str">
        <v>Laptop</v>
      </c>
      <c r="K36" s="9">
        <f t="shared" ref="K36:K37" si="2">COUNTIF(B34:B53,J36)</f>
        <v>7</v>
      </c>
      <c r="M36" s="15" t="s">
        <v>73</v>
      </c>
      <c r="N36" s="16">
        <v>780</v>
      </c>
    </row>
    <row r="37" spans="2:14">
      <c r="B37" s="3" t="s">
        <v>75</v>
      </c>
      <c r="C37" s="11">
        <v>750</v>
      </c>
      <c r="D37" s="7" t="s">
        <v>76</v>
      </c>
      <c r="F37" s="12" t="s">
        <v>80</v>
      </c>
      <c r="G37" s="9">
        <f t="shared" si="1"/>
        <v>5</v>
      </c>
      <c r="J37" s="13" t="str">
        <v>Phone</v>
      </c>
      <c r="K37" s="9">
        <f t="shared" si="2"/>
        <v>7</v>
      </c>
      <c r="M37" s="15" t="s">
        <v>75</v>
      </c>
      <c r="N37" s="16">
        <v>1580</v>
      </c>
    </row>
    <row r="38" spans="2:14">
      <c r="B38" s="3" t="s">
        <v>71</v>
      </c>
      <c r="C38" s="11">
        <v>700</v>
      </c>
      <c r="D38" s="7" t="s">
        <v>74</v>
      </c>
      <c r="F38" s="12" t="s">
        <v>81</v>
      </c>
      <c r="G38" s="9">
        <f t="shared" si="1"/>
        <v>3</v>
      </c>
      <c r="M38" s="15" t="s">
        <v>87</v>
      </c>
      <c r="N38" s="16">
        <v>3060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79" t="s">
        <v>90</v>
      </c>
      <c r="J42" s="79"/>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10">
      <c r="B49" s="3" t="s">
        <v>71</v>
      </c>
      <c r="C49" s="11">
        <v>450</v>
      </c>
      <c r="D49" s="7" t="s">
        <v>76</v>
      </c>
    </row>
    <row r="50" spans="2:10">
      <c r="B50" s="3" t="s">
        <v>73</v>
      </c>
      <c r="C50" s="11">
        <v>410</v>
      </c>
      <c r="D50" s="7" t="s">
        <v>76</v>
      </c>
    </row>
    <row r="51" spans="2:10">
      <c r="B51" s="3" t="s">
        <v>73</v>
      </c>
      <c r="C51" s="11">
        <v>400</v>
      </c>
      <c r="D51" s="7" t="s">
        <v>76</v>
      </c>
    </row>
    <row r="52" spans="2:10">
      <c r="B52" s="3" t="s">
        <v>73</v>
      </c>
      <c r="C52" s="11">
        <v>300</v>
      </c>
      <c r="D52" s="7" t="s">
        <v>74</v>
      </c>
    </row>
    <row r="57" spans="2:10" ht="15.6">
      <c r="B57" s="78" t="s">
        <v>91</v>
      </c>
      <c r="C57" s="78"/>
      <c r="D57" s="78"/>
      <c r="E57" s="17"/>
      <c r="H57">
        <v>123</v>
      </c>
      <c r="J57">
        <v>123</v>
      </c>
    </row>
    <row r="58" spans="2:10" ht="15.6">
      <c r="B58" s="78"/>
      <c r="C58" s="78"/>
      <c r="D58" s="78"/>
      <c r="E58" s="17"/>
      <c r="H58">
        <v>124</v>
      </c>
      <c r="J58">
        <v>124</v>
      </c>
    </row>
    <row r="59" spans="2:10">
      <c r="H59">
        <v>125</v>
      </c>
      <c r="J59">
        <v>125</v>
      </c>
    </row>
    <row r="60" spans="2:10">
      <c r="B60" s="84" t="s">
        <v>92</v>
      </c>
      <c r="C60" s="84"/>
      <c r="D60" s="84"/>
      <c r="H60">
        <v>126</v>
      </c>
      <c r="J60">
        <v>126</v>
      </c>
    </row>
    <row r="61" spans="2:10">
      <c r="B61" s="9" t="s">
        <v>93</v>
      </c>
      <c r="C61" s="85" t="s">
        <v>97</v>
      </c>
      <c r="D61" s="86"/>
      <c r="H61">
        <v>127</v>
      </c>
      <c r="J61">
        <v>127</v>
      </c>
    </row>
    <row r="62" spans="2:10">
      <c r="B62" s="9" t="s">
        <v>94</v>
      </c>
      <c r="C62" s="88" t="s">
        <v>98</v>
      </c>
      <c r="D62" s="89"/>
      <c r="H62">
        <v>128</v>
      </c>
      <c r="J62">
        <v>128</v>
      </c>
    </row>
    <row r="63" spans="2:10">
      <c r="B63" s="9" t="s">
        <v>95</v>
      </c>
      <c r="C63" s="88" t="s">
        <v>99</v>
      </c>
      <c r="D63" s="89"/>
      <c r="H63">
        <v>129</v>
      </c>
      <c r="J63">
        <v>129</v>
      </c>
    </row>
    <row r="64" spans="2:10">
      <c r="B64" s="9" t="s">
        <v>96</v>
      </c>
      <c r="C64" s="88" t="s">
        <v>100</v>
      </c>
      <c r="D64" s="89"/>
      <c r="H64">
        <v>130</v>
      </c>
      <c r="J64">
        <v>130</v>
      </c>
    </row>
    <row r="65" spans="2:10">
      <c r="H65">
        <v>131</v>
      </c>
      <c r="J65">
        <v>131</v>
      </c>
    </row>
    <row r="66" spans="2:10">
      <c r="H66">
        <v>132</v>
      </c>
      <c r="J66">
        <v>132</v>
      </c>
    </row>
    <row r="67" spans="2:10">
      <c r="B67" s="90" t="s">
        <v>101</v>
      </c>
      <c r="C67" s="90"/>
      <c r="D67" s="9">
        <v>34</v>
      </c>
      <c r="H67">
        <v>133</v>
      </c>
      <c r="J67">
        <v>133</v>
      </c>
    </row>
    <row r="68" spans="2:10">
      <c r="B68" s="90" t="s">
        <v>102</v>
      </c>
      <c r="C68" s="90"/>
      <c r="D68" s="9">
        <v>35</v>
      </c>
      <c r="H68">
        <v>134</v>
      </c>
      <c r="J68">
        <v>134</v>
      </c>
    </row>
    <row r="69" spans="2:10">
      <c r="B69" s="90" t="s">
        <v>103</v>
      </c>
      <c r="C69" s="90"/>
      <c r="D69" s="9">
        <v>36</v>
      </c>
      <c r="F69" s="18" t="s">
        <v>105</v>
      </c>
      <c r="H69">
        <v>135</v>
      </c>
      <c r="J69">
        <v>135</v>
      </c>
    </row>
    <row r="70" spans="2:10">
      <c r="B70" s="90" t="s">
        <v>104</v>
      </c>
      <c r="C70" s="90"/>
      <c r="D70" s="9">
        <v>37</v>
      </c>
      <c r="H70">
        <v>136</v>
      </c>
      <c r="J70">
        <v>136</v>
      </c>
    </row>
    <row r="71" spans="2:10">
      <c r="B71" s="90" t="s">
        <v>105</v>
      </c>
      <c r="C71" s="90"/>
      <c r="D71" s="9">
        <v>38</v>
      </c>
      <c r="H71">
        <v>137</v>
      </c>
      <c r="J71">
        <v>137</v>
      </c>
    </row>
    <row r="72" spans="2:10">
      <c r="B72" s="90" t="s">
        <v>106</v>
      </c>
      <c r="C72" s="90"/>
      <c r="D72" s="9">
        <v>39</v>
      </c>
      <c r="H72">
        <v>138</v>
      </c>
      <c r="J72">
        <v>138</v>
      </c>
    </row>
    <row r="73" spans="2:10">
      <c r="B73" s="90" t="s">
        <v>107</v>
      </c>
      <c r="C73" s="90"/>
      <c r="D73" s="9">
        <v>40</v>
      </c>
      <c r="H73">
        <v>139</v>
      </c>
      <c r="J73">
        <v>139</v>
      </c>
    </row>
    <row r="74" spans="2:10">
      <c r="H74">
        <v>140</v>
      </c>
      <c r="J74">
        <v>140</v>
      </c>
    </row>
    <row r="75" spans="2:10">
      <c r="H75">
        <v>141</v>
      </c>
      <c r="J75">
        <v>141</v>
      </c>
    </row>
    <row r="76" spans="2:10">
      <c r="H76">
        <v>142</v>
      </c>
      <c r="J76">
        <v>142</v>
      </c>
    </row>
    <row r="77" spans="2:10">
      <c r="H77">
        <v>143</v>
      </c>
      <c r="J77">
        <v>143</v>
      </c>
    </row>
    <row r="78" spans="2:10">
      <c r="H78">
        <v>144</v>
      </c>
      <c r="J78">
        <v>144</v>
      </c>
    </row>
    <row r="81" spans="2:5">
      <c r="B81" s="71" t="s">
        <v>108</v>
      </c>
      <c r="C81" s="71"/>
      <c r="D81" s="71"/>
      <c r="E81" s="71"/>
    </row>
    <row r="82" spans="2:5">
      <c r="B82" s="71"/>
      <c r="C82" s="71"/>
      <c r="D82" s="71"/>
      <c r="E82" s="71"/>
    </row>
    <row r="85" spans="2:5">
      <c r="B85" s="10" t="s">
        <v>109</v>
      </c>
      <c r="C85" s="10" t="s">
        <v>38</v>
      </c>
    </row>
    <row r="86" spans="2:5">
      <c r="B86" s="3" t="s">
        <v>39</v>
      </c>
      <c r="C86" s="3">
        <v>78</v>
      </c>
    </row>
    <row r="87" spans="2:5">
      <c r="B87" s="3" t="s">
        <v>40</v>
      </c>
      <c r="C87" s="3">
        <v>35</v>
      </c>
    </row>
    <row r="88" spans="2:5">
      <c r="B88" s="3" t="s">
        <v>41</v>
      </c>
      <c r="C88" s="3">
        <v>90</v>
      </c>
    </row>
    <row r="89" spans="2:5">
      <c r="B89" s="3" t="s">
        <v>42</v>
      </c>
      <c r="C89" s="3">
        <v>45</v>
      </c>
    </row>
    <row r="90" spans="2:5">
      <c r="B90" s="3" t="s">
        <v>43</v>
      </c>
      <c r="C90" s="3">
        <v>38</v>
      </c>
    </row>
    <row r="91" spans="2:5">
      <c r="B91" s="3" t="s">
        <v>44</v>
      </c>
      <c r="C91" s="3">
        <v>60</v>
      </c>
    </row>
    <row r="92" spans="2:5">
      <c r="B92" s="3" t="s">
        <v>45</v>
      </c>
      <c r="C92" s="3">
        <v>72</v>
      </c>
    </row>
    <row r="93" spans="2:5">
      <c r="B93" s="3" t="s">
        <v>46</v>
      </c>
      <c r="C93" s="3">
        <v>34</v>
      </c>
    </row>
    <row r="94" spans="2:5">
      <c r="B94" s="3" t="s">
        <v>47</v>
      </c>
      <c r="C94" s="3">
        <v>95</v>
      </c>
    </row>
    <row r="95" spans="2:5">
      <c r="B95" s="3" t="s">
        <v>48</v>
      </c>
      <c r="C95" s="3">
        <v>80</v>
      </c>
    </row>
    <row r="97" spans="2:5">
      <c r="B97" s="72" t="s">
        <v>110</v>
      </c>
      <c r="C97" s="72"/>
      <c r="D97" s="72"/>
      <c r="E97" s="72"/>
    </row>
    <row r="98" spans="2:5">
      <c r="B98" s="72"/>
      <c r="C98" s="72"/>
      <c r="D98" s="72"/>
      <c r="E98" s="72"/>
    </row>
    <row r="100" spans="2:5">
      <c r="B100" s="10" t="s">
        <v>68</v>
      </c>
      <c r="C100" s="10" t="s">
        <v>69</v>
      </c>
    </row>
    <row r="101" spans="2:5">
      <c r="B101" s="19" t="s">
        <v>71</v>
      </c>
      <c r="C101" s="19">
        <v>500</v>
      </c>
    </row>
    <row r="102" spans="2:5">
      <c r="B102" s="19" t="s">
        <v>73</v>
      </c>
      <c r="C102" s="19">
        <v>300</v>
      </c>
    </row>
    <row r="103" spans="2:5">
      <c r="B103" s="19" t="s">
        <v>75</v>
      </c>
      <c r="C103" s="19">
        <v>700</v>
      </c>
    </row>
    <row r="104" spans="2:5">
      <c r="B104" s="19" t="s">
        <v>71</v>
      </c>
      <c r="C104" s="19">
        <v>450</v>
      </c>
    </row>
    <row r="105" spans="2:5">
      <c r="B105" s="19" t="s">
        <v>73</v>
      </c>
      <c r="C105" s="19">
        <v>620</v>
      </c>
    </row>
    <row r="106" spans="2:5">
      <c r="B106" s="19" t="s">
        <v>75</v>
      </c>
      <c r="C106" s="19">
        <v>800</v>
      </c>
    </row>
    <row r="107" spans="2:5">
      <c r="B107" s="19" t="s">
        <v>71</v>
      </c>
      <c r="C107" s="19">
        <v>550</v>
      </c>
    </row>
    <row r="108" spans="2:5">
      <c r="B108" s="19" t="s">
        <v>73</v>
      </c>
      <c r="C108" s="19">
        <v>400</v>
      </c>
    </row>
    <row r="109" spans="2:5">
      <c r="B109" s="19" t="s">
        <v>75</v>
      </c>
      <c r="C109" s="19">
        <v>900</v>
      </c>
    </row>
    <row r="110" spans="2:5">
      <c r="B110" s="19" t="s">
        <v>71</v>
      </c>
      <c r="C110" s="19">
        <v>700</v>
      </c>
    </row>
    <row r="114" spans="2:14">
      <c r="B114" s="73" t="s">
        <v>111</v>
      </c>
      <c r="C114" s="73"/>
      <c r="D114" s="73"/>
      <c r="E114" s="73"/>
      <c r="F114" s="73"/>
      <c r="G114" s="73"/>
    </row>
    <row r="115" spans="2:14">
      <c r="B115" s="73"/>
      <c r="C115" s="73"/>
      <c r="D115" s="73"/>
      <c r="E115" s="73"/>
      <c r="F115" s="73"/>
      <c r="G115" s="73"/>
    </row>
    <row r="117" spans="2:14">
      <c r="B117" s="10" t="s">
        <v>68</v>
      </c>
      <c r="C117" s="10" t="s">
        <v>69</v>
      </c>
      <c r="D117" s="10" t="s">
        <v>70</v>
      </c>
      <c r="G117" s="24" t="s">
        <v>114</v>
      </c>
      <c r="H117" s="24" t="s">
        <v>115</v>
      </c>
      <c r="J117" s="27" t="s">
        <v>117</v>
      </c>
      <c r="K117" s="27" t="s">
        <v>118</v>
      </c>
      <c r="L117" s="27" t="s">
        <v>121</v>
      </c>
    </row>
    <row r="118" spans="2:14">
      <c r="B118" s="3" t="s">
        <v>71</v>
      </c>
      <c r="C118" s="3">
        <v>500</v>
      </c>
      <c r="D118" s="3" t="s">
        <v>72</v>
      </c>
      <c r="F118" s="20" t="str" cm="1">
        <f t="array" ref="F118:F121">_xlfn.UNIQUE(D118:D127)</f>
        <v>North</v>
      </c>
      <c r="G118" s="9">
        <f>COUNTIF(D118:D127,F118)</f>
        <v>3</v>
      </c>
      <c r="H118" s="9">
        <f>SUMIF(D118:D127,F118,C118:C127)</f>
        <v>1750</v>
      </c>
      <c r="J118" s="28" t="s">
        <v>119</v>
      </c>
      <c r="K118" s="9">
        <f>SUMIF(B118:B127,J118,C118:C127)</f>
        <v>2200</v>
      </c>
      <c r="L118" s="9">
        <f>COUNTIF(B118:B127,J118)</f>
        <v>4</v>
      </c>
    </row>
    <row r="119" spans="2:14">
      <c r="B119" s="3" t="s">
        <v>73</v>
      </c>
      <c r="C119" s="3">
        <v>300</v>
      </c>
      <c r="D119" s="3" t="s">
        <v>74</v>
      </c>
      <c r="F119" s="21" t="str">
        <v>South</v>
      </c>
      <c r="G119" s="9">
        <f t="shared" ref="G119:G121" si="3">COUNTIF(D119:D128,F119)</f>
        <v>3</v>
      </c>
      <c r="H119" s="9">
        <f t="shared" ref="H119:H121" si="4">SUMIF(D119:D128,F119,C119:C128)</f>
        <v>1800</v>
      </c>
    </row>
    <row r="120" spans="2:14">
      <c r="B120" s="3" t="s">
        <v>75</v>
      </c>
      <c r="C120" s="3">
        <v>700</v>
      </c>
      <c r="D120" s="3" t="s">
        <v>72</v>
      </c>
      <c r="F120" s="22" t="str">
        <v>East</v>
      </c>
      <c r="G120" s="9">
        <f t="shared" si="3"/>
        <v>2</v>
      </c>
      <c r="H120" s="9">
        <f t="shared" si="4"/>
        <v>850</v>
      </c>
      <c r="L120" s="92" t="s">
        <v>123</v>
      </c>
      <c r="M120" s="93"/>
      <c r="N120" s="93"/>
    </row>
    <row r="121" spans="2:14">
      <c r="B121" s="3" t="s">
        <v>71</v>
      </c>
      <c r="C121" s="3">
        <v>450</v>
      </c>
      <c r="D121" s="3" t="s">
        <v>76</v>
      </c>
      <c r="F121" s="23" t="str">
        <v>West</v>
      </c>
      <c r="G121" s="9">
        <f t="shared" si="3"/>
        <v>2</v>
      </c>
      <c r="H121" s="9">
        <f t="shared" si="4"/>
        <v>1520</v>
      </c>
      <c r="L121" s="93"/>
      <c r="M121" s="93"/>
      <c r="N121" s="93"/>
    </row>
    <row r="122" spans="2:14">
      <c r="B122" s="3" t="s">
        <v>73</v>
      </c>
      <c r="C122" s="3">
        <v>620</v>
      </c>
      <c r="D122" s="3" t="s">
        <v>77</v>
      </c>
    </row>
    <row r="123" spans="2:14">
      <c r="B123" s="3" t="s">
        <v>75</v>
      </c>
      <c r="C123" s="3">
        <v>800</v>
      </c>
      <c r="D123" s="3" t="s">
        <v>74</v>
      </c>
      <c r="J123" s="91" t="s">
        <v>120</v>
      </c>
      <c r="K123" s="91"/>
      <c r="L123" s="21" t="str" cm="1">
        <f t="array" ref="L123:L125">_xlfn.UNIQUE(B118:B127)</f>
        <v>Laptop</v>
      </c>
    </row>
    <row r="124" spans="2:14">
      <c r="B124" s="3" t="s">
        <v>71</v>
      </c>
      <c r="C124" s="3">
        <v>550</v>
      </c>
      <c r="D124" s="3" t="s">
        <v>72</v>
      </c>
      <c r="L124" s="21" t="str">
        <v>Phone</v>
      </c>
    </row>
    <row r="125" spans="2:14">
      <c r="B125" s="3" t="s">
        <v>73</v>
      </c>
      <c r="C125" s="3">
        <v>400</v>
      </c>
      <c r="D125" s="3" t="s">
        <v>76</v>
      </c>
      <c r="L125" s="21" t="str">
        <v>Tablet</v>
      </c>
    </row>
    <row r="126" spans="2:14">
      <c r="B126" s="3" t="s">
        <v>75</v>
      </c>
      <c r="C126" s="3">
        <v>900</v>
      </c>
      <c r="D126" s="3" t="s">
        <v>77</v>
      </c>
    </row>
    <row r="127" spans="2:14">
      <c r="B127" s="3" t="s">
        <v>71</v>
      </c>
      <c r="C127" s="3">
        <v>700</v>
      </c>
      <c r="D127" s="3" t="s">
        <v>74</v>
      </c>
    </row>
    <row r="130" spans="2:11">
      <c r="B130" s="72" t="s">
        <v>112</v>
      </c>
      <c r="C130" s="72"/>
      <c r="D130" s="72"/>
      <c r="E130" s="72"/>
      <c r="F130" s="72"/>
    </row>
    <row r="131" spans="2:11">
      <c r="B131" s="72"/>
      <c r="C131" s="72"/>
      <c r="D131" s="72"/>
      <c r="E131" s="72"/>
      <c r="F131" s="72"/>
    </row>
    <row r="133" spans="2:11">
      <c r="B133" s="10" t="s">
        <v>68</v>
      </c>
      <c r="C133" s="10" t="s">
        <v>69</v>
      </c>
      <c r="D133" s="10" t="s">
        <v>70</v>
      </c>
      <c r="E133" s="10" t="s">
        <v>113</v>
      </c>
      <c r="I133" s="26" t="s">
        <v>124</v>
      </c>
    </row>
    <row r="134" spans="2:11">
      <c r="B134" s="3" t="s">
        <v>71</v>
      </c>
      <c r="C134" s="3">
        <v>500</v>
      </c>
      <c r="D134" s="3" t="s">
        <v>72</v>
      </c>
      <c r="E134" s="3"/>
    </row>
    <row r="135" spans="2:11">
      <c r="B135" s="3" t="s">
        <v>73</v>
      </c>
      <c r="C135" s="3">
        <v>300</v>
      </c>
      <c r="D135" s="3" t="s">
        <v>74</v>
      </c>
      <c r="E135" s="3"/>
      <c r="I135" s="29" t="s">
        <v>125</v>
      </c>
      <c r="J135" s="94" t="s">
        <v>73</v>
      </c>
      <c r="K135" s="95"/>
    </row>
    <row r="136" spans="2:11">
      <c r="B136" s="3" t="s">
        <v>75</v>
      </c>
      <c r="C136" s="3">
        <v>700</v>
      </c>
      <c r="D136" s="3" t="s">
        <v>72</v>
      </c>
      <c r="E136" s="3"/>
      <c r="I136" s="29" t="s">
        <v>126</v>
      </c>
      <c r="J136" s="94">
        <f>IFERROR(VLOOKUP($J$135,$B$134:$D$143,2,FALSE),"Not found")</f>
        <v>300</v>
      </c>
      <c r="K136" s="95"/>
    </row>
    <row r="137" spans="2:11">
      <c r="B137" s="3" t="s">
        <v>71</v>
      </c>
      <c r="C137" s="3">
        <v>450</v>
      </c>
      <c r="D137" s="3" t="s">
        <v>76</v>
      </c>
      <c r="E137" s="3"/>
    </row>
    <row r="138" spans="2:11">
      <c r="B138" s="3" t="s">
        <v>73</v>
      </c>
      <c r="C138" s="3">
        <v>620</v>
      </c>
      <c r="D138" s="3" t="s">
        <v>77</v>
      </c>
      <c r="E138" s="3"/>
    </row>
    <row r="139" spans="2:11">
      <c r="B139" s="3" t="s">
        <v>75</v>
      </c>
      <c r="C139" s="3">
        <v>800</v>
      </c>
      <c r="D139" s="3" t="s">
        <v>74</v>
      </c>
      <c r="E139" s="3"/>
    </row>
    <row r="140" spans="2:11">
      <c r="B140" s="3" t="s">
        <v>71</v>
      </c>
      <c r="C140" s="3">
        <v>550</v>
      </c>
      <c r="D140" s="3" t="s">
        <v>72</v>
      </c>
      <c r="E140" s="3"/>
    </row>
    <row r="141" spans="2:11">
      <c r="B141" s="3" t="s">
        <v>73</v>
      </c>
      <c r="C141" s="3">
        <v>400</v>
      </c>
      <c r="D141" s="3" t="s">
        <v>76</v>
      </c>
      <c r="E141" s="3"/>
    </row>
    <row r="142" spans="2:11">
      <c r="B142" s="3" t="s">
        <v>75</v>
      </c>
      <c r="C142" s="3">
        <v>900</v>
      </c>
      <c r="D142" s="3" t="s">
        <v>77</v>
      </c>
      <c r="E142" s="3"/>
    </row>
    <row r="143" spans="2:11">
      <c r="B143" s="3" t="s">
        <v>71</v>
      </c>
      <c r="C143" s="3">
        <v>700</v>
      </c>
      <c r="D143" s="3" t="s">
        <v>74</v>
      </c>
      <c r="E143" s="3"/>
    </row>
    <row r="146" spans="2:10">
      <c r="B146" s="10" t="s">
        <v>127</v>
      </c>
      <c r="C146" s="10" t="s">
        <v>128</v>
      </c>
      <c r="D146" s="10" t="s">
        <v>73</v>
      </c>
      <c r="E146" s="10" t="s">
        <v>38</v>
      </c>
      <c r="G146" s="96" t="s">
        <v>134</v>
      </c>
      <c r="H146" s="97"/>
    </row>
    <row r="147" spans="2:10" ht="16.8" customHeight="1">
      <c r="B147" s="3" t="s">
        <v>39</v>
      </c>
      <c r="C147" s="3" t="s">
        <v>129</v>
      </c>
      <c r="D147" s="3">
        <v>9876543210</v>
      </c>
      <c r="E147" s="3">
        <v>85</v>
      </c>
      <c r="G147" s="70" t="s">
        <v>135</v>
      </c>
      <c r="H147" s="70"/>
      <c r="I147" s="99" t="s">
        <v>138</v>
      </c>
      <c r="J147" s="99"/>
    </row>
    <row r="148" spans="2:10" ht="20.399999999999999" customHeight="1">
      <c r="B148" s="3" t="s">
        <v>40</v>
      </c>
      <c r="C148" s="3" t="s">
        <v>130</v>
      </c>
      <c r="D148" s="3">
        <v>8765432109</v>
      </c>
      <c r="E148" s="3">
        <v>78</v>
      </c>
      <c r="I148" s="100" t="str">
        <f>IFERROR(VLOOKUP($I$147,$B$147:$E$151,2,FALSE),"NOT FOUND")</f>
        <v>charlie@email.com</v>
      </c>
      <c r="J148" s="100"/>
    </row>
    <row r="149" spans="2:10" ht="22.2" customHeight="1">
      <c r="B149" s="3" t="s">
        <v>41</v>
      </c>
      <c r="C149" s="3" t="s">
        <v>131</v>
      </c>
      <c r="D149" s="3">
        <v>7654321098</v>
      </c>
      <c r="E149" s="3">
        <v>92</v>
      </c>
      <c r="I149" s="100">
        <f>IFERROR(VLOOKUP($I$147,$B$147:$E$151,3,FALSE),"NOT FOUND")</f>
        <v>7654321098</v>
      </c>
      <c r="J149" s="100"/>
    </row>
    <row r="150" spans="2:10" ht="20.399999999999999" customHeight="1">
      <c r="B150" s="3" t="s">
        <v>42</v>
      </c>
      <c r="C150" s="3" t="s">
        <v>132</v>
      </c>
      <c r="D150" s="3">
        <v>6543210987</v>
      </c>
      <c r="E150" s="3">
        <v>67</v>
      </c>
      <c r="I150" s="100">
        <f>IFERROR(VLOOKUP($I$147,$B$147:$E$151,4,FALSE),"NOT FOUND")</f>
        <v>92</v>
      </c>
      <c r="J150" s="100"/>
    </row>
    <row r="151" spans="2:10" ht="21.6" customHeight="1">
      <c r="B151" s="3" t="s">
        <v>43</v>
      </c>
      <c r="C151" s="3" t="s">
        <v>133</v>
      </c>
      <c r="D151" s="3">
        <v>5432109876</v>
      </c>
      <c r="E151" s="3">
        <v>74</v>
      </c>
      <c r="I151" s="98"/>
      <c r="J151" s="98"/>
    </row>
    <row r="152" spans="2:10" ht="21.6" customHeight="1"/>
  </sheetData>
  <autoFilter ref="B32:D52" xr:uid="{AB262F42-5A31-4E7C-9BC0-8AA576C134EE}"/>
  <sortState xmlns:xlrd2="http://schemas.microsoft.com/office/spreadsheetml/2017/richdata2" ref="B33:D52">
    <sortCondition descending="1" ref="C33:C52"/>
  </sortState>
  <mergeCells count="43">
    <mergeCell ref="I151:J151"/>
    <mergeCell ref="G147:H147"/>
    <mergeCell ref="I147:J147"/>
    <mergeCell ref="I148:J148"/>
    <mergeCell ref="I149:J149"/>
    <mergeCell ref="I150:J150"/>
    <mergeCell ref="J123:K123"/>
    <mergeCell ref="L120:N121"/>
    <mergeCell ref="J135:K135"/>
    <mergeCell ref="J136:K136"/>
    <mergeCell ref="G146:H146"/>
    <mergeCell ref="C62:D62"/>
    <mergeCell ref="C63:D63"/>
    <mergeCell ref="C64:D64"/>
    <mergeCell ref="B72:C72"/>
    <mergeCell ref="B73:C73"/>
    <mergeCell ref="B67:C67"/>
    <mergeCell ref="B68:C68"/>
    <mergeCell ref="B69:C69"/>
    <mergeCell ref="B70:C70"/>
    <mergeCell ref="B71:C71"/>
    <mergeCell ref="J8:K10"/>
    <mergeCell ref="J7:K7"/>
    <mergeCell ref="L7:M7"/>
    <mergeCell ref="L8:M10"/>
    <mergeCell ref="F7:G7"/>
    <mergeCell ref="F8:G10"/>
    <mergeCell ref="B81:E82"/>
    <mergeCell ref="B97:E98"/>
    <mergeCell ref="B114:G115"/>
    <mergeCell ref="B130:F131"/>
    <mergeCell ref="A1:E2"/>
    <mergeCell ref="B4:H5"/>
    <mergeCell ref="H7:I7"/>
    <mergeCell ref="H8:I10"/>
    <mergeCell ref="B57:D58"/>
    <mergeCell ref="I42:J42"/>
    <mergeCell ref="F14:G14"/>
    <mergeCell ref="B30:H30"/>
    <mergeCell ref="F34:G34"/>
    <mergeCell ref="J34:K34"/>
    <mergeCell ref="B60:D60"/>
    <mergeCell ref="C61:D61"/>
  </mergeCells>
  <phoneticPr fontId="12" type="noConversion"/>
  <conditionalFormatting sqref="C8:C27">
    <cfRule type="cellIs" dxfId="20" priority="31" operator="lessThan">
      <formula>50</formula>
    </cfRule>
  </conditionalFormatting>
  <conditionalFormatting sqref="D8:D27">
    <cfRule type="cellIs" dxfId="19" priority="28" operator="greaterThan">
      <formula>"PASS"</formula>
    </cfRule>
    <cfRule type="iconSet" priority="29">
      <iconSet iconSet="3Arrows">
        <cfvo type="percent" val="0"/>
        <cfvo type="percent" val="33"/>
        <cfvo type="percent" val="67"/>
      </iconSet>
    </cfRule>
  </conditionalFormatting>
  <conditionalFormatting sqref="D67:D73">
    <cfRule type="cellIs" dxfId="18" priority="26" operator="equal">
      <formula>37</formula>
    </cfRule>
    <cfRule type="cellIs" dxfId="17" priority="27" operator="between">
      <formula>34</formula>
      <formula>38</formula>
    </cfRule>
  </conditionalFormatting>
  <conditionalFormatting sqref="H57:H78">
    <cfRule type="colorScale" priority="23">
      <colorScale>
        <cfvo type="min"/>
        <cfvo type="max"/>
        <color rgb="FF63BE7B"/>
        <color rgb="FFFFEF9C"/>
      </colorScale>
    </cfRule>
    <cfRule type="iconSet" priority="24">
      <iconSet iconSet="4RedToBlack">
        <cfvo type="percent" val="0"/>
        <cfvo type="percent" val="25"/>
        <cfvo type="percent" val="50"/>
        <cfvo type="percent" val="75"/>
      </iconSet>
    </cfRule>
  </conditionalFormatting>
  <conditionalFormatting sqref="J57:J78">
    <cfRule type="iconSet" priority="19">
      <iconSet iconSet="5Rating">
        <cfvo type="percent" val="0"/>
        <cfvo type="percent" val="20"/>
        <cfvo type="percent" val="40"/>
        <cfvo type="percent" val="60"/>
        <cfvo type="percent" val="80"/>
      </iconSet>
    </cfRule>
    <cfRule type="colorScale" priority="20">
      <colorScale>
        <cfvo type="min"/>
        <cfvo type="percentile" val="50"/>
        <cfvo type="max"/>
        <color rgb="FFF8696B"/>
        <color rgb="FFFFEB84"/>
        <color rgb="FF63BE7B"/>
      </colorScale>
    </cfRule>
    <cfRule type="colorScale" priority="21">
      <colorScale>
        <cfvo type="min"/>
        <cfvo type="max"/>
        <color rgb="FF63BE7B"/>
        <color rgb="FFFFEF9C"/>
      </colorScale>
    </cfRule>
    <cfRule type="iconSet" priority="22">
      <iconSet iconSet="4RedToBlack">
        <cfvo type="percent" val="0"/>
        <cfvo type="percent" val="25"/>
        <cfvo type="percent" val="50"/>
        <cfvo type="percent" val="75"/>
      </iconSet>
    </cfRule>
  </conditionalFormatting>
  <conditionalFormatting sqref="B86:C95">
    <cfRule type="cellIs" dxfId="16" priority="18" operator="lessThan">
      <formula>40</formula>
    </cfRule>
  </conditionalFormatting>
  <conditionalFormatting sqref="B101:C110">
    <cfRule type="top10" dxfId="15" priority="17" rank="5"/>
  </conditionalFormatting>
  <conditionalFormatting sqref="C134:C143">
    <cfRule type="top10" dxfId="14" priority="5" rank="5"/>
  </conditionalFormatting>
  <conditionalFormatting sqref="E134">
    <cfRule type="expression" dxfId="13" priority="3">
      <formula>AND(C134&gt;500,D134="North")</formula>
    </cfRule>
  </conditionalFormatting>
  <dataValidations count="1">
    <dataValidation type="list" allowBlank="1" showInputMessage="1" showErrorMessage="1" sqref="J135:K135" xr:uid="{728D5EBE-373E-4923-AB6E-B4EEACE36661}">
      <formula1>$L$123:$L$125</formula1>
    </dataValidation>
  </dataValidations>
  <pageMargins left="0.7" right="0.7" top="0.75" bottom="0.75" header="0.3" footer="0.3"/>
  <pageSetup paperSize="9" orientation="portrait" r:id="rId3"/>
  <drawing r:id="rId4"/>
  <extLst>
    <ext xmlns:x14="http://schemas.microsoft.com/office/spreadsheetml/2009/9/main" uri="{78C0D931-6437-407d-A8EE-F0AAD7539E65}">
      <x14:conditionalFormattings>
        <x14:conditionalFormatting xmlns:xm="http://schemas.microsoft.com/office/excel/2006/main">
          <x14:cfRule type="containsText" priority="25" operator="containsText" id="{D0E375EF-26B5-4F78-BDDB-D3C8FA1DEEC1}">
            <xm:f>NOT(ISERROR(SEARCH($F$69,B67)))</xm:f>
            <xm:f>$F$69</xm:f>
            <x14:dxf>
              <font>
                <b/>
                <i val="0"/>
              </font>
              <fill>
                <patternFill>
                  <bgColor theme="0" tint="-0.24994659260841701"/>
                </patternFill>
              </fill>
              <border>
                <left style="thin">
                  <color auto="1"/>
                </left>
                <right style="thin">
                  <color auto="1"/>
                </right>
                <top style="thin">
                  <color auto="1"/>
                </top>
                <bottom style="thin">
                  <color auto="1"/>
                </bottom>
                <vertical/>
                <horizontal/>
              </border>
            </x14:dxf>
          </x14:cfRule>
          <xm:sqref>B67:C73</xm:sqref>
        </x14:conditionalFormatting>
        <x14:conditionalFormatting xmlns:xm="http://schemas.microsoft.com/office/excel/2006/main">
          <x14:cfRule type="containsText" priority="13" operator="containsText" id="{C8298664-B598-49A1-BFC8-24D75D0B7F3E}">
            <xm:f>NOT(ISERROR(SEARCH($F$121,C118)))</xm:f>
            <xm:f>$F$121</xm:f>
            <x14:dxf>
              <fill>
                <patternFill>
                  <bgColor rgb="FF00B050"/>
                </patternFill>
              </fill>
            </x14:dxf>
          </x14:cfRule>
          <x14:cfRule type="containsText" priority="14" operator="containsText" id="{91DAF8E8-CC07-4113-A30D-13CC793E4DC1}">
            <xm:f>NOT(ISERROR(SEARCH($F$120,C118)))</xm:f>
            <xm:f>$F$120</xm:f>
            <x14:dxf>
              <fill>
                <patternFill>
                  <bgColor rgb="FFFFC000"/>
                </patternFill>
              </fill>
            </x14:dxf>
          </x14:cfRule>
          <x14:cfRule type="containsText" priority="15" operator="containsText" id="{2B7FC0FB-0652-456B-9FD7-D318F39E5D61}">
            <xm:f>NOT(ISERROR(SEARCH($F$119,C118)))</xm:f>
            <xm:f>$F$119</xm:f>
            <x14:dxf>
              <fill>
                <patternFill>
                  <bgColor rgb="FFFFFF00"/>
                </patternFill>
              </fill>
            </x14:dxf>
          </x14:cfRule>
          <x14:cfRule type="containsText" priority="16" operator="containsText" id="{548D9A37-9F84-41EB-8247-5B7E005B705A}">
            <xm:f>NOT(ISERROR(SEARCH($F$118,C118)))</xm:f>
            <xm:f>$F$118</xm:f>
            <x14:dxf>
              <fill>
                <patternFill>
                  <bgColor rgb="FF00B0F0"/>
                </patternFill>
              </fill>
            </x14:dxf>
          </x14:cfRule>
          <xm:sqref>C118:D127</xm:sqref>
        </x14:conditionalFormatting>
        <x14:conditionalFormatting xmlns:xm="http://schemas.microsoft.com/office/excel/2006/main">
          <x14:cfRule type="containsText" priority="1" operator="containsText" id="{2936A13F-5F58-4F75-BC87-14CE44FA4DD0}">
            <xm:f>NOT(ISERROR(SEARCH($J$118,B118)))</xm:f>
            <xm:f>$J$118</xm:f>
            <x14:dxf>
              <font>
                <color rgb="FF9C0006"/>
              </font>
              <fill>
                <patternFill>
                  <bgColor rgb="FFFFC7CE"/>
                </patternFill>
              </fill>
            </x14:dxf>
          </x14:cfRule>
          <xm:sqref>B118:B127</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4A46-0205-471D-B2D7-66681A3205BE}">
  <sheetPr>
    <tabColor rgb="FF92D050"/>
  </sheetPr>
  <dimension ref="A1:U78"/>
  <sheetViews>
    <sheetView topLeftCell="P44" workbookViewId="0">
      <selection activeCell="AH74" sqref="AH74"/>
    </sheetView>
  </sheetViews>
  <sheetFormatPr defaultRowHeight="14.4"/>
  <cols>
    <col min="1" max="1" width="12.77734375" customWidth="1"/>
    <col min="3" max="3" width="8.88671875" customWidth="1"/>
    <col min="4" max="4" width="19.21875" customWidth="1"/>
    <col min="5" max="5" width="15.21875" customWidth="1"/>
    <col min="7" max="7" width="8.88671875" customWidth="1"/>
    <col min="12" max="12" width="10.109375" customWidth="1"/>
    <col min="15" max="15" width="12" customWidth="1"/>
    <col min="18" max="18" width="12.5546875" bestFit="1" customWidth="1"/>
    <col min="19" max="19" width="12.6640625" bestFit="1" customWidth="1"/>
    <col min="20" max="20" width="12.5546875" bestFit="1" customWidth="1"/>
    <col min="21" max="21" width="17.44140625" bestFit="1" customWidth="1"/>
  </cols>
  <sheetData>
    <row r="1" spans="1:5" ht="18">
      <c r="A1" s="30" t="s">
        <v>139</v>
      </c>
    </row>
    <row r="3" spans="1:5" ht="15.6">
      <c r="A3" s="35" t="s">
        <v>140</v>
      </c>
      <c r="B3" s="21"/>
      <c r="C3" s="21"/>
    </row>
    <row r="5" spans="1:5" ht="15.6">
      <c r="A5" s="35" t="s">
        <v>141</v>
      </c>
      <c r="B5" s="21"/>
      <c r="C5" s="21"/>
      <c r="D5" s="21"/>
      <c r="E5" s="21"/>
    </row>
    <row r="6" spans="1:5">
      <c r="A6" s="31"/>
    </row>
    <row r="7" spans="1:5">
      <c r="A7" s="32" t="s">
        <v>143</v>
      </c>
      <c r="B7" s="33"/>
      <c r="C7" s="33"/>
      <c r="D7" s="33"/>
    </row>
    <row r="8" spans="1:5">
      <c r="A8" s="34"/>
      <c r="B8" s="33"/>
      <c r="C8" s="33"/>
      <c r="D8" s="33"/>
    </row>
    <row r="9" spans="1:5">
      <c r="A9" s="32" t="s">
        <v>144</v>
      </c>
      <c r="B9" s="33"/>
      <c r="C9" s="33"/>
      <c r="D9" s="33"/>
    </row>
    <row r="10" spans="1:5">
      <c r="A10" s="34"/>
      <c r="B10" s="33"/>
      <c r="C10" s="33"/>
      <c r="D10" s="33"/>
    </row>
    <row r="11" spans="1:5">
      <c r="A11" s="32" t="s">
        <v>145</v>
      </c>
      <c r="B11" s="33"/>
      <c r="C11" s="33"/>
      <c r="D11" s="33"/>
    </row>
    <row r="12" spans="1:5">
      <c r="A12" s="34"/>
      <c r="B12" s="33"/>
      <c r="C12" s="33"/>
      <c r="D12" s="33"/>
    </row>
    <row r="13" spans="1:5">
      <c r="A13" s="32" t="s">
        <v>146</v>
      </c>
      <c r="B13" s="33"/>
      <c r="C13" s="33"/>
      <c r="D13" s="33"/>
    </row>
    <row r="14" spans="1:5">
      <c r="A14" s="34"/>
      <c r="B14" s="33"/>
      <c r="C14" s="33"/>
      <c r="D14" s="33"/>
    </row>
    <row r="15" spans="1:5">
      <c r="A15" s="32" t="s">
        <v>147</v>
      </c>
      <c r="B15" s="33"/>
      <c r="C15" s="33"/>
      <c r="D15" s="33"/>
    </row>
    <row r="16" spans="1:5">
      <c r="A16" s="34"/>
      <c r="B16" s="33"/>
      <c r="C16" s="33"/>
      <c r="D16" s="33"/>
    </row>
    <row r="17" spans="1:5">
      <c r="A17" s="32" t="s">
        <v>148</v>
      </c>
      <c r="B17" s="33"/>
      <c r="C17" s="33"/>
      <c r="D17" s="33"/>
    </row>
    <row r="18" spans="1:5">
      <c r="A18" s="34"/>
      <c r="B18" s="33"/>
      <c r="C18" s="33"/>
      <c r="D18" s="33"/>
    </row>
    <row r="19" spans="1:5">
      <c r="A19" s="32" t="s">
        <v>149</v>
      </c>
      <c r="B19" s="33"/>
      <c r="C19" s="33"/>
      <c r="D19" s="33"/>
    </row>
    <row r="20" spans="1:5">
      <c r="A20" s="34"/>
      <c r="B20" s="33"/>
      <c r="C20" s="33"/>
      <c r="D20" s="33"/>
    </row>
    <row r="21" spans="1:5">
      <c r="A21" s="32" t="s">
        <v>150</v>
      </c>
      <c r="B21" s="33"/>
      <c r="C21" s="33"/>
      <c r="D21" s="33"/>
    </row>
    <row r="22" spans="1:5">
      <c r="A22" s="34"/>
      <c r="B22" s="33"/>
      <c r="C22" s="33"/>
      <c r="D22" s="33"/>
    </row>
    <row r="23" spans="1:5">
      <c r="A23" s="32" t="s">
        <v>151</v>
      </c>
      <c r="B23" s="33"/>
      <c r="C23" s="33"/>
      <c r="D23" s="33"/>
    </row>
    <row r="25" spans="1:5" ht="15.6">
      <c r="A25" s="35" t="s">
        <v>142</v>
      </c>
      <c r="B25" s="21"/>
      <c r="C25" s="21"/>
      <c r="D25" s="21"/>
    </row>
    <row r="26" spans="1:5">
      <c r="A26" s="31"/>
    </row>
    <row r="27" spans="1:5">
      <c r="A27" s="32" t="s">
        <v>152</v>
      </c>
      <c r="B27" s="33"/>
      <c r="C27" s="33"/>
      <c r="D27" s="33"/>
      <c r="E27" s="33"/>
    </row>
    <row r="28" spans="1:5">
      <c r="A28" s="34"/>
      <c r="B28" s="33"/>
      <c r="C28" s="33"/>
      <c r="D28" s="33"/>
      <c r="E28" s="33"/>
    </row>
    <row r="29" spans="1:5">
      <c r="A29" s="32" t="s">
        <v>153</v>
      </c>
      <c r="B29" s="33"/>
      <c r="C29" s="33"/>
      <c r="D29" s="33"/>
      <c r="E29" s="33"/>
    </row>
    <row r="30" spans="1:5">
      <c r="A30" s="34"/>
      <c r="B30" s="33"/>
      <c r="C30" s="33"/>
      <c r="D30" s="33"/>
      <c r="E30" s="33"/>
    </row>
    <row r="31" spans="1:5">
      <c r="A31" s="32" t="s">
        <v>154</v>
      </c>
      <c r="B31" s="33"/>
      <c r="C31" s="33"/>
      <c r="D31" s="33"/>
      <c r="E31" s="33"/>
    </row>
    <row r="32" spans="1:5">
      <c r="A32" s="34"/>
      <c r="B32" s="33"/>
      <c r="C32" s="33"/>
      <c r="D32" s="33"/>
      <c r="E32" s="33"/>
    </row>
    <row r="33" spans="1:21">
      <c r="A33" s="32" t="s">
        <v>155</v>
      </c>
      <c r="B33" s="33"/>
      <c r="C33" s="33"/>
      <c r="D33" s="33"/>
      <c r="E33" s="33"/>
    </row>
    <row r="34" spans="1:21">
      <c r="A34" s="34"/>
      <c r="B34" s="33"/>
      <c r="C34" s="33"/>
      <c r="D34" s="33"/>
      <c r="E34" s="33"/>
    </row>
    <row r="35" spans="1:21">
      <c r="A35" s="32" t="s">
        <v>156</v>
      </c>
      <c r="B35" s="33"/>
      <c r="C35" s="33"/>
      <c r="D35" s="33"/>
      <c r="E35" s="33"/>
    </row>
    <row r="38" spans="1:21">
      <c r="A38" s="20" t="s">
        <v>157</v>
      </c>
      <c r="B38" s="20" t="s">
        <v>127</v>
      </c>
      <c r="C38" s="20" t="s">
        <v>170</v>
      </c>
      <c r="D38" s="20" t="s">
        <v>128</v>
      </c>
      <c r="E38" s="20" t="s">
        <v>73</v>
      </c>
      <c r="F38" s="20" t="s">
        <v>158</v>
      </c>
      <c r="G38" s="20" t="s">
        <v>38</v>
      </c>
      <c r="H38" s="20" t="s">
        <v>171</v>
      </c>
      <c r="I38" s="20" t="s">
        <v>159</v>
      </c>
      <c r="J38" s="20" t="s">
        <v>195</v>
      </c>
      <c r="L38" s="105" t="s">
        <v>187</v>
      </c>
      <c r="M38" s="105"/>
      <c r="N38" s="105"/>
      <c r="R38" s="14" t="s">
        <v>86</v>
      </c>
      <c r="S38" t="s">
        <v>89</v>
      </c>
      <c r="T38" s="14" t="s">
        <v>86</v>
      </c>
      <c r="U38" t="s">
        <v>193</v>
      </c>
    </row>
    <row r="39" spans="1:21">
      <c r="A39" s="37">
        <v>104</v>
      </c>
      <c r="B39" s="38" t="s">
        <v>42</v>
      </c>
      <c r="C39" s="37">
        <v>22</v>
      </c>
      <c r="D39" s="38" t="s">
        <v>132</v>
      </c>
      <c r="E39" s="37">
        <v>6543210987</v>
      </c>
      <c r="F39" s="37">
        <v>11</v>
      </c>
      <c r="G39" s="37">
        <v>67</v>
      </c>
      <c r="H39" s="37">
        <v>85</v>
      </c>
      <c r="I39" s="37" t="s">
        <v>161</v>
      </c>
      <c r="J39" t="str">
        <f>IF(AND(G39&gt;70,I39="YES"),"Pass","pending")</f>
        <v>pending</v>
      </c>
      <c r="L39" s="105"/>
      <c r="M39" s="105"/>
      <c r="N39" s="105"/>
      <c r="R39" s="47">
        <v>104</v>
      </c>
      <c r="S39" s="16">
        <v>67</v>
      </c>
      <c r="T39" s="47">
        <v>104</v>
      </c>
      <c r="U39" s="16">
        <v>85</v>
      </c>
    </row>
    <row r="40" spans="1:21">
      <c r="A40" s="37">
        <v>112</v>
      </c>
      <c r="B40" s="38" t="s">
        <v>178</v>
      </c>
      <c r="C40" s="37">
        <v>22</v>
      </c>
      <c r="D40" s="38" t="s">
        <v>179</v>
      </c>
      <c r="E40" s="37">
        <v>7654302109</v>
      </c>
      <c r="F40" s="37">
        <v>11</v>
      </c>
      <c r="G40" s="37">
        <v>73</v>
      </c>
      <c r="H40" s="37">
        <v>91</v>
      </c>
      <c r="I40" s="37" t="s">
        <v>161</v>
      </c>
      <c r="J40" t="str">
        <f t="shared" ref="J40:J58" si="0">IF(AND(G40&gt;70,I40="YES"),"Pass","pending")</f>
        <v>pending</v>
      </c>
      <c r="L40" s="106" t="s">
        <v>194</v>
      </c>
      <c r="M40" s="106"/>
      <c r="N40" s="106"/>
      <c r="R40" s="47">
        <v>108</v>
      </c>
      <c r="S40" s="16">
        <v>95</v>
      </c>
      <c r="T40" s="47">
        <v>108</v>
      </c>
      <c r="U40" s="16">
        <v>92</v>
      </c>
    </row>
    <row r="41" spans="1:21">
      <c r="A41" s="37">
        <v>105</v>
      </c>
      <c r="B41" s="38" t="s">
        <v>43</v>
      </c>
      <c r="C41" s="37">
        <v>20</v>
      </c>
      <c r="D41" s="38" t="s">
        <v>133</v>
      </c>
      <c r="E41" s="37">
        <v>5432109876</v>
      </c>
      <c r="F41" s="37">
        <v>11</v>
      </c>
      <c r="G41" s="37">
        <v>74</v>
      </c>
      <c r="H41" s="37">
        <v>87</v>
      </c>
      <c r="I41" s="37" t="s">
        <v>160</v>
      </c>
      <c r="J41" t="str">
        <f t="shared" si="0"/>
        <v>Pass</v>
      </c>
      <c r="L41" s="28" t="s">
        <v>188</v>
      </c>
      <c r="M41" s="106">
        <f>IFERROR(VLOOKUP($L$40,$B$39:$I$58,2,FALSE),"Not found")</f>
        <v>22</v>
      </c>
      <c r="N41" s="106"/>
      <c r="R41" s="47">
        <v>112</v>
      </c>
      <c r="S41" s="16">
        <v>73</v>
      </c>
      <c r="T41" s="47">
        <v>112</v>
      </c>
      <c r="U41" s="16">
        <v>91</v>
      </c>
    </row>
    <row r="42" spans="1:21">
      <c r="A42" s="37">
        <v>117</v>
      </c>
      <c r="B42" s="38" t="s">
        <v>55</v>
      </c>
      <c r="C42" s="37">
        <v>20</v>
      </c>
      <c r="D42" s="38" t="s">
        <v>169</v>
      </c>
      <c r="E42" s="37">
        <v>2109876541</v>
      </c>
      <c r="F42" s="37">
        <v>11</v>
      </c>
      <c r="G42" s="37">
        <v>76</v>
      </c>
      <c r="H42" s="37">
        <v>88</v>
      </c>
      <c r="I42" s="37" t="s">
        <v>161</v>
      </c>
      <c r="J42" t="str">
        <f t="shared" si="0"/>
        <v>pending</v>
      </c>
      <c r="L42" s="28" t="s">
        <v>136</v>
      </c>
      <c r="M42" s="106" t="str">
        <f>IFERROR(VLOOKUP($L$40,$B$39:$I$58,3,FALSE),"Not found")</f>
        <v>david@email.com</v>
      </c>
      <c r="N42" s="106"/>
      <c r="R42" s="47">
        <v>120</v>
      </c>
      <c r="S42" s="16">
        <v>85</v>
      </c>
      <c r="T42" s="47">
        <v>120</v>
      </c>
      <c r="U42" s="16">
        <v>84</v>
      </c>
    </row>
    <row r="43" spans="1:21">
      <c r="A43" s="37">
        <v>110</v>
      </c>
      <c r="B43" s="38" t="s">
        <v>48</v>
      </c>
      <c r="C43" s="37">
        <v>21</v>
      </c>
      <c r="D43" s="38" t="s">
        <v>164</v>
      </c>
      <c r="E43" s="37">
        <v>9876504321</v>
      </c>
      <c r="F43" s="37">
        <v>12</v>
      </c>
      <c r="G43" s="37">
        <v>77</v>
      </c>
      <c r="H43" s="37">
        <v>85</v>
      </c>
      <c r="I43" s="37" t="s">
        <v>161</v>
      </c>
      <c r="J43" t="str">
        <f t="shared" si="0"/>
        <v>pending</v>
      </c>
      <c r="L43" s="28" t="s">
        <v>122</v>
      </c>
      <c r="M43" s="106">
        <f>IFERROR(VLOOKUP($L$40,$B$39:$I$58,4,FALSE),"Not found")</f>
        <v>6543210987</v>
      </c>
      <c r="N43" s="106"/>
      <c r="R43" s="47" t="s">
        <v>87</v>
      </c>
      <c r="S43" s="16">
        <v>320</v>
      </c>
      <c r="T43" s="47" t="s">
        <v>87</v>
      </c>
      <c r="U43" s="16">
        <v>352</v>
      </c>
    </row>
    <row r="44" spans="1:21">
      <c r="A44" s="37">
        <v>102</v>
      </c>
      <c r="B44" s="38" t="s">
        <v>40</v>
      </c>
      <c r="C44" s="37">
        <v>21</v>
      </c>
      <c r="D44" s="38" t="s">
        <v>130</v>
      </c>
      <c r="E44" s="37">
        <v>8765432109</v>
      </c>
      <c r="F44" s="37">
        <v>10</v>
      </c>
      <c r="G44" s="37">
        <v>78</v>
      </c>
      <c r="H44" s="37">
        <v>90</v>
      </c>
      <c r="I44" s="37" t="s">
        <v>160</v>
      </c>
      <c r="J44" t="str">
        <f t="shared" si="0"/>
        <v>Pass</v>
      </c>
      <c r="L44" s="28" t="s">
        <v>189</v>
      </c>
      <c r="M44" s="106">
        <f>IFERROR(VLOOKUP($L$40,$B$39:$I$58,5,FALSE),"Not found")</f>
        <v>11</v>
      </c>
      <c r="N44" s="106"/>
    </row>
    <row r="45" spans="1:21">
      <c r="A45" s="37">
        <v>113</v>
      </c>
      <c r="B45" s="38" t="s">
        <v>165</v>
      </c>
      <c r="C45" s="37">
        <v>20</v>
      </c>
      <c r="D45" s="38" t="s">
        <v>166</v>
      </c>
      <c r="E45" s="37">
        <v>6543201098</v>
      </c>
      <c r="F45" s="37">
        <v>12</v>
      </c>
      <c r="G45" s="37">
        <v>79</v>
      </c>
      <c r="H45" s="37">
        <v>89</v>
      </c>
      <c r="I45" s="37" t="s">
        <v>160</v>
      </c>
      <c r="J45" t="str">
        <f t="shared" si="0"/>
        <v>Pass</v>
      </c>
      <c r="L45" s="28" t="s">
        <v>137</v>
      </c>
      <c r="M45" s="106">
        <f>IFERROR(VLOOKUP($L$40,$B$39:$I$58,6,FALSE),"Not found")</f>
        <v>67</v>
      </c>
      <c r="N45" s="106"/>
    </row>
    <row r="46" spans="1:21">
      <c r="A46" s="37">
        <v>116</v>
      </c>
      <c r="B46" s="38" t="s">
        <v>54</v>
      </c>
      <c r="C46" s="37">
        <v>22</v>
      </c>
      <c r="D46" s="38" t="s">
        <v>182</v>
      </c>
      <c r="E46" s="37">
        <v>3210987652</v>
      </c>
      <c r="F46" s="37">
        <v>12</v>
      </c>
      <c r="G46" s="37">
        <v>81</v>
      </c>
      <c r="H46" s="37">
        <v>82</v>
      </c>
      <c r="I46" s="37" t="s">
        <v>160</v>
      </c>
      <c r="J46" t="str">
        <f t="shared" si="0"/>
        <v>Pass</v>
      </c>
      <c r="L46" s="36" t="s">
        <v>190</v>
      </c>
      <c r="M46" s="106">
        <f>IFERROR(VLOOKUP($L$40,$B$39:$I$58,7,FALSE),"Not found")</f>
        <v>85</v>
      </c>
      <c r="N46" s="106"/>
    </row>
    <row r="47" spans="1:21">
      <c r="A47" s="37">
        <v>111</v>
      </c>
      <c r="B47" s="38" t="s">
        <v>176</v>
      </c>
      <c r="C47" s="37">
        <v>19</v>
      </c>
      <c r="D47" s="38" t="s">
        <v>177</v>
      </c>
      <c r="E47" s="37">
        <v>8765403210</v>
      </c>
      <c r="F47" s="37">
        <v>10</v>
      </c>
      <c r="G47" s="37">
        <v>82</v>
      </c>
      <c r="H47" s="37">
        <v>96</v>
      </c>
      <c r="I47" s="37" t="s">
        <v>160</v>
      </c>
      <c r="J47" t="str">
        <f t="shared" si="0"/>
        <v>Pass</v>
      </c>
      <c r="L47" s="28" t="s">
        <v>191</v>
      </c>
      <c r="M47" s="106" t="str">
        <f>IFERROR(VLOOKUP($L$40,$B$39:$I$58,8,FALSE),"Not found")</f>
        <v>No</v>
      </c>
      <c r="N47" s="106"/>
    </row>
    <row r="48" spans="1:21">
      <c r="A48" s="37">
        <v>118</v>
      </c>
      <c r="B48" s="38" t="s">
        <v>56</v>
      </c>
      <c r="C48" s="37">
        <v>21</v>
      </c>
      <c r="D48" s="38" t="s">
        <v>183</v>
      </c>
      <c r="E48" s="37">
        <v>1098765430</v>
      </c>
      <c r="F48" s="37">
        <v>10</v>
      </c>
      <c r="G48" s="37">
        <v>83</v>
      </c>
      <c r="H48" s="37">
        <v>95</v>
      </c>
      <c r="I48" s="37" t="s">
        <v>160</v>
      </c>
      <c r="J48" t="str">
        <f t="shared" si="0"/>
        <v>Pass</v>
      </c>
      <c r="M48" s="98"/>
      <c r="N48" s="98"/>
    </row>
    <row r="49" spans="1:15">
      <c r="A49" s="37">
        <v>120</v>
      </c>
      <c r="B49" s="38" t="s">
        <v>58</v>
      </c>
      <c r="C49" s="37">
        <v>22</v>
      </c>
      <c r="D49" s="38" t="s">
        <v>186</v>
      </c>
      <c r="E49" s="37">
        <v>8765432102</v>
      </c>
      <c r="F49" s="37">
        <v>11</v>
      </c>
      <c r="G49" s="37">
        <v>85</v>
      </c>
      <c r="H49" s="37">
        <v>84</v>
      </c>
      <c r="I49" s="37" t="s">
        <v>161</v>
      </c>
      <c r="J49" t="str">
        <f t="shared" si="0"/>
        <v>pending</v>
      </c>
    </row>
    <row r="50" spans="1:15">
      <c r="A50" s="37">
        <v>101</v>
      </c>
      <c r="B50" s="38" t="s">
        <v>39</v>
      </c>
      <c r="C50" s="37">
        <v>20</v>
      </c>
      <c r="D50" s="38" t="s">
        <v>129</v>
      </c>
      <c r="E50" s="37">
        <v>9876543210</v>
      </c>
      <c r="F50" s="37">
        <v>10</v>
      </c>
      <c r="G50" s="37">
        <v>85</v>
      </c>
      <c r="H50" s="37">
        <v>95</v>
      </c>
      <c r="I50" s="37" t="s">
        <v>161</v>
      </c>
      <c r="J50" t="str">
        <f t="shared" si="0"/>
        <v>pending</v>
      </c>
      <c r="L50" s="42" t="s">
        <v>188</v>
      </c>
      <c r="M50" s="21" t="s">
        <v>189</v>
      </c>
      <c r="N50" s="22" t="s">
        <v>137</v>
      </c>
      <c r="O50" s="20" t="s">
        <v>192</v>
      </c>
    </row>
    <row r="51" spans="1:15">
      <c r="A51" s="37">
        <v>114</v>
      </c>
      <c r="B51" s="38" t="s">
        <v>180</v>
      </c>
      <c r="C51" s="37">
        <v>21</v>
      </c>
      <c r="D51" s="38" t="s">
        <v>181</v>
      </c>
      <c r="E51" s="37">
        <v>5432109870</v>
      </c>
      <c r="F51" s="37">
        <v>10</v>
      </c>
      <c r="G51" s="37">
        <v>86</v>
      </c>
      <c r="H51" s="37">
        <v>93</v>
      </c>
      <c r="I51" s="37" t="s">
        <v>160</v>
      </c>
      <c r="J51" t="str">
        <f t="shared" si="0"/>
        <v>Pass</v>
      </c>
      <c r="L51" s="25" cm="1">
        <f t="array" ref="L51:L54">_xlfn.UNIQUE(C39:C58)</f>
        <v>22</v>
      </c>
      <c r="M51" cm="1">
        <f t="array" ref="M51:M53">_xlfn.UNIQUE(F39:F58)</f>
        <v>11</v>
      </c>
      <c r="N51" s="44" cm="1">
        <f t="array" ref="N51:N69">_xlfn.UNIQUE(G39:G58)</f>
        <v>67</v>
      </c>
      <c r="O51" cm="1">
        <f t="array" ref="O51:O65">_xlfn.UNIQUE(H39:H58)</f>
        <v>85</v>
      </c>
    </row>
    <row r="52" spans="1:15">
      <c r="A52" s="37">
        <v>119</v>
      </c>
      <c r="B52" s="38" t="s">
        <v>184</v>
      </c>
      <c r="C52" s="37">
        <v>19</v>
      </c>
      <c r="D52" s="38" t="s">
        <v>185</v>
      </c>
      <c r="E52" s="37">
        <v>9876543201</v>
      </c>
      <c r="F52" s="37">
        <v>12</v>
      </c>
      <c r="G52" s="37">
        <v>87</v>
      </c>
      <c r="H52" s="37">
        <v>90</v>
      </c>
      <c r="I52" s="37" t="s">
        <v>160</v>
      </c>
      <c r="J52" t="str">
        <f t="shared" si="0"/>
        <v>Pass</v>
      </c>
      <c r="L52" s="25">
        <v>20</v>
      </c>
      <c r="M52">
        <v>12</v>
      </c>
      <c r="N52" s="44">
        <v>73</v>
      </c>
      <c r="O52">
        <v>91</v>
      </c>
    </row>
    <row r="53" spans="1:15">
      <c r="A53" s="37">
        <v>106</v>
      </c>
      <c r="B53" s="38" t="s">
        <v>44</v>
      </c>
      <c r="C53" s="37">
        <v>21</v>
      </c>
      <c r="D53" s="38" t="s">
        <v>162</v>
      </c>
      <c r="E53" s="37">
        <v>4321098765</v>
      </c>
      <c r="F53" s="37">
        <v>12</v>
      </c>
      <c r="G53" s="37">
        <v>88</v>
      </c>
      <c r="H53" s="37">
        <v>90</v>
      </c>
      <c r="I53" s="37" t="s">
        <v>160</v>
      </c>
      <c r="J53" t="str">
        <f t="shared" si="0"/>
        <v>Pass</v>
      </c>
      <c r="L53" s="43">
        <v>21</v>
      </c>
      <c r="M53" s="39">
        <v>10</v>
      </c>
      <c r="N53" s="45">
        <v>74</v>
      </c>
      <c r="O53">
        <v>87</v>
      </c>
    </row>
    <row r="54" spans="1:15">
      <c r="A54" s="37">
        <v>109</v>
      </c>
      <c r="B54" s="38" t="s">
        <v>174</v>
      </c>
      <c r="C54" s="37">
        <v>20</v>
      </c>
      <c r="D54" s="38" t="s">
        <v>175</v>
      </c>
      <c r="E54" s="37">
        <v>1098765432</v>
      </c>
      <c r="F54" s="37">
        <v>10</v>
      </c>
      <c r="G54" s="37">
        <v>89</v>
      </c>
      <c r="H54" s="37">
        <v>97</v>
      </c>
      <c r="I54" s="37" t="s">
        <v>160</v>
      </c>
      <c r="J54" t="str">
        <f t="shared" si="0"/>
        <v>Pass</v>
      </c>
      <c r="L54" s="41">
        <v>19</v>
      </c>
      <c r="M54" s="41"/>
      <c r="N54" s="46">
        <v>76</v>
      </c>
      <c r="O54">
        <v>88</v>
      </c>
    </row>
    <row r="55" spans="1:15">
      <c r="A55" s="37">
        <v>115</v>
      </c>
      <c r="B55" s="38" t="s">
        <v>167</v>
      </c>
      <c r="C55" s="37">
        <v>19</v>
      </c>
      <c r="D55" s="38" t="s">
        <v>168</v>
      </c>
      <c r="E55" s="37">
        <v>4321098761</v>
      </c>
      <c r="F55" s="37">
        <v>11</v>
      </c>
      <c r="G55" s="37">
        <v>90</v>
      </c>
      <c r="H55" s="37">
        <v>94</v>
      </c>
      <c r="I55" s="37" t="s">
        <v>161</v>
      </c>
      <c r="J55" t="str">
        <f t="shared" si="0"/>
        <v>pending</v>
      </c>
      <c r="L55" s="40"/>
      <c r="M55" s="41"/>
      <c r="N55" s="46">
        <v>77</v>
      </c>
      <c r="O55">
        <v>90</v>
      </c>
    </row>
    <row r="56" spans="1:15">
      <c r="A56" s="37">
        <v>107</v>
      </c>
      <c r="B56" s="38" t="s">
        <v>45</v>
      </c>
      <c r="C56" s="37">
        <v>19</v>
      </c>
      <c r="D56" s="38" t="s">
        <v>163</v>
      </c>
      <c r="E56" s="37">
        <v>3210987654</v>
      </c>
      <c r="F56" s="37">
        <v>12</v>
      </c>
      <c r="G56" s="37">
        <v>91</v>
      </c>
      <c r="H56" s="37">
        <v>80</v>
      </c>
      <c r="I56" s="37" t="s">
        <v>161</v>
      </c>
      <c r="J56" t="str">
        <f t="shared" si="0"/>
        <v>pending</v>
      </c>
      <c r="L56" s="40"/>
      <c r="M56" s="41"/>
      <c r="N56" s="46">
        <v>78</v>
      </c>
      <c r="O56">
        <v>89</v>
      </c>
    </row>
    <row r="57" spans="1:15">
      <c r="A57" s="37">
        <v>103</v>
      </c>
      <c r="B57" s="38" t="s">
        <v>41</v>
      </c>
      <c r="C57" s="37">
        <v>19</v>
      </c>
      <c r="D57" s="38" t="s">
        <v>131</v>
      </c>
      <c r="E57" s="37">
        <v>7654321098</v>
      </c>
      <c r="F57" s="37">
        <v>10</v>
      </c>
      <c r="G57" s="37">
        <v>92</v>
      </c>
      <c r="H57" s="37">
        <v>88</v>
      </c>
      <c r="I57" s="37" t="s">
        <v>160</v>
      </c>
      <c r="J57" t="str">
        <f t="shared" si="0"/>
        <v>Pass</v>
      </c>
      <c r="L57" s="40"/>
      <c r="M57" s="41"/>
      <c r="N57" s="46">
        <v>79</v>
      </c>
      <c r="O57">
        <v>82</v>
      </c>
    </row>
    <row r="58" spans="1:15">
      <c r="A58" s="37">
        <v>108</v>
      </c>
      <c r="B58" s="38" t="s">
        <v>172</v>
      </c>
      <c r="C58" s="37">
        <v>22</v>
      </c>
      <c r="D58" s="38" t="s">
        <v>173</v>
      </c>
      <c r="E58" s="37">
        <v>2109876543</v>
      </c>
      <c r="F58" s="37">
        <v>11</v>
      </c>
      <c r="G58" s="37">
        <v>95</v>
      </c>
      <c r="H58" s="37">
        <v>92</v>
      </c>
      <c r="I58" s="37" t="s">
        <v>160</v>
      </c>
      <c r="J58" t="str">
        <f t="shared" si="0"/>
        <v>Pass</v>
      </c>
      <c r="N58" s="44">
        <v>81</v>
      </c>
      <c r="O58">
        <v>96</v>
      </c>
    </row>
    <row r="59" spans="1:15">
      <c r="N59" s="44">
        <v>82</v>
      </c>
      <c r="O59">
        <v>95</v>
      </c>
    </row>
    <row r="60" spans="1:15">
      <c r="N60" s="44">
        <v>83</v>
      </c>
      <c r="O60">
        <v>84</v>
      </c>
    </row>
    <row r="61" spans="1:15">
      <c r="N61" s="44">
        <v>85</v>
      </c>
      <c r="O61">
        <v>93</v>
      </c>
    </row>
    <row r="62" spans="1:15">
      <c r="N62" s="44">
        <v>86</v>
      </c>
      <c r="O62">
        <v>97</v>
      </c>
    </row>
    <row r="63" spans="1:15">
      <c r="N63" s="44">
        <v>87</v>
      </c>
      <c r="O63">
        <v>94</v>
      </c>
    </row>
    <row r="64" spans="1:15">
      <c r="N64" s="44">
        <v>88</v>
      </c>
      <c r="O64">
        <v>80</v>
      </c>
    </row>
    <row r="65" spans="1:15">
      <c r="N65" s="44">
        <v>89</v>
      </c>
      <c r="O65">
        <v>92</v>
      </c>
    </row>
    <row r="66" spans="1:15">
      <c r="N66" s="44">
        <v>90</v>
      </c>
    </row>
    <row r="67" spans="1:15">
      <c r="N67" s="44">
        <v>91</v>
      </c>
    </row>
    <row r="68" spans="1:15" ht="15" customHeight="1">
      <c r="A68" s="49" t="s">
        <v>157</v>
      </c>
      <c r="B68" s="50" t="s">
        <v>127</v>
      </c>
      <c r="C68" s="51" t="s">
        <v>170</v>
      </c>
      <c r="D68" s="52" t="s">
        <v>38</v>
      </c>
      <c r="F68" s="102">
        <v>103</v>
      </c>
      <c r="G68" s="102"/>
      <c r="N68" s="44">
        <v>92</v>
      </c>
    </row>
    <row r="69" spans="1:15">
      <c r="A69" s="48">
        <v>101</v>
      </c>
      <c r="B69" s="48" t="s">
        <v>39</v>
      </c>
      <c r="C69" s="48">
        <v>20</v>
      </c>
      <c r="D69" s="48">
        <v>85</v>
      </c>
      <c r="F69" s="103" t="str">
        <f>VLOOKUP($F$68,$A$68:$D$71,2,FALSE)</f>
        <v>Charlie</v>
      </c>
      <c r="G69" s="103"/>
      <c r="N69" s="44">
        <v>95</v>
      </c>
    </row>
    <row r="70" spans="1:15">
      <c r="A70" s="48">
        <v>102</v>
      </c>
      <c r="B70" s="48" t="s">
        <v>40</v>
      </c>
      <c r="C70" s="48">
        <v>21</v>
      </c>
      <c r="D70" s="48">
        <v>78</v>
      </c>
      <c r="F70" s="104">
        <f>VLOOKUP($F$68,$A$68:$D$71,3,FALSE)</f>
        <v>19</v>
      </c>
      <c r="G70" s="104"/>
    </row>
    <row r="71" spans="1:15">
      <c r="A71" s="48">
        <v>103</v>
      </c>
      <c r="B71" s="48" t="s">
        <v>41</v>
      </c>
      <c r="C71" s="48">
        <v>19</v>
      </c>
      <c r="D71" s="48">
        <v>92</v>
      </c>
      <c r="F71" s="91">
        <f>VLOOKUP($F$68,$A$68:$D$71,4,FALSE)</f>
        <v>92</v>
      </c>
      <c r="G71" s="91"/>
    </row>
    <row r="74" spans="1:15">
      <c r="F74" s="101"/>
      <c r="G74" s="101"/>
    </row>
    <row r="75" spans="1:15">
      <c r="F75" s="101"/>
      <c r="G75" s="101"/>
    </row>
    <row r="76" spans="1:15">
      <c r="F76" s="101"/>
      <c r="G76" s="101"/>
    </row>
    <row r="77" spans="1:15">
      <c r="F77" s="101"/>
      <c r="G77" s="101"/>
    </row>
    <row r="78" spans="1:15">
      <c r="F78" s="53"/>
      <c r="G78" s="53"/>
    </row>
  </sheetData>
  <autoFilter ref="A38:I58" xr:uid="{35914A46-0205-471D-B2D7-66681A3205BE}">
    <sortState xmlns:xlrd2="http://schemas.microsoft.com/office/spreadsheetml/2017/richdata2" ref="A39:I58">
      <sortCondition ref="G38:G58"/>
    </sortState>
  </autoFilter>
  <mergeCells count="18">
    <mergeCell ref="M44:N44"/>
    <mergeCell ref="M45:N45"/>
    <mergeCell ref="M46:N46"/>
    <mergeCell ref="M47:N47"/>
    <mergeCell ref="M48:N48"/>
    <mergeCell ref="L38:N39"/>
    <mergeCell ref="L40:N40"/>
    <mergeCell ref="M41:N41"/>
    <mergeCell ref="M42:N42"/>
    <mergeCell ref="M43:N43"/>
    <mergeCell ref="F75:G75"/>
    <mergeCell ref="F76:G76"/>
    <mergeCell ref="F77:G77"/>
    <mergeCell ref="F68:G68"/>
    <mergeCell ref="F69:G69"/>
    <mergeCell ref="F70:G70"/>
    <mergeCell ref="F71:G71"/>
    <mergeCell ref="F74:G74"/>
  </mergeCells>
  <conditionalFormatting sqref="M47:N47">
    <cfRule type="cellIs" dxfId="6" priority="8" operator="equal">
      <formula>"yes"</formula>
    </cfRule>
    <cfRule type="cellIs" dxfId="5" priority="9" operator="equal">
      <formula>"No"</formula>
    </cfRule>
  </conditionalFormatting>
  <conditionalFormatting sqref="M46:N46">
    <cfRule type="cellIs" dxfId="4" priority="7" operator="lessThan">
      <formula>75</formula>
    </cfRule>
  </conditionalFormatting>
  <conditionalFormatting sqref="I39:I58">
    <cfRule type="containsText" dxfId="3" priority="5" operator="containsText" text="no">
      <formula>NOT(ISERROR(SEARCH("no",I39)))</formula>
    </cfRule>
    <cfRule type="iconSet" priority="6">
      <iconSet>
        <cfvo type="percent" val="0"/>
        <cfvo type="percent" val="33"/>
        <cfvo type="percent" val="67"/>
      </iconSet>
    </cfRule>
  </conditionalFormatting>
  <conditionalFormatting sqref="G39:G58">
    <cfRule type="colorScale" priority="4">
      <colorScale>
        <cfvo type="min"/>
        <cfvo type="percentile" val="50"/>
        <cfvo type="max"/>
        <color rgb="FF63BE7B"/>
        <color rgb="FFFFEB84"/>
        <color rgb="FFF8696B"/>
      </colorScale>
    </cfRule>
  </conditionalFormatting>
  <conditionalFormatting sqref="H39:H58">
    <cfRule type="colorScale" priority="3">
      <colorScale>
        <cfvo type="min"/>
        <cfvo type="max"/>
        <color rgb="FF63BE7B"/>
        <color rgb="FFFFEF9C"/>
      </colorScale>
    </cfRule>
  </conditionalFormatting>
  <conditionalFormatting sqref="F39:F58">
    <cfRule type="iconSet" priority="2">
      <iconSet>
        <cfvo type="percent" val="0"/>
        <cfvo type="percent" val="33"/>
        <cfvo type="percent" val="67"/>
      </iconSet>
    </cfRule>
  </conditionalFormatting>
  <conditionalFormatting sqref="C39:C58">
    <cfRule type="iconSet" priority="1">
      <iconSet iconSet="4Rating">
        <cfvo type="percent" val="0"/>
        <cfvo type="percent" val="25"/>
        <cfvo type="percent" val="50"/>
        <cfvo type="percent" val="75"/>
      </iconSet>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317E-9EAE-490E-A6DA-3381FFA4FB86}">
  <sheetPr>
    <tabColor rgb="FF92D050"/>
  </sheetPr>
  <dimension ref="D4:O29"/>
  <sheetViews>
    <sheetView showGridLines="0" zoomScale="98" zoomScaleNormal="98" workbookViewId="0">
      <selection activeCell="X9" sqref="X9"/>
    </sheetView>
  </sheetViews>
  <sheetFormatPr defaultRowHeight="14.4"/>
  <cols>
    <col min="9" max="9" width="26.5546875" hidden="1" customWidth="1"/>
    <col min="14" max="14" width="10" customWidth="1"/>
    <col min="15" max="15" width="8.88671875" hidden="1" customWidth="1"/>
  </cols>
  <sheetData>
    <row r="4" spans="4:15">
      <c r="D4" s="54"/>
    </row>
    <row r="5" spans="4:15">
      <c r="D5" s="54"/>
    </row>
    <row r="6" spans="4:15">
      <c r="D6" s="54"/>
    </row>
    <row r="7" spans="4:15">
      <c r="D7" s="54"/>
    </row>
    <row r="8" spans="4:15">
      <c r="D8" s="54"/>
    </row>
    <row r="15" spans="4:15">
      <c r="I15" s="56"/>
      <c r="L15" s="108" t="s">
        <v>205</v>
      </c>
      <c r="M15" s="109"/>
      <c r="N15" s="9"/>
      <c r="O15" t="b">
        <v>0</v>
      </c>
    </row>
    <row r="16" spans="4:15">
      <c r="I16" s="107"/>
      <c r="J16" s="107"/>
      <c r="L16" s="106" t="s">
        <v>206</v>
      </c>
      <c r="M16" s="106"/>
      <c r="N16" s="9"/>
      <c r="O16" t="b">
        <v>1</v>
      </c>
    </row>
    <row r="17" spans="6:15">
      <c r="I17" s="55"/>
      <c r="L17" s="106" t="s">
        <v>207</v>
      </c>
      <c r="M17" s="106"/>
      <c r="N17" s="9"/>
      <c r="O17" t="b">
        <v>0</v>
      </c>
    </row>
    <row r="18" spans="6:15">
      <c r="F18" s="110" t="s">
        <v>196</v>
      </c>
      <c r="G18" s="110"/>
      <c r="H18" s="110"/>
      <c r="I18" s="55"/>
      <c r="L18" s="106" t="s">
        <v>208</v>
      </c>
      <c r="M18" s="106"/>
      <c r="N18" s="9"/>
      <c r="O18" t="b">
        <v>0</v>
      </c>
    </row>
    <row r="19" spans="6:15">
      <c r="F19" s="38"/>
      <c r="G19" s="106" t="s">
        <v>197</v>
      </c>
      <c r="H19" s="106"/>
      <c r="I19" s="56" t="b">
        <v>0</v>
      </c>
      <c r="L19" s="106" t="s">
        <v>209</v>
      </c>
      <c r="M19" s="106"/>
      <c r="N19" s="9"/>
      <c r="O19" t="b">
        <v>0</v>
      </c>
    </row>
    <row r="20" spans="6:15">
      <c r="F20" s="38"/>
      <c r="G20" s="106" t="s">
        <v>198</v>
      </c>
      <c r="H20" s="106"/>
      <c r="I20" s="56" t="b">
        <v>0</v>
      </c>
      <c r="L20" s="106" t="s">
        <v>210</v>
      </c>
      <c r="M20" s="106"/>
      <c r="N20" s="9"/>
      <c r="O20" t="b">
        <v>1</v>
      </c>
    </row>
    <row r="21" spans="6:15">
      <c r="F21" s="38"/>
      <c r="G21" s="106" t="s">
        <v>199</v>
      </c>
      <c r="H21" s="106"/>
      <c r="I21" s="56" t="b">
        <v>1</v>
      </c>
    </row>
    <row r="22" spans="6:15">
      <c r="F22" s="38"/>
      <c r="G22" s="106" t="s">
        <v>200</v>
      </c>
      <c r="H22" s="106"/>
      <c r="I22" s="56" t="b">
        <v>0</v>
      </c>
    </row>
    <row r="23" spans="6:15">
      <c r="F23" s="38"/>
      <c r="G23" s="106" t="s">
        <v>201</v>
      </c>
      <c r="H23" s="106"/>
      <c r="I23" s="56" t="b">
        <v>1</v>
      </c>
    </row>
    <row r="24" spans="6:15">
      <c r="F24" s="38"/>
      <c r="G24" s="106" t="s">
        <v>202</v>
      </c>
      <c r="H24" s="106"/>
      <c r="I24" s="56" t="b">
        <v>0</v>
      </c>
      <c r="L24">
        <f>COUNTA(O15:O20)</f>
        <v>6</v>
      </c>
      <c r="M24">
        <f>COUNTIF(O15:O20,TRUE)</f>
        <v>2</v>
      </c>
    </row>
    <row r="25" spans="6:15">
      <c r="I25" s="107">
        <f>COUNTIF(I19:I24,TRUE)/COUNTA(G19:H24)</f>
        <v>0.33333333333333331</v>
      </c>
      <c r="J25" s="107"/>
    </row>
    <row r="26" spans="6:15">
      <c r="I26" s="57">
        <f>1-I25</f>
        <v>0.66666666666666674</v>
      </c>
      <c r="L26" s="58">
        <f>M24/L24</f>
        <v>0.33333333333333331</v>
      </c>
      <c r="M26" s="58"/>
      <c r="N26" s="58"/>
    </row>
    <row r="27" spans="6:15">
      <c r="L27" s="59">
        <f>1-L26</f>
        <v>0.66666666666666674</v>
      </c>
      <c r="M27" s="59"/>
      <c r="N27" s="59"/>
    </row>
    <row r="28" spans="6:15">
      <c r="F28" s="55">
        <f>COUNTIF(I19:I24,TRUE)/COUNTA(G19:H24)</f>
        <v>0.33333333333333331</v>
      </c>
    </row>
    <row r="29" spans="6:15">
      <c r="F29" s="55">
        <f>1-F28</f>
        <v>0.66666666666666674</v>
      </c>
    </row>
  </sheetData>
  <mergeCells count="15">
    <mergeCell ref="G24:H24"/>
    <mergeCell ref="F18:H18"/>
    <mergeCell ref="G19:H19"/>
    <mergeCell ref="G20:H20"/>
    <mergeCell ref="G21:H21"/>
    <mergeCell ref="G22:H22"/>
    <mergeCell ref="G23:H23"/>
    <mergeCell ref="I25:J25"/>
    <mergeCell ref="I16:J16"/>
    <mergeCell ref="L15:M15"/>
    <mergeCell ref="L16:M16"/>
    <mergeCell ref="L17:M17"/>
    <mergeCell ref="L18:M18"/>
    <mergeCell ref="L19:M19"/>
    <mergeCell ref="L20:M20"/>
  </mergeCells>
  <phoneticPr fontId="12" type="noConversion"/>
  <conditionalFormatting sqref="I25">
    <cfRule type="dataBar" priority="10">
      <dataBar>
        <cfvo type="percent" val="0"/>
        <cfvo type="percent" val="100"/>
        <color rgb="FF638EC6"/>
      </dataBar>
      <extLst>
        <ext xmlns:x14="http://schemas.microsoft.com/office/spreadsheetml/2009/9/main" uri="{B025F937-C7B1-47D3-B67F-A62EFF666E3E}">
          <x14:id>{35AB654F-8FEC-4257-98E5-B2F6483F98EC}</x14:id>
        </ext>
      </extLst>
    </cfRule>
  </conditionalFormatting>
  <conditionalFormatting sqref="I16:J16">
    <cfRule type="dataBar" priority="9">
      <dataBar>
        <cfvo type="percent" val="0"/>
        <cfvo type="percent" val="100"/>
        <color rgb="FF638EC6"/>
      </dataBar>
      <extLst>
        <ext xmlns:x14="http://schemas.microsoft.com/office/spreadsheetml/2009/9/main" uri="{B025F937-C7B1-47D3-B67F-A62EFF666E3E}">
          <x14:id>{8CA93CD3-5C7A-47BC-B69B-73AB760619A0}</x14:id>
        </ext>
      </extLst>
    </cfRule>
  </conditionalFormatting>
  <conditionalFormatting sqref="L15:M20">
    <cfRule type="expression" dxfId="2" priority="7">
      <formula>$O15</formula>
    </cfRule>
    <cfRule type="cellIs" dxfId="1" priority="8" operator="equal">
      <formula>$O$15</formula>
    </cfRule>
  </conditionalFormatting>
  <conditionalFormatting sqref="L26:L27">
    <cfRule type="dataBar" priority="1">
      <dataBar>
        <cfvo type="min"/>
        <cfvo type="max"/>
        <color rgb="FF008AEF"/>
      </dataBar>
      <extLst>
        <ext xmlns:x14="http://schemas.microsoft.com/office/spreadsheetml/2009/9/main" uri="{B025F937-C7B1-47D3-B67F-A62EFF666E3E}">
          <x14:id>{907DDA4C-9B31-47B8-9B45-E5CAF8362399}</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5</xdr:col>
                    <xdr:colOff>228600</xdr:colOff>
                    <xdr:row>18</xdr:row>
                    <xdr:rowOff>0</xdr:rowOff>
                  </from>
                  <to>
                    <xdr:col>5</xdr:col>
                    <xdr:colOff>449580</xdr:colOff>
                    <xdr:row>18</xdr:row>
                    <xdr:rowOff>175260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5</xdr:col>
                    <xdr:colOff>228600</xdr:colOff>
                    <xdr:row>19</xdr:row>
                    <xdr:rowOff>0</xdr:rowOff>
                  </from>
                  <to>
                    <xdr:col>5</xdr:col>
                    <xdr:colOff>449580</xdr:colOff>
                    <xdr:row>19</xdr:row>
                    <xdr:rowOff>175260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5</xdr:col>
                    <xdr:colOff>228600</xdr:colOff>
                    <xdr:row>20</xdr:row>
                    <xdr:rowOff>0</xdr:rowOff>
                  </from>
                  <to>
                    <xdr:col>5</xdr:col>
                    <xdr:colOff>449580</xdr:colOff>
                    <xdr:row>20</xdr:row>
                    <xdr:rowOff>175260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5</xdr:col>
                    <xdr:colOff>228600</xdr:colOff>
                    <xdr:row>21</xdr:row>
                    <xdr:rowOff>0</xdr:rowOff>
                  </from>
                  <to>
                    <xdr:col>5</xdr:col>
                    <xdr:colOff>449580</xdr:colOff>
                    <xdr:row>21</xdr:row>
                    <xdr:rowOff>175260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5</xdr:col>
                    <xdr:colOff>228600</xdr:colOff>
                    <xdr:row>22</xdr:row>
                    <xdr:rowOff>0</xdr:rowOff>
                  </from>
                  <to>
                    <xdr:col>5</xdr:col>
                    <xdr:colOff>449580</xdr:colOff>
                    <xdr:row>22</xdr:row>
                    <xdr:rowOff>175260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5</xdr:col>
                    <xdr:colOff>228600</xdr:colOff>
                    <xdr:row>23</xdr:row>
                    <xdr:rowOff>0</xdr:rowOff>
                  </from>
                  <to>
                    <xdr:col>5</xdr:col>
                    <xdr:colOff>449580</xdr:colOff>
                    <xdr:row>23</xdr:row>
                    <xdr:rowOff>175260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13</xdr:col>
                    <xdr:colOff>182880</xdr:colOff>
                    <xdr:row>13</xdr:row>
                    <xdr:rowOff>160020</xdr:rowOff>
                  </from>
                  <to>
                    <xdr:col>13</xdr:col>
                    <xdr:colOff>426720</xdr:colOff>
                    <xdr:row>15</xdr:row>
                    <xdr:rowOff>15240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13</xdr:col>
                    <xdr:colOff>182880</xdr:colOff>
                    <xdr:row>14</xdr:row>
                    <xdr:rowOff>160020</xdr:rowOff>
                  </from>
                  <to>
                    <xdr:col>13</xdr:col>
                    <xdr:colOff>426720</xdr:colOff>
                    <xdr:row>16</xdr:row>
                    <xdr:rowOff>15240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13</xdr:col>
                    <xdr:colOff>182880</xdr:colOff>
                    <xdr:row>15</xdr:row>
                    <xdr:rowOff>160020</xdr:rowOff>
                  </from>
                  <to>
                    <xdr:col>13</xdr:col>
                    <xdr:colOff>426720</xdr:colOff>
                    <xdr:row>17</xdr:row>
                    <xdr:rowOff>15240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13</xdr:col>
                    <xdr:colOff>182880</xdr:colOff>
                    <xdr:row>16</xdr:row>
                    <xdr:rowOff>160020</xdr:rowOff>
                  </from>
                  <to>
                    <xdr:col>13</xdr:col>
                    <xdr:colOff>426720</xdr:colOff>
                    <xdr:row>18</xdr:row>
                    <xdr:rowOff>15240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13</xdr:col>
                    <xdr:colOff>182880</xdr:colOff>
                    <xdr:row>17</xdr:row>
                    <xdr:rowOff>160020</xdr:rowOff>
                  </from>
                  <to>
                    <xdr:col>13</xdr:col>
                    <xdr:colOff>426720</xdr:colOff>
                    <xdr:row>19</xdr:row>
                    <xdr:rowOff>15240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13</xdr:col>
                    <xdr:colOff>182880</xdr:colOff>
                    <xdr:row>18</xdr:row>
                    <xdr:rowOff>160020</xdr:rowOff>
                  </from>
                  <to>
                    <xdr:col>13</xdr:col>
                    <xdr:colOff>426720</xdr:colOff>
                    <xdr:row>20</xdr:row>
                    <xdr:rowOff>15240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5AB654F-8FEC-4257-98E5-B2F6483F98EC}">
            <x14:dataBar minLength="0" maxLength="100">
              <x14:cfvo type="percent">
                <xm:f>0</xm:f>
              </x14:cfvo>
              <x14:cfvo type="percent">
                <xm:f>100</xm:f>
              </x14:cfvo>
              <x14:negativeFillColor rgb="FFFF0000"/>
              <x14:axisColor rgb="FF000000"/>
            </x14:dataBar>
          </x14:cfRule>
          <xm:sqref>I25</xm:sqref>
        </x14:conditionalFormatting>
        <x14:conditionalFormatting xmlns:xm="http://schemas.microsoft.com/office/excel/2006/main">
          <x14:cfRule type="dataBar" id="{8CA93CD3-5C7A-47BC-B69B-73AB760619A0}">
            <x14:dataBar minLength="0" maxLength="100">
              <x14:cfvo type="percent">
                <xm:f>0</xm:f>
              </x14:cfvo>
              <x14:cfvo type="percent">
                <xm:f>100</xm:f>
              </x14:cfvo>
              <x14:negativeFillColor rgb="FFFF0000"/>
              <x14:axisColor rgb="FF000000"/>
            </x14:dataBar>
          </x14:cfRule>
          <xm:sqref>I16:J16</xm:sqref>
        </x14:conditionalFormatting>
        <x14:conditionalFormatting xmlns:xm="http://schemas.microsoft.com/office/excel/2006/main">
          <x14:cfRule type="dataBar" id="{907DDA4C-9B31-47B8-9B45-E5CAF8362399}">
            <x14:dataBar minLength="0" maxLength="100" border="1" negativeBarBorderColorSameAsPositive="0">
              <x14:cfvo type="autoMin"/>
              <x14:cfvo type="autoMax"/>
              <x14:borderColor rgb="FF008AEF"/>
              <x14:negativeFillColor rgb="FFFF0000"/>
              <x14:negativeBorderColor rgb="FFFF0000"/>
              <x14:axisColor rgb="FF000000"/>
            </x14:dataBar>
          </x14:cfRule>
          <xm:sqref>L26:L27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5C69-821D-46C1-9FC1-9252AA0BDDC7}">
  <sheetPr>
    <tabColor rgb="FFFF0000"/>
  </sheetPr>
  <dimension ref="A1:N95"/>
  <sheetViews>
    <sheetView showGridLines="0" topLeftCell="A37" workbookViewId="0">
      <selection activeCell="I1" sqref="I1"/>
    </sheetView>
  </sheetViews>
  <sheetFormatPr defaultRowHeight="14.4"/>
  <cols>
    <col min="1" max="1" width="19.21875" customWidth="1"/>
    <col min="9" max="9" width="11.109375" bestFit="1" customWidth="1"/>
  </cols>
  <sheetData>
    <row r="1" spans="1:7" ht="23.4">
      <c r="A1" s="60" t="s">
        <v>211</v>
      </c>
    </row>
    <row r="3" spans="1:7">
      <c r="A3" t="s">
        <v>212</v>
      </c>
    </row>
    <row r="4" spans="1:7">
      <c r="A4" t="s">
        <v>213</v>
      </c>
    </row>
    <row r="6" spans="1:7">
      <c r="A6" t="s">
        <v>214</v>
      </c>
    </row>
    <row r="7" spans="1:7">
      <c r="A7" t="s">
        <v>215</v>
      </c>
    </row>
    <row r="9" spans="1:7">
      <c r="A9" t="s">
        <v>216</v>
      </c>
    </row>
    <row r="10" spans="1:7">
      <c r="A10" t="s">
        <v>217</v>
      </c>
    </row>
    <row r="12" spans="1:7">
      <c r="A12" t="s">
        <v>218</v>
      </c>
    </row>
    <row r="13" spans="1:7">
      <c r="A13" t="s">
        <v>219</v>
      </c>
    </row>
    <row r="14" spans="1:7">
      <c r="A14" s="114" t="s">
        <v>221</v>
      </c>
      <c r="B14" s="114"/>
      <c r="C14" s="114"/>
      <c r="D14" s="114"/>
      <c r="E14" s="114"/>
      <c r="F14" s="114"/>
      <c r="G14" s="114"/>
    </row>
    <row r="15" spans="1:7">
      <c r="A15" t="s">
        <v>220</v>
      </c>
    </row>
    <row r="17" spans="1:14">
      <c r="A17" s="26" t="s">
        <v>225</v>
      </c>
    </row>
    <row r="19" spans="1:14">
      <c r="A19" s="61" t="s">
        <v>222</v>
      </c>
      <c r="B19" s="10" t="s">
        <v>127</v>
      </c>
      <c r="C19" s="10" t="s">
        <v>223</v>
      </c>
      <c r="E19" s="111" t="s">
        <v>224</v>
      </c>
      <c r="F19" s="111"/>
      <c r="H19" s="113" t="s">
        <v>231</v>
      </c>
      <c r="I19" s="113"/>
      <c r="J19" s="113"/>
      <c r="K19" s="113"/>
      <c r="L19" s="113"/>
      <c r="M19" s="113"/>
      <c r="N19" s="113"/>
    </row>
    <row r="20" spans="1:14">
      <c r="A20" s="3">
        <v>101</v>
      </c>
      <c r="B20" s="3" t="s">
        <v>39</v>
      </c>
      <c r="C20" s="3">
        <v>50000</v>
      </c>
      <c r="E20" s="106">
        <v>101</v>
      </c>
      <c r="F20" s="106"/>
      <c r="H20" s="113"/>
      <c r="I20" s="113"/>
      <c r="J20" s="113"/>
      <c r="K20" s="113"/>
      <c r="L20" s="113"/>
      <c r="M20" s="113"/>
      <c r="N20" s="113"/>
    </row>
    <row r="21" spans="1:14">
      <c r="A21" s="3">
        <v>102</v>
      </c>
      <c r="B21" s="3" t="s">
        <v>40</v>
      </c>
      <c r="C21" s="3">
        <v>60000</v>
      </c>
      <c r="E21" s="115">
        <f>IFERROR(VLOOKUP(E20,A20:C22,3,FALSE), "invalid ID")</f>
        <v>50000</v>
      </c>
      <c r="F21" s="115"/>
    </row>
    <row r="22" spans="1:14">
      <c r="A22" s="3">
        <v>103</v>
      </c>
      <c r="B22" s="3" t="s">
        <v>43</v>
      </c>
      <c r="C22" s="3">
        <v>70000</v>
      </c>
      <c r="H22" s="112" t="s">
        <v>232</v>
      </c>
      <c r="I22" s="102"/>
      <c r="J22" s="102"/>
    </row>
    <row r="24" spans="1:14">
      <c r="A24" s="26" t="s">
        <v>226</v>
      </c>
    </row>
    <row r="26" spans="1:14">
      <c r="A26" s="10" t="s">
        <v>68</v>
      </c>
      <c r="B26" s="10" t="s">
        <v>227</v>
      </c>
      <c r="C26" s="10" t="s">
        <v>228</v>
      </c>
      <c r="E26" s="111" t="s">
        <v>230</v>
      </c>
      <c r="F26" s="111"/>
    </row>
    <row r="27" spans="1:14">
      <c r="A27" s="3" t="s">
        <v>71</v>
      </c>
      <c r="B27" s="3" t="s">
        <v>229</v>
      </c>
      <c r="C27" s="3">
        <v>70000</v>
      </c>
      <c r="E27" s="106" t="s">
        <v>247</v>
      </c>
      <c r="F27" s="106"/>
    </row>
    <row r="28" spans="1:14">
      <c r="A28" s="3" t="s">
        <v>73</v>
      </c>
      <c r="B28" s="3" t="s">
        <v>229</v>
      </c>
      <c r="C28" s="3">
        <v>50000</v>
      </c>
      <c r="E28" s="115">
        <f>IFERROR(VLOOKUP(E27,A27:C29,3,FALSE), "Product not found")</f>
        <v>30000</v>
      </c>
      <c r="F28" s="115"/>
    </row>
    <row r="29" spans="1:14">
      <c r="A29" s="3" t="s">
        <v>75</v>
      </c>
      <c r="B29" s="3" t="s">
        <v>229</v>
      </c>
      <c r="C29" s="3">
        <v>30000</v>
      </c>
    </row>
    <row r="35" spans="1:6" ht="23.4">
      <c r="A35" s="60" t="s">
        <v>233</v>
      </c>
    </row>
    <row r="37" spans="1:6">
      <c r="A37" t="s">
        <v>212</v>
      </c>
    </row>
    <row r="38" spans="1:6">
      <c r="A38" t="s">
        <v>234</v>
      </c>
    </row>
    <row r="40" spans="1:6">
      <c r="A40" t="s">
        <v>214</v>
      </c>
    </row>
    <row r="41" spans="1:6">
      <c r="A41" t="s">
        <v>235</v>
      </c>
    </row>
    <row r="43" spans="1:6">
      <c r="A43" t="s">
        <v>216</v>
      </c>
    </row>
    <row r="44" spans="1:6">
      <c r="A44" t="s">
        <v>236</v>
      </c>
    </row>
    <row r="46" spans="1:6">
      <c r="A46" t="s">
        <v>218</v>
      </c>
    </row>
    <row r="47" spans="1:6">
      <c r="A47" t="s">
        <v>219</v>
      </c>
    </row>
    <row r="48" spans="1:6">
      <c r="A48" s="116" t="s">
        <v>238</v>
      </c>
      <c r="B48" s="116"/>
      <c r="C48" s="116"/>
      <c r="D48" s="116"/>
      <c r="E48" s="116"/>
      <c r="F48" s="116"/>
    </row>
    <row r="49" spans="1:9">
      <c r="A49" t="s">
        <v>237</v>
      </c>
    </row>
    <row r="51" spans="1:9">
      <c r="A51" s="117" t="s">
        <v>239</v>
      </c>
      <c r="B51" s="117"/>
      <c r="C51" s="117"/>
      <c r="D51" s="117"/>
      <c r="E51" s="117"/>
    </row>
    <row r="54" spans="1:9">
      <c r="A54" s="10" t="s">
        <v>240</v>
      </c>
      <c r="B54" s="10">
        <v>50</v>
      </c>
      <c r="C54" s="10">
        <v>60</v>
      </c>
      <c r="D54" s="10">
        <v>70</v>
      </c>
      <c r="E54" s="10">
        <v>80</v>
      </c>
      <c r="F54" s="10">
        <v>90</v>
      </c>
      <c r="G54" s="10">
        <v>100</v>
      </c>
      <c r="I54" s="62">
        <v>60</v>
      </c>
    </row>
    <row r="55" spans="1:9">
      <c r="A55" s="2" t="s">
        <v>158</v>
      </c>
      <c r="B55" s="3" t="s">
        <v>241</v>
      </c>
      <c r="C55" s="3" t="s">
        <v>242</v>
      </c>
      <c r="D55" s="3" t="s">
        <v>243</v>
      </c>
      <c r="E55" s="3" t="s">
        <v>244</v>
      </c>
      <c r="F55" s="3" t="s">
        <v>245</v>
      </c>
      <c r="G55" s="3" t="s">
        <v>246</v>
      </c>
      <c r="I55" s="37" t="str">
        <f>IFERROR(HLOOKUP(I54,B54:G55,2,FALSE),"Not exist")</f>
        <v>C</v>
      </c>
    </row>
    <row r="58" spans="1:9">
      <c r="A58" s="61" t="s">
        <v>248</v>
      </c>
      <c r="B58" s="10" t="s">
        <v>39</v>
      </c>
      <c r="C58" s="10" t="s">
        <v>40</v>
      </c>
      <c r="D58" s="10" t="s">
        <v>43</v>
      </c>
      <c r="E58" s="10" t="s">
        <v>249</v>
      </c>
      <c r="I58" s="62" t="s">
        <v>250</v>
      </c>
    </row>
    <row r="59" spans="1:9">
      <c r="A59" s="2" t="s">
        <v>223</v>
      </c>
      <c r="B59" s="3">
        <v>50000</v>
      </c>
      <c r="C59" s="3">
        <v>60000</v>
      </c>
      <c r="D59" s="3">
        <v>70000</v>
      </c>
      <c r="E59" s="3">
        <v>55000</v>
      </c>
      <c r="I59" s="63">
        <f>IFERROR(HLOOKUP(I58,B58:G59,2,FALSE),"Not exist")</f>
        <v>55000</v>
      </c>
    </row>
    <row r="64" spans="1:9" ht="23.4">
      <c r="A64" s="60" t="s">
        <v>251</v>
      </c>
    </row>
    <row r="66" spans="1:6">
      <c r="A66" t="s">
        <v>212</v>
      </c>
    </row>
    <row r="67" spans="1:6">
      <c r="A67" t="s">
        <v>252</v>
      </c>
    </row>
    <row r="69" spans="1:6">
      <c r="A69" t="s">
        <v>214</v>
      </c>
    </row>
    <row r="70" spans="1:6">
      <c r="A70" t="s">
        <v>253</v>
      </c>
    </row>
    <row r="72" spans="1:6">
      <c r="A72" t="s">
        <v>216</v>
      </c>
    </row>
    <row r="73" spans="1:6">
      <c r="A73" t="s">
        <v>254</v>
      </c>
    </row>
    <row r="75" spans="1:6">
      <c r="A75" t="s">
        <v>218</v>
      </c>
    </row>
    <row r="76" spans="1:6">
      <c r="A76" t="s">
        <v>219</v>
      </c>
    </row>
    <row r="77" spans="1:6">
      <c r="A77" s="114" t="s">
        <v>256</v>
      </c>
      <c r="B77" s="114"/>
      <c r="C77" s="114"/>
      <c r="D77" s="114"/>
      <c r="E77" s="114"/>
      <c r="F77" s="114"/>
    </row>
    <row r="78" spans="1:6">
      <c r="A78" t="s">
        <v>255</v>
      </c>
    </row>
    <row r="80" spans="1:6">
      <c r="A80" s="117" t="s">
        <v>257</v>
      </c>
      <c r="B80" s="117"/>
      <c r="C80" s="117"/>
      <c r="D80" s="117"/>
      <c r="E80" s="117"/>
    </row>
    <row r="82" spans="1:6">
      <c r="A82" s="10" t="s">
        <v>248</v>
      </c>
      <c r="B82" s="10" t="s">
        <v>39</v>
      </c>
      <c r="C82" s="10" t="s">
        <v>40</v>
      </c>
      <c r="D82" s="10" t="s">
        <v>43</v>
      </c>
      <c r="E82" s="10" t="s">
        <v>249</v>
      </c>
      <c r="F82" s="10" t="s">
        <v>249</v>
      </c>
    </row>
    <row r="83" spans="1:6">
      <c r="A83" s="2" t="s">
        <v>258</v>
      </c>
      <c r="B83" s="3" t="s">
        <v>259</v>
      </c>
      <c r="C83" s="3" t="s">
        <v>260</v>
      </c>
      <c r="D83" s="3" t="s">
        <v>259</v>
      </c>
      <c r="E83" s="3" t="s">
        <v>260</v>
      </c>
      <c r="F83" s="3" t="s">
        <v>262</v>
      </c>
    </row>
    <row r="86" spans="1:6">
      <c r="B86" t="s">
        <v>263</v>
      </c>
    </row>
    <row r="87" spans="1:6">
      <c r="B87" t="str">
        <f>_xlfn.XLOOKUP(B86,B82:E82,B83:E83,"not found")</f>
        <v>not found</v>
      </c>
    </row>
    <row r="89" spans="1:6">
      <c r="A89" s="10" t="s">
        <v>248</v>
      </c>
      <c r="B89" s="10" t="s">
        <v>39</v>
      </c>
      <c r="C89" s="10" t="s">
        <v>40</v>
      </c>
      <c r="D89" s="10" t="s">
        <v>43</v>
      </c>
      <c r="E89" s="10" t="s">
        <v>249</v>
      </c>
    </row>
    <row r="90" spans="1:6">
      <c r="A90" s="2" t="s">
        <v>258</v>
      </c>
      <c r="B90" s="3" t="s">
        <v>259</v>
      </c>
      <c r="C90" s="3" t="s">
        <v>260</v>
      </c>
      <c r="D90" s="3" t="s">
        <v>259</v>
      </c>
      <c r="E90" s="3" t="s">
        <v>260</v>
      </c>
    </row>
    <row r="91" spans="1:6">
      <c r="A91" s="2" t="s">
        <v>223</v>
      </c>
      <c r="B91" s="3">
        <v>50000</v>
      </c>
      <c r="C91" s="3">
        <v>60000</v>
      </c>
      <c r="D91" s="3">
        <v>55000</v>
      </c>
      <c r="E91" s="3">
        <v>70000</v>
      </c>
    </row>
    <row r="94" spans="1:6">
      <c r="B94" t="s">
        <v>261</v>
      </c>
    </row>
    <row r="95" spans="1:6">
      <c r="B95" t="str">
        <f>_xlfn.XLOOKUP(B94,A89:E89,A90:E90)</f>
        <v>HR</v>
      </c>
      <c r="D95" t="s">
        <v>264</v>
      </c>
    </row>
  </sheetData>
  <mergeCells count="13">
    <mergeCell ref="A48:F48"/>
    <mergeCell ref="A51:E51"/>
    <mergeCell ref="A77:F77"/>
    <mergeCell ref="A80:E80"/>
    <mergeCell ref="E28:F28"/>
    <mergeCell ref="E26:F26"/>
    <mergeCell ref="E27:F27"/>
    <mergeCell ref="H22:J22"/>
    <mergeCell ref="H19:N20"/>
    <mergeCell ref="A14:G14"/>
    <mergeCell ref="E19:F19"/>
    <mergeCell ref="E20:F20"/>
    <mergeCell ref="E21:F21"/>
  </mergeCells>
  <hyperlinks>
    <hyperlink ref="H22" r:id="rId1" xr:uid="{A99D977A-63CD-4EBC-97DD-2EDD7A39ABBD}"/>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C722-84A1-4E14-AE41-3BE47CC91C46}">
  <sheetPr>
    <tabColor rgb="FFFF0000"/>
  </sheetPr>
  <dimension ref="B24:H33"/>
  <sheetViews>
    <sheetView tabSelected="1" topLeftCell="B23" workbookViewId="0">
      <selection activeCell="I27" sqref="I27"/>
    </sheetView>
  </sheetViews>
  <sheetFormatPr defaultRowHeight="14.4"/>
  <cols>
    <col min="7" max="7" width="13.77734375" customWidth="1"/>
    <col min="8" max="8" width="14.109375" customWidth="1"/>
  </cols>
  <sheetData>
    <row r="24" spans="2:8">
      <c r="E24" s="119" t="s">
        <v>271</v>
      </c>
      <c r="F24" s="118" t="s">
        <v>272</v>
      </c>
    </row>
    <row r="26" spans="2:8">
      <c r="B26" s="9"/>
      <c r="C26" s="120" t="s">
        <v>101</v>
      </c>
      <c r="D26" s="120" t="s">
        <v>102</v>
      </c>
      <c r="E26" s="120" t="s">
        <v>103</v>
      </c>
      <c r="F26" s="120" t="s">
        <v>104</v>
      </c>
      <c r="G26" s="121" t="s">
        <v>265</v>
      </c>
      <c r="H26" s="120" t="s">
        <v>195</v>
      </c>
    </row>
    <row r="27" spans="2:8">
      <c r="B27" s="122" t="s">
        <v>266</v>
      </c>
      <c r="C27" s="123" t="b">
        <v>1</v>
      </c>
      <c r="D27" s="123" t="b">
        <v>1</v>
      </c>
      <c r="E27" s="123" t="b">
        <v>0</v>
      </c>
      <c r="F27" s="123" t="b">
        <v>1</v>
      </c>
      <c r="G27" s="124">
        <f>COUNTIF(C27:F27,TRUE)/4</f>
        <v>0.75</v>
      </c>
      <c r="H27" s="9" t="str">
        <f>IF(G27=1,$E$24,$F$24)</f>
        <v>In Progress</v>
      </c>
    </row>
    <row r="28" spans="2:8">
      <c r="B28" s="122" t="s">
        <v>268</v>
      </c>
      <c r="C28" s="123" t="b">
        <v>1</v>
      </c>
      <c r="D28" s="123" t="b">
        <v>1</v>
      </c>
      <c r="E28" s="123" t="b">
        <v>1</v>
      </c>
      <c r="F28" s="123" t="b">
        <v>1</v>
      </c>
      <c r="G28" s="124">
        <f t="shared" ref="G28:G31" si="0">COUNTIF(C28:F28,TRUE)/4</f>
        <v>1</v>
      </c>
      <c r="H28" s="9" t="str">
        <f t="shared" ref="H28:H31" si="1">IF(G28=1,$E$24,$F$24)</f>
        <v>Completed</v>
      </c>
    </row>
    <row r="29" spans="2:8">
      <c r="B29" s="122" t="s">
        <v>267</v>
      </c>
      <c r="C29" s="123" t="b">
        <v>1</v>
      </c>
      <c r="D29" s="123" t="b">
        <v>1</v>
      </c>
      <c r="E29" s="123" t="b">
        <v>0</v>
      </c>
      <c r="F29" s="123" t="b">
        <v>1</v>
      </c>
      <c r="G29" s="124">
        <f t="shared" si="0"/>
        <v>0.75</v>
      </c>
      <c r="H29" s="9" t="str">
        <f t="shared" si="1"/>
        <v>In Progress</v>
      </c>
    </row>
    <row r="30" spans="2:8">
      <c r="B30" s="122" t="s">
        <v>269</v>
      </c>
      <c r="C30" s="123" t="b">
        <v>1</v>
      </c>
      <c r="D30" s="123" t="b">
        <v>1</v>
      </c>
      <c r="E30" s="123" t="b">
        <v>0</v>
      </c>
      <c r="F30" s="123" t="b">
        <v>1</v>
      </c>
      <c r="G30" s="124">
        <f t="shared" si="0"/>
        <v>0.75</v>
      </c>
      <c r="H30" s="9" t="str">
        <f t="shared" si="1"/>
        <v>In Progress</v>
      </c>
    </row>
    <row r="31" spans="2:8">
      <c r="B31" s="122" t="s">
        <v>270</v>
      </c>
      <c r="C31" s="123" t="b">
        <v>1</v>
      </c>
      <c r="D31" s="123" t="b">
        <v>1</v>
      </c>
      <c r="E31" s="123" t="b">
        <v>1</v>
      </c>
      <c r="F31" s="123" t="b">
        <v>1</v>
      </c>
      <c r="G31" s="124">
        <f t="shared" si="0"/>
        <v>1</v>
      </c>
      <c r="H31" s="9" t="str">
        <f t="shared" si="1"/>
        <v>Completed</v>
      </c>
    </row>
    <row r="32" spans="2:8">
      <c r="G32" s="64">
        <f>SUM(G27:G31)/COUNT(G27:G31)</f>
        <v>0.85</v>
      </c>
    </row>
    <row r="33" spans="7:7">
      <c r="G33" s="65">
        <f>1-G32</f>
        <v>0.15000000000000002</v>
      </c>
    </row>
  </sheetData>
  <phoneticPr fontId="12" type="noConversion"/>
  <conditionalFormatting sqref="G27:G31">
    <cfRule type="dataBar" priority="3">
      <dataBar>
        <cfvo type="num" val="0"/>
        <cfvo type="num" val="1"/>
        <color rgb="FF638EC6"/>
      </dataBar>
      <extLst>
        <ext xmlns:x14="http://schemas.microsoft.com/office/spreadsheetml/2009/9/main" uri="{B025F937-C7B1-47D3-B67F-A62EFF666E3E}">
          <x14:id>{52A8C0EE-2A05-424A-BB60-9A04D6C3159A}</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ltText="">
                <anchor moveWithCells="1">
                  <from>
                    <xdr:col>2</xdr:col>
                    <xdr:colOff>182880</xdr:colOff>
                    <xdr:row>25</xdr:row>
                    <xdr:rowOff>160020</xdr:rowOff>
                  </from>
                  <to>
                    <xdr:col>2</xdr:col>
                    <xdr:colOff>426720</xdr:colOff>
                    <xdr:row>27</xdr:row>
                    <xdr:rowOff>15240</xdr:rowOff>
                  </to>
                </anchor>
              </controlPr>
            </control>
          </mc:Choice>
        </mc:AlternateContent>
        <mc:AlternateContent xmlns:mc="http://schemas.openxmlformats.org/markup-compatibility/2006">
          <mc:Choice Requires="x14">
            <control shapeId="4098" r:id="rId5" name="Check Box 2">
              <controlPr defaultSize="0" autoFill="0" autoLine="0" autoPict="0" altText="">
                <anchor moveWithCells="1">
                  <from>
                    <xdr:col>2</xdr:col>
                    <xdr:colOff>182880</xdr:colOff>
                    <xdr:row>26</xdr:row>
                    <xdr:rowOff>160020</xdr:rowOff>
                  </from>
                  <to>
                    <xdr:col>2</xdr:col>
                    <xdr:colOff>426720</xdr:colOff>
                    <xdr:row>28</xdr:row>
                    <xdr:rowOff>15240</xdr:rowOff>
                  </to>
                </anchor>
              </controlPr>
            </control>
          </mc:Choice>
        </mc:AlternateContent>
        <mc:AlternateContent xmlns:mc="http://schemas.openxmlformats.org/markup-compatibility/2006">
          <mc:Choice Requires="x14">
            <control shapeId="4099" r:id="rId6" name="Check Box 3">
              <controlPr defaultSize="0" autoFill="0" autoLine="0" autoPict="0" altText="">
                <anchor moveWithCells="1">
                  <from>
                    <xdr:col>2</xdr:col>
                    <xdr:colOff>182880</xdr:colOff>
                    <xdr:row>27</xdr:row>
                    <xdr:rowOff>160020</xdr:rowOff>
                  </from>
                  <to>
                    <xdr:col>2</xdr:col>
                    <xdr:colOff>426720</xdr:colOff>
                    <xdr:row>29</xdr:row>
                    <xdr:rowOff>15240</xdr:rowOff>
                  </to>
                </anchor>
              </controlPr>
            </control>
          </mc:Choice>
        </mc:AlternateContent>
        <mc:AlternateContent xmlns:mc="http://schemas.openxmlformats.org/markup-compatibility/2006">
          <mc:Choice Requires="x14">
            <control shapeId="4100" r:id="rId7" name="Check Box 4">
              <controlPr defaultSize="0" autoFill="0" autoLine="0" autoPict="0" altText="">
                <anchor moveWithCells="1">
                  <from>
                    <xdr:col>2</xdr:col>
                    <xdr:colOff>182880</xdr:colOff>
                    <xdr:row>28</xdr:row>
                    <xdr:rowOff>160020</xdr:rowOff>
                  </from>
                  <to>
                    <xdr:col>2</xdr:col>
                    <xdr:colOff>426720</xdr:colOff>
                    <xdr:row>30</xdr:row>
                    <xdr:rowOff>15240</xdr:rowOff>
                  </to>
                </anchor>
              </controlPr>
            </control>
          </mc:Choice>
        </mc:AlternateContent>
        <mc:AlternateContent xmlns:mc="http://schemas.openxmlformats.org/markup-compatibility/2006">
          <mc:Choice Requires="x14">
            <control shapeId="4101" r:id="rId8" name="Check Box 5">
              <controlPr defaultSize="0" autoFill="0" autoLine="0" autoPict="0" altText="">
                <anchor moveWithCells="1">
                  <from>
                    <xdr:col>2</xdr:col>
                    <xdr:colOff>182880</xdr:colOff>
                    <xdr:row>29</xdr:row>
                    <xdr:rowOff>160020</xdr:rowOff>
                  </from>
                  <to>
                    <xdr:col>2</xdr:col>
                    <xdr:colOff>426720</xdr:colOff>
                    <xdr:row>31</xdr:row>
                    <xdr:rowOff>15240</xdr:rowOff>
                  </to>
                </anchor>
              </controlPr>
            </control>
          </mc:Choice>
        </mc:AlternateContent>
        <mc:AlternateContent xmlns:mc="http://schemas.openxmlformats.org/markup-compatibility/2006">
          <mc:Choice Requires="x14">
            <control shapeId="4102" r:id="rId9" name="Check Box 6">
              <controlPr defaultSize="0" autoFill="0" autoLine="0" autoPict="0" altText="">
                <anchor moveWithCells="1">
                  <from>
                    <xdr:col>3</xdr:col>
                    <xdr:colOff>182880</xdr:colOff>
                    <xdr:row>25</xdr:row>
                    <xdr:rowOff>160020</xdr:rowOff>
                  </from>
                  <to>
                    <xdr:col>3</xdr:col>
                    <xdr:colOff>426720</xdr:colOff>
                    <xdr:row>27</xdr:row>
                    <xdr:rowOff>15240</xdr:rowOff>
                  </to>
                </anchor>
              </controlPr>
            </control>
          </mc:Choice>
        </mc:AlternateContent>
        <mc:AlternateContent xmlns:mc="http://schemas.openxmlformats.org/markup-compatibility/2006">
          <mc:Choice Requires="x14">
            <control shapeId="4103" r:id="rId10" name="Check Box 7">
              <controlPr defaultSize="0" autoFill="0" autoLine="0" autoPict="0" altText="">
                <anchor moveWithCells="1">
                  <from>
                    <xdr:col>4</xdr:col>
                    <xdr:colOff>182880</xdr:colOff>
                    <xdr:row>25</xdr:row>
                    <xdr:rowOff>160020</xdr:rowOff>
                  </from>
                  <to>
                    <xdr:col>4</xdr:col>
                    <xdr:colOff>426720</xdr:colOff>
                    <xdr:row>27</xdr:row>
                    <xdr:rowOff>15240</xdr:rowOff>
                  </to>
                </anchor>
              </controlPr>
            </control>
          </mc:Choice>
        </mc:AlternateContent>
        <mc:AlternateContent xmlns:mc="http://schemas.openxmlformats.org/markup-compatibility/2006">
          <mc:Choice Requires="x14">
            <control shapeId="4104" r:id="rId11" name="Check Box 8">
              <controlPr defaultSize="0" autoFill="0" autoLine="0" autoPict="0" altText="">
                <anchor moveWithCells="1">
                  <from>
                    <xdr:col>5</xdr:col>
                    <xdr:colOff>182880</xdr:colOff>
                    <xdr:row>25</xdr:row>
                    <xdr:rowOff>160020</xdr:rowOff>
                  </from>
                  <to>
                    <xdr:col>5</xdr:col>
                    <xdr:colOff>426720</xdr:colOff>
                    <xdr:row>27</xdr:row>
                    <xdr:rowOff>15240</xdr:rowOff>
                  </to>
                </anchor>
              </controlPr>
            </control>
          </mc:Choice>
        </mc:AlternateContent>
        <mc:AlternateContent xmlns:mc="http://schemas.openxmlformats.org/markup-compatibility/2006">
          <mc:Choice Requires="x14">
            <control shapeId="4105" r:id="rId12" name="Check Box 9">
              <controlPr defaultSize="0" autoFill="0" autoLine="0" autoPict="0" altText="">
                <anchor moveWithCells="1">
                  <from>
                    <xdr:col>3</xdr:col>
                    <xdr:colOff>182880</xdr:colOff>
                    <xdr:row>26</xdr:row>
                    <xdr:rowOff>160020</xdr:rowOff>
                  </from>
                  <to>
                    <xdr:col>3</xdr:col>
                    <xdr:colOff>426720</xdr:colOff>
                    <xdr:row>28</xdr:row>
                    <xdr:rowOff>15240</xdr:rowOff>
                  </to>
                </anchor>
              </controlPr>
            </control>
          </mc:Choice>
        </mc:AlternateContent>
        <mc:AlternateContent xmlns:mc="http://schemas.openxmlformats.org/markup-compatibility/2006">
          <mc:Choice Requires="x14">
            <control shapeId="4106" r:id="rId13" name="Check Box 10">
              <controlPr defaultSize="0" autoFill="0" autoLine="0" autoPict="0" altText="">
                <anchor moveWithCells="1">
                  <from>
                    <xdr:col>4</xdr:col>
                    <xdr:colOff>182880</xdr:colOff>
                    <xdr:row>26</xdr:row>
                    <xdr:rowOff>160020</xdr:rowOff>
                  </from>
                  <to>
                    <xdr:col>4</xdr:col>
                    <xdr:colOff>426720</xdr:colOff>
                    <xdr:row>28</xdr:row>
                    <xdr:rowOff>15240</xdr:rowOff>
                  </to>
                </anchor>
              </controlPr>
            </control>
          </mc:Choice>
        </mc:AlternateContent>
        <mc:AlternateContent xmlns:mc="http://schemas.openxmlformats.org/markup-compatibility/2006">
          <mc:Choice Requires="x14">
            <control shapeId="4107" r:id="rId14" name="Check Box 11">
              <controlPr defaultSize="0" autoFill="0" autoLine="0" autoPict="0" altText="">
                <anchor moveWithCells="1">
                  <from>
                    <xdr:col>5</xdr:col>
                    <xdr:colOff>182880</xdr:colOff>
                    <xdr:row>26</xdr:row>
                    <xdr:rowOff>160020</xdr:rowOff>
                  </from>
                  <to>
                    <xdr:col>5</xdr:col>
                    <xdr:colOff>426720</xdr:colOff>
                    <xdr:row>28</xdr:row>
                    <xdr:rowOff>15240</xdr:rowOff>
                  </to>
                </anchor>
              </controlPr>
            </control>
          </mc:Choice>
        </mc:AlternateContent>
        <mc:AlternateContent xmlns:mc="http://schemas.openxmlformats.org/markup-compatibility/2006">
          <mc:Choice Requires="x14">
            <control shapeId="4108" r:id="rId15" name="Check Box 12">
              <controlPr defaultSize="0" autoFill="0" autoLine="0" autoPict="0" altText="">
                <anchor moveWithCells="1">
                  <from>
                    <xdr:col>3</xdr:col>
                    <xdr:colOff>182880</xdr:colOff>
                    <xdr:row>27</xdr:row>
                    <xdr:rowOff>160020</xdr:rowOff>
                  </from>
                  <to>
                    <xdr:col>3</xdr:col>
                    <xdr:colOff>426720</xdr:colOff>
                    <xdr:row>29</xdr:row>
                    <xdr:rowOff>15240</xdr:rowOff>
                  </to>
                </anchor>
              </controlPr>
            </control>
          </mc:Choice>
        </mc:AlternateContent>
        <mc:AlternateContent xmlns:mc="http://schemas.openxmlformats.org/markup-compatibility/2006">
          <mc:Choice Requires="x14">
            <control shapeId="4109" r:id="rId16" name="Check Box 13">
              <controlPr defaultSize="0" autoFill="0" autoLine="0" autoPict="0" altText="">
                <anchor moveWithCells="1">
                  <from>
                    <xdr:col>4</xdr:col>
                    <xdr:colOff>182880</xdr:colOff>
                    <xdr:row>27</xdr:row>
                    <xdr:rowOff>160020</xdr:rowOff>
                  </from>
                  <to>
                    <xdr:col>4</xdr:col>
                    <xdr:colOff>426720</xdr:colOff>
                    <xdr:row>29</xdr:row>
                    <xdr:rowOff>15240</xdr:rowOff>
                  </to>
                </anchor>
              </controlPr>
            </control>
          </mc:Choice>
        </mc:AlternateContent>
        <mc:AlternateContent xmlns:mc="http://schemas.openxmlformats.org/markup-compatibility/2006">
          <mc:Choice Requires="x14">
            <control shapeId="4110" r:id="rId17" name="Check Box 14">
              <controlPr defaultSize="0" autoFill="0" autoLine="0" autoPict="0" altText="">
                <anchor moveWithCells="1">
                  <from>
                    <xdr:col>5</xdr:col>
                    <xdr:colOff>182880</xdr:colOff>
                    <xdr:row>27</xdr:row>
                    <xdr:rowOff>160020</xdr:rowOff>
                  </from>
                  <to>
                    <xdr:col>5</xdr:col>
                    <xdr:colOff>426720</xdr:colOff>
                    <xdr:row>29</xdr:row>
                    <xdr:rowOff>15240</xdr:rowOff>
                  </to>
                </anchor>
              </controlPr>
            </control>
          </mc:Choice>
        </mc:AlternateContent>
        <mc:AlternateContent xmlns:mc="http://schemas.openxmlformats.org/markup-compatibility/2006">
          <mc:Choice Requires="x14">
            <control shapeId="4111" r:id="rId18" name="Check Box 15">
              <controlPr defaultSize="0" autoFill="0" autoLine="0" autoPict="0" altText="">
                <anchor moveWithCells="1">
                  <from>
                    <xdr:col>3</xdr:col>
                    <xdr:colOff>182880</xdr:colOff>
                    <xdr:row>28</xdr:row>
                    <xdr:rowOff>160020</xdr:rowOff>
                  </from>
                  <to>
                    <xdr:col>3</xdr:col>
                    <xdr:colOff>426720</xdr:colOff>
                    <xdr:row>30</xdr:row>
                    <xdr:rowOff>15240</xdr:rowOff>
                  </to>
                </anchor>
              </controlPr>
            </control>
          </mc:Choice>
        </mc:AlternateContent>
        <mc:AlternateContent xmlns:mc="http://schemas.openxmlformats.org/markup-compatibility/2006">
          <mc:Choice Requires="x14">
            <control shapeId="4112" r:id="rId19" name="Check Box 16">
              <controlPr defaultSize="0" autoFill="0" autoLine="0" autoPict="0" altText="">
                <anchor moveWithCells="1">
                  <from>
                    <xdr:col>4</xdr:col>
                    <xdr:colOff>182880</xdr:colOff>
                    <xdr:row>28</xdr:row>
                    <xdr:rowOff>160020</xdr:rowOff>
                  </from>
                  <to>
                    <xdr:col>4</xdr:col>
                    <xdr:colOff>426720</xdr:colOff>
                    <xdr:row>30</xdr:row>
                    <xdr:rowOff>15240</xdr:rowOff>
                  </to>
                </anchor>
              </controlPr>
            </control>
          </mc:Choice>
        </mc:AlternateContent>
        <mc:AlternateContent xmlns:mc="http://schemas.openxmlformats.org/markup-compatibility/2006">
          <mc:Choice Requires="x14">
            <control shapeId="4113" r:id="rId20" name="Check Box 17">
              <controlPr defaultSize="0" autoFill="0" autoLine="0" autoPict="0" altText="">
                <anchor moveWithCells="1">
                  <from>
                    <xdr:col>5</xdr:col>
                    <xdr:colOff>182880</xdr:colOff>
                    <xdr:row>28</xdr:row>
                    <xdr:rowOff>160020</xdr:rowOff>
                  </from>
                  <to>
                    <xdr:col>5</xdr:col>
                    <xdr:colOff>426720</xdr:colOff>
                    <xdr:row>30</xdr:row>
                    <xdr:rowOff>15240</xdr:rowOff>
                  </to>
                </anchor>
              </controlPr>
            </control>
          </mc:Choice>
        </mc:AlternateContent>
        <mc:AlternateContent xmlns:mc="http://schemas.openxmlformats.org/markup-compatibility/2006">
          <mc:Choice Requires="x14">
            <control shapeId="4114" r:id="rId21" name="Check Box 18">
              <controlPr defaultSize="0" autoFill="0" autoLine="0" autoPict="0" altText="">
                <anchor moveWithCells="1">
                  <from>
                    <xdr:col>3</xdr:col>
                    <xdr:colOff>182880</xdr:colOff>
                    <xdr:row>29</xdr:row>
                    <xdr:rowOff>160020</xdr:rowOff>
                  </from>
                  <to>
                    <xdr:col>3</xdr:col>
                    <xdr:colOff>426720</xdr:colOff>
                    <xdr:row>31</xdr:row>
                    <xdr:rowOff>15240</xdr:rowOff>
                  </to>
                </anchor>
              </controlPr>
            </control>
          </mc:Choice>
        </mc:AlternateContent>
        <mc:AlternateContent xmlns:mc="http://schemas.openxmlformats.org/markup-compatibility/2006">
          <mc:Choice Requires="x14">
            <control shapeId="4115" r:id="rId22" name="Check Box 19">
              <controlPr defaultSize="0" autoFill="0" autoLine="0" autoPict="0" altText="">
                <anchor moveWithCells="1">
                  <from>
                    <xdr:col>4</xdr:col>
                    <xdr:colOff>182880</xdr:colOff>
                    <xdr:row>29</xdr:row>
                    <xdr:rowOff>160020</xdr:rowOff>
                  </from>
                  <to>
                    <xdr:col>4</xdr:col>
                    <xdr:colOff>426720</xdr:colOff>
                    <xdr:row>31</xdr:row>
                    <xdr:rowOff>15240</xdr:rowOff>
                  </to>
                </anchor>
              </controlPr>
            </control>
          </mc:Choice>
        </mc:AlternateContent>
        <mc:AlternateContent xmlns:mc="http://schemas.openxmlformats.org/markup-compatibility/2006">
          <mc:Choice Requires="x14">
            <control shapeId="4116" r:id="rId23" name="Check Box 20">
              <controlPr defaultSize="0" autoFill="0" autoLine="0" autoPict="0" altText="">
                <anchor moveWithCells="1">
                  <from>
                    <xdr:col>5</xdr:col>
                    <xdr:colOff>182880</xdr:colOff>
                    <xdr:row>29</xdr:row>
                    <xdr:rowOff>160020</xdr:rowOff>
                  </from>
                  <to>
                    <xdr:col>5</xdr:col>
                    <xdr:colOff>426720</xdr:colOff>
                    <xdr:row>31</xdr:row>
                    <xdr:rowOff>15240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2A8C0EE-2A05-424A-BB60-9A04D6C3159A}">
            <x14:dataBar minLength="0" maxLength="100">
              <x14:cfvo type="num">
                <xm:f>0</xm:f>
              </x14:cfvo>
              <x14:cfvo type="num">
                <xm:f>1</xm:f>
              </x14:cfvo>
              <x14:negativeFillColor rgb="FFFF0000"/>
              <x14:axisColor rgb="FF000000"/>
            </x14:dataBar>
          </x14:cfRule>
          <xm:sqref>G27:G31</xm:sqref>
        </x14:conditionalFormatting>
        <x14:conditionalFormatting xmlns:xm="http://schemas.microsoft.com/office/excel/2006/main">
          <x14:cfRule type="containsText" priority="1" operator="containsText" id="{9E849A72-7427-4357-AB85-EAE4E6AB7BFF}">
            <xm:f>NOT(ISERROR(SEARCH($E$24,H27)))</xm:f>
            <xm:f>$E$24</xm:f>
            <x14:dxf>
              <fill>
                <patternFill>
                  <bgColor rgb="FF92D050"/>
                </patternFill>
              </fill>
            </x14:dxf>
          </x14:cfRule>
          <xm:sqref>H27:H31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TIMELINE</vt:lpstr>
      <vt:lpstr>PHASE1</vt:lpstr>
      <vt:lpstr>VIEW STUDENTS</vt:lpstr>
      <vt:lpstr>PROGRESS</vt:lpstr>
      <vt:lpstr>PHASE 2</vt:lpstr>
      <vt:lpstr>check 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2025-03-26T08:45:36Z</dcterms:modified>
</cp:coreProperties>
</file>