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rd Civil - Senior Level [2]\1st term 2022\Steel 22\steel projects\pROJ.no6\BRACING-n06\"/>
    </mc:Choice>
  </mc:AlternateContent>
  <xr:revisionPtr revIDLastSave="0" documentId="13_ncr:1_{E67461B4-62B8-426F-9141-9B01C7FDB9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ns-Members-Angles" sheetId="4" r:id="rId1"/>
  </sheets>
  <externalReferences>
    <externalReference r:id="rId2"/>
  </externalReferences>
  <definedNames>
    <definedName name="an">#REF!</definedName>
    <definedName name="bo">#REF!</definedName>
    <definedName name="fu">#REF!</definedName>
    <definedName name="fy">#REF!</definedName>
    <definedName name="oa">#REF!</definedName>
    <definedName name="omar22">#REF!</definedName>
    <definedName name="SF">#REF!</definedName>
    <definedName name="ST">#REF!</definedName>
    <definedName name="sta">#REF!</definedName>
    <definedName name="ta">#REF!</definedName>
    <definedName name="TABLE">#REF!</definedName>
    <definedName name="table1">[1]Angles!$W$1:$AK$20</definedName>
    <definedName name="UN">#REF!</definedName>
    <definedName name="w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2" i="4"/>
  <c r="C23" i="4" l="1"/>
  <c r="C22" i="4"/>
  <c r="V27" i="4"/>
  <c r="G22" i="4"/>
  <c r="C19" i="4"/>
  <c r="C15" i="4"/>
  <c r="C14" i="4"/>
  <c r="C25" i="4" s="1"/>
  <c r="D25" i="4" s="1"/>
  <c r="C13" i="4"/>
  <c r="C11" i="4"/>
  <c r="C24" i="4" s="1"/>
  <c r="D24" i="4" s="1"/>
  <c r="C10" i="4"/>
  <c r="F10" i="4"/>
  <c r="C8" i="4"/>
  <c r="G23" i="4" s="1"/>
  <c r="G6" i="4"/>
  <c r="G5" i="4"/>
  <c r="G11" i="4" l="1"/>
  <c r="G13" i="4" s="1"/>
  <c r="G19" i="4" s="1"/>
  <c r="I19" i="4" s="1"/>
  <c r="G24" i="4"/>
  <c r="H24" i="4" s="1"/>
  <c r="E19" i="4"/>
  <c r="G18" i="4"/>
  <c r="I18" i="4" s="1"/>
</calcChain>
</file>

<file path=xl/sharedStrings.xml><?xml version="1.0" encoding="utf-8"?>
<sst xmlns="http://schemas.openxmlformats.org/spreadsheetml/2006/main" count="105" uniqueCount="86">
  <si>
    <t>a</t>
  </si>
  <si>
    <t>t</t>
  </si>
  <si>
    <t>e</t>
  </si>
  <si>
    <t>cm</t>
  </si>
  <si>
    <t>Bolted</t>
  </si>
  <si>
    <t>BRC-hl-80</t>
  </si>
  <si>
    <t>Steel Properties</t>
  </si>
  <si>
    <t>Staining actions</t>
  </si>
  <si>
    <r>
      <t>F</t>
    </r>
    <r>
      <rPr>
        <b/>
        <vertAlign val="subscript"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 xml:space="preserve"> =</t>
    </r>
  </si>
  <si>
    <r>
      <t>t/cm</t>
    </r>
    <r>
      <rPr>
        <b/>
        <vertAlign val="superscript"/>
        <sz val="11"/>
        <rFont val="Calibri"/>
        <family val="2"/>
        <scheme val="minor"/>
      </rPr>
      <t>2</t>
    </r>
  </si>
  <si>
    <t>Tult =</t>
  </si>
  <si>
    <t>Ton</t>
  </si>
  <si>
    <t xml:space="preserve">Angle </t>
  </si>
  <si>
    <t>Angle (mm)</t>
  </si>
  <si>
    <t>Area</t>
  </si>
  <si>
    <t>Weight</t>
  </si>
  <si>
    <t>Distances (cm)</t>
  </si>
  <si>
    <t>x-x &amp; y-y</t>
  </si>
  <si>
    <t>u-u</t>
  </si>
  <si>
    <t>v-v</t>
  </si>
  <si>
    <r>
      <t>F</t>
    </r>
    <r>
      <rPr>
        <b/>
        <vertAlign val="subscript"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 xml:space="preserve"> =</t>
    </r>
  </si>
  <si>
    <t>s</t>
  </si>
  <si>
    <r>
      <t>(cm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>)</t>
    </r>
  </si>
  <si>
    <t>(kg/m`)</t>
  </si>
  <si>
    <t>w</t>
  </si>
  <si>
    <r>
      <t>u</t>
    </r>
    <r>
      <rPr>
        <b/>
        <vertAlign val="subscript"/>
        <sz val="14"/>
        <rFont val="Calibri"/>
        <family val="2"/>
        <scheme val="minor"/>
      </rPr>
      <t>1</t>
    </r>
  </si>
  <si>
    <r>
      <t>u</t>
    </r>
    <r>
      <rPr>
        <b/>
        <vertAlign val="subscript"/>
        <sz val="14"/>
        <rFont val="Calibri"/>
        <family val="2"/>
        <scheme val="minor"/>
      </rPr>
      <t>2</t>
    </r>
  </si>
  <si>
    <r>
      <t>I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>(cm</t>
    </r>
    <r>
      <rPr>
        <b/>
        <vertAlign val="superscript"/>
        <sz val="14"/>
        <rFont val="Calibri"/>
        <family val="2"/>
        <scheme val="minor"/>
      </rPr>
      <t>4</t>
    </r>
    <r>
      <rPr>
        <b/>
        <sz val="14"/>
        <rFont val="Calibri"/>
        <family val="2"/>
        <scheme val="minor"/>
      </rPr>
      <t>)</t>
    </r>
  </si>
  <si>
    <r>
      <t>S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>(cm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)</t>
    </r>
  </si>
  <si>
    <r>
      <t>r</t>
    </r>
    <r>
      <rPr>
        <b/>
        <vertAlign val="subscript"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>(cm)</t>
    </r>
  </si>
  <si>
    <r>
      <t>r</t>
    </r>
    <r>
      <rPr>
        <b/>
        <vertAlign val="subscript"/>
        <sz val="14"/>
        <rFont val="Calibri"/>
        <family val="2"/>
        <scheme val="minor"/>
      </rPr>
      <t>u</t>
    </r>
    <r>
      <rPr>
        <b/>
        <sz val="14"/>
        <rFont val="Calibri"/>
        <family val="2"/>
        <scheme val="minor"/>
      </rPr>
      <t>(cm)</t>
    </r>
  </si>
  <si>
    <r>
      <t>r</t>
    </r>
    <r>
      <rPr>
        <b/>
        <vertAlign val="subscript"/>
        <sz val="14"/>
        <rFont val="Calibri"/>
        <family val="2"/>
        <scheme val="minor"/>
      </rPr>
      <t>v</t>
    </r>
    <r>
      <rPr>
        <b/>
        <sz val="14"/>
        <rFont val="Calibri"/>
        <family val="2"/>
        <scheme val="minor"/>
      </rPr>
      <t>(cm)</t>
    </r>
  </si>
  <si>
    <t>45x5</t>
  </si>
  <si>
    <t>Chosen sec</t>
  </si>
  <si>
    <t>130x12</t>
  </si>
  <si>
    <t>Single Angle</t>
  </si>
  <si>
    <t>Sextion Properties</t>
  </si>
  <si>
    <t>50x5</t>
  </si>
  <si>
    <r>
      <t>t</t>
    </r>
    <r>
      <rPr>
        <b/>
        <vertAlign val="subscript"/>
        <sz val="11"/>
        <rFont val="Calibri"/>
        <family val="2"/>
        <scheme val="minor"/>
      </rPr>
      <t>G.PL</t>
    </r>
    <r>
      <rPr>
        <b/>
        <sz val="11"/>
        <rFont val="Calibri"/>
        <family val="2"/>
        <scheme val="minor"/>
      </rPr>
      <t xml:space="preserve"> =</t>
    </r>
  </si>
  <si>
    <t>a =</t>
  </si>
  <si>
    <t>mm</t>
  </si>
  <si>
    <t>55x5</t>
  </si>
  <si>
    <t>t =</t>
  </si>
  <si>
    <t>60x6</t>
  </si>
  <si>
    <r>
      <t>A</t>
    </r>
    <r>
      <rPr>
        <b/>
        <vertAlign val="subscript"/>
        <sz val="11"/>
        <rFont val="Calibri"/>
        <family val="2"/>
        <scheme val="minor"/>
      </rPr>
      <t>net</t>
    </r>
    <r>
      <rPr>
        <b/>
        <sz val="11"/>
        <rFont val="Calibri"/>
        <family val="2"/>
        <scheme val="minor"/>
      </rPr>
      <t xml:space="preserve"> =</t>
    </r>
  </si>
  <si>
    <r>
      <t>cm</t>
    </r>
    <r>
      <rPr>
        <b/>
        <vertAlign val="superscript"/>
        <sz val="11"/>
        <rFont val="Calibri"/>
        <family val="2"/>
        <scheme val="minor"/>
      </rPr>
      <t>2</t>
    </r>
  </si>
  <si>
    <t>Ag =</t>
  </si>
  <si>
    <t>65x7</t>
  </si>
  <si>
    <t>U =</t>
  </si>
  <si>
    <r>
      <t>r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 xml:space="preserve"> =</t>
    </r>
  </si>
  <si>
    <t>70x7</t>
  </si>
  <si>
    <r>
      <t>A</t>
    </r>
    <r>
      <rPr>
        <b/>
        <vertAlign val="subscript"/>
        <sz val="11"/>
        <rFont val="Calibri"/>
        <family val="2"/>
        <scheme val="minor"/>
      </rPr>
      <t>neff</t>
    </r>
    <r>
      <rPr>
        <b/>
        <sz val="11"/>
        <rFont val="Calibri"/>
        <family val="2"/>
        <scheme val="minor"/>
      </rPr>
      <t xml:space="preserve"> =</t>
    </r>
  </si>
  <si>
    <r>
      <t>r</t>
    </r>
    <r>
      <rPr>
        <b/>
        <vertAlign val="subscript"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 xml:space="preserve"> =</t>
    </r>
  </si>
  <si>
    <t>75x7</t>
  </si>
  <si>
    <r>
      <t>r</t>
    </r>
    <r>
      <rPr>
        <b/>
        <vertAlign val="subscript"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 xml:space="preserve"> =</t>
    </r>
  </si>
  <si>
    <t>80x8</t>
  </si>
  <si>
    <t>Checks :</t>
  </si>
  <si>
    <r>
      <t>r</t>
    </r>
    <r>
      <rPr>
        <b/>
        <vertAlign val="subscript"/>
        <sz val="11"/>
        <rFont val="Calibri"/>
        <family val="2"/>
        <scheme val="minor"/>
      </rPr>
      <t>v</t>
    </r>
    <r>
      <rPr>
        <b/>
        <sz val="11"/>
        <rFont val="Calibri"/>
        <family val="2"/>
        <scheme val="minor"/>
      </rPr>
      <t xml:space="preserve"> =</t>
    </r>
  </si>
  <si>
    <t>90x9</t>
  </si>
  <si>
    <t>i- Min. Angle</t>
  </si>
  <si>
    <t>e =</t>
  </si>
  <si>
    <t>100x10</t>
  </si>
  <si>
    <r>
      <t>a</t>
    </r>
    <r>
      <rPr>
        <b/>
        <vertAlign val="subscript"/>
        <sz val="11"/>
        <rFont val="Calibri"/>
        <family val="2"/>
        <scheme val="minor"/>
      </rPr>
      <t>min.</t>
    </r>
    <r>
      <rPr>
        <b/>
        <sz val="11"/>
        <rFont val="Calibri"/>
        <family val="2"/>
        <scheme val="minor"/>
      </rPr>
      <t>=</t>
    </r>
  </si>
  <si>
    <t>110x10</t>
  </si>
  <si>
    <t>120x12</t>
  </si>
  <si>
    <t>ii- Capacity</t>
  </si>
  <si>
    <r>
      <t>T</t>
    </r>
    <r>
      <rPr>
        <b/>
        <vertAlign val="subscript"/>
        <sz val="11"/>
        <rFont val="Calibri"/>
        <family val="2"/>
        <scheme val="minor"/>
      </rPr>
      <t>yielding</t>
    </r>
    <r>
      <rPr>
        <b/>
        <sz val="11"/>
        <rFont val="Calibri"/>
        <family val="2"/>
        <scheme val="minor"/>
      </rPr>
      <t xml:space="preserve"> =</t>
    </r>
  </si>
  <si>
    <t>140x13</t>
  </si>
  <si>
    <r>
      <t>T</t>
    </r>
    <r>
      <rPr>
        <b/>
        <vertAlign val="subscript"/>
        <sz val="11"/>
        <rFont val="Calibri"/>
        <family val="2"/>
        <scheme val="minor"/>
      </rPr>
      <t>fracture</t>
    </r>
    <r>
      <rPr>
        <b/>
        <sz val="11"/>
        <rFont val="Calibri"/>
        <family val="2"/>
        <scheme val="minor"/>
      </rPr>
      <t xml:space="preserve"> =</t>
    </r>
  </si>
  <si>
    <t>150x14</t>
  </si>
  <si>
    <t>160x15</t>
  </si>
  <si>
    <t>iii- Slenderness</t>
  </si>
  <si>
    <t>180x16</t>
  </si>
  <si>
    <r>
      <t>L</t>
    </r>
    <r>
      <rPr>
        <b/>
        <vertAlign val="subscript"/>
        <sz val="11"/>
        <rFont val="Calibri"/>
        <family val="2"/>
        <scheme val="minor"/>
      </rPr>
      <t>in</t>
    </r>
    <r>
      <rPr>
        <b/>
        <sz val="11"/>
        <rFont val="Calibri"/>
        <family val="2"/>
        <scheme val="minor"/>
      </rPr>
      <t xml:space="preserve"> =</t>
    </r>
  </si>
  <si>
    <t>200x16</t>
  </si>
  <si>
    <r>
      <t>L</t>
    </r>
    <r>
      <rPr>
        <b/>
        <vertAlign val="subscript"/>
        <sz val="11"/>
        <rFont val="Calibri"/>
        <family val="2"/>
        <scheme val="minor"/>
      </rPr>
      <t>out</t>
    </r>
    <r>
      <rPr>
        <b/>
        <sz val="11"/>
        <rFont val="Calibri"/>
        <family val="2"/>
        <scheme val="minor"/>
      </rPr>
      <t xml:space="preserve"> =</t>
    </r>
  </si>
  <si>
    <r>
      <t>λ</t>
    </r>
    <r>
      <rPr>
        <b/>
        <vertAlign val="subscript"/>
        <sz val="11"/>
        <rFont val="Calibri"/>
        <family val="2"/>
        <scheme val="minor"/>
      </rPr>
      <t>in</t>
    </r>
    <r>
      <rPr>
        <b/>
        <sz val="11"/>
        <rFont val="Calibri"/>
        <family val="2"/>
        <scheme val="minor"/>
      </rPr>
      <t xml:space="preserve"> =</t>
    </r>
  </si>
  <si>
    <t>Welded</t>
  </si>
  <si>
    <r>
      <t>λ</t>
    </r>
    <r>
      <rPr>
        <b/>
        <vertAlign val="subscript"/>
        <sz val="11"/>
        <rFont val="Calibri"/>
        <family val="2"/>
        <scheme val="minor"/>
      </rPr>
      <t>out</t>
    </r>
    <r>
      <rPr>
        <b/>
        <sz val="11"/>
        <rFont val="Calibri"/>
        <family val="2"/>
        <scheme val="minor"/>
      </rPr>
      <t xml:space="preserve"> =</t>
    </r>
  </si>
  <si>
    <t>Double Angle</t>
  </si>
  <si>
    <t>Star Shape</t>
  </si>
  <si>
    <t>iv- Deflection</t>
  </si>
  <si>
    <t>L =</t>
  </si>
  <si>
    <t>u=</t>
  </si>
  <si>
    <t>d =</t>
  </si>
  <si>
    <t>L/d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</si>
</sst>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BankGothic Md BT"/>
      <family val="2"/>
    </font>
    <font>
      <sz val="11"/>
      <color theme="1"/>
      <name val="Calibri"/>
      <family val="2"/>
      <charset val="178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8">
    <xf numFmtId="0" fontId="0" fillId="0" borderId="0" xfId="0"/>
    <xf numFmtId="0" fontId="4" fillId="0" borderId="12" xfId="0" applyFont="1" applyBorder="1" applyAlignment="1">
      <alignment horizontal="center" vertical="center"/>
    </xf>
    <xf numFmtId="0" fontId="5" fillId="0" borderId="14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5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shrinkToFit="1"/>
    </xf>
    <xf numFmtId="164" fontId="9" fillId="0" borderId="1" xfId="0" applyNumberFormat="1" applyFont="1" applyBorder="1" applyAlignment="1">
      <alignment horizontal="center" vertical="center" shrinkToFit="1"/>
    </xf>
    <xf numFmtId="2" fontId="9" fillId="0" borderId="1" xfId="0" applyNumberFormat="1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shrinkToFit="1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" fillId="0" borderId="0" xfId="2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9F0A66B-ED1A-4DAC-827A-1207F4F48165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zaw\Downloads\Tens-members-Ang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."/>
      <sheetName val="Angles"/>
      <sheetName val="Pipes"/>
      <sheetName val="Tens-members-Angles "/>
    </sheetNames>
    <sheetDataSet>
      <sheetData sheetId="0" refreshError="1"/>
      <sheetData sheetId="1" refreshError="1">
        <row r="1">
          <cell r="W1" t="str">
            <v xml:space="preserve">Angle </v>
          </cell>
          <cell r="X1" t="str">
            <v>Angle (mm)</v>
          </cell>
          <cell r="AA1" t="str">
            <v>Area</v>
          </cell>
          <cell r="AB1" t="str">
            <v>Weight</v>
          </cell>
          <cell r="AC1" t="str">
            <v>Distances (cm)</v>
          </cell>
          <cell r="AG1" t="str">
            <v>x-x &amp; y-y</v>
          </cell>
          <cell r="AJ1" t="str">
            <v>u-u</v>
          </cell>
          <cell r="AK1" t="str">
            <v>v-v</v>
          </cell>
        </row>
        <row r="2">
          <cell r="X2" t="str">
            <v>a</v>
          </cell>
          <cell r="Z2" t="str">
            <v>s</v>
          </cell>
          <cell r="AA2" t="str">
            <v>(cm2)</v>
          </cell>
          <cell r="AB2" t="str">
            <v>(kg/m`)</v>
          </cell>
          <cell r="AC2" t="str">
            <v>e</v>
          </cell>
          <cell r="AD2" t="str">
            <v>w</v>
          </cell>
          <cell r="AE2" t="str">
            <v>u1</v>
          </cell>
          <cell r="AF2" t="str">
            <v>u2</v>
          </cell>
          <cell r="AG2" t="str">
            <v>Ix(cm4)</v>
          </cell>
          <cell r="AH2" t="str">
            <v>Sx(cm3)</v>
          </cell>
          <cell r="AI2" t="str">
            <v>rx(cm)</v>
          </cell>
          <cell r="AJ2" t="str">
            <v>ru(cm)</v>
          </cell>
          <cell r="AK2" t="str">
            <v>rv(cm)</v>
          </cell>
        </row>
        <row r="3">
          <cell r="W3" t="str">
            <v>45x5</v>
          </cell>
          <cell r="X3">
            <v>45</v>
          </cell>
          <cell r="Z3">
            <v>5</v>
          </cell>
          <cell r="AA3">
            <v>4.3</v>
          </cell>
          <cell r="AB3">
            <v>3.38</v>
          </cell>
          <cell r="AC3">
            <v>1.28</v>
          </cell>
          <cell r="AD3">
            <v>3.18</v>
          </cell>
          <cell r="AE3">
            <v>1.81</v>
          </cell>
          <cell r="AF3">
            <v>1.58</v>
          </cell>
          <cell r="AG3">
            <v>7.83</v>
          </cell>
          <cell r="AH3">
            <v>2.4300000000000002</v>
          </cell>
          <cell r="AI3">
            <v>1.35</v>
          </cell>
          <cell r="AJ3">
            <v>1.7</v>
          </cell>
          <cell r="AK3">
            <v>0.87</v>
          </cell>
        </row>
        <row r="4">
          <cell r="W4" t="str">
            <v>50x5</v>
          </cell>
          <cell r="X4">
            <v>50</v>
          </cell>
          <cell r="Z4">
            <v>5</v>
          </cell>
          <cell r="AA4">
            <v>4.8</v>
          </cell>
          <cell r="AB4">
            <v>3.77</v>
          </cell>
          <cell r="AC4">
            <v>1.4</v>
          </cell>
          <cell r="AD4">
            <v>3.54</v>
          </cell>
          <cell r="AE4">
            <v>1.98</v>
          </cell>
          <cell r="AF4">
            <v>1.76</v>
          </cell>
          <cell r="AG4">
            <v>11</v>
          </cell>
          <cell r="AH4">
            <v>3.05</v>
          </cell>
          <cell r="AI4">
            <v>1.51</v>
          </cell>
          <cell r="AJ4">
            <v>1.9</v>
          </cell>
          <cell r="AK4">
            <v>0.98</v>
          </cell>
        </row>
        <row r="5">
          <cell r="W5" t="str">
            <v>55x5</v>
          </cell>
          <cell r="X5">
            <v>55</v>
          </cell>
          <cell r="Z5">
            <v>5</v>
          </cell>
          <cell r="AA5">
            <v>5.32</v>
          </cell>
          <cell r="AB5">
            <v>4.18</v>
          </cell>
          <cell r="AC5">
            <v>1.52</v>
          </cell>
          <cell r="AD5">
            <v>3.89</v>
          </cell>
          <cell r="AE5">
            <v>2.15</v>
          </cell>
          <cell r="AF5">
            <v>1.93</v>
          </cell>
          <cell r="AG5">
            <v>14.7</v>
          </cell>
          <cell r="AH5">
            <v>3.7</v>
          </cell>
          <cell r="AI5">
            <v>1.66</v>
          </cell>
          <cell r="AJ5">
            <v>2.09</v>
          </cell>
          <cell r="AK5">
            <v>1.07</v>
          </cell>
        </row>
        <row r="6">
          <cell r="W6" t="str">
            <v>60x6</v>
          </cell>
          <cell r="X6">
            <v>60</v>
          </cell>
          <cell r="Z6">
            <v>6</v>
          </cell>
          <cell r="AA6">
            <v>6.91</v>
          </cell>
          <cell r="AB6">
            <v>5.42</v>
          </cell>
          <cell r="AC6">
            <v>1.69</v>
          </cell>
          <cell r="AD6">
            <v>4.24</v>
          </cell>
          <cell r="AE6">
            <v>2.39</v>
          </cell>
          <cell r="AF6">
            <v>2.11</v>
          </cell>
          <cell r="AG6">
            <v>22.8</v>
          </cell>
          <cell r="AH6">
            <v>5.29</v>
          </cell>
          <cell r="AI6">
            <v>1.82</v>
          </cell>
          <cell r="AJ6">
            <v>2.29</v>
          </cell>
          <cell r="AK6">
            <v>1.17</v>
          </cell>
        </row>
        <row r="7">
          <cell r="W7" t="str">
            <v>65x7</v>
          </cell>
          <cell r="X7">
            <v>65</v>
          </cell>
          <cell r="Z7">
            <v>7</v>
          </cell>
          <cell r="AA7">
            <v>8.6999999999999993</v>
          </cell>
          <cell r="AB7">
            <v>6.83</v>
          </cell>
          <cell r="AC7">
            <v>1.85</v>
          </cell>
          <cell r="AD7">
            <v>4.5999999999999996</v>
          </cell>
          <cell r="AE7">
            <v>2.62</v>
          </cell>
          <cell r="AF7">
            <v>2.29</v>
          </cell>
          <cell r="AG7">
            <v>33.4</v>
          </cell>
          <cell r="AH7">
            <v>7.13</v>
          </cell>
          <cell r="AI7">
            <v>1.96</v>
          </cell>
          <cell r="AJ7">
            <v>2.4700000000000002</v>
          </cell>
          <cell r="AK7">
            <v>1.26</v>
          </cell>
        </row>
        <row r="8">
          <cell r="W8" t="str">
            <v>70x7</v>
          </cell>
          <cell r="X8">
            <v>70</v>
          </cell>
          <cell r="Z8">
            <v>7</v>
          </cell>
          <cell r="AA8">
            <v>9.4</v>
          </cell>
          <cell r="AB8">
            <v>7.38</v>
          </cell>
          <cell r="AC8">
            <v>1.97</v>
          </cell>
          <cell r="AD8">
            <v>4.95</v>
          </cell>
          <cell r="AE8">
            <v>2.79</v>
          </cell>
          <cell r="AF8">
            <v>2.4700000000000002</v>
          </cell>
          <cell r="AG8">
            <v>42.4</v>
          </cell>
          <cell r="AH8">
            <v>8.43</v>
          </cell>
          <cell r="AI8">
            <v>2.12</v>
          </cell>
          <cell r="AJ8">
            <v>2.67</v>
          </cell>
          <cell r="AK8">
            <v>1.37</v>
          </cell>
        </row>
        <row r="9">
          <cell r="W9" t="str">
            <v>75x7</v>
          </cell>
          <cell r="X9">
            <v>75</v>
          </cell>
          <cell r="Z9">
            <v>7</v>
          </cell>
          <cell r="AA9">
            <v>10.1</v>
          </cell>
          <cell r="AB9">
            <v>7.94</v>
          </cell>
          <cell r="AC9">
            <v>2.0299999999999998</v>
          </cell>
          <cell r="AD9">
            <v>5.3</v>
          </cell>
          <cell r="AE9">
            <v>2.87</v>
          </cell>
          <cell r="AF9">
            <v>2.63</v>
          </cell>
          <cell r="AG9">
            <v>52.4</v>
          </cell>
          <cell r="AH9">
            <v>8.67</v>
          </cell>
          <cell r="AI9">
            <v>2.2799999999999998</v>
          </cell>
          <cell r="AJ9">
            <v>2.88</v>
          </cell>
          <cell r="AK9">
            <v>1.45</v>
          </cell>
        </row>
        <row r="10">
          <cell r="W10" t="str">
            <v>80x8</v>
          </cell>
          <cell r="X10">
            <v>80</v>
          </cell>
          <cell r="Z10">
            <v>8</v>
          </cell>
          <cell r="AA10">
            <v>12.3</v>
          </cell>
          <cell r="AB10">
            <v>9.66</v>
          </cell>
          <cell r="AC10">
            <v>2.2599999999999998</v>
          </cell>
          <cell r="AD10">
            <v>5.66</v>
          </cell>
          <cell r="AE10">
            <v>3.2</v>
          </cell>
          <cell r="AF10">
            <v>2.82</v>
          </cell>
          <cell r="AG10">
            <v>72.3</v>
          </cell>
          <cell r="AH10">
            <v>12.6</v>
          </cell>
          <cell r="AI10">
            <v>2.42</v>
          </cell>
          <cell r="AJ10">
            <v>3.06</v>
          </cell>
          <cell r="AK10">
            <v>1.55</v>
          </cell>
        </row>
        <row r="11">
          <cell r="W11" t="str">
            <v>90x9</v>
          </cell>
          <cell r="X11">
            <v>90</v>
          </cell>
          <cell r="Z11">
            <v>9</v>
          </cell>
          <cell r="AA11">
            <v>15.5</v>
          </cell>
          <cell r="AB11">
            <v>12.2</v>
          </cell>
          <cell r="AC11">
            <v>2.54</v>
          </cell>
          <cell r="AD11">
            <v>6.36</v>
          </cell>
          <cell r="AE11">
            <v>3.59</v>
          </cell>
          <cell r="AF11">
            <v>3.18</v>
          </cell>
          <cell r="AG11">
            <v>116</v>
          </cell>
          <cell r="AH11">
            <v>18</v>
          </cell>
          <cell r="AI11">
            <v>2.74</v>
          </cell>
          <cell r="AJ11">
            <v>3.45</v>
          </cell>
          <cell r="AK11">
            <v>1.76</v>
          </cell>
        </row>
        <row r="12">
          <cell r="W12" t="str">
            <v>100x10</v>
          </cell>
          <cell r="X12">
            <v>100</v>
          </cell>
          <cell r="Z12">
            <v>10</v>
          </cell>
          <cell r="AA12">
            <v>19.2</v>
          </cell>
          <cell r="AB12">
            <v>15.1</v>
          </cell>
          <cell r="AC12">
            <v>2.82</v>
          </cell>
          <cell r="AD12">
            <v>7.07</v>
          </cell>
          <cell r="AE12">
            <v>3.99</v>
          </cell>
          <cell r="AF12">
            <v>3.54</v>
          </cell>
          <cell r="AG12">
            <v>177</v>
          </cell>
          <cell r="AH12">
            <v>24.7</v>
          </cell>
          <cell r="AI12">
            <v>3.04</v>
          </cell>
          <cell r="AJ12">
            <v>3.82</v>
          </cell>
          <cell r="AK12">
            <v>1.95</v>
          </cell>
        </row>
        <row r="13">
          <cell r="W13" t="str">
            <v>110x10</v>
          </cell>
          <cell r="X13">
            <v>110</v>
          </cell>
          <cell r="Z13">
            <v>10</v>
          </cell>
          <cell r="AA13">
            <v>21.2</v>
          </cell>
          <cell r="AB13">
            <v>16.600000000000001</v>
          </cell>
          <cell r="AC13">
            <v>3.07</v>
          </cell>
          <cell r="AD13">
            <v>7.78</v>
          </cell>
          <cell r="AE13">
            <v>4.34</v>
          </cell>
          <cell r="AF13">
            <v>3.89</v>
          </cell>
          <cell r="AG13">
            <v>239</v>
          </cell>
          <cell r="AH13">
            <v>30.1</v>
          </cell>
          <cell r="AI13">
            <v>3.36</v>
          </cell>
          <cell r="AJ13">
            <v>4.2300000000000004</v>
          </cell>
          <cell r="AK13">
            <v>2.16</v>
          </cell>
        </row>
        <row r="14">
          <cell r="W14" t="str">
            <v>120x12</v>
          </cell>
          <cell r="X14">
            <v>120</v>
          </cell>
          <cell r="Z14">
            <v>12</v>
          </cell>
          <cell r="AA14">
            <v>27.5</v>
          </cell>
          <cell r="AB14">
            <v>21.6</v>
          </cell>
          <cell r="AC14">
            <v>3.4</v>
          </cell>
          <cell r="AD14">
            <v>8.49</v>
          </cell>
          <cell r="AE14">
            <v>4.8</v>
          </cell>
          <cell r="AF14">
            <v>4.26</v>
          </cell>
          <cell r="AG14">
            <v>368</v>
          </cell>
          <cell r="AH14">
            <v>42.7</v>
          </cell>
          <cell r="AI14">
            <v>3.65</v>
          </cell>
          <cell r="AJ14">
            <v>4.5999999999999996</v>
          </cell>
          <cell r="AK14">
            <v>2.35</v>
          </cell>
        </row>
        <row r="15">
          <cell r="W15" t="str">
            <v>130x12</v>
          </cell>
          <cell r="X15">
            <v>130</v>
          </cell>
          <cell r="Z15">
            <v>12</v>
          </cell>
          <cell r="AA15">
            <v>30</v>
          </cell>
          <cell r="AB15">
            <v>23.6</v>
          </cell>
          <cell r="AC15">
            <v>3.64</v>
          </cell>
          <cell r="AD15">
            <v>9.19</v>
          </cell>
          <cell r="AE15">
            <v>5.15</v>
          </cell>
          <cell r="AF15">
            <v>4.5999999999999996</v>
          </cell>
          <cell r="AG15">
            <v>472</v>
          </cell>
          <cell r="AH15">
            <v>50.4</v>
          </cell>
          <cell r="AI15">
            <v>3.97</v>
          </cell>
          <cell r="AJ15">
            <v>5</v>
          </cell>
          <cell r="AK15">
            <v>2.54</v>
          </cell>
        </row>
        <row r="16">
          <cell r="W16" t="str">
            <v>140x13</v>
          </cell>
          <cell r="X16">
            <v>140</v>
          </cell>
          <cell r="Z16">
            <v>13</v>
          </cell>
          <cell r="AA16">
            <v>35</v>
          </cell>
          <cell r="AB16">
            <v>27.5</v>
          </cell>
          <cell r="AC16">
            <v>3.92</v>
          </cell>
          <cell r="AD16">
            <v>9.9</v>
          </cell>
          <cell r="AE16">
            <v>5.54</v>
          </cell>
          <cell r="AF16">
            <v>4.96</v>
          </cell>
          <cell r="AG16">
            <v>638</v>
          </cell>
          <cell r="AH16">
            <v>63.3</v>
          </cell>
          <cell r="AI16">
            <v>4.2699999999999996</v>
          </cell>
          <cell r="AJ16">
            <v>5.38</v>
          </cell>
          <cell r="AK16">
            <v>2.74</v>
          </cell>
        </row>
        <row r="17">
          <cell r="W17" t="str">
            <v>150x14</v>
          </cell>
          <cell r="X17">
            <v>150</v>
          </cell>
          <cell r="Z17">
            <v>14</v>
          </cell>
          <cell r="AA17">
            <v>40.299999999999997</v>
          </cell>
          <cell r="AB17">
            <v>31.6</v>
          </cell>
          <cell r="AC17">
            <v>4.21</v>
          </cell>
          <cell r="AD17">
            <v>10.6</v>
          </cell>
          <cell r="AE17">
            <v>5.95</v>
          </cell>
          <cell r="AF17">
            <v>5.31</v>
          </cell>
          <cell r="AG17">
            <v>845</v>
          </cell>
          <cell r="AH17">
            <v>78.2</v>
          </cell>
          <cell r="AI17">
            <v>4.58</v>
          </cell>
          <cell r="AJ17">
            <v>5.77</v>
          </cell>
          <cell r="AK17">
            <v>2.94</v>
          </cell>
        </row>
        <row r="18">
          <cell r="W18" t="str">
            <v>160x15</v>
          </cell>
          <cell r="X18">
            <v>160</v>
          </cell>
          <cell r="Z18">
            <v>15</v>
          </cell>
          <cell r="AA18">
            <v>46.1</v>
          </cell>
          <cell r="AB18">
            <v>36.200000000000003</v>
          </cell>
          <cell r="AC18">
            <v>4.49</v>
          </cell>
          <cell r="AD18">
            <v>11.3</v>
          </cell>
          <cell r="AE18">
            <v>6.35</v>
          </cell>
          <cell r="AF18">
            <v>5.67</v>
          </cell>
          <cell r="AG18">
            <v>1100</v>
          </cell>
          <cell r="AH18">
            <v>95.6</v>
          </cell>
          <cell r="AI18">
            <v>4.88</v>
          </cell>
          <cell r="AJ18">
            <v>6.15</v>
          </cell>
          <cell r="AK18">
            <v>3.14</v>
          </cell>
        </row>
        <row r="19">
          <cell r="W19" t="str">
            <v>180x16</v>
          </cell>
          <cell r="X19">
            <v>180</v>
          </cell>
          <cell r="Z19">
            <v>16</v>
          </cell>
          <cell r="AA19">
            <v>55.4</v>
          </cell>
          <cell r="AB19">
            <v>43.5</v>
          </cell>
          <cell r="AC19">
            <v>5.0199999999999996</v>
          </cell>
          <cell r="AD19">
            <v>12.7</v>
          </cell>
          <cell r="AE19">
            <v>7.11</v>
          </cell>
          <cell r="AF19">
            <v>6.39</v>
          </cell>
          <cell r="AG19">
            <v>1680</v>
          </cell>
          <cell r="AH19">
            <v>130</v>
          </cell>
          <cell r="AI19">
            <v>5.51</v>
          </cell>
          <cell r="AJ19">
            <v>6.96</v>
          </cell>
          <cell r="AK19">
            <v>3.5</v>
          </cell>
        </row>
        <row r="20">
          <cell r="W20" t="str">
            <v>200x16</v>
          </cell>
          <cell r="X20">
            <v>200</v>
          </cell>
          <cell r="Z20">
            <v>16</v>
          </cell>
          <cell r="AA20">
            <v>61.8</v>
          </cell>
          <cell r="AB20">
            <v>48.5</v>
          </cell>
          <cell r="AC20">
            <v>5.52</v>
          </cell>
          <cell r="AD20">
            <v>14.1</v>
          </cell>
          <cell r="AE20">
            <v>7.8</v>
          </cell>
          <cell r="AF20">
            <v>7.09</v>
          </cell>
          <cell r="AG20">
            <v>2340</v>
          </cell>
          <cell r="AH20">
            <v>168</v>
          </cell>
          <cell r="AI20">
            <v>6.15</v>
          </cell>
          <cell r="AJ20">
            <v>7.78</v>
          </cell>
          <cell r="AK20">
            <v>3.91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657C-8416-4A48-93E2-2F894E749053}">
  <dimension ref="A2:AI33"/>
  <sheetViews>
    <sheetView tabSelected="1" zoomScale="70" zoomScaleNormal="70" workbookViewId="0">
      <selection activeCell="G8" sqref="G8:H8"/>
    </sheetView>
  </sheetViews>
  <sheetFormatPr defaultRowHeight="14.4" x14ac:dyDescent="0.3"/>
  <cols>
    <col min="4" max="4" width="12.21875" customWidth="1"/>
    <col min="6" max="6" width="11.5546875" customWidth="1"/>
    <col min="9" max="9" width="12.21875" customWidth="1"/>
    <col min="10" max="10" width="15.33203125" customWidth="1"/>
    <col min="12" max="12" width="20.33203125" customWidth="1"/>
    <col min="13" max="13" width="12.33203125" customWidth="1"/>
    <col min="23" max="23" width="8.88671875" customWidth="1"/>
  </cols>
  <sheetData>
    <row r="2" spans="2:35" ht="18" x14ac:dyDescent="0.3">
      <c r="T2" s="8"/>
      <c r="U2" s="9" t="s">
        <v>12</v>
      </c>
      <c r="V2" s="55" t="s">
        <v>13</v>
      </c>
      <c r="W2" s="55"/>
      <c r="X2" s="55"/>
      <c r="Y2" s="10" t="s">
        <v>14</v>
      </c>
      <c r="Z2" s="10" t="s">
        <v>15</v>
      </c>
      <c r="AA2" s="55" t="s">
        <v>16</v>
      </c>
      <c r="AB2" s="55"/>
      <c r="AC2" s="55"/>
      <c r="AD2" s="55"/>
      <c r="AE2" s="55" t="s">
        <v>17</v>
      </c>
      <c r="AF2" s="55"/>
      <c r="AG2" s="55"/>
      <c r="AH2" s="10" t="s">
        <v>18</v>
      </c>
      <c r="AI2" s="10" t="s">
        <v>19</v>
      </c>
    </row>
    <row r="3" spans="2:35" ht="18.600000000000001" customHeight="1" thickBot="1" x14ac:dyDescent="0.35">
      <c r="D3" s="54"/>
      <c r="T3" s="14"/>
      <c r="U3" s="9"/>
      <c r="V3" s="55" t="s">
        <v>0</v>
      </c>
      <c r="W3" s="55"/>
      <c r="X3" s="10" t="s">
        <v>21</v>
      </c>
      <c r="Y3" s="10" t="s">
        <v>22</v>
      </c>
      <c r="Z3" s="10" t="s">
        <v>23</v>
      </c>
      <c r="AA3" s="10" t="s">
        <v>2</v>
      </c>
      <c r="AB3" s="10" t="s">
        <v>24</v>
      </c>
      <c r="AC3" s="10" t="s">
        <v>25</v>
      </c>
      <c r="AD3" s="10" t="s">
        <v>26</v>
      </c>
      <c r="AE3" s="10" t="s">
        <v>27</v>
      </c>
      <c r="AF3" s="10" t="s">
        <v>28</v>
      </c>
      <c r="AG3" s="10" t="s">
        <v>29</v>
      </c>
      <c r="AH3" s="10" t="s">
        <v>30</v>
      </c>
      <c r="AI3" s="10" t="s">
        <v>31</v>
      </c>
    </row>
    <row r="4" spans="2:35" ht="18.600000000000001" thickBot="1" x14ac:dyDescent="0.35">
      <c r="B4" s="63" t="s">
        <v>7</v>
      </c>
      <c r="C4" s="63"/>
      <c r="D4" s="63"/>
      <c r="F4" s="62" t="s">
        <v>6</v>
      </c>
      <c r="G4" s="63"/>
      <c r="H4" s="64"/>
      <c r="I4" s="2">
        <v>37</v>
      </c>
      <c r="T4" s="14"/>
      <c r="U4" s="9" t="s">
        <v>32</v>
      </c>
      <c r="V4" s="56">
        <v>45</v>
      </c>
      <c r="W4" s="56"/>
      <c r="X4" s="16">
        <v>5</v>
      </c>
      <c r="Y4" s="17">
        <v>4.3</v>
      </c>
      <c r="Z4" s="18">
        <v>3.38</v>
      </c>
      <c r="AA4" s="18">
        <v>1.28</v>
      </c>
      <c r="AB4" s="18">
        <v>3.18</v>
      </c>
      <c r="AC4" s="18">
        <v>1.81</v>
      </c>
      <c r="AD4" s="18">
        <v>1.58</v>
      </c>
      <c r="AE4" s="18">
        <v>7.83</v>
      </c>
      <c r="AF4" s="18">
        <v>2.4300000000000002</v>
      </c>
      <c r="AG4" s="18">
        <v>1.35</v>
      </c>
      <c r="AH4" s="17">
        <v>1.7</v>
      </c>
      <c r="AI4" s="18">
        <v>0.87</v>
      </c>
    </row>
    <row r="5" spans="2:35" ht="18.600000000000001" customHeight="1" thickBot="1" x14ac:dyDescent="0.35">
      <c r="B5" s="6" t="s">
        <v>10</v>
      </c>
      <c r="C5" s="7">
        <v>5.79</v>
      </c>
      <c r="D5" s="6" t="s">
        <v>11</v>
      </c>
      <c r="F5" s="52" t="s">
        <v>8</v>
      </c>
      <c r="G5" s="4">
        <f>IF(I4=U23,2.4,IF(I4=U24,2.8,3.6))</f>
        <v>2.4</v>
      </c>
      <c r="H5" s="5" t="s">
        <v>9</v>
      </c>
      <c r="I5" s="3"/>
      <c r="K5" s="67" t="s">
        <v>5</v>
      </c>
      <c r="L5" s="67"/>
      <c r="N5" s="3"/>
      <c r="T5" s="14"/>
      <c r="U5" s="9" t="s">
        <v>37</v>
      </c>
      <c r="V5" s="56">
        <v>50</v>
      </c>
      <c r="W5" s="56"/>
      <c r="X5" s="16">
        <v>5</v>
      </c>
      <c r="Y5" s="17">
        <v>4.8</v>
      </c>
      <c r="Z5" s="18">
        <v>3.77</v>
      </c>
      <c r="AA5" s="17">
        <v>1.4</v>
      </c>
      <c r="AB5" s="18">
        <v>3.54</v>
      </c>
      <c r="AC5" s="18">
        <v>1.98</v>
      </c>
      <c r="AD5" s="18">
        <v>1.76</v>
      </c>
      <c r="AE5" s="16">
        <v>11</v>
      </c>
      <c r="AF5" s="18">
        <v>3.05</v>
      </c>
      <c r="AG5" s="18">
        <v>1.51</v>
      </c>
      <c r="AH5" s="17">
        <v>1.9</v>
      </c>
      <c r="AI5" s="18">
        <v>0.98</v>
      </c>
    </row>
    <row r="6" spans="2:35" ht="18.600000000000001" customHeight="1" thickBot="1" x14ac:dyDescent="0.35">
      <c r="F6" s="53" t="s">
        <v>20</v>
      </c>
      <c r="G6" s="12">
        <f>IF(I4=U23,3.7,IF(I4=U24,4.4,5.2))</f>
        <v>3.7</v>
      </c>
      <c r="H6" s="13" t="s">
        <v>9</v>
      </c>
      <c r="I6" s="3"/>
      <c r="K6" s="67"/>
      <c r="L6" s="67"/>
      <c r="N6" s="3"/>
      <c r="T6" s="14"/>
      <c r="U6" s="9" t="s">
        <v>41</v>
      </c>
      <c r="V6" s="56">
        <v>55</v>
      </c>
      <c r="W6" s="56"/>
      <c r="X6" s="16">
        <v>5</v>
      </c>
      <c r="Y6" s="18">
        <v>5.32</v>
      </c>
      <c r="Z6" s="18">
        <v>4.18</v>
      </c>
      <c r="AA6" s="18">
        <v>1.52</v>
      </c>
      <c r="AB6" s="18">
        <v>3.89</v>
      </c>
      <c r="AC6" s="18">
        <v>2.15</v>
      </c>
      <c r="AD6" s="18">
        <v>1.93</v>
      </c>
      <c r="AE6" s="17">
        <v>14.7</v>
      </c>
      <c r="AF6" s="17">
        <v>3.7</v>
      </c>
      <c r="AG6" s="18">
        <v>1.66</v>
      </c>
      <c r="AH6" s="18">
        <v>2.09</v>
      </c>
      <c r="AI6" s="18">
        <v>1.07</v>
      </c>
    </row>
    <row r="7" spans="2:35" ht="18.600000000000001" customHeight="1" thickBot="1" x14ac:dyDescent="0.35">
      <c r="B7" s="59" t="s">
        <v>36</v>
      </c>
      <c r="C7" s="60"/>
      <c r="D7" s="61"/>
      <c r="F7" s="3"/>
      <c r="G7" s="3"/>
      <c r="H7" s="3"/>
      <c r="I7" s="3"/>
      <c r="K7" s="67"/>
      <c r="L7" s="67"/>
      <c r="N7" s="3"/>
      <c r="O7" s="3"/>
      <c r="P7" s="3"/>
      <c r="Q7" s="3"/>
      <c r="T7" s="14"/>
      <c r="U7" s="9" t="s">
        <v>43</v>
      </c>
      <c r="V7" s="56">
        <v>60</v>
      </c>
      <c r="W7" s="56"/>
      <c r="X7" s="16">
        <v>6</v>
      </c>
      <c r="Y7" s="18">
        <v>6.91</v>
      </c>
      <c r="Z7" s="18">
        <v>5.42</v>
      </c>
      <c r="AA7" s="18">
        <v>1.69</v>
      </c>
      <c r="AB7" s="18">
        <v>4.24</v>
      </c>
      <c r="AC7" s="18">
        <v>2.39</v>
      </c>
      <c r="AD7" s="18">
        <v>2.11</v>
      </c>
      <c r="AE7" s="17">
        <v>22.8</v>
      </c>
      <c r="AF7" s="18">
        <v>5.29</v>
      </c>
      <c r="AG7" s="18">
        <v>1.82</v>
      </c>
      <c r="AH7" s="18">
        <v>2.29</v>
      </c>
      <c r="AI7" s="18">
        <v>1.17</v>
      </c>
    </row>
    <row r="8" spans="2:35" ht="18.600000000000001" thickBot="1" x14ac:dyDescent="0.35">
      <c r="B8" s="24" t="s">
        <v>39</v>
      </c>
      <c r="C8" s="25">
        <f>VLOOKUP(G8,table1,2,FALSE)</f>
        <v>65</v>
      </c>
      <c r="D8" s="26" t="s">
        <v>40</v>
      </c>
      <c r="F8" s="19" t="s">
        <v>33</v>
      </c>
      <c r="G8" s="57" t="s">
        <v>47</v>
      </c>
      <c r="H8" s="58"/>
      <c r="I8" s="2" t="s">
        <v>80</v>
      </c>
      <c r="N8" s="3"/>
      <c r="O8" s="3"/>
      <c r="P8" s="3"/>
      <c r="Q8" s="3"/>
      <c r="T8" s="14"/>
      <c r="U8" s="9" t="s">
        <v>47</v>
      </c>
      <c r="V8" s="56">
        <v>65</v>
      </c>
      <c r="W8" s="56"/>
      <c r="X8" s="16">
        <v>7</v>
      </c>
      <c r="Y8" s="17">
        <v>8.6999999999999993</v>
      </c>
      <c r="Z8" s="18">
        <v>6.83</v>
      </c>
      <c r="AA8" s="18">
        <v>1.85</v>
      </c>
      <c r="AB8" s="17">
        <v>4.5999999999999996</v>
      </c>
      <c r="AC8" s="18">
        <v>2.62</v>
      </c>
      <c r="AD8" s="18">
        <v>2.29</v>
      </c>
      <c r="AE8" s="17">
        <v>33.4</v>
      </c>
      <c r="AF8" s="18">
        <v>7.13</v>
      </c>
      <c r="AG8" s="18">
        <v>1.96</v>
      </c>
      <c r="AH8" s="18">
        <v>2.4700000000000002</v>
      </c>
      <c r="AI8" s="18">
        <v>1.26</v>
      </c>
    </row>
    <row r="9" spans="2:35" ht="18.600000000000001" thickBot="1" x14ac:dyDescent="0.35">
      <c r="B9" s="30" t="s">
        <v>42</v>
      </c>
      <c r="C9" s="31">
        <f>VLOOKUP(G8,table1,4,FALSE)</f>
        <v>7</v>
      </c>
      <c r="D9" s="32" t="s">
        <v>40</v>
      </c>
      <c r="F9" s="20" t="s">
        <v>38</v>
      </c>
      <c r="G9" s="21">
        <v>1</v>
      </c>
      <c r="H9" s="22" t="s">
        <v>3</v>
      </c>
      <c r="I9" s="23" t="s">
        <v>4</v>
      </c>
      <c r="N9" s="3"/>
      <c r="T9" s="14"/>
      <c r="U9" s="9" t="s">
        <v>50</v>
      </c>
      <c r="V9" s="56">
        <v>70</v>
      </c>
      <c r="W9" s="56"/>
      <c r="X9" s="16">
        <v>7</v>
      </c>
      <c r="Y9" s="17">
        <v>9.4</v>
      </c>
      <c r="Z9" s="18">
        <v>7.38</v>
      </c>
      <c r="AA9" s="18">
        <v>1.97</v>
      </c>
      <c r="AB9" s="18">
        <v>4.95</v>
      </c>
      <c r="AC9" s="18">
        <v>2.79</v>
      </c>
      <c r="AD9" s="18">
        <v>2.4700000000000002</v>
      </c>
      <c r="AE9" s="17">
        <v>42.4</v>
      </c>
      <c r="AF9" s="18">
        <v>8.43</v>
      </c>
      <c r="AG9" s="18">
        <v>2.12</v>
      </c>
      <c r="AH9" s="18">
        <v>2.67</v>
      </c>
      <c r="AI9" s="18">
        <v>1.37</v>
      </c>
    </row>
    <row r="10" spans="2:35" ht="18" x14ac:dyDescent="0.3">
      <c r="B10" s="30" t="s">
        <v>46</v>
      </c>
      <c r="C10" s="31">
        <f>IF(I8=Y20,VLOOKUP(G8,table1,5,FALSE),2*VLOOKUP(G8,table1,5,FALSE))</f>
        <v>17.399999999999999</v>
      </c>
      <c r="D10" s="32" t="s">
        <v>45</v>
      </c>
      <c r="F10" s="27" t="str">
        <f>IF(I9=X21,"Bolt Dia.=","Size of weld=" )</f>
        <v>Size of weld=</v>
      </c>
      <c r="G10" s="28">
        <v>16</v>
      </c>
      <c r="H10" s="29" t="s">
        <v>40</v>
      </c>
      <c r="I10" s="3"/>
      <c r="N10" s="3"/>
      <c r="T10" s="14"/>
      <c r="U10" s="9" t="s">
        <v>53</v>
      </c>
      <c r="V10" s="56">
        <v>75</v>
      </c>
      <c r="W10" s="56"/>
      <c r="X10" s="16">
        <v>7</v>
      </c>
      <c r="Y10" s="17">
        <v>10.1</v>
      </c>
      <c r="Z10" s="18">
        <v>7.94</v>
      </c>
      <c r="AA10" s="18">
        <v>2.0299999999999998</v>
      </c>
      <c r="AB10" s="17">
        <v>5.3</v>
      </c>
      <c r="AC10" s="18">
        <v>2.87</v>
      </c>
      <c r="AD10" s="18">
        <v>2.63</v>
      </c>
      <c r="AE10" s="17">
        <v>52.4</v>
      </c>
      <c r="AF10" s="18">
        <v>8.67</v>
      </c>
      <c r="AG10" s="18">
        <v>2.2799999999999998</v>
      </c>
      <c r="AH10" s="18">
        <v>2.88</v>
      </c>
      <c r="AI10" s="18">
        <v>1.45</v>
      </c>
    </row>
    <row r="11" spans="2:35" ht="18" x14ac:dyDescent="0.3">
      <c r="B11" s="30" t="s">
        <v>49</v>
      </c>
      <c r="C11" s="31">
        <f>VLOOKUP(G8,table1,13,FALSE)</f>
        <v>1.96</v>
      </c>
      <c r="D11" s="32" t="s">
        <v>3</v>
      </c>
      <c r="F11" s="27" t="s">
        <v>44</v>
      </c>
      <c r="G11" s="33">
        <f>IF(I9=V23,C10,IF(I9=V24,C10-2*((0.1*G10+0.2)*0.1*C9)))</f>
        <v>14.879999999999999</v>
      </c>
      <c r="H11" s="29" t="s">
        <v>45</v>
      </c>
      <c r="I11" s="3"/>
      <c r="N11" s="3"/>
      <c r="T11" s="14"/>
      <c r="U11" s="9" t="s">
        <v>55</v>
      </c>
      <c r="V11" s="56">
        <v>80</v>
      </c>
      <c r="W11" s="56"/>
      <c r="X11" s="16">
        <v>8</v>
      </c>
      <c r="Y11" s="17">
        <v>12.3</v>
      </c>
      <c r="Z11" s="18">
        <v>9.66</v>
      </c>
      <c r="AA11" s="18">
        <v>2.2599999999999998</v>
      </c>
      <c r="AB11" s="18">
        <v>5.66</v>
      </c>
      <c r="AC11" s="17">
        <v>3.2</v>
      </c>
      <c r="AD11" s="18">
        <v>2.82</v>
      </c>
      <c r="AE11" s="17">
        <v>72.3</v>
      </c>
      <c r="AF11" s="17">
        <v>12.6</v>
      </c>
      <c r="AG11" s="18">
        <v>2.42</v>
      </c>
      <c r="AH11" s="18">
        <v>3.06</v>
      </c>
      <c r="AI11" s="18">
        <v>1.55</v>
      </c>
    </row>
    <row r="12" spans="2:35" ht="18" x14ac:dyDescent="0.3">
      <c r="B12" s="30" t="s">
        <v>52</v>
      </c>
      <c r="C12" s="31">
        <f>IF(I8=Y20,VLOOKUP(G8,table1,13,FALSE),IF(I8=Y21,SQRT((VLOOKUP(G8,table1,13,FALSE))^2+(C15+G9/2)^2),VLOOKUP(G8,table1,13,FALSE)))</f>
        <v>1.96</v>
      </c>
      <c r="D12" s="32" t="s">
        <v>3</v>
      </c>
      <c r="F12" s="27" t="s">
        <v>48</v>
      </c>
      <c r="G12" s="28">
        <v>0.6</v>
      </c>
      <c r="H12" s="34"/>
      <c r="I12" s="3"/>
      <c r="N12" s="3"/>
      <c r="T12" s="14"/>
      <c r="U12" s="9" t="s">
        <v>58</v>
      </c>
      <c r="V12" s="56">
        <v>90</v>
      </c>
      <c r="W12" s="56"/>
      <c r="X12" s="16">
        <v>9</v>
      </c>
      <c r="Y12" s="17">
        <v>15.5</v>
      </c>
      <c r="Z12" s="17">
        <v>12.2</v>
      </c>
      <c r="AA12" s="18">
        <v>2.54</v>
      </c>
      <c r="AB12" s="18">
        <v>6.36</v>
      </c>
      <c r="AC12" s="18">
        <v>3.59</v>
      </c>
      <c r="AD12" s="18">
        <v>3.18</v>
      </c>
      <c r="AE12" s="16">
        <v>116</v>
      </c>
      <c r="AF12" s="16">
        <v>18</v>
      </c>
      <c r="AG12" s="18">
        <v>2.74</v>
      </c>
      <c r="AH12" s="18">
        <v>3.45</v>
      </c>
      <c r="AI12" s="18">
        <v>1.76</v>
      </c>
    </row>
    <row r="13" spans="2:35" ht="18.600000000000001" thickBot="1" x14ac:dyDescent="0.35">
      <c r="B13" s="30" t="s">
        <v>54</v>
      </c>
      <c r="C13" s="31">
        <f>VLOOKUP(G8,table1,14,FALSE)</f>
        <v>2.4700000000000002</v>
      </c>
      <c r="D13" s="32" t="s">
        <v>3</v>
      </c>
      <c r="F13" s="11" t="s">
        <v>51</v>
      </c>
      <c r="G13" s="12">
        <f>V27*G11</f>
        <v>8.927999999999999</v>
      </c>
      <c r="H13" s="13" t="s">
        <v>45</v>
      </c>
      <c r="I13" s="14"/>
      <c r="N13" s="3"/>
      <c r="T13" s="14"/>
      <c r="U13" s="9" t="s">
        <v>61</v>
      </c>
      <c r="V13" s="56">
        <v>100</v>
      </c>
      <c r="W13" s="56"/>
      <c r="X13" s="16">
        <v>10</v>
      </c>
      <c r="Y13" s="17">
        <v>19.2</v>
      </c>
      <c r="Z13" s="17">
        <v>15.1</v>
      </c>
      <c r="AA13" s="18">
        <v>2.82</v>
      </c>
      <c r="AB13" s="18">
        <v>7.07</v>
      </c>
      <c r="AC13" s="18">
        <v>3.99</v>
      </c>
      <c r="AD13" s="18">
        <v>3.54</v>
      </c>
      <c r="AE13" s="16">
        <v>177</v>
      </c>
      <c r="AF13" s="17">
        <v>24.7</v>
      </c>
      <c r="AG13" s="18">
        <v>3.04</v>
      </c>
      <c r="AH13" s="18">
        <v>3.82</v>
      </c>
      <c r="AI13" s="18">
        <v>1.95</v>
      </c>
    </row>
    <row r="14" spans="2:35" ht="18" x14ac:dyDescent="0.3">
      <c r="B14" s="30" t="s">
        <v>57</v>
      </c>
      <c r="C14" s="31">
        <f>VLOOKUP(G8,table1,15,FALSE)</f>
        <v>1.26</v>
      </c>
      <c r="D14" s="32" t="s">
        <v>3</v>
      </c>
      <c r="N14" s="3"/>
      <c r="T14" s="14"/>
      <c r="U14" s="9" t="s">
        <v>63</v>
      </c>
      <c r="V14" s="56">
        <v>110</v>
      </c>
      <c r="W14" s="56"/>
      <c r="X14" s="16">
        <v>10</v>
      </c>
      <c r="Y14" s="17">
        <v>21.2</v>
      </c>
      <c r="Z14" s="17">
        <v>16.600000000000001</v>
      </c>
      <c r="AA14" s="18">
        <v>3.07</v>
      </c>
      <c r="AB14" s="18">
        <v>7.78</v>
      </c>
      <c r="AC14" s="18">
        <v>4.34</v>
      </c>
      <c r="AD14" s="18">
        <v>3.89</v>
      </c>
      <c r="AE14" s="16">
        <v>239</v>
      </c>
      <c r="AF14" s="17">
        <v>30.1</v>
      </c>
      <c r="AG14" s="18">
        <v>3.36</v>
      </c>
      <c r="AH14" s="18">
        <v>4.2300000000000004</v>
      </c>
      <c r="AI14" s="18">
        <v>2.16</v>
      </c>
    </row>
    <row r="15" spans="2:35" ht="18.600000000000001" thickBot="1" x14ac:dyDescent="0.35">
      <c r="B15" s="38" t="s">
        <v>60</v>
      </c>
      <c r="C15" s="39">
        <f>VLOOKUP(G8,table1,7,FALSE)</f>
        <v>1.85</v>
      </c>
      <c r="D15" s="40" t="s">
        <v>3</v>
      </c>
      <c r="J15" s="14"/>
      <c r="K15" s="14"/>
      <c r="L15" s="14"/>
      <c r="M15" s="3"/>
      <c r="N15" s="14"/>
      <c r="T15" s="14"/>
      <c r="U15" s="9" t="s">
        <v>64</v>
      </c>
      <c r="V15" s="56">
        <v>120</v>
      </c>
      <c r="W15" s="56"/>
      <c r="X15" s="16">
        <v>12</v>
      </c>
      <c r="Y15" s="17">
        <v>27.5</v>
      </c>
      <c r="Z15" s="17">
        <v>21.6</v>
      </c>
      <c r="AA15" s="17">
        <v>3.4</v>
      </c>
      <c r="AB15" s="18">
        <v>8.49</v>
      </c>
      <c r="AC15" s="17">
        <v>4.8</v>
      </c>
      <c r="AD15" s="18">
        <v>4.26</v>
      </c>
      <c r="AE15" s="16">
        <v>368</v>
      </c>
      <c r="AF15" s="17">
        <v>42.7</v>
      </c>
      <c r="AG15" s="18">
        <v>3.65</v>
      </c>
      <c r="AH15" s="17">
        <v>4.5999999999999996</v>
      </c>
      <c r="AI15" s="18">
        <v>2.35</v>
      </c>
    </row>
    <row r="16" spans="2:35" ht="18.600000000000001" thickBot="1" x14ac:dyDescent="0.35">
      <c r="N16" s="14"/>
      <c r="T16" s="14"/>
      <c r="U16" s="9" t="s">
        <v>34</v>
      </c>
      <c r="V16" s="56">
        <v>130</v>
      </c>
      <c r="W16" s="56"/>
      <c r="X16" s="16">
        <v>12</v>
      </c>
      <c r="Y16" s="16">
        <v>30</v>
      </c>
      <c r="Z16" s="17">
        <v>23.6</v>
      </c>
      <c r="AA16" s="18">
        <v>3.64</v>
      </c>
      <c r="AB16" s="18">
        <v>9.19</v>
      </c>
      <c r="AC16" s="18">
        <v>5.15</v>
      </c>
      <c r="AD16" s="17">
        <v>4.5999999999999996</v>
      </c>
      <c r="AE16" s="16">
        <v>472</v>
      </c>
      <c r="AF16" s="17">
        <v>50.4</v>
      </c>
      <c r="AG16" s="18">
        <v>3.97</v>
      </c>
      <c r="AH16" s="16">
        <v>5</v>
      </c>
      <c r="AI16" s="18">
        <v>2.54</v>
      </c>
    </row>
    <row r="17" spans="1:35" ht="18.600000000000001" thickBot="1" x14ac:dyDescent="0.35">
      <c r="B17" s="36" t="s">
        <v>56</v>
      </c>
      <c r="C17" s="3"/>
      <c r="D17" s="3"/>
      <c r="E17" s="3"/>
      <c r="F17" s="37" t="s">
        <v>65</v>
      </c>
      <c r="G17" s="3"/>
      <c r="H17" s="3"/>
      <c r="I17" s="3"/>
      <c r="N17" s="14"/>
      <c r="T17" s="14"/>
      <c r="U17" s="9" t="s">
        <v>67</v>
      </c>
      <c r="V17" s="56">
        <v>140</v>
      </c>
      <c r="W17" s="56"/>
      <c r="X17" s="16">
        <v>13</v>
      </c>
      <c r="Y17" s="16">
        <v>35</v>
      </c>
      <c r="Z17" s="17">
        <v>27.5</v>
      </c>
      <c r="AA17" s="18">
        <v>3.92</v>
      </c>
      <c r="AB17" s="17">
        <v>9.9</v>
      </c>
      <c r="AC17" s="18">
        <v>5.54</v>
      </c>
      <c r="AD17" s="18">
        <v>4.96</v>
      </c>
      <c r="AE17" s="16">
        <v>638</v>
      </c>
      <c r="AF17" s="17">
        <v>63.3</v>
      </c>
      <c r="AG17" s="18">
        <v>4.2699999999999996</v>
      </c>
      <c r="AH17" s="18">
        <v>5.38</v>
      </c>
      <c r="AI17" s="18">
        <v>2.74</v>
      </c>
    </row>
    <row r="18" spans="1:35" ht="18.600000000000001" thickBot="1" x14ac:dyDescent="0.35">
      <c r="B18" s="37" t="s">
        <v>59</v>
      </c>
      <c r="C18" s="3"/>
      <c r="D18" s="3"/>
      <c r="E18" s="3"/>
      <c r="F18" s="20" t="s">
        <v>66</v>
      </c>
      <c r="G18" s="44">
        <f>0.85*(G5*C10)</f>
        <v>35.495999999999995</v>
      </c>
      <c r="H18" s="45" t="s">
        <v>1</v>
      </c>
      <c r="I18" s="43" t="str">
        <f>IF(G18&gt;=C5,"Safe", "Unsafe" )</f>
        <v>Safe</v>
      </c>
      <c r="N18" s="3"/>
      <c r="O18" s="3"/>
      <c r="P18" s="3"/>
      <c r="Q18" s="3"/>
      <c r="T18" s="14"/>
      <c r="U18" s="9" t="s">
        <v>69</v>
      </c>
      <c r="V18" s="56">
        <v>150</v>
      </c>
      <c r="W18" s="56"/>
      <c r="X18" s="16">
        <v>14</v>
      </c>
      <c r="Y18" s="17">
        <v>40.299999999999997</v>
      </c>
      <c r="Z18" s="17">
        <v>31.6</v>
      </c>
      <c r="AA18" s="18">
        <v>4.21</v>
      </c>
      <c r="AB18" s="17">
        <v>10.6</v>
      </c>
      <c r="AC18" s="18">
        <v>5.95</v>
      </c>
      <c r="AD18" s="18">
        <v>5.31</v>
      </c>
      <c r="AE18" s="16">
        <v>845</v>
      </c>
      <c r="AF18" s="17">
        <v>78.2</v>
      </c>
      <c r="AG18" s="18">
        <v>4.58</v>
      </c>
      <c r="AH18" s="18">
        <v>5.77</v>
      </c>
      <c r="AI18" s="18">
        <v>2.94</v>
      </c>
    </row>
    <row r="19" spans="1:35" ht="18.600000000000001" thickBot="1" x14ac:dyDescent="0.35">
      <c r="B19" s="41" t="s">
        <v>62</v>
      </c>
      <c r="C19" s="1">
        <f>IF(I9=X20,45,3.3*G10)</f>
        <v>52.8</v>
      </c>
      <c r="D19" s="42" t="s">
        <v>40</v>
      </c>
      <c r="E19" s="43" t="str">
        <f>IF(C8&gt;=C19,"Safe","Unsafe")</f>
        <v>Safe</v>
      </c>
      <c r="F19" s="11" t="s">
        <v>68</v>
      </c>
      <c r="G19" s="12">
        <f>0.7*G6*G13</f>
        <v>23.123519999999996</v>
      </c>
      <c r="H19" s="46" t="s">
        <v>1</v>
      </c>
      <c r="I19" s="43" t="str">
        <f>IF(G19&gt;=C5, "Safe", "Unsafe" )</f>
        <v>Safe</v>
      </c>
      <c r="J19" s="15"/>
      <c r="K19" s="3"/>
      <c r="L19" s="3"/>
      <c r="M19" s="3"/>
      <c r="N19" s="3"/>
      <c r="O19" s="3"/>
      <c r="P19" s="3"/>
      <c r="Q19" s="3"/>
      <c r="T19" s="14"/>
      <c r="U19" s="9" t="s">
        <v>70</v>
      </c>
      <c r="V19" s="56">
        <v>160</v>
      </c>
      <c r="W19" s="56"/>
      <c r="X19" s="16">
        <v>15</v>
      </c>
      <c r="Y19" s="17">
        <v>46.1</v>
      </c>
      <c r="Z19" s="17">
        <v>36.200000000000003</v>
      </c>
      <c r="AA19" s="18">
        <v>4.49</v>
      </c>
      <c r="AB19" s="17">
        <v>11.3</v>
      </c>
      <c r="AC19" s="18">
        <v>6.35</v>
      </c>
      <c r="AD19" s="18">
        <v>5.67</v>
      </c>
      <c r="AE19" s="16">
        <v>1100</v>
      </c>
      <c r="AF19" s="17">
        <v>95.6</v>
      </c>
      <c r="AG19" s="18">
        <v>4.88</v>
      </c>
      <c r="AH19" s="18">
        <v>6.15</v>
      </c>
      <c r="AI19" s="18">
        <v>3.14</v>
      </c>
    </row>
    <row r="20" spans="1:35" ht="18.600000000000001" thickBot="1" x14ac:dyDescent="0.35">
      <c r="N20" s="3"/>
      <c r="O20" s="3"/>
      <c r="P20" s="3"/>
      <c r="Q20" s="3"/>
      <c r="T20" s="14"/>
      <c r="U20" s="9" t="s">
        <v>72</v>
      </c>
      <c r="V20" s="56">
        <v>180</v>
      </c>
      <c r="W20" s="56"/>
      <c r="X20" s="16">
        <v>16</v>
      </c>
      <c r="Y20" s="17">
        <v>55.4</v>
      </c>
      <c r="Z20" s="17">
        <v>43.5</v>
      </c>
      <c r="AA20" s="18">
        <v>5.0199999999999996</v>
      </c>
      <c r="AB20" s="17">
        <v>12.7</v>
      </c>
      <c r="AC20" s="18">
        <v>7.11</v>
      </c>
      <c r="AD20" s="18">
        <v>6.39</v>
      </c>
      <c r="AE20" s="16">
        <v>1680</v>
      </c>
      <c r="AF20" s="16">
        <v>130</v>
      </c>
      <c r="AG20" s="18">
        <v>5.51</v>
      </c>
      <c r="AH20" s="18">
        <v>6.96</v>
      </c>
      <c r="AI20" s="17">
        <v>3.5</v>
      </c>
    </row>
    <row r="21" spans="1:35" ht="18.600000000000001" thickBot="1" x14ac:dyDescent="0.35">
      <c r="B21" s="65" t="s">
        <v>71</v>
      </c>
      <c r="C21" s="66"/>
      <c r="D21" s="3"/>
      <c r="F21" s="37" t="s">
        <v>81</v>
      </c>
      <c r="G21" s="3"/>
      <c r="H21" s="3"/>
      <c r="N21" s="3"/>
      <c r="O21" s="3"/>
      <c r="P21" s="3"/>
      <c r="Q21" s="3"/>
      <c r="T21" s="14"/>
      <c r="U21" s="9" t="s">
        <v>74</v>
      </c>
      <c r="V21" s="56">
        <v>200</v>
      </c>
      <c r="W21" s="56"/>
      <c r="X21" s="16">
        <v>16</v>
      </c>
      <c r="Y21" s="17">
        <v>61.8</v>
      </c>
      <c r="Z21" s="17">
        <v>48.5</v>
      </c>
      <c r="AA21" s="18">
        <v>5.52</v>
      </c>
      <c r="AB21" s="17">
        <v>14.1</v>
      </c>
      <c r="AC21" s="17">
        <v>7.8</v>
      </c>
      <c r="AD21" s="18">
        <v>7.09</v>
      </c>
      <c r="AE21" s="16">
        <v>2340</v>
      </c>
      <c r="AF21" s="16">
        <v>168</v>
      </c>
      <c r="AG21" s="18">
        <v>6.15</v>
      </c>
      <c r="AH21" s="18">
        <v>7.78</v>
      </c>
      <c r="AI21" s="18">
        <v>3.91</v>
      </c>
    </row>
    <row r="22" spans="1:35" ht="18" x14ac:dyDescent="0.3">
      <c r="B22" s="20" t="s">
        <v>73</v>
      </c>
      <c r="C22" s="50">
        <f>0.5*(7.2139)*100</f>
        <v>360.69499999999999</v>
      </c>
      <c r="D22" s="22" t="s">
        <v>3</v>
      </c>
      <c r="F22" s="20" t="s">
        <v>82</v>
      </c>
      <c r="G22" s="50">
        <f>7.2139*100</f>
        <v>721.39</v>
      </c>
      <c r="H22" s="22" t="s">
        <v>3</v>
      </c>
      <c r="N22" s="3"/>
      <c r="O22" s="3"/>
      <c r="P22" s="3"/>
      <c r="Q22" s="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8.600000000000001" thickBot="1" x14ac:dyDescent="0.35">
      <c r="B23" s="27" t="s">
        <v>75</v>
      </c>
      <c r="C23" s="51">
        <f>0.75*7.2139*100</f>
        <v>541.04250000000002</v>
      </c>
      <c r="D23" s="47" t="s">
        <v>3</v>
      </c>
      <c r="F23" s="27" t="s">
        <v>84</v>
      </c>
      <c r="G23" s="33">
        <f>IF(I8=Y22,2*C8+G9*10,C8)</f>
        <v>65</v>
      </c>
      <c r="H23" s="47" t="s">
        <v>40</v>
      </c>
      <c r="J23" s="3"/>
      <c r="K23" s="3"/>
      <c r="L23" s="3"/>
      <c r="M23" s="3"/>
      <c r="N23" s="3"/>
      <c r="O23" s="3"/>
      <c r="P23" s="3"/>
      <c r="Q23" s="3"/>
      <c r="T23" s="14"/>
      <c r="U23" s="14">
        <v>37</v>
      </c>
      <c r="V23" s="14" t="s">
        <v>77</v>
      </c>
      <c r="W23" s="14" t="s">
        <v>35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8.600000000000001" thickBot="1" x14ac:dyDescent="0.35">
      <c r="B24" s="27" t="s">
        <v>76</v>
      </c>
      <c r="C24" s="33">
        <f>IF(I8=W25,C22/C11,"")</f>
        <v>184.02806122448979</v>
      </c>
      <c r="D24" s="48" t="str">
        <f>IF(C24="","",IF(C24&lt;=300, "Safe", "Unsafe"  ))</f>
        <v>Safe</v>
      </c>
      <c r="F24" s="11" t="s">
        <v>85</v>
      </c>
      <c r="G24" s="49">
        <f>G22/(G23/10)</f>
        <v>110.98307692307692</v>
      </c>
      <c r="H24" s="43" t="str">
        <f>IF(G24&lt;=60, "Safe", "Unsafe"  )</f>
        <v>Unsafe</v>
      </c>
      <c r="M24" s="3"/>
      <c r="N24" s="3"/>
      <c r="O24" s="3"/>
      <c r="P24" s="3"/>
      <c r="Q24" s="3"/>
      <c r="T24" s="14"/>
      <c r="U24" s="14">
        <v>44</v>
      </c>
      <c r="V24" s="14" t="s">
        <v>4</v>
      </c>
      <c r="W24" s="14" t="s">
        <v>79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8.600000000000001" thickBot="1" x14ac:dyDescent="0.35">
      <c r="B25" s="11" t="s">
        <v>78</v>
      </c>
      <c r="C25" s="49">
        <f>IF(I8=W23,C23/C14,IF(I8=W24,C23/C12,IF(I8=W25,C23/C13)))</f>
        <v>219.04554655870444</v>
      </c>
      <c r="D25" s="43" t="str">
        <f>IF(C25&lt;=300, "Safe", "Unsafe" )</f>
        <v>Safe</v>
      </c>
      <c r="M25" s="3"/>
      <c r="N25" s="3"/>
      <c r="O25" s="3"/>
      <c r="P25" s="3"/>
      <c r="Q25" s="3"/>
      <c r="T25" s="14"/>
      <c r="U25" s="14">
        <v>52</v>
      </c>
      <c r="V25" s="14"/>
      <c r="W25" s="14" t="s">
        <v>80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8" x14ac:dyDescent="0.3">
      <c r="M26" s="3"/>
      <c r="N26" s="3"/>
      <c r="O26" s="3"/>
      <c r="P26" s="3"/>
      <c r="Q26" s="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8" x14ac:dyDescent="0.3">
      <c r="M27" s="14"/>
      <c r="N27" s="3"/>
      <c r="O27" s="3"/>
      <c r="P27" s="3"/>
      <c r="Q27" s="3"/>
      <c r="T27" s="14"/>
      <c r="U27" s="14" t="s">
        <v>83</v>
      </c>
      <c r="V27" s="3">
        <f>IF(G12&gt;0.9,0.9,G12)</f>
        <v>0.6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8" x14ac:dyDescent="0.3">
      <c r="M28" s="14"/>
      <c r="N28" s="3"/>
      <c r="O28" s="3"/>
      <c r="P28" s="3"/>
      <c r="Q28" s="3"/>
    </row>
    <row r="29" spans="1:35" x14ac:dyDescent="0.3">
      <c r="J29" s="3"/>
      <c r="K29" s="3"/>
      <c r="L29" s="3"/>
      <c r="M29" s="3"/>
      <c r="N29" s="3"/>
      <c r="O29" s="3"/>
      <c r="P29" s="3"/>
      <c r="Q29" s="3"/>
    </row>
    <row r="30" spans="1:35" ht="18" x14ac:dyDescent="0.3">
      <c r="A30" s="35"/>
      <c r="B30" s="14"/>
      <c r="C30" s="14"/>
      <c r="D30" s="14"/>
      <c r="E30" s="3"/>
      <c r="F30" s="3"/>
      <c r="G30" s="3"/>
      <c r="H30" s="3"/>
      <c r="M30" s="3"/>
      <c r="N30" s="3"/>
      <c r="O30" s="3"/>
      <c r="P30" s="3"/>
      <c r="Q30" s="3"/>
    </row>
    <row r="31" spans="1:35" x14ac:dyDescent="0.3">
      <c r="M31" s="3"/>
      <c r="N31" s="3"/>
      <c r="O31" s="3"/>
      <c r="P31" s="3"/>
      <c r="Q31" s="3"/>
    </row>
    <row r="32" spans="1:35" x14ac:dyDescent="0.3">
      <c r="M32" s="3"/>
      <c r="N32" s="3"/>
      <c r="O32" s="3"/>
      <c r="P32" s="3"/>
      <c r="Q32" s="3"/>
    </row>
    <row r="33" spans="13:17" ht="18" x14ac:dyDescent="0.3">
      <c r="M33" s="14"/>
      <c r="N33" s="3"/>
      <c r="O33" s="3"/>
      <c r="P33" s="3"/>
      <c r="Q33" s="3"/>
    </row>
  </sheetData>
  <mergeCells count="28">
    <mergeCell ref="V12:W12"/>
    <mergeCell ref="V13:W13"/>
    <mergeCell ref="F4:H4"/>
    <mergeCell ref="B4:D4"/>
    <mergeCell ref="B21:C21"/>
    <mergeCell ref="V20:W20"/>
    <mergeCell ref="V21:W21"/>
    <mergeCell ref="K5:L7"/>
    <mergeCell ref="V14:W14"/>
    <mergeCell ref="V15:W15"/>
    <mergeCell ref="V16:W16"/>
    <mergeCell ref="V17:W17"/>
    <mergeCell ref="V18:W18"/>
    <mergeCell ref="V19:W19"/>
    <mergeCell ref="V8:W8"/>
    <mergeCell ref="V9:W9"/>
    <mergeCell ref="V10:W10"/>
    <mergeCell ref="V11:W11"/>
    <mergeCell ref="G8:H8"/>
    <mergeCell ref="B7:D7"/>
    <mergeCell ref="V5:W5"/>
    <mergeCell ref="V6:W6"/>
    <mergeCell ref="V7:W7"/>
    <mergeCell ref="V2:X2"/>
    <mergeCell ref="AA2:AD2"/>
    <mergeCell ref="AE2:AG2"/>
    <mergeCell ref="V3:W3"/>
    <mergeCell ref="V4:W4"/>
  </mergeCells>
  <conditionalFormatting sqref="B24:C24">
    <cfRule type="cellIs" dxfId="0" priority="1" operator="equal">
      <formula>"Not Important"</formula>
    </cfRule>
  </conditionalFormatting>
  <dataValidations count="4">
    <dataValidation type="list" allowBlank="1" showInputMessage="1" showErrorMessage="1" sqref="G8:H8 U4" xr:uid="{9FA7150C-C95F-41EA-8301-0C24FA5A0823}">
      <formula1>$U$4:$U$21</formula1>
    </dataValidation>
    <dataValidation type="list" allowBlank="1" showInputMessage="1" showErrorMessage="1" sqref="I9" xr:uid="{A9AB96F5-6BC8-4944-9AB9-BE4BAA5EFCB3}">
      <formula1>$V$23:$V$24</formula1>
    </dataValidation>
    <dataValidation type="list" allowBlank="1" showInputMessage="1" showErrorMessage="1" sqref="I8" xr:uid="{10919B35-FD46-4B0B-9933-480723DC3376}">
      <formula1>$W$23:$W$25</formula1>
    </dataValidation>
    <dataValidation type="list" allowBlank="1" showInputMessage="1" showErrorMessage="1" sqref="I4" xr:uid="{AEB4F29D-0BFE-4A05-8EBC-769ED1992512}">
      <formula1>$U$23:$U$25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Tens-Members-Angles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 H.Bezawy</cp:lastModifiedBy>
  <dcterms:created xsi:type="dcterms:W3CDTF">2018-11-08T09:59:03Z</dcterms:created>
  <dcterms:modified xsi:type="dcterms:W3CDTF">2022-12-10T01:02:22Z</dcterms:modified>
</cp:coreProperties>
</file>