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INEERING\all about steel structure\Excel Sheets\my sheets\LRFD\"/>
    </mc:Choice>
  </mc:AlternateContent>
  <xr:revisionPtr revIDLastSave="0" documentId="13_ncr:1_{42F2C736-779A-4D38-8827-10606913CFB2}" xr6:coauthVersionLast="45" xr6:coauthVersionMax="45" xr10:uidLastSave="{00000000-0000-0000-0000-000000000000}"/>
  <bookViews>
    <workbookView xWindow="-120" yWindow="-120" windowWidth="19800" windowHeight="11760" xr2:uid="{0195AFFC-57A6-4CCB-A333-37009DC7E6CE}"/>
  </bookViews>
  <sheets>
    <sheet name="Unshored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8" i="1" l="1"/>
  <c r="R7" i="1"/>
  <c r="R27" i="1" l="1"/>
  <c r="R29" i="1" s="1"/>
  <c r="T29" i="1" s="1"/>
  <c r="T22" i="1"/>
  <c r="R22" i="1"/>
  <c r="T19" i="1"/>
  <c r="B10" i="1" l="1"/>
  <c r="N15" i="1"/>
  <c r="N14" i="1"/>
  <c r="N9" i="1"/>
  <c r="N10" i="1" s="1"/>
  <c r="J5" i="1"/>
  <c r="N5" i="1" s="1"/>
  <c r="N6" i="1" s="1"/>
  <c r="B11" i="1"/>
  <c r="R6" i="1"/>
  <c r="B6" i="1"/>
  <c r="B5" i="1"/>
  <c r="R16" i="1" s="1"/>
  <c r="F13" i="1" l="1"/>
  <c r="F14" i="1" s="1"/>
  <c r="J13" i="1"/>
  <c r="N7" i="1"/>
  <c r="J6" i="1"/>
  <c r="S8" i="1"/>
  <c r="S6" i="1"/>
  <c r="N11" i="1"/>
  <c r="S7" i="1"/>
  <c r="T16" i="1" l="1"/>
  <c r="J14" i="1"/>
  <c r="J8" i="1"/>
  <c r="J7" i="1"/>
  <c r="F15" i="1" s="1"/>
  <c r="U7" i="1"/>
  <c r="J15" i="1" l="1"/>
  <c r="J16" i="1" s="1"/>
  <c r="F17" i="1"/>
  <c r="F18" i="1" s="1"/>
  <c r="F16" i="1"/>
  <c r="R19" i="1" s="1"/>
  <c r="J10" i="1"/>
  <c r="J9" i="1"/>
  <c r="J17" i="1" l="1"/>
  <c r="J18" i="1" s="1"/>
  <c r="F21" i="1"/>
  <c r="F19" i="1"/>
  <c r="F20" i="1"/>
  <c r="J20" i="1"/>
  <c r="R12" i="1" s="1"/>
  <c r="T12" i="1" s="1"/>
  <c r="J19" i="1" l="1"/>
  <c r="R11" i="1" s="1"/>
  <c r="T11" i="1" s="1"/>
  <c r="J21" i="1"/>
  <c r="R13" i="1" s="1"/>
  <c r="T13" i="1" s="1"/>
</calcChain>
</file>

<file path=xl/sharedStrings.xml><?xml version="1.0" encoding="utf-8"?>
<sst xmlns="http://schemas.openxmlformats.org/spreadsheetml/2006/main" count="138" uniqueCount="84">
  <si>
    <t xml:space="preserve">Shored </t>
  </si>
  <si>
    <t>Unshored</t>
  </si>
  <si>
    <t>cm</t>
  </si>
  <si>
    <t>Prop. of Steel Section</t>
  </si>
  <si>
    <t>Checks</t>
  </si>
  <si>
    <t>i- Compactness</t>
  </si>
  <si>
    <t>hw/tw =</t>
  </si>
  <si>
    <t>Compact</t>
  </si>
  <si>
    <t>Non-Compact</t>
  </si>
  <si>
    <t>Steel Section</t>
  </si>
  <si>
    <t>Loads &amp; Straining Actions</t>
  </si>
  <si>
    <t>t/cm'</t>
  </si>
  <si>
    <t>cm.t</t>
  </si>
  <si>
    <t>Ton</t>
  </si>
  <si>
    <t>t/m'</t>
  </si>
  <si>
    <t>unitless</t>
  </si>
  <si>
    <t>Prop. of Comp. Sec. Short Term</t>
  </si>
  <si>
    <t>Prop. of Comp. Sec. Long Term</t>
  </si>
  <si>
    <t>ii- Bending</t>
  </si>
  <si>
    <t>Fbu-us =</t>
  </si>
  <si>
    <t>Fbu-ls =</t>
  </si>
  <si>
    <t>Fbu-uc =</t>
  </si>
  <si>
    <t>iii- Shear</t>
  </si>
  <si>
    <t>Vr =</t>
  </si>
  <si>
    <t>iv- Deflection</t>
  </si>
  <si>
    <t>Design of fillet weld</t>
  </si>
  <si>
    <t>throat (a) =</t>
  </si>
  <si>
    <t>Design of Shear Connector</t>
  </si>
  <si>
    <t>Lweld =</t>
  </si>
  <si>
    <t>Rweld =</t>
  </si>
  <si>
    <t>Pact =</t>
  </si>
  <si>
    <t>hs.c =</t>
  </si>
  <si>
    <r>
      <t>t/cm</t>
    </r>
    <r>
      <rPr>
        <b/>
        <vertAlign val="superscript"/>
        <sz val="14"/>
        <color theme="0"/>
        <rFont val="Agency FB"/>
        <family val="2"/>
      </rPr>
      <t>2</t>
    </r>
  </si>
  <si>
    <r>
      <t>cm</t>
    </r>
    <r>
      <rPr>
        <b/>
        <vertAlign val="superscript"/>
        <sz val="14"/>
        <color theme="0"/>
        <rFont val="Agency FB"/>
        <family val="2"/>
      </rPr>
      <t>2</t>
    </r>
  </si>
  <si>
    <r>
      <t>cm</t>
    </r>
    <r>
      <rPr>
        <b/>
        <vertAlign val="superscript"/>
        <sz val="14"/>
        <color theme="0"/>
        <rFont val="Agency FB"/>
        <family val="2"/>
      </rPr>
      <t>4</t>
    </r>
  </si>
  <si>
    <r>
      <t>cm</t>
    </r>
    <r>
      <rPr>
        <b/>
        <vertAlign val="superscript"/>
        <sz val="14"/>
        <color theme="0"/>
        <rFont val="Agency FB"/>
        <family val="2"/>
      </rPr>
      <t>3</t>
    </r>
  </si>
  <si>
    <r>
      <t>t/m</t>
    </r>
    <r>
      <rPr>
        <b/>
        <vertAlign val="superscript"/>
        <sz val="14"/>
        <color theme="0"/>
        <rFont val="Agency FB"/>
        <family val="2"/>
      </rPr>
      <t>2</t>
    </r>
  </si>
  <si>
    <t>Steel Type :</t>
  </si>
  <si>
    <t>Fy =</t>
  </si>
  <si>
    <t>Fu =</t>
  </si>
  <si>
    <r>
      <t>t</t>
    </r>
    <r>
      <rPr>
        <b/>
        <vertAlign val="subscript"/>
        <sz val="14"/>
        <color rgb="FFFFC000"/>
        <rFont val="Agency FB"/>
        <family val="2"/>
      </rPr>
      <t>s</t>
    </r>
    <r>
      <rPr>
        <b/>
        <sz val="14"/>
        <color rgb="FFFFC000"/>
        <rFont val="Agency FB"/>
        <family val="2"/>
      </rPr>
      <t xml:space="preserve"> =</t>
    </r>
  </si>
  <si>
    <t>Fcu =</t>
  </si>
  <si>
    <t>n =</t>
  </si>
  <si>
    <r>
      <t>b</t>
    </r>
    <r>
      <rPr>
        <b/>
        <vertAlign val="subscript"/>
        <sz val="14"/>
        <color rgb="FFFFC000"/>
        <rFont val="Agency FB"/>
        <family val="2"/>
      </rPr>
      <t>eff</t>
    </r>
    <r>
      <rPr>
        <b/>
        <sz val="14"/>
        <color rgb="FFFFC000"/>
        <rFont val="Agency FB"/>
        <family val="2"/>
      </rPr>
      <t xml:space="preserve"> =</t>
    </r>
  </si>
  <si>
    <t>Span =</t>
  </si>
  <si>
    <t>a =</t>
  </si>
  <si>
    <t>Floor Cover =</t>
  </si>
  <si>
    <t>hw =</t>
  </si>
  <si>
    <t>tw =</t>
  </si>
  <si>
    <r>
      <t>b</t>
    </r>
    <r>
      <rPr>
        <b/>
        <vertAlign val="subscript"/>
        <sz val="14"/>
        <color rgb="FFFFC000"/>
        <rFont val="Agency FB"/>
        <family val="2"/>
      </rPr>
      <t>U.F</t>
    </r>
    <r>
      <rPr>
        <b/>
        <sz val="14"/>
        <color rgb="FFFFC000"/>
        <rFont val="Agency FB"/>
        <family val="2"/>
      </rPr>
      <t xml:space="preserve"> =</t>
    </r>
  </si>
  <si>
    <r>
      <t>t</t>
    </r>
    <r>
      <rPr>
        <b/>
        <vertAlign val="subscript"/>
        <sz val="14"/>
        <color rgb="FFFFC000"/>
        <rFont val="Agency FB"/>
        <family val="2"/>
      </rPr>
      <t>U.F</t>
    </r>
    <r>
      <rPr>
        <b/>
        <sz val="14"/>
        <color rgb="FFFFC000"/>
        <rFont val="Agency FB"/>
        <family val="2"/>
      </rPr>
      <t xml:space="preserve"> =</t>
    </r>
  </si>
  <si>
    <r>
      <t>b</t>
    </r>
    <r>
      <rPr>
        <b/>
        <vertAlign val="subscript"/>
        <sz val="14"/>
        <color rgb="FFFFC000"/>
        <rFont val="Agency FB"/>
        <family val="2"/>
      </rPr>
      <t>L.F</t>
    </r>
    <r>
      <rPr>
        <b/>
        <sz val="14"/>
        <color rgb="FFFFC000"/>
        <rFont val="Agency FB"/>
        <family val="2"/>
      </rPr>
      <t xml:space="preserve"> =</t>
    </r>
  </si>
  <si>
    <r>
      <t>t</t>
    </r>
    <r>
      <rPr>
        <b/>
        <vertAlign val="subscript"/>
        <sz val="14"/>
        <color rgb="FFFFC000"/>
        <rFont val="Agency FB"/>
        <family val="2"/>
      </rPr>
      <t>L.F</t>
    </r>
    <r>
      <rPr>
        <b/>
        <sz val="14"/>
        <color rgb="FFFFC000"/>
        <rFont val="Agency FB"/>
        <family val="2"/>
      </rPr>
      <t xml:space="preserve"> =</t>
    </r>
  </si>
  <si>
    <t>Ac.v =</t>
  </si>
  <si>
    <t>Av =</t>
  </si>
  <si>
    <r>
      <t>e</t>
    </r>
    <r>
      <rPr>
        <b/>
        <vertAlign val="subscript"/>
        <sz val="14"/>
        <color rgb="FFFFC000"/>
        <rFont val="Agency FB"/>
        <family val="2"/>
      </rPr>
      <t>v</t>
    </r>
    <r>
      <rPr>
        <b/>
        <sz val="14"/>
        <color rgb="FFFFC000"/>
        <rFont val="Agency FB"/>
        <family val="2"/>
      </rPr>
      <t xml:space="preserve"> =</t>
    </r>
  </si>
  <si>
    <t>Icv-st =</t>
  </si>
  <si>
    <t>Yu.v =</t>
  </si>
  <si>
    <t>Yl.v =</t>
  </si>
  <si>
    <t>Sus-st =</t>
  </si>
  <si>
    <t>Sls-st =</t>
  </si>
  <si>
    <t>Suc-st =</t>
  </si>
  <si>
    <t>As =</t>
  </si>
  <si>
    <t>Yl.s =</t>
  </si>
  <si>
    <t>Yu.s =</t>
  </si>
  <si>
    <t>Is =</t>
  </si>
  <si>
    <t>Sus-NC =</t>
  </si>
  <si>
    <t>Sls-NC =</t>
  </si>
  <si>
    <r>
      <t>W</t>
    </r>
    <r>
      <rPr>
        <b/>
        <vertAlign val="subscript"/>
        <sz val="14"/>
        <color rgb="FFFFC000"/>
        <rFont val="Agency FB"/>
        <family val="2"/>
      </rPr>
      <t>D1</t>
    </r>
    <r>
      <rPr>
        <b/>
        <sz val="14"/>
        <color rgb="FFFFC000"/>
        <rFont val="Agency FB"/>
        <family val="2"/>
      </rPr>
      <t xml:space="preserve"> =</t>
    </r>
  </si>
  <si>
    <r>
      <t>M</t>
    </r>
    <r>
      <rPr>
        <b/>
        <vertAlign val="subscript"/>
        <sz val="14"/>
        <color rgb="FFFFC000"/>
        <rFont val="Agency FB"/>
        <family val="2"/>
      </rPr>
      <t>D1</t>
    </r>
    <r>
      <rPr>
        <b/>
        <sz val="14"/>
        <color rgb="FFFFC000"/>
        <rFont val="Agency FB"/>
        <family val="2"/>
      </rPr>
      <t xml:space="preserve"> U.L =</t>
    </r>
  </si>
  <si>
    <r>
      <t>Q</t>
    </r>
    <r>
      <rPr>
        <b/>
        <vertAlign val="subscript"/>
        <sz val="14"/>
        <color rgb="FFFFC000"/>
        <rFont val="Agency FB"/>
        <family val="2"/>
      </rPr>
      <t>D1</t>
    </r>
    <r>
      <rPr>
        <b/>
        <sz val="14"/>
        <color rgb="FFFFC000"/>
        <rFont val="Agency FB"/>
        <family val="2"/>
      </rPr>
      <t xml:space="preserve"> U.L =</t>
    </r>
  </si>
  <si>
    <r>
      <t>W</t>
    </r>
    <r>
      <rPr>
        <b/>
        <vertAlign val="subscript"/>
        <sz val="14"/>
        <color rgb="FFFFC000"/>
        <rFont val="Agency FB"/>
        <family val="2"/>
      </rPr>
      <t>D2</t>
    </r>
    <r>
      <rPr>
        <b/>
        <sz val="14"/>
        <color rgb="FFFFC000"/>
        <rFont val="Agency FB"/>
        <family val="2"/>
      </rPr>
      <t xml:space="preserve"> =</t>
    </r>
  </si>
  <si>
    <r>
      <t>M</t>
    </r>
    <r>
      <rPr>
        <b/>
        <vertAlign val="subscript"/>
        <sz val="14"/>
        <color rgb="FFFFC000"/>
        <rFont val="Agency FB"/>
        <family val="2"/>
      </rPr>
      <t>D2</t>
    </r>
    <r>
      <rPr>
        <b/>
        <sz val="14"/>
        <color rgb="FFFFC000"/>
        <rFont val="Agency FB"/>
        <family val="2"/>
      </rPr>
      <t xml:space="preserve"> U.L =</t>
    </r>
  </si>
  <si>
    <r>
      <t>Q</t>
    </r>
    <r>
      <rPr>
        <b/>
        <vertAlign val="subscript"/>
        <sz val="14"/>
        <color rgb="FFFFC000"/>
        <rFont val="Agency FB"/>
        <family val="2"/>
      </rPr>
      <t>D2</t>
    </r>
    <r>
      <rPr>
        <b/>
        <sz val="14"/>
        <color rgb="FFFFC000"/>
        <rFont val="Agency FB"/>
        <family val="2"/>
      </rPr>
      <t xml:space="preserve"> U.L =</t>
    </r>
  </si>
  <si>
    <r>
      <t>W</t>
    </r>
    <r>
      <rPr>
        <b/>
        <vertAlign val="subscript"/>
        <sz val="14"/>
        <color rgb="FFFFC000"/>
        <rFont val="Agency FB"/>
        <family val="2"/>
      </rPr>
      <t>L.L</t>
    </r>
    <r>
      <rPr>
        <b/>
        <sz val="14"/>
        <color rgb="FFFFC000"/>
        <rFont val="Agency FB"/>
        <family val="2"/>
      </rPr>
      <t xml:space="preserve"> =</t>
    </r>
  </si>
  <si>
    <r>
      <t>M</t>
    </r>
    <r>
      <rPr>
        <b/>
        <vertAlign val="subscript"/>
        <sz val="14"/>
        <color rgb="FFFFC000"/>
        <rFont val="Agency FB"/>
        <family val="2"/>
      </rPr>
      <t>L.L</t>
    </r>
    <r>
      <rPr>
        <b/>
        <sz val="14"/>
        <color rgb="FFFFC000"/>
        <rFont val="Agency FB"/>
        <family val="2"/>
      </rPr>
      <t xml:space="preserve"> U.L =</t>
    </r>
  </si>
  <si>
    <r>
      <t>Q</t>
    </r>
    <r>
      <rPr>
        <b/>
        <vertAlign val="subscript"/>
        <sz val="14"/>
        <color rgb="FFFFC000"/>
        <rFont val="Agency FB"/>
        <family val="2"/>
      </rPr>
      <t>L.L</t>
    </r>
    <r>
      <rPr>
        <b/>
        <sz val="14"/>
        <color rgb="FFFFC000"/>
        <rFont val="Agency FB"/>
        <family val="2"/>
      </rPr>
      <t xml:space="preserve"> U.L =</t>
    </r>
  </si>
  <si>
    <r>
      <t>b</t>
    </r>
    <r>
      <rPr>
        <b/>
        <vertAlign val="subscript"/>
        <sz val="14"/>
        <color rgb="FFFFC000"/>
        <rFont val="Agency FB"/>
        <family val="2"/>
      </rPr>
      <t>U.F</t>
    </r>
    <r>
      <rPr>
        <b/>
        <sz val="14"/>
        <color rgb="FFFFC000"/>
        <rFont val="Agency FB"/>
        <family val="2"/>
      </rPr>
      <t xml:space="preserve"> / t</t>
    </r>
    <r>
      <rPr>
        <b/>
        <vertAlign val="subscript"/>
        <sz val="14"/>
        <color rgb="FFFFC000"/>
        <rFont val="Agency FB"/>
        <family val="2"/>
      </rPr>
      <t>U.F</t>
    </r>
    <r>
      <rPr>
        <b/>
        <sz val="14"/>
        <color rgb="FFFFC000"/>
        <rFont val="Agency FB"/>
        <family val="2"/>
      </rPr>
      <t xml:space="preserve"> =</t>
    </r>
  </si>
  <si>
    <r>
      <t>b</t>
    </r>
    <r>
      <rPr>
        <b/>
        <vertAlign val="subscript"/>
        <sz val="14"/>
        <color rgb="FFFFC000"/>
        <rFont val="Agency FB"/>
        <family val="2"/>
      </rPr>
      <t>L.F</t>
    </r>
    <r>
      <rPr>
        <b/>
        <sz val="14"/>
        <color rgb="FFFFC000"/>
        <rFont val="Agency FB"/>
        <family val="2"/>
      </rPr>
      <t xml:space="preserve"> / t</t>
    </r>
    <r>
      <rPr>
        <b/>
        <vertAlign val="subscript"/>
        <sz val="14"/>
        <color rgb="FFFFC000"/>
        <rFont val="Agency FB"/>
        <family val="2"/>
      </rPr>
      <t>L.F</t>
    </r>
    <r>
      <rPr>
        <b/>
        <sz val="14"/>
        <color rgb="FFFFC000"/>
        <rFont val="Agency FB"/>
        <family val="2"/>
      </rPr>
      <t xml:space="preserve"> =</t>
    </r>
  </si>
  <si>
    <r>
      <t>d</t>
    </r>
    <r>
      <rPr>
        <b/>
        <sz val="14"/>
        <color rgb="FFFFC000"/>
        <rFont val="Agency FB"/>
        <family val="2"/>
      </rPr>
      <t>act</t>
    </r>
    <r>
      <rPr>
        <b/>
        <sz val="14"/>
        <color rgb="FFFFC000"/>
        <rFont val="Symbol"/>
        <family val="1"/>
        <charset val="2"/>
      </rPr>
      <t xml:space="preserve"> =</t>
    </r>
  </si>
  <si>
    <t>Icv-lt =</t>
  </si>
  <si>
    <t>Sus-lt =</t>
  </si>
  <si>
    <t>Sls-lt =</t>
  </si>
  <si>
    <t>Suc-lt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</si>
</sst>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  <font>
      <b/>
      <sz val="14"/>
      <color theme="3" tint="-0.249977111117893"/>
      <name val="Agency FB"/>
      <family val="2"/>
      <charset val="178"/>
    </font>
    <font>
      <b/>
      <sz val="14"/>
      <color theme="0"/>
      <name val="Agency FB"/>
      <family val="2"/>
      <charset val="178"/>
    </font>
    <font>
      <b/>
      <sz val="14"/>
      <color rgb="FFFFFF00"/>
      <name val="Agency FB"/>
      <family val="2"/>
      <charset val="178"/>
    </font>
    <font>
      <b/>
      <sz val="14"/>
      <color rgb="FFFFC000"/>
      <name val="Agency FB"/>
      <family val="2"/>
      <charset val="178"/>
    </font>
    <font>
      <b/>
      <vertAlign val="superscript"/>
      <sz val="14"/>
      <color theme="0"/>
      <name val="Agency FB"/>
      <family val="2"/>
    </font>
    <font>
      <b/>
      <sz val="14"/>
      <color rgb="FFFFC000"/>
      <name val="Agency FB"/>
      <family val="2"/>
    </font>
    <font>
      <b/>
      <vertAlign val="subscript"/>
      <sz val="14"/>
      <color rgb="FFFFC000"/>
      <name val="Agency FB"/>
      <family val="2"/>
    </font>
    <font>
      <b/>
      <u val="double"/>
      <sz val="14"/>
      <color rgb="FFFFC000"/>
      <name val="Agency FB"/>
      <family val="2"/>
      <charset val="178"/>
    </font>
    <font>
      <b/>
      <u val="double"/>
      <sz val="18"/>
      <color rgb="FF00B050"/>
      <name val="Agency FB"/>
      <family val="2"/>
      <charset val="178"/>
    </font>
    <font>
      <b/>
      <sz val="14"/>
      <color rgb="FFFFC000"/>
      <name val="Symbol"/>
      <family val="1"/>
      <charset val="178"/>
    </font>
    <font>
      <b/>
      <sz val="14"/>
      <color rgb="FFFFC00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9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right" vertical="center" wrapText="1"/>
    </xf>
    <xf numFmtId="0" fontId="4" fillId="2" borderId="1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11" fillId="2" borderId="0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FF23-1072-43BF-8D3D-798D96E57EAE}">
  <dimension ref="A1:V29"/>
  <sheetViews>
    <sheetView tabSelected="1" zoomScale="80" zoomScaleNormal="80" workbookViewId="0">
      <selection activeCell="M28" sqref="M28"/>
    </sheetView>
  </sheetViews>
  <sheetFormatPr defaultRowHeight="19.5"/>
  <cols>
    <col min="1" max="1" width="10.875" style="2" customWidth="1"/>
    <col min="2" max="4" width="9" style="2"/>
    <col min="5" max="5" width="8.875" style="2" customWidth="1"/>
    <col min="6" max="7" width="9" style="2"/>
    <col min="8" max="8" width="5" style="2" customWidth="1"/>
    <col min="9" max="11" width="9" style="2"/>
    <col min="12" max="12" width="5.125" style="2" customWidth="1"/>
    <col min="13" max="16384" width="9" style="2"/>
  </cols>
  <sheetData>
    <row r="1" spans="1:22">
      <c r="A1" s="1">
        <v>37</v>
      </c>
      <c r="B1" s="1" t="s">
        <v>0</v>
      </c>
      <c r="C1" s="1" t="s">
        <v>7</v>
      </c>
      <c r="D1" s="1">
        <v>0.25</v>
      </c>
    </row>
    <row r="2" spans="1:22">
      <c r="A2" s="1">
        <v>44</v>
      </c>
      <c r="B2" s="1" t="s">
        <v>1</v>
      </c>
      <c r="C2" s="1" t="s">
        <v>8</v>
      </c>
      <c r="D2" s="1">
        <v>0.3</v>
      </c>
    </row>
    <row r="3" spans="1:22" ht="20.25" thickBot="1">
      <c r="A3" s="1">
        <v>52</v>
      </c>
      <c r="D3" s="1">
        <v>0.4</v>
      </c>
    </row>
    <row r="4" spans="1:22" ht="25.5">
      <c r="A4" s="11" t="s">
        <v>37</v>
      </c>
      <c r="B4" s="42">
        <v>37</v>
      </c>
      <c r="C4" s="43"/>
      <c r="D4" s="1">
        <v>0.5</v>
      </c>
      <c r="E4" s="33" t="s">
        <v>9</v>
      </c>
      <c r="F4" s="34"/>
      <c r="G4" s="35"/>
      <c r="I4" s="33" t="s">
        <v>3</v>
      </c>
      <c r="J4" s="34"/>
      <c r="K4" s="35"/>
      <c r="M4" s="36" t="s">
        <v>10</v>
      </c>
      <c r="N4" s="37"/>
      <c r="O4" s="38"/>
      <c r="Q4" s="8" t="s">
        <v>4</v>
      </c>
    </row>
    <row r="5" spans="1:22" ht="19.5" customHeight="1">
      <c r="A5" s="12" t="s">
        <v>38</v>
      </c>
      <c r="B5" s="5">
        <f>IF(B4=A1,2.4,IF(B4=A2,2.8,3.6))</f>
        <v>2.4</v>
      </c>
      <c r="C5" s="6" t="s">
        <v>32</v>
      </c>
      <c r="E5" s="19" t="s">
        <v>47</v>
      </c>
      <c r="F5" s="14">
        <v>30</v>
      </c>
      <c r="G5" s="6" t="s">
        <v>2</v>
      </c>
      <c r="I5" s="12" t="s">
        <v>62</v>
      </c>
      <c r="J5" s="5">
        <f>F5*F6+F7*F8+F9*F10</f>
        <v>60</v>
      </c>
      <c r="K5" s="6" t="s">
        <v>33</v>
      </c>
      <c r="M5" s="19" t="s">
        <v>68</v>
      </c>
      <c r="N5" s="5">
        <f>J5*7.85*(10^-6)+B8*2.5*(10^-6)*B14</f>
        <v>5.4709999999999993E-3</v>
      </c>
      <c r="O5" s="6" t="s">
        <v>11</v>
      </c>
      <c r="Q5" s="24" t="s">
        <v>5</v>
      </c>
    </row>
    <row r="6" spans="1:22" ht="22.5" thickBot="1">
      <c r="A6" s="13" t="s">
        <v>39</v>
      </c>
      <c r="B6" s="9">
        <f>IF(B4=A1,3.6,IF(B4=A2,4.4,5.2))</f>
        <v>3.6</v>
      </c>
      <c r="C6" s="10" t="s">
        <v>32</v>
      </c>
      <c r="E6" s="19" t="s">
        <v>48</v>
      </c>
      <c r="F6" s="14">
        <v>1</v>
      </c>
      <c r="G6" s="6" t="s">
        <v>2</v>
      </c>
      <c r="I6" s="12" t="s">
        <v>63</v>
      </c>
      <c r="J6" s="5">
        <f>(F5*F6*(0.5*F5+F10)+F7*F8*(F5+F10+0.5*F8)+F9*F10*0.5*F10)/J5</f>
        <v>11.52</v>
      </c>
      <c r="K6" s="6" t="s">
        <v>2</v>
      </c>
      <c r="M6" s="19" t="s">
        <v>69</v>
      </c>
      <c r="N6" s="5">
        <f>1.2*((N5*B13^2)/8)</f>
        <v>402.11849999999993</v>
      </c>
      <c r="O6" s="6" t="s">
        <v>12</v>
      </c>
      <c r="Q6" s="15" t="s">
        <v>6</v>
      </c>
      <c r="R6" s="2">
        <f>F5/F6</f>
        <v>30</v>
      </c>
      <c r="S6" s="40" t="str">
        <f>IF(R6&lt;=127/SQRT(B5),"Compact","Non-Compact")</f>
        <v>Compact</v>
      </c>
      <c r="T6" s="41"/>
    </row>
    <row r="7" spans="1:22" ht="21.75" thickBot="1">
      <c r="E7" s="19" t="s">
        <v>49</v>
      </c>
      <c r="F7" s="14">
        <v>5</v>
      </c>
      <c r="G7" s="6" t="s">
        <v>2</v>
      </c>
      <c r="I7" s="12" t="s">
        <v>64</v>
      </c>
      <c r="J7" s="5">
        <f>F5+F8+F10-J6</f>
        <v>20.88</v>
      </c>
      <c r="K7" s="6" t="s">
        <v>2</v>
      </c>
      <c r="M7" s="19" t="s">
        <v>70</v>
      </c>
      <c r="N7" s="5">
        <f>1.2*0.5*B13*N5</f>
        <v>2.2978199999999998</v>
      </c>
      <c r="O7" s="6" t="s">
        <v>13</v>
      </c>
      <c r="Q7" s="25" t="s">
        <v>77</v>
      </c>
      <c r="R7" s="2">
        <f>(F7-F6-2*0.6)/(2*F8)</f>
        <v>1.1666666666666667</v>
      </c>
      <c r="S7" s="40" t="str">
        <f>IF(R7&lt;=15.3/SQRT(B5),"Compact","Non-Compact")</f>
        <v>Compact</v>
      </c>
      <c r="T7" s="41"/>
      <c r="U7" s="32" t="str">
        <f>IF(AND(S6=C1,S7=C1,S8=C1),"Compact Sec.","Non-Compact Sec.")</f>
        <v>Compact Sec.</v>
      </c>
      <c r="V7" s="32"/>
    </row>
    <row r="8" spans="1:22" ht="21.75">
      <c r="A8" s="16" t="s">
        <v>40</v>
      </c>
      <c r="B8" s="17">
        <v>10</v>
      </c>
      <c r="C8" s="18" t="s">
        <v>2</v>
      </c>
      <c r="E8" s="19" t="s">
        <v>50</v>
      </c>
      <c r="F8" s="14">
        <v>1.2</v>
      </c>
      <c r="G8" s="6" t="s">
        <v>2</v>
      </c>
      <c r="I8" s="12" t="s">
        <v>65</v>
      </c>
      <c r="J8" s="5">
        <f>((F6*F5^3)/12)+(F7*F8*(F5+F10+0.5*F8-J6)^2)+(F9*F10*(J6-0.5*F10)^2)</f>
        <v>7579.5839999999998</v>
      </c>
      <c r="K8" s="6" t="s">
        <v>34</v>
      </c>
      <c r="M8" s="3"/>
      <c r="N8" s="5"/>
      <c r="O8" s="6"/>
      <c r="Q8" s="25" t="s">
        <v>78</v>
      </c>
      <c r="R8" s="2">
        <f>(F9-F6-2*0.6)/(2*F10)</f>
        <v>7.416666666666667</v>
      </c>
      <c r="S8" s="40" t="str">
        <f>IF(R8&lt;=15.3/SQRT(B6),"Compact","Non-Compact")</f>
        <v>Compact</v>
      </c>
      <c r="T8" s="41"/>
    </row>
    <row r="9" spans="1:22" ht="20.25" customHeight="1">
      <c r="A9" s="19" t="s">
        <v>41</v>
      </c>
      <c r="B9" s="14">
        <v>0.5</v>
      </c>
      <c r="C9" s="6" t="s">
        <v>32</v>
      </c>
      <c r="E9" s="19" t="s">
        <v>51</v>
      </c>
      <c r="F9" s="14">
        <v>20</v>
      </c>
      <c r="G9" s="6" t="s">
        <v>2</v>
      </c>
      <c r="I9" s="12" t="s">
        <v>66</v>
      </c>
      <c r="J9" s="5">
        <f>J8/J7</f>
        <v>363.00689655172414</v>
      </c>
      <c r="K9" s="6" t="s">
        <v>35</v>
      </c>
      <c r="M9" s="19" t="s">
        <v>71</v>
      </c>
      <c r="N9" s="5">
        <f>B16*B14*10^-4</f>
        <v>3.0000000000000001E-3</v>
      </c>
      <c r="O9" s="6" t="s">
        <v>11</v>
      </c>
    </row>
    <row r="10" spans="1:22" ht="22.5" thickBot="1">
      <c r="A10" s="19" t="s">
        <v>42</v>
      </c>
      <c r="B10" s="5">
        <f>IF(B9=D1,10,IF(B9=D2,9,IF(B9=D3,8,IF(B9&gt;=D4,7))))</f>
        <v>7</v>
      </c>
      <c r="C10" s="6" t="s">
        <v>15</v>
      </c>
      <c r="E10" s="20" t="s">
        <v>52</v>
      </c>
      <c r="F10" s="23">
        <v>1.2</v>
      </c>
      <c r="G10" s="10" t="s">
        <v>2</v>
      </c>
      <c r="I10" s="13" t="s">
        <v>67</v>
      </c>
      <c r="J10" s="9">
        <f>J8/J6</f>
        <v>657.95</v>
      </c>
      <c r="K10" s="10" t="s">
        <v>35</v>
      </c>
      <c r="M10" s="19" t="s">
        <v>72</v>
      </c>
      <c r="N10" s="5">
        <f>1.2*((N9*B13^2)/8)</f>
        <v>220.5</v>
      </c>
      <c r="O10" s="6" t="s">
        <v>12</v>
      </c>
      <c r="Q10" s="24" t="s">
        <v>18</v>
      </c>
    </row>
    <row r="11" spans="1:22" ht="22.5" thickBot="1">
      <c r="A11" s="20" t="s">
        <v>43</v>
      </c>
      <c r="B11" s="9">
        <f>MIN(B13/4,12*B8+F7,B14)</f>
        <v>125</v>
      </c>
      <c r="C11" s="10" t="s">
        <v>2</v>
      </c>
      <c r="M11" s="19" t="s">
        <v>73</v>
      </c>
      <c r="N11" s="5">
        <f>1.2*0.5*B13*N9</f>
        <v>1.26</v>
      </c>
      <c r="O11" s="6" t="s">
        <v>13</v>
      </c>
      <c r="Q11" s="21" t="s">
        <v>19</v>
      </c>
      <c r="R11" s="2">
        <f>(N6/J9)+(N10/J19)+(N14/F19)</f>
        <v>1.1761433472428826</v>
      </c>
      <c r="S11" s="2" t="s">
        <v>32</v>
      </c>
      <c r="T11" s="4" t="str">
        <f>IF(R11&lt;=0.85*B5,"Safe","Unsafe")</f>
        <v>Safe</v>
      </c>
    </row>
    <row r="12" spans="1:22" ht="22.5" thickBot="1">
      <c r="E12" s="33" t="s">
        <v>16</v>
      </c>
      <c r="F12" s="34"/>
      <c r="G12" s="35"/>
      <c r="I12" s="36" t="s">
        <v>17</v>
      </c>
      <c r="J12" s="37"/>
      <c r="K12" s="38"/>
      <c r="M12" s="3"/>
      <c r="N12" s="5"/>
      <c r="O12" s="6"/>
      <c r="Q12" s="26" t="s">
        <v>20</v>
      </c>
      <c r="R12" s="2">
        <f>(N6/J10)+(N10/J20)+(N14/F20)</f>
        <v>0.91877561692483256</v>
      </c>
      <c r="S12" s="2" t="s">
        <v>32</v>
      </c>
      <c r="T12" s="4" t="str">
        <f>IF(R12&lt;=0.85*B5,"Safe","Unsafe")</f>
        <v>Safe</v>
      </c>
    </row>
    <row r="13" spans="1:22" ht="21.75">
      <c r="A13" s="11" t="s">
        <v>44</v>
      </c>
      <c r="B13" s="17">
        <v>700</v>
      </c>
      <c r="C13" s="18" t="s">
        <v>2</v>
      </c>
      <c r="E13" s="19" t="s">
        <v>53</v>
      </c>
      <c r="F13" s="5">
        <f>(B11*B8)/B10</f>
        <v>178.57142857142858</v>
      </c>
      <c r="G13" s="6" t="s">
        <v>33</v>
      </c>
      <c r="I13" s="19" t="s">
        <v>53</v>
      </c>
      <c r="J13" s="5">
        <f>(B11*B8)/(3*B10)</f>
        <v>59.523809523809526</v>
      </c>
      <c r="K13" s="6" t="s">
        <v>33</v>
      </c>
      <c r="M13" s="19" t="s">
        <v>74</v>
      </c>
      <c r="N13" s="14">
        <v>0.15</v>
      </c>
      <c r="O13" s="6" t="s">
        <v>14</v>
      </c>
      <c r="Q13" s="26" t="s">
        <v>21</v>
      </c>
      <c r="R13" s="2">
        <f>(1/(3*B10))*(N10/J21)+(1/B10)*(N14/F21)</f>
        <v>1.2899191323962353E-2</v>
      </c>
      <c r="S13" s="2" t="s">
        <v>32</v>
      </c>
      <c r="T13" s="4" t="str">
        <f>IF(R13&lt;=0.6*B9,"Safe","Unsafe")</f>
        <v>Safe</v>
      </c>
    </row>
    <row r="14" spans="1:22" ht="22.5" thickBot="1">
      <c r="A14" s="22" t="s">
        <v>45</v>
      </c>
      <c r="B14" s="23">
        <v>200</v>
      </c>
      <c r="C14" s="10" t="s">
        <v>2</v>
      </c>
      <c r="E14" s="19" t="s">
        <v>54</v>
      </c>
      <c r="F14" s="5">
        <f>J5+F13</f>
        <v>238.57142857142858</v>
      </c>
      <c r="G14" s="6" t="s">
        <v>33</v>
      </c>
      <c r="I14" s="19" t="s">
        <v>54</v>
      </c>
      <c r="J14" s="5">
        <f>J13+J5</f>
        <v>119.52380952380952</v>
      </c>
      <c r="K14" s="6" t="s">
        <v>33</v>
      </c>
      <c r="M14" s="19" t="s">
        <v>75</v>
      </c>
      <c r="N14" s="5">
        <f>1.6*((N13*(10^-2)*B13^2)/8)</f>
        <v>147</v>
      </c>
      <c r="O14" s="6" t="s">
        <v>12</v>
      </c>
    </row>
    <row r="15" spans="1:22" ht="21.75" thickBot="1">
      <c r="E15" s="19" t="s">
        <v>55</v>
      </c>
      <c r="F15" s="5">
        <f>(F13/F14)*(0.5*B8+J7)</f>
        <v>19.37125748502994</v>
      </c>
      <c r="G15" s="6" t="s">
        <v>2</v>
      </c>
      <c r="I15" s="19" t="s">
        <v>55</v>
      </c>
      <c r="J15" s="5">
        <f>(J13/J14)*(0.5*B8+J7)</f>
        <v>12.888446215139442</v>
      </c>
      <c r="K15" s="6" t="s">
        <v>2</v>
      </c>
      <c r="M15" s="20" t="s">
        <v>76</v>
      </c>
      <c r="N15" s="9">
        <f>1.6*N13*(10^-2)*0.5*B13</f>
        <v>0.84</v>
      </c>
      <c r="O15" s="10" t="s">
        <v>13</v>
      </c>
      <c r="Q15" s="24" t="s">
        <v>22</v>
      </c>
    </row>
    <row r="16" spans="1:22" ht="22.5" thickBot="1">
      <c r="A16" s="28" t="s">
        <v>46</v>
      </c>
      <c r="B16" s="29">
        <v>0.15</v>
      </c>
      <c r="C16" s="30" t="s">
        <v>36</v>
      </c>
      <c r="E16" s="19" t="s">
        <v>56</v>
      </c>
      <c r="F16" s="5">
        <f>(J8+J5*(F15)^2)+(1/B10)*(((B11*B8^3)/12)+B11*B8*(0.5*B8+J7-F15)^2)</f>
        <v>39147.367860849728</v>
      </c>
      <c r="G16" s="6" t="s">
        <v>34</v>
      </c>
      <c r="I16" s="19" t="s">
        <v>80</v>
      </c>
      <c r="J16" s="5">
        <f>(J8+J5*(J15)^2)+(1/(3*B10))*(((B11*B8^3)/12)+B11*B8*(0.5*B8+J7-J15)^2)</f>
        <v>28088.795028900269</v>
      </c>
      <c r="K16" s="6" t="s">
        <v>34</v>
      </c>
      <c r="Q16" s="21" t="s">
        <v>23</v>
      </c>
      <c r="R16" s="2">
        <f>0.85*0.6*B5*F5*F6</f>
        <v>36.72</v>
      </c>
      <c r="S16" s="2" t="s">
        <v>13</v>
      </c>
      <c r="T16" s="4" t="str">
        <f>IF((N7+N11+N15)&lt;=R16,"Safe","Unsafe")</f>
        <v>Safe</v>
      </c>
    </row>
    <row r="17" spans="5:21">
      <c r="E17" s="19" t="s">
        <v>57</v>
      </c>
      <c r="F17" s="5">
        <f>J7-F15</f>
        <v>1.5087425149700593</v>
      </c>
      <c r="G17" s="6" t="s">
        <v>2</v>
      </c>
      <c r="I17" s="19" t="s">
        <v>57</v>
      </c>
      <c r="J17" s="5">
        <f>J7-J15</f>
        <v>7.9915537848605567</v>
      </c>
      <c r="K17" s="6" t="s">
        <v>2</v>
      </c>
      <c r="M17" s="31"/>
    </row>
    <row r="18" spans="5:21">
      <c r="E18" s="19" t="s">
        <v>58</v>
      </c>
      <c r="F18" s="5">
        <f>F5+F8+F10-F17</f>
        <v>30.891257485029939</v>
      </c>
      <c r="G18" s="6" t="s">
        <v>2</v>
      </c>
      <c r="I18" s="19" t="s">
        <v>58</v>
      </c>
      <c r="J18" s="5">
        <f>F5+F8+F10-J17</f>
        <v>24.408446215139442</v>
      </c>
      <c r="K18" s="6" t="s">
        <v>2</v>
      </c>
      <c r="M18" s="31"/>
      <c r="Q18" s="24" t="s">
        <v>24</v>
      </c>
    </row>
    <row r="19" spans="5:21" ht="21.75">
      <c r="E19" s="19" t="s">
        <v>59</v>
      </c>
      <c r="F19" s="5">
        <f>F16/F17</f>
        <v>25947.017116851512</v>
      </c>
      <c r="G19" s="6" t="s">
        <v>35</v>
      </c>
      <c r="I19" s="19" t="s">
        <v>81</v>
      </c>
      <c r="J19" s="5">
        <f>J16/J17</f>
        <v>3514.81023403891</v>
      </c>
      <c r="K19" s="6" t="s">
        <v>35</v>
      </c>
      <c r="M19" s="31"/>
      <c r="Q19" s="27" t="s">
        <v>79</v>
      </c>
      <c r="R19" s="2">
        <f>(5/384)*((N13*(10^-2)*(B13^4))/(2100*F16))</f>
        <v>5.704273463810336E-2</v>
      </c>
      <c r="S19" s="2" t="s">
        <v>2</v>
      </c>
      <c r="T19" s="4" t="str">
        <f>IF(R19&lt;=(B13/300),"Safe","Unsafe")</f>
        <v>Safe</v>
      </c>
    </row>
    <row r="20" spans="5:21" ht="21.75">
      <c r="E20" s="19" t="s">
        <v>60</v>
      </c>
      <c r="F20" s="5">
        <f>F16/F18</f>
        <v>1267.26365476772</v>
      </c>
      <c r="G20" s="6" t="s">
        <v>35</v>
      </c>
      <c r="I20" s="19" t="s">
        <v>82</v>
      </c>
      <c r="J20" s="5">
        <f>J16/J18</f>
        <v>1150.7817737074176</v>
      </c>
      <c r="K20" s="6" t="s">
        <v>35</v>
      </c>
      <c r="M20" s="31"/>
    </row>
    <row r="21" spans="5:21" ht="22.5" thickBot="1">
      <c r="E21" s="20" t="s">
        <v>61</v>
      </c>
      <c r="F21" s="9">
        <f>F16/(B8+F17)</f>
        <v>3401.5330354231642</v>
      </c>
      <c r="G21" s="10" t="s">
        <v>35</v>
      </c>
      <c r="I21" s="20" t="s">
        <v>83</v>
      </c>
      <c r="J21" s="9">
        <f>J16/(B8+J17)</f>
        <v>1561.2211910533424</v>
      </c>
      <c r="K21" s="10" t="s">
        <v>35</v>
      </c>
      <c r="M21" s="31"/>
      <c r="Q21" s="39" t="s">
        <v>25</v>
      </c>
      <c r="R21" s="39"/>
    </row>
    <row r="22" spans="5:21">
      <c r="Q22" s="21" t="s">
        <v>26</v>
      </c>
      <c r="R22" s="5">
        <f>(((N7+N11+N15)*((1/B10)*(B11*B8*(F17+0.5*B8))+F7*F8*(F17-0.5*F8)))/F16)/(2*0.4*B6)</f>
        <v>4.5549546107505889E-2</v>
      </c>
      <c r="S22" s="2" t="s">
        <v>2</v>
      </c>
      <c r="T22" s="32" t="str">
        <f>IF(R22&lt;0.4,"Use Min. Weld size","Ok")</f>
        <v>Use Min. Weld size</v>
      </c>
      <c r="U22" s="32"/>
    </row>
    <row r="24" spans="5:21">
      <c r="Q24" s="39" t="s">
        <v>27</v>
      </c>
      <c r="R24" s="39"/>
      <c r="S24" s="39"/>
    </row>
    <row r="25" spans="5:21">
      <c r="Q25" s="21" t="s">
        <v>26</v>
      </c>
      <c r="R25" s="14">
        <v>0.6</v>
      </c>
      <c r="S25" s="5" t="s">
        <v>2</v>
      </c>
    </row>
    <row r="26" spans="5:21">
      <c r="Q26" s="26" t="s">
        <v>28</v>
      </c>
      <c r="R26" s="7">
        <v>15</v>
      </c>
      <c r="S26" s="2" t="s">
        <v>2</v>
      </c>
    </row>
    <row r="27" spans="5:21">
      <c r="Q27" s="26" t="s">
        <v>29</v>
      </c>
      <c r="R27" s="2">
        <f>2*R25*R26*0.4*B6</f>
        <v>25.92</v>
      </c>
      <c r="S27" s="2" t="s">
        <v>13</v>
      </c>
    </row>
    <row r="28" spans="5:21">
      <c r="Q28" s="26" t="s">
        <v>31</v>
      </c>
      <c r="R28" s="7">
        <v>20</v>
      </c>
      <c r="S28" s="2" t="s">
        <v>2</v>
      </c>
    </row>
    <row r="29" spans="5:21">
      <c r="Q29" s="26" t="s">
        <v>30</v>
      </c>
      <c r="R29" s="2">
        <f>R27/((((0.5*N7+N11)*((1/3*B10)*B11*B8*(0.5*B8+F17)))/J16)+((N15*((1/B10)*B11*B8*(0.5*B8+F17)))/F16))</f>
        <v>15.680552828787848</v>
      </c>
      <c r="S29" s="2" t="s">
        <v>2</v>
      </c>
      <c r="T29" s="32" t="str">
        <f>IF(R29&lt;MIN(60,3*B8,4*R28),"Ok","Use Max. Pitch")</f>
        <v>Ok</v>
      </c>
      <c r="U29" s="32"/>
    </row>
  </sheetData>
  <mergeCells count="14">
    <mergeCell ref="S8:T8"/>
    <mergeCell ref="U7:V7"/>
    <mergeCell ref="M4:O4"/>
    <mergeCell ref="B4:C4"/>
    <mergeCell ref="E4:G4"/>
    <mergeCell ref="I4:K4"/>
    <mergeCell ref="S6:T6"/>
    <mergeCell ref="S7:T7"/>
    <mergeCell ref="T29:U29"/>
    <mergeCell ref="E12:G12"/>
    <mergeCell ref="I12:K12"/>
    <mergeCell ref="Q21:R21"/>
    <mergeCell ref="T22:U22"/>
    <mergeCell ref="Q24:S24"/>
  </mergeCells>
  <phoneticPr fontId="1" type="noConversion"/>
  <conditionalFormatting sqref="T11:T13">
    <cfRule type="cellIs" dxfId="5" priority="5" operator="equal">
      <formula>"unsafe"</formula>
    </cfRule>
    <cfRule type="cellIs" dxfId="4" priority="6" operator="equal">
      <formula>"safe"</formula>
    </cfRule>
  </conditionalFormatting>
  <conditionalFormatting sqref="T16">
    <cfRule type="cellIs" dxfId="3" priority="3" operator="equal">
      <formula>"unsafe"</formula>
    </cfRule>
    <cfRule type="cellIs" dxfId="2" priority="4" operator="equal">
      <formula>"safe"</formula>
    </cfRule>
  </conditionalFormatting>
  <conditionalFormatting sqref="T19">
    <cfRule type="cellIs" dxfId="1" priority="1" operator="equal">
      <formula>"unsafe"</formula>
    </cfRule>
    <cfRule type="cellIs" dxfId="0" priority="2" operator="equal">
      <formula>"safe"</formula>
    </cfRule>
  </conditionalFormatting>
  <dataValidations disablePrompts="1" count="2">
    <dataValidation type="list" allowBlank="1" showInputMessage="1" showErrorMessage="1" sqref="B4:C4" xr:uid="{90C4AE17-4A12-46C3-909C-E344345EAD73}">
      <formula1>$A$1:$A$3</formula1>
    </dataValidation>
    <dataValidation type="list" allowBlank="1" showInputMessage="1" showErrorMessage="1" sqref="B9" xr:uid="{7C64BE8F-B3C3-4BD4-A0DF-752815BD1312}">
      <formula1>$D$1:$D$4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Unshored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Omar Ramadan</cp:lastModifiedBy>
  <dcterms:created xsi:type="dcterms:W3CDTF">2020-02-17T05:24:10Z</dcterms:created>
  <dcterms:modified xsi:type="dcterms:W3CDTF">2020-04-27T19:03:42Z</dcterms:modified>
</cp:coreProperties>
</file>