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18B6ADDB-1665-47E8-9BA0-FCF81B5672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GL-C-2" sheetId="2" r:id="rId1"/>
  </sheets>
  <externalReferences>
    <externalReference r:id="rId2"/>
  </externalReferences>
  <definedNames>
    <definedName name="bolt2" localSheetId="0">#REF!</definedName>
    <definedName name="bolt2">'[1]R-c Right'!$P$173:$X$181</definedName>
    <definedName name="bolts" localSheetId="0">#REF!</definedName>
    <definedName name="bolts">'[1]R-c Right'!$H$173:$K$181</definedName>
    <definedName name="grade" localSheetId="0">#REF!</definedName>
    <definedName name="grade">'[1]R-c Right'!$P$186:$S$193</definedName>
    <definedName name="HEB" localSheetId="0">#REF!</definedName>
    <definedName name="_xlnm.Print_Area" localSheetId="0">'EGL-C-2'!$A$1:$K$60</definedName>
    <definedName name="table" localSheetId="0">#REF!</definedName>
    <definedName name="table2" localSheetId="0">#REF!</definedName>
    <definedName name="table3" localSheetId="0">#REF!</definedName>
    <definedName name="y" localSheetId="0">#REF!</definedName>
    <definedName name="Z_B381FCE2_D8C1_4124_915B_856606DE7547_.wvu.PrintArea" localSheetId="0" hidden="1">'EGL-C-2'!$A$1:$K$60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E29" i="2"/>
  <c r="G28" i="2"/>
  <c r="E28" i="2"/>
  <c r="B22" i="2"/>
  <c r="B23" i="2" s="1"/>
  <c r="B14" i="2" s="1"/>
  <c r="B20" i="2"/>
  <c r="O9" i="2" s="1"/>
  <c r="B19" i="2"/>
  <c r="F15" i="2"/>
  <c r="B9" i="2"/>
  <c r="B15" i="2" s="1"/>
  <c r="B8" i="2"/>
  <c r="K5" i="2"/>
  <c r="K4" i="2"/>
  <c r="B16" i="2" l="1"/>
  <c r="B17" i="2" s="1"/>
  <c r="F14" i="2"/>
  <c r="F16" i="2" s="1"/>
  <c r="F17" i="2" s="1"/>
  <c r="D29" i="2" s="1"/>
  <c r="B25" i="2" l="1"/>
  <c r="D25" i="2" s="1"/>
  <c r="B26" i="2" s="1"/>
  <c r="D28" i="2"/>
</calcChain>
</file>

<file path=xl/sharedStrings.xml><?xml version="1.0" encoding="utf-8"?>
<sst xmlns="http://schemas.openxmlformats.org/spreadsheetml/2006/main" count="88" uniqueCount="62">
  <si>
    <t>CONNECTION NAME :-</t>
  </si>
  <si>
    <t>St.37</t>
  </si>
  <si>
    <t>a</t>
  </si>
  <si>
    <t>1)- APPLIED FORCES :</t>
  </si>
  <si>
    <t>Steel grade</t>
  </si>
  <si>
    <t>St.44</t>
  </si>
  <si>
    <t>b</t>
  </si>
  <si>
    <t>Qu</t>
  </si>
  <si>
    <t>t</t>
  </si>
  <si>
    <r>
      <t>F</t>
    </r>
    <r>
      <rPr>
        <vertAlign val="subscript"/>
        <sz val="11"/>
        <rFont val="Times New Roman"/>
        <family val="1"/>
        <charset val="178"/>
      </rPr>
      <t>y</t>
    </r>
  </si>
  <si>
    <t>=</t>
  </si>
  <si>
    <r>
      <t>t/cm</t>
    </r>
    <r>
      <rPr>
        <vertAlign val="superscript"/>
        <sz val="11"/>
        <rFont val="Times New Roman"/>
        <family val="1"/>
        <charset val="178"/>
      </rPr>
      <t>2</t>
    </r>
  </si>
  <si>
    <t>St.52</t>
  </si>
  <si>
    <r>
      <t>F</t>
    </r>
    <r>
      <rPr>
        <vertAlign val="subscript"/>
        <sz val="11"/>
        <rFont val="Times New Roman"/>
        <family val="1"/>
        <charset val="178"/>
      </rPr>
      <t>u</t>
    </r>
  </si>
  <si>
    <t>2)- O.B. USED ARE :</t>
  </si>
  <si>
    <t>Bolt Grade</t>
  </si>
  <si>
    <t>M</t>
  </si>
  <si>
    <t>GRADE</t>
  </si>
  <si>
    <t>FY</t>
  </si>
  <si>
    <r>
      <t>F</t>
    </r>
    <r>
      <rPr>
        <vertAlign val="subscript"/>
        <sz val="11"/>
        <rFont val="Times New Roman"/>
        <family val="1"/>
        <charset val="178"/>
      </rPr>
      <t>yb</t>
    </r>
  </si>
  <si>
    <t>FU</t>
  </si>
  <si>
    <r>
      <t>F</t>
    </r>
    <r>
      <rPr>
        <vertAlign val="subscript"/>
        <sz val="11"/>
        <rFont val="Times New Roman"/>
        <family val="1"/>
        <charset val="178"/>
      </rPr>
      <t>ub</t>
    </r>
  </si>
  <si>
    <t>50X5</t>
  </si>
  <si>
    <t>M12</t>
  </si>
  <si>
    <r>
      <t>t</t>
    </r>
    <r>
      <rPr>
        <vertAlign val="subscript"/>
        <sz val="11"/>
        <rFont val="Times New Roman"/>
        <family val="1"/>
        <charset val="178"/>
      </rPr>
      <t>w.sec</t>
    </r>
  </si>
  <si>
    <t>cm</t>
  </si>
  <si>
    <r>
      <rPr>
        <sz val="12"/>
        <rFont val="Arial"/>
        <family val="2"/>
      </rPr>
      <t>t</t>
    </r>
    <r>
      <rPr>
        <sz val="9"/>
        <rFont val="Arial"/>
        <family val="2"/>
      </rPr>
      <t>w.main</t>
    </r>
  </si>
  <si>
    <t>60X6</t>
  </si>
  <si>
    <t>M16</t>
  </si>
  <si>
    <r>
      <t>h</t>
    </r>
    <r>
      <rPr>
        <vertAlign val="subscript"/>
        <sz val="11"/>
        <rFont val="Times New Roman"/>
        <family val="1"/>
        <charset val="178"/>
      </rPr>
      <t>w.sec</t>
    </r>
  </si>
  <si>
    <t>70X7</t>
  </si>
  <si>
    <t>M20</t>
  </si>
  <si>
    <t>80X8</t>
  </si>
  <si>
    <t>M22</t>
  </si>
  <si>
    <t>3)- NO. OF BOLTS REQUIRED :</t>
  </si>
  <si>
    <t>90X9</t>
  </si>
  <si>
    <t>M24</t>
  </si>
  <si>
    <r>
      <t>ØR</t>
    </r>
    <r>
      <rPr>
        <vertAlign val="subscript"/>
        <sz val="11"/>
        <rFont val="Times New Roman"/>
        <family val="1"/>
        <charset val="178"/>
      </rPr>
      <t>ber</t>
    </r>
  </si>
  <si>
    <t>100X10</t>
  </si>
  <si>
    <t>M27</t>
  </si>
  <si>
    <r>
      <t>ØR</t>
    </r>
    <r>
      <rPr>
        <vertAlign val="subscript"/>
        <sz val="11"/>
        <rFont val="Times New Roman"/>
        <family val="1"/>
        <charset val="178"/>
      </rPr>
      <t>d.</t>
    </r>
    <r>
      <rPr>
        <vertAlign val="subscript"/>
        <sz val="10"/>
        <rFont val="Times New Roman"/>
        <family val="1"/>
      </rPr>
      <t>shear</t>
    </r>
  </si>
  <si>
    <t>110X10</t>
  </si>
  <si>
    <t>M30</t>
  </si>
  <si>
    <r>
      <t>ØR</t>
    </r>
    <r>
      <rPr>
        <vertAlign val="subscript"/>
        <sz val="11"/>
        <rFont val="Times New Roman"/>
        <family val="1"/>
        <charset val="178"/>
      </rPr>
      <t>min</t>
    </r>
  </si>
  <si>
    <t>120X12</t>
  </si>
  <si>
    <t>M36</t>
  </si>
  <si>
    <r>
      <t>N</t>
    </r>
    <r>
      <rPr>
        <vertAlign val="subscript"/>
        <sz val="11"/>
        <rFont val="Times New Roman"/>
        <family val="1"/>
        <charset val="178"/>
      </rPr>
      <t>1</t>
    </r>
  </si>
  <si>
    <r>
      <t>N</t>
    </r>
    <r>
      <rPr>
        <vertAlign val="subscript"/>
        <sz val="11"/>
        <rFont val="Times New Roman"/>
        <family val="1"/>
        <charset val="178"/>
      </rPr>
      <t>2</t>
    </r>
  </si>
  <si>
    <t>Pmax</t>
  </si>
  <si>
    <r>
      <t>p</t>
    </r>
    <r>
      <rPr>
        <vertAlign val="subscript"/>
        <sz val="11"/>
        <rFont val="Times New Roman"/>
        <family val="1"/>
        <charset val="178"/>
      </rPr>
      <t>min</t>
    </r>
  </si>
  <si>
    <t>Pact</t>
  </si>
  <si>
    <t>e</t>
  </si>
  <si>
    <t>α</t>
  </si>
  <si>
    <t>Min Angle</t>
  </si>
  <si>
    <t>70*7</t>
  </si>
  <si>
    <t>mm</t>
  </si>
  <si>
    <r>
      <t>L</t>
    </r>
    <r>
      <rPr>
        <vertAlign val="subscript"/>
        <sz val="11"/>
        <rFont val="Times New Roman"/>
        <family val="1"/>
        <charset val="178"/>
      </rPr>
      <t>min</t>
    </r>
  </si>
  <si>
    <t>Take L</t>
  </si>
  <si>
    <t xml:space="preserve">Use </t>
  </si>
  <si>
    <t>N1</t>
  </si>
  <si>
    <t>N2</t>
  </si>
  <si>
    <t>EGL-C-2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</si>
</sst>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\X\ 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indexed="8"/>
      <name val="Times New Roman"/>
      <family val="1"/>
      <charset val="178"/>
    </font>
    <font>
      <b/>
      <sz val="11"/>
      <color indexed="8"/>
      <name val="Times New Roman"/>
      <family val="1"/>
      <charset val="178"/>
    </font>
    <font>
      <b/>
      <sz val="11"/>
      <name val="Times New Roman"/>
      <family val="1"/>
      <charset val="178"/>
    </font>
    <font>
      <b/>
      <sz val="16"/>
      <color indexed="10"/>
      <name val="Times New Roman"/>
      <family val="1"/>
      <charset val="178"/>
    </font>
    <font>
      <sz val="16"/>
      <color indexed="10"/>
      <name val="Times New Roman"/>
      <family val="1"/>
      <charset val="178"/>
    </font>
    <font>
      <sz val="11"/>
      <name val="Times New Roman"/>
      <family val="1"/>
      <charset val="178"/>
    </font>
    <font>
      <sz val="12"/>
      <name val="Times New Roman"/>
      <family val="1"/>
      <charset val="178"/>
    </font>
    <font>
      <b/>
      <u/>
      <sz val="11"/>
      <name val="Times New Roman"/>
      <family val="1"/>
      <charset val="178"/>
    </font>
    <font>
      <sz val="11"/>
      <color indexed="12"/>
      <name val="Times New Roman"/>
      <family val="1"/>
    </font>
    <font>
      <sz val="11"/>
      <color theme="1"/>
      <name val="Times New Roman"/>
      <family val="1"/>
      <charset val="178"/>
    </font>
    <font>
      <sz val="12"/>
      <color indexed="12"/>
      <name val="Times New Roman"/>
      <family val="1"/>
    </font>
    <font>
      <vertAlign val="subscript"/>
      <sz val="11"/>
      <name val="Times New Roman"/>
      <family val="1"/>
      <charset val="178"/>
    </font>
    <font>
      <vertAlign val="superscript"/>
      <sz val="11"/>
      <name val="Times New Roman"/>
      <family val="1"/>
      <charset val="178"/>
    </font>
    <font>
      <sz val="12"/>
      <color indexed="10"/>
      <name val="Times New Roman"/>
      <family val="1"/>
      <charset val="178"/>
    </font>
    <font>
      <sz val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name val="Arial"/>
      <family val="2"/>
    </font>
    <font>
      <sz val="9"/>
      <name val="Arial"/>
      <family val="2"/>
    </font>
    <font>
      <sz val="11"/>
      <color indexed="12"/>
      <name val="Times New Roman"/>
      <family val="1"/>
      <charset val="178"/>
    </font>
    <font>
      <vertAlign val="subscript"/>
      <sz val="10"/>
      <name val="Times New Roman"/>
      <family val="1"/>
    </font>
    <font>
      <sz val="10"/>
      <name val="Calibri"/>
      <family val="2"/>
    </font>
    <font>
      <b/>
      <u/>
      <sz val="11"/>
      <color indexed="10"/>
      <name val="Times New Roman"/>
      <family val="1"/>
      <charset val="178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118">
    <xf numFmtId="0" fontId="0" fillId="0" borderId="0" xfId="0"/>
    <xf numFmtId="164" fontId="2" fillId="0" borderId="1" xfId="1" applyFont="1" applyBorder="1" applyProtection="1">
      <protection locked="0"/>
    </xf>
    <xf numFmtId="164" fontId="3" fillId="0" borderId="2" xfId="1" applyFont="1" applyBorder="1" applyAlignment="1" applyProtection="1">
      <alignment horizontal="center"/>
      <protection hidden="1"/>
    </xf>
    <xf numFmtId="164" fontId="4" fillId="0" borderId="2" xfId="1" applyFont="1" applyBorder="1" applyProtection="1">
      <protection hidden="1"/>
    </xf>
    <xf numFmtId="164" fontId="3" fillId="0" borderId="2" xfId="1" applyFont="1" applyBorder="1" applyAlignment="1" applyProtection="1">
      <alignment horizontal="center"/>
      <protection locked="0"/>
    </xf>
    <xf numFmtId="164" fontId="5" fillId="0" borderId="2" xfId="1" applyFont="1" applyBorder="1" applyProtection="1">
      <protection hidden="1"/>
    </xf>
    <xf numFmtId="164" fontId="6" fillId="0" borderId="2" xfId="1" applyFont="1" applyBorder="1" applyProtection="1">
      <protection hidden="1"/>
    </xf>
    <xf numFmtId="164" fontId="7" fillId="0" borderId="2" xfId="1" applyFont="1" applyBorder="1" applyProtection="1">
      <protection hidden="1"/>
    </xf>
    <xf numFmtId="164" fontId="1" fillId="0" borderId="0" xfId="1" applyProtection="1">
      <protection hidden="1"/>
    </xf>
    <xf numFmtId="164" fontId="1" fillId="0" borderId="1" xfId="1" applyBorder="1" applyProtection="1">
      <protection hidden="1"/>
    </xf>
    <xf numFmtId="164" fontId="1" fillId="0" borderId="2" xfId="1" applyBorder="1" applyProtection="1">
      <protection hidden="1"/>
    </xf>
    <xf numFmtId="164" fontId="1" fillId="0" borderId="3" xfId="1" applyBorder="1" applyProtection="1">
      <protection hidden="1"/>
    </xf>
    <xf numFmtId="164" fontId="7" fillId="0" borderId="4" xfId="1" applyFont="1" applyBorder="1" applyProtection="1">
      <protection hidden="1"/>
    </xf>
    <xf numFmtId="164" fontId="7" fillId="0" borderId="0" xfId="1" applyFont="1" applyProtection="1">
      <protection hidden="1"/>
    </xf>
    <xf numFmtId="164" fontId="8" fillId="0" borderId="0" xfId="1" applyFont="1" applyAlignment="1" applyProtection="1">
      <alignment horizontal="center"/>
      <protection hidden="1"/>
    </xf>
    <xf numFmtId="164" fontId="9" fillId="0" borderId="4" xfId="1" applyFont="1" applyBorder="1" applyProtection="1">
      <protection hidden="1"/>
    </xf>
    <xf numFmtId="164" fontId="7" fillId="0" borderId="1" xfId="1" applyFont="1" applyBorder="1" applyAlignment="1" applyProtection="1">
      <alignment horizontal="center"/>
      <protection hidden="1"/>
    </xf>
    <xf numFmtId="164" fontId="10" fillId="0" borderId="2" xfId="1" applyFont="1" applyBorder="1" applyAlignment="1" applyProtection="1">
      <alignment horizontal="center"/>
      <protection locked="0"/>
    </xf>
    <xf numFmtId="164" fontId="1" fillId="0" borderId="4" xfId="1" applyBorder="1" applyProtection="1">
      <protection hidden="1"/>
    </xf>
    <xf numFmtId="164" fontId="1" fillId="0" borderId="5" xfId="1" applyBorder="1" applyProtection="1">
      <protection hidden="1"/>
    </xf>
    <xf numFmtId="164" fontId="7" fillId="0" borderId="6" xfId="1" applyFont="1" applyBorder="1" applyAlignment="1" applyProtection="1">
      <alignment horizontal="center"/>
      <protection hidden="1"/>
    </xf>
    <xf numFmtId="2" fontId="11" fillId="2" borderId="6" xfId="1" applyNumberFormat="1" applyFont="1" applyFill="1" applyBorder="1" applyAlignment="1" applyProtection="1">
      <alignment horizontal="center"/>
      <protection locked="0"/>
    </xf>
    <xf numFmtId="164" fontId="12" fillId="0" borderId="0" xfId="1" applyFont="1" applyAlignment="1" applyProtection="1">
      <alignment horizontal="center"/>
      <protection locked="0"/>
    </xf>
    <xf numFmtId="164" fontId="7" fillId="0" borderId="4" xfId="1" applyFont="1" applyBorder="1" applyAlignment="1" applyProtection="1">
      <alignment horizontal="right"/>
      <protection hidden="1"/>
    </xf>
    <xf numFmtId="164" fontId="1" fillId="0" borderId="0" xfId="1" applyAlignment="1" applyProtection="1">
      <alignment horizontal="center"/>
      <protection hidden="1"/>
    </xf>
    <xf numFmtId="2" fontId="1" fillId="0" borderId="0" xfId="1" applyNumberFormat="1" applyAlignment="1" applyProtection="1">
      <alignment horizontal="center"/>
      <protection hidden="1"/>
    </xf>
    <xf numFmtId="164" fontId="7" fillId="0" borderId="5" xfId="1" applyFont="1" applyBorder="1" applyProtection="1">
      <protection hidden="1"/>
    </xf>
    <xf numFmtId="164" fontId="7" fillId="3" borderId="0" xfId="1" applyFont="1" applyFill="1" applyAlignment="1" applyProtection="1">
      <alignment horizontal="center"/>
      <protection hidden="1"/>
    </xf>
    <xf numFmtId="164" fontId="7" fillId="3" borderId="0" xfId="1" applyFont="1" applyFill="1" applyProtection="1">
      <protection hidden="1"/>
    </xf>
    <xf numFmtId="164" fontId="8" fillId="0" borderId="0" xfId="1" applyFont="1" applyAlignment="1" applyProtection="1">
      <alignment horizontal="left"/>
      <protection hidden="1"/>
    </xf>
    <xf numFmtId="164" fontId="7" fillId="0" borderId="7" xfId="1" applyFont="1" applyBorder="1" applyAlignment="1" applyProtection="1">
      <alignment horizontal="right"/>
      <protection hidden="1"/>
    </xf>
    <xf numFmtId="164" fontId="1" fillId="0" borderId="8" xfId="1" applyBorder="1" applyAlignment="1" applyProtection="1">
      <alignment horizontal="center"/>
      <protection hidden="1"/>
    </xf>
    <xf numFmtId="2" fontId="7" fillId="0" borderId="8" xfId="1" applyNumberFormat="1" applyFont="1" applyBorder="1" applyAlignment="1" applyProtection="1">
      <alignment horizontal="center"/>
      <protection hidden="1"/>
    </xf>
    <xf numFmtId="164" fontId="7" fillId="0" borderId="9" xfId="1" applyFont="1" applyBorder="1" applyProtection="1">
      <protection hidden="1"/>
    </xf>
    <xf numFmtId="164" fontId="15" fillId="0" borderId="0" xfId="1" applyFont="1" applyAlignment="1" applyProtection="1">
      <alignment horizontal="center"/>
      <protection hidden="1"/>
    </xf>
    <xf numFmtId="165" fontId="8" fillId="0" borderId="4" xfId="1" applyNumberFormat="1" applyFont="1" applyBorder="1" applyAlignment="1" applyProtection="1">
      <alignment horizontal="center"/>
      <protection hidden="1"/>
    </xf>
    <xf numFmtId="164" fontId="8" fillId="0" borderId="0" xfId="1" applyFont="1" applyProtection="1">
      <protection hidden="1"/>
    </xf>
    <xf numFmtId="165" fontId="16" fillId="0" borderId="10" xfId="1" applyNumberFormat="1" applyFont="1" applyBorder="1" applyAlignment="1" applyProtection="1">
      <alignment horizontal="center"/>
      <protection hidden="1"/>
    </xf>
    <xf numFmtId="165" fontId="8" fillId="0" borderId="6" xfId="1" applyNumberFormat="1" applyFont="1" applyBorder="1" applyAlignment="1" applyProtection="1">
      <alignment horizontal="center"/>
      <protection hidden="1"/>
    </xf>
    <xf numFmtId="165" fontId="1" fillId="0" borderId="11" xfId="1" applyNumberFormat="1" applyBorder="1" applyAlignment="1" applyProtection="1">
      <alignment horizontal="center"/>
      <protection hidden="1"/>
    </xf>
    <xf numFmtId="164" fontId="7" fillId="0" borderId="4" xfId="1" applyFont="1" applyBorder="1" applyAlignment="1" applyProtection="1">
      <alignment horizontal="center"/>
      <protection hidden="1"/>
    </xf>
    <xf numFmtId="1" fontId="17" fillId="2" borderId="0" xfId="1" applyNumberFormat="1" applyFont="1" applyFill="1" applyAlignment="1" applyProtection="1">
      <alignment horizontal="center"/>
      <protection locked="0"/>
    </xf>
    <xf numFmtId="164" fontId="7" fillId="0" borderId="0" xfId="1" applyFont="1" applyAlignment="1" applyProtection="1">
      <alignment horizontal="center"/>
      <protection hidden="1"/>
    </xf>
    <xf numFmtId="165" fontId="17" fillId="2" borderId="0" xfId="1" applyNumberFormat="1" applyFont="1" applyFill="1" applyAlignment="1" applyProtection="1">
      <alignment horizontal="center"/>
      <protection locked="0"/>
    </xf>
    <xf numFmtId="164" fontId="1" fillId="0" borderId="10" xfId="1" applyBorder="1" applyAlignment="1" applyProtection="1">
      <alignment horizontal="center"/>
      <protection hidden="1"/>
    </xf>
    <xf numFmtId="165" fontId="1" fillId="0" borderId="6" xfId="1" applyNumberFormat="1" applyBorder="1" applyAlignment="1" applyProtection="1">
      <alignment horizontal="center"/>
      <protection hidden="1"/>
    </xf>
    <xf numFmtId="164" fontId="7" fillId="0" borderId="12" xfId="1" applyFont="1" applyBorder="1" applyAlignment="1" applyProtection="1">
      <alignment horizontal="center"/>
      <protection hidden="1"/>
    </xf>
    <xf numFmtId="2" fontId="18" fillId="0" borderId="13" xfId="1" applyNumberFormat="1" applyFont="1" applyBorder="1" applyAlignment="1" applyProtection="1">
      <alignment horizontal="center"/>
      <protection hidden="1"/>
    </xf>
    <xf numFmtId="164" fontId="7" fillId="0" borderId="14" xfId="1" applyFont="1" applyBorder="1" applyProtection="1">
      <protection hidden="1"/>
    </xf>
    <xf numFmtId="1" fontId="8" fillId="0" borderId="0" xfId="1" applyNumberFormat="1" applyFont="1" applyAlignment="1" applyProtection="1">
      <alignment horizontal="center"/>
      <protection hidden="1"/>
    </xf>
    <xf numFmtId="2" fontId="8" fillId="0" borderId="10" xfId="1" applyNumberFormat="1" applyFont="1" applyBorder="1" applyAlignment="1" applyProtection="1">
      <alignment horizontal="center"/>
      <protection hidden="1"/>
    </xf>
    <xf numFmtId="164" fontId="7" fillId="0" borderId="15" xfId="1" applyFont="1" applyBorder="1" applyAlignment="1" applyProtection="1">
      <alignment horizontal="center"/>
      <protection hidden="1"/>
    </xf>
    <xf numFmtId="2" fontId="18" fillId="0" borderId="16" xfId="1" applyNumberFormat="1" applyFont="1" applyBorder="1" applyAlignment="1" applyProtection="1">
      <alignment horizontal="center"/>
      <protection hidden="1"/>
    </xf>
    <xf numFmtId="164" fontId="7" fillId="0" borderId="17" xfId="1" applyFont="1" applyBorder="1" applyProtection="1">
      <protection hidden="1"/>
    </xf>
    <xf numFmtId="1" fontId="8" fillId="0" borderId="4" xfId="1" applyNumberFormat="1" applyFont="1" applyBorder="1" applyAlignment="1" applyProtection="1">
      <alignment horizontal="center"/>
      <protection hidden="1"/>
    </xf>
    <xf numFmtId="2" fontId="8" fillId="0" borderId="0" xfId="1" applyNumberFormat="1" applyFont="1" applyAlignment="1" applyProtection="1">
      <alignment horizontal="center"/>
      <protection hidden="1"/>
    </xf>
    <xf numFmtId="2" fontId="11" fillId="2" borderId="13" xfId="1" applyNumberFormat="1" applyFont="1" applyFill="1" applyBorder="1" applyAlignment="1" applyProtection="1">
      <alignment horizontal="center"/>
      <protection locked="0"/>
    </xf>
    <xf numFmtId="164" fontId="7" fillId="0" borderId="14" xfId="1" applyFont="1" applyBorder="1" applyAlignment="1" applyProtection="1">
      <alignment horizontal="center"/>
      <protection hidden="1"/>
    </xf>
    <xf numFmtId="164" fontId="1" fillId="0" borderId="18" xfId="1" applyBorder="1" applyAlignment="1" applyProtection="1">
      <alignment horizontal="center"/>
      <protection hidden="1"/>
    </xf>
    <xf numFmtId="164" fontId="8" fillId="0" borderId="19" xfId="1" applyFont="1" applyBorder="1" applyAlignment="1" applyProtection="1">
      <alignment horizontal="center"/>
      <protection hidden="1"/>
    </xf>
    <xf numFmtId="164" fontId="7" fillId="0" borderId="20" xfId="1" applyFont="1" applyBorder="1" applyAlignment="1" applyProtection="1">
      <alignment horizontal="center"/>
      <protection hidden="1"/>
    </xf>
    <xf numFmtId="2" fontId="11" fillId="2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Font="1" applyBorder="1" applyAlignment="1" applyProtection="1">
      <alignment horizontal="center"/>
      <protection hidden="1"/>
    </xf>
    <xf numFmtId="2" fontId="21" fillId="0" borderId="0" xfId="1" applyNumberFormat="1" applyFont="1" applyAlignment="1" applyProtection="1">
      <alignment horizontal="center"/>
      <protection hidden="1"/>
    </xf>
    <xf numFmtId="164" fontId="7" fillId="3" borderId="12" xfId="1" applyFont="1" applyFill="1" applyBorder="1" applyAlignment="1" applyProtection="1">
      <alignment horizontal="center"/>
      <protection hidden="1"/>
    </xf>
    <xf numFmtId="2" fontId="18" fillId="3" borderId="13" xfId="1" applyNumberFormat="1" applyFont="1" applyFill="1" applyBorder="1" applyAlignment="1" applyProtection="1">
      <alignment horizontal="center"/>
      <protection hidden="1"/>
    </xf>
    <xf numFmtId="164" fontId="7" fillId="3" borderId="14" xfId="1" applyFont="1" applyFill="1" applyBorder="1" applyAlignment="1" applyProtection="1">
      <alignment horizontal="center"/>
      <protection hidden="1"/>
    </xf>
    <xf numFmtId="164" fontId="7" fillId="0" borderId="10" xfId="1" applyFont="1" applyBorder="1" applyAlignment="1" applyProtection="1">
      <alignment horizontal="center"/>
      <protection hidden="1"/>
    </xf>
    <xf numFmtId="2" fontId="18" fillId="0" borderId="6" xfId="1" applyNumberFormat="1" applyFont="1" applyBorder="1" applyAlignment="1" applyProtection="1">
      <alignment horizontal="center"/>
      <protection hidden="1"/>
    </xf>
    <xf numFmtId="164" fontId="7" fillId="0" borderId="11" xfId="1" applyFont="1" applyBorder="1" applyAlignment="1" applyProtection="1">
      <alignment horizontal="center"/>
      <protection hidden="1"/>
    </xf>
    <xf numFmtId="164" fontId="7" fillId="3" borderId="10" xfId="1" applyFont="1" applyFill="1" applyBorder="1" applyAlignment="1" applyProtection="1">
      <alignment horizontal="center"/>
      <protection hidden="1"/>
    </xf>
    <xf numFmtId="2" fontId="18" fillId="3" borderId="6" xfId="1" applyNumberFormat="1" applyFont="1" applyFill="1" applyBorder="1" applyAlignment="1" applyProtection="1">
      <alignment horizontal="center"/>
      <protection hidden="1"/>
    </xf>
    <xf numFmtId="164" fontId="7" fillId="3" borderId="11" xfId="1" applyFont="1" applyFill="1" applyBorder="1" applyAlignment="1" applyProtection="1">
      <alignment horizontal="center"/>
      <protection hidden="1"/>
    </xf>
    <xf numFmtId="1" fontId="8" fillId="0" borderId="7" xfId="1" applyNumberFormat="1" applyFont="1" applyBorder="1" applyAlignment="1" applyProtection="1">
      <alignment horizontal="center"/>
      <protection hidden="1"/>
    </xf>
    <xf numFmtId="164" fontId="1" fillId="0" borderId="8" xfId="1" applyBorder="1" applyProtection="1">
      <protection hidden="1"/>
    </xf>
    <xf numFmtId="164" fontId="8" fillId="0" borderId="8" xfId="1" applyFont="1" applyBorder="1" applyAlignment="1" applyProtection="1">
      <alignment horizontal="center"/>
      <protection hidden="1"/>
    </xf>
    <xf numFmtId="164" fontId="8" fillId="0" borderId="8" xfId="1" applyFont="1" applyBorder="1" applyProtection="1">
      <protection hidden="1"/>
    </xf>
    <xf numFmtId="164" fontId="1" fillId="0" borderId="9" xfId="1" applyBorder="1" applyProtection="1">
      <protection hidden="1"/>
    </xf>
    <xf numFmtId="164" fontId="7" fillId="3" borderId="20" xfId="1" applyFont="1" applyFill="1" applyBorder="1" applyAlignment="1" applyProtection="1">
      <alignment horizontal="center"/>
      <protection hidden="1"/>
    </xf>
    <xf numFmtId="166" fontId="8" fillId="0" borderId="0" xfId="1" applyNumberFormat="1" applyFont="1" applyProtection="1">
      <protection hidden="1"/>
    </xf>
    <xf numFmtId="164" fontId="1" fillId="2" borderId="6" xfId="1" applyFill="1" applyBorder="1" applyProtection="1">
      <protection hidden="1"/>
    </xf>
    <xf numFmtId="164" fontId="1" fillId="0" borderId="11" xfId="1" applyBorder="1" applyAlignment="1" applyProtection="1">
      <alignment horizontal="center"/>
      <protection hidden="1"/>
    </xf>
    <xf numFmtId="164" fontId="1" fillId="0" borderId="6" xfId="1" applyBorder="1" applyProtection="1">
      <protection hidden="1"/>
    </xf>
    <xf numFmtId="164" fontId="23" fillId="0" borderId="10" xfId="1" applyFont="1" applyBorder="1" applyAlignment="1" applyProtection="1">
      <alignment horizontal="center"/>
      <protection hidden="1"/>
    </xf>
    <xf numFmtId="164" fontId="8" fillId="0" borderId="6" xfId="1" applyFont="1" applyBorder="1" applyAlignment="1" applyProtection="1">
      <alignment horizontal="center"/>
      <protection hidden="1"/>
    </xf>
    <xf numFmtId="2" fontId="18" fillId="2" borderId="6" xfId="1" applyNumberFormat="1" applyFont="1" applyFill="1" applyBorder="1" applyAlignment="1" applyProtection="1">
      <alignment horizontal="center"/>
      <protection hidden="1"/>
    </xf>
    <xf numFmtId="164" fontId="24" fillId="0" borderId="0" xfId="1" applyFont="1" applyAlignment="1" applyProtection="1">
      <alignment horizontal="center"/>
      <protection hidden="1"/>
    </xf>
    <xf numFmtId="1" fontId="18" fillId="0" borderId="21" xfId="1" applyNumberFormat="1" applyFont="1" applyBorder="1" applyAlignment="1" applyProtection="1">
      <alignment horizontal="center"/>
      <protection hidden="1"/>
    </xf>
    <xf numFmtId="164" fontId="7" fillId="4" borderId="1" xfId="1" applyFont="1" applyFill="1" applyBorder="1" applyAlignment="1" applyProtection="1">
      <alignment horizontal="center"/>
      <protection hidden="1"/>
    </xf>
    <xf numFmtId="1" fontId="7" fillId="4" borderId="2" xfId="1" applyNumberFormat="1" applyFont="1" applyFill="1" applyBorder="1" applyAlignment="1" applyProtection="1">
      <alignment horizontal="center"/>
      <protection hidden="1"/>
    </xf>
    <xf numFmtId="164" fontId="7" fillId="4" borderId="2" xfId="1" applyFont="1" applyFill="1" applyBorder="1" applyAlignment="1" applyProtection="1">
      <alignment horizontal="center"/>
      <protection hidden="1"/>
    </xf>
    <xf numFmtId="165" fontId="7" fillId="4" borderId="3" xfId="1" applyNumberFormat="1" applyFont="1" applyFill="1" applyBorder="1" applyAlignment="1" applyProtection="1">
      <alignment horizontal="center"/>
      <protection hidden="1"/>
    </xf>
    <xf numFmtId="164" fontId="7" fillId="4" borderId="7" xfId="1" applyFont="1" applyFill="1" applyBorder="1" applyAlignment="1" applyProtection="1">
      <alignment horizontal="center"/>
      <protection hidden="1"/>
    </xf>
    <xf numFmtId="1" fontId="7" fillId="4" borderId="8" xfId="1" applyNumberFormat="1" applyFont="1" applyFill="1" applyBorder="1" applyAlignment="1" applyProtection="1">
      <alignment horizontal="center"/>
      <protection hidden="1"/>
    </xf>
    <xf numFmtId="164" fontId="7" fillId="4" borderId="8" xfId="1" applyFont="1" applyFill="1" applyBorder="1" applyAlignment="1" applyProtection="1">
      <alignment horizontal="center"/>
      <protection hidden="1"/>
    </xf>
    <xf numFmtId="165" fontId="7" fillId="4" borderId="9" xfId="1" applyNumberFormat="1" applyFont="1" applyFill="1" applyBorder="1" applyAlignment="1" applyProtection="1">
      <alignment horizontal="center"/>
      <protection hidden="1"/>
    </xf>
    <xf numFmtId="1" fontId="21" fillId="0" borderId="0" xfId="1" applyNumberFormat="1" applyFont="1" applyAlignment="1" applyProtection="1">
      <alignment horizontal="center"/>
      <protection hidden="1"/>
    </xf>
    <xf numFmtId="164" fontId="7" fillId="0" borderId="0" xfId="1" applyFont="1" applyAlignment="1" applyProtection="1">
      <alignment horizontal="left"/>
      <protection hidden="1"/>
    </xf>
    <xf numFmtId="164" fontId="7" fillId="0" borderId="4" xfId="1" applyFont="1" applyBorder="1" applyAlignment="1" applyProtection="1">
      <alignment horizontal="left"/>
      <protection hidden="1"/>
    </xf>
    <xf numFmtId="2" fontId="7" fillId="0" borderId="0" xfId="1" applyNumberFormat="1" applyFont="1" applyAlignment="1" applyProtection="1">
      <alignment horizontal="center"/>
      <protection hidden="1"/>
    </xf>
    <xf numFmtId="1" fontId="18" fillId="0" borderId="0" xfId="1" applyNumberFormat="1" applyFont="1" applyAlignment="1" applyProtection="1">
      <alignment horizontal="left"/>
      <protection hidden="1"/>
    </xf>
    <xf numFmtId="164" fontId="18" fillId="0" borderId="0" xfId="1" applyFont="1" applyAlignment="1" applyProtection="1">
      <alignment horizontal="left"/>
      <protection hidden="1"/>
    </xf>
    <xf numFmtId="164" fontId="18" fillId="0" borderId="4" xfId="1" applyFont="1" applyBorder="1" applyAlignment="1" applyProtection="1">
      <alignment horizontal="center"/>
      <protection hidden="1"/>
    </xf>
    <xf numFmtId="164" fontId="18" fillId="0" borderId="0" xfId="1" applyFont="1" applyAlignment="1" applyProtection="1">
      <alignment horizontal="center"/>
      <protection hidden="1"/>
    </xf>
    <xf numFmtId="164" fontId="18" fillId="0" borderId="0" xfId="1" applyFont="1" applyProtection="1">
      <protection hidden="1"/>
    </xf>
    <xf numFmtId="164" fontId="18" fillId="0" borderId="4" xfId="1" applyFont="1" applyBorder="1" applyProtection="1">
      <protection hidden="1"/>
    </xf>
    <xf numFmtId="164" fontId="25" fillId="0" borderId="0" xfId="1" applyFont="1" applyProtection="1">
      <protection hidden="1"/>
    </xf>
    <xf numFmtId="2" fontId="18" fillId="0" borderId="0" xfId="1" applyNumberFormat="1" applyFont="1" applyAlignment="1" applyProtection="1">
      <alignment horizontal="center"/>
      <protection hidden="1"/>
    </xf>
    <xf numFmtId="164" fontId="18" fillId="0" borderId="7" xfId="1" applyFont="1" applyBorder="1" applyAlignment="1" applyProtection="1">
      <alignment horizontal="center"/>
      <protection hidden="1"/>
    </xf>
    <xf numFmtId="164" fontId="18" fillId="0" borderId="8" xfId="1" applyFont="1" applyBorder="1" applyAlignment="1" applyProtection="1">
      <alignment horizontal="center"/>
      <protection hidden="1"/>
    </xf>
    <xf numFmtId="164" fontId="7" fillId="0" borderId="8" xfId="1" applyFont="1" applyBorder="1" applyAlignment="1" applyProtection="1">
      <alignment horizontal="left"/>
      <protection hidden="1"/>
    </xf>
    <xf numFmtId="164" fontId="18" fillId="0" borderId="8" xfId="1" applyFont="1" applyBorder="1" applyProtection="1">
      <protection hidden="1"/>
    </xf>
    <xf numFmtId="164" fontId="7" fillId="0" borderId="0" xfId="1" applyFont="1" applyAlignment="1" applyProtection="1">
      <alignment horizontal="left"/>
      <protection hidden="1"/>
    </xf>
    <xf numFmtId="1" fontId="18" fillId="0" borderId="23" xfId="1" applyNumberFormat="1" applyFont="1" applyBorder="1" applyAlignment="1" applyProtection="1">
      <alignment horizontal="center"/>
      <protection hidden="1"/>
    </xf>
    <xf numFmtId="1" fontId="18" fillId="0" borderId="24" xfId="1" applyNumberFormat="1" applyFont="1" applyBorder="1" applyAlignment="1" applyProtection="1">
      <alignment horizontal="center"/>
      <protection hidden="1"/>
    </xf>
    <xf numFmtId="1" fontId="18" fillId="3" borderId="23" xfId="1" applyNumberFormat="1" applyFont="1" applyFill="1" applyBorder="1" applyAlignment="1" applyProtection="1">
      <alignment horizontal="center"/>
      <protection hidden="1"/>
    </xf>
    <xf numFmtId="1" fontId="18" fillId="3" borderId="24" xfId="1" applyNumberFormat="1" applyFont="1" applyFill="1" applyBorder="1" applyAlignment="1" applyProtection="1">
      <alignment horizontal="center"/>
      <protection hidden="1"/>
    </xf>
    <xf numFmtId="164" fontId="7" fillId="0" borderId="0" xfId="1" applyFont="1" applyAlignment="1" applyProtection="1">
      <alignment horizontal="center"/>
      <protection hidden="1"/>
    </xf>
  </cellXfs>
  <cellStyles count="2">
    <cellStyle name="Normal" xfId="0" builtinId="0"/>
    <cellStyle name="Normal 4" xfId="1" xr:uid="{00000000-0005-0000-0000-000001000000}"/>
  </cellStyles>
  <dxfs count="2"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686050" cy="2476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1</xdr:colOff>
      <xdr:row>0</xdr:row>
      <xdr:rowOff>0</xdr:rowOff>
    </xdr:from>
    <xdr:to>
      <xdr:col>4</xdr:col>
      <xdr:colOff>19051</xdr:colOff>
      <xdr:row>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" y="0"/>
          <a:ext cx="2784021" cy="250371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19050</xdr:colOff>
      <xdr:row>2</xdr:row>
      <xdr:rowOff>0</xdr:rowOff>
    </xdr:from>
    <xdr:to>
      <xdr:col>9</xdr:col>
      <xdr:colOff>304800</xdr:colOff>
      <xdr:row>3</xdr:row>
      <xdr:rowOff>19050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895975" y="49530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6</xdr:row>
          <xdr:rowOff>190500</xdr:rowOff>
        </xdr:from>
        <xdr:to>
          <xdr:col>12</xdr:col>
          <xdr:colOff>601980</xdr:colOff>
          <xdr:row>18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236220</xdr:colOff>
      <xdr:row>1</xdr:row>
      <xdr:rowOff>22860</xdr:rowOff>
    </xdr:from>
    <xdr:to>
      <xdr:col>7</xdr:col>
      <xdr:colOff>348062</xdr:colOff>
      <xdr:row>7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4660" y="274320"/>
          <a:ext cx="2054942" cy="14478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3</xdr:row>
      <xdr:rowOff>114300</xdr:rowOff>
    </xdr:from>
    <xdr:to>
      <xdr:col>7</xdr:col>
      <xdr:colOff>303039</xdr:colOff>
      <xdr:row>4</xdr:row>
      <xdr:rowOff>114048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08120" y="86868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C-EGL-2</a:t>
          </a:r>
        </a:p>
      </xdr:txBody>
    </xdr:sp>
    <xdr:clientData/>
  </xdr:twoCellAnchor>
  <xdr:twoCellAnchor>
    <xdr:from>
      <xdr:col>6</xdr:col>
      <xdr:colOff>297180</xdr:colOff>
      <xdr:row>4</xdr:row>
      <xdr:rowOff>114048</xdr:rowOff>
    </xdr:from>
    <xdr:to>
      <xdr:col>6</xdr:col>
      <xdr:colOff>536330</xdr:colOff>
      <xdr:row>5</xdr:row>
      <xdr:rowOff>190500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8" idx="2"/>
        </xdr:cNvCxnSpPr>
      </xdr:nvCxnSpPr>
      <xdr:spPr>
        <a:xfrm flipH="1">
          <a:off x="4267200" y="1119888"/>
          <a:ext cx="239150" cy="31267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Rafter%20conn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FTER CONN"/>
      <sheetName val="R-c Left"/>
      <sheetName val="R-c Right"/>
      <sheetName val="Mid  Rafter"/>
      <sheetName val="MEZZ COL1 "/>
      <sheetName val="MEZZ COL2"/>
      <sheetName val="MEZZ COL3"/>
      <sheetName val="Main-sec MEZZ"/>
    </sheetNames>
    <sheetDataSet>
      <sheetData sheetId="0"/>
      <sheetData sheetId="1"/>
      <sheetData sheetId="2">
        <row r="173">
          <cell r="H173" t="str">
            <v>BOLTS</v>
          </cell>
          <cell r="I173" t="str">
            <v>AS(cm2)</v>
          </cell>
          <cell r="J173" t="str">
            <v>D(cm)</v>
          </cell>
          <cell r="K173" t="str">
            <v>ps(st52)</v>
          </cell>
          <cell r="P173" t="str">
            <v>BOLTS</v>
          </cell>
          <cell r="Q173" t="str">
            <v>AS(cm2)</v>
          </cell>
          <cell r="R173" t="str">
            <v>D(cm)</v>
          </cell>
          <cell r="S173" t="str">
            <v>ps(st52)</v>
          </cell>
          <cell r="T173" t="str">
            <v>ps(st37)</v>
          </cell>
        </row>
        <row r="174">
          <cell r="H174" t="str">
            <v>M12</v>
          </cell>
          <cell r="I174">
            <v>0.84</v>
          </cell>
          <cell r="J174">
            <v>12</v>
          </cell>
          <cell r="K174">
            <v>2.11</v>
          </cell>
          <cell r="P174" t="str">
            <v>M12</v>
          </cell>
          <cell r="Q174">
            <v>0.84</v>
          </cell>
          <cell r="R174">
            <v>12</v>
          </cell>
          <cell r="S174">
            <v>2.11</v>
          </cell>
          <cell r="T174">
            <v>1.69</v>
          </cell>
        </row>
        <row r="175">
          <cell r="H175" t="str">
            <v>M16</v>
          </cell>
          <cell r="I175">
            <v>1.57</v>
          </cell>
          <cell r="J175">
            <v>16</v>
          </cell>
          <cell r="K175">
            <v>3.95</v>
          </cell>
          <cell r="P175" t="str">
            <v>M16</v>
          </cell>
          <cell r="Q175">
            <v>1.57</v>
          </cell>
          <cell r="R175">
            <v>16</v>
          </cell>
          <cell r="S175">
            <v>3.95</v>
          </cell>
          <cell r="T175">
            <v>3.16</v>
          </cell>
        </row>
        <row r="176">
          <cell r="H176" t="str">
            <v>M20</v>
          </cell>
          <cell r="I176">
            <v>2.4500000000000002</v>
          </cell>
          <cell r="J176">
            <v>20</v>
          </cell>
          <cell r="K176">
            <v>8.17</v>
          </cell>
          <cell r="P176" t="str">
            <v>M20</v>
          </cell>
          <cell r="Q176">
            <v>2.4500000000000002</v>
          </cell>
          <cell r="R176">
            <v>20</v>
          </cell>
          <cell r="S176">
            <v>8.17</v>
          </cell>
          <cell r="T176">
            <v>4.93</v>
          </cell>
        </row>
        <row r="177">
          <cell r="H177" t="str">
            <v>M22</v>
          </cell>
          <cell r="I177">
            <v>3.03</v>
          </cell>
          <cell r="J177">
            <v>22</v>
          </cell>
          <cell r="K177">
            <v>7.63</v>
          </cell>
          <cell r="P177" t="str">
            <v>M22</v>
          </cell>
          <cell r="Q177">
            <v>3.03</v>
          </cell>
          <cell r="R177">
            <v>22</v>
          </cell>
          <cell r="S177">
            <v>7.63</v>
          </cell>
          <cell r="T177">
            <v>8.1</v>
          </cell>
        </row>
        <row r="178">
          <cell r="H178" t="str">
            <v>M24</v>
          </cell>
          <cell r="I178">
            <v>3.53</v>
          </cell>
          <cell r="J178">
            <v>24</v>
          </cell>
          <cell r="K178">
            <v>8.89</v>
          </cell>
          <cell r="P178" t="str">
            <v>M24</v>
          </cell>
          <cell r="Q178">
            <v>3.53</v>
          </cell>
          <cell r="R178">
            <v>24</v>
          </cell>
          <cell r="S178">
            <v>8.89</v>
          </cell>
          <cell r="T178">
            <v>7.11</v>
          </cell>
        </row>
        <row r="179">
          <cell r="H179" t="str">
            <v>M27</v>
          </cell>
          <cell r="I179">
            <v>4.59</v>
          </cell>
          <cell r="J179">
            <v>27</v>
          </cell>
          <cell r="K179">
            <v>11.56</v>
          </cell>
          <cell r="P179" t="str">
            <v>M27</v>
          </cell>
          <cell r="Q179">
            <v>4.59</v>
          </cell>
          <cell r="R179">
            <v>27</v>
          </cell>
          <cell r="S179">
            <v>11.56</v>
          </cell>
          <cell r="T179">
            <v>9.25</v>
          </cell>
        </row>
        <row r="180">
          <cell r="H180" t="str">
            <v>M30</v>
          </cell>
          <cell r="I180">
            <v>5.61</v>
          </cell>
          <cell r="J180">
            <v>30</v>
          </cell>
          <cell r="K180">
            <v>14.13</v>
          </cell>
          <cell r="P180" t="str">
            <v>M30</v>
          </cell>
          <cell r="Q180">
            <v>5.61</v>
          </cell>
          <cell r="R180">
            <v>30</v>
          </cell>
          <cell r="S180">
            <v>14.13</v>
          </cell>
          <cell r="T180">
            <v>11.3</v>
          </cell>
        </row>
        <row r="181">
          <cell r="H181" t="str">
            <v>M36</v>
          </cell>
          <cell r="I181">
            <v>8.17</v>
          </cell>
          <cell r="J181">
            <v>36</v>
          </cell>
          <cell r="K181">
            <v>20.58</v>
          </cell>
          <cell r="P181" t="str">
            <v>M36</v>
          </cell>
          <cell r="Q181">
            <v>8.17</v>
          </cell>
          <cell r="R181">
            <v>36</v>
          </cell>
          <cell r="S181">
            <v>20.58</v>
          </cell>
          <cell r="T181">
            <v>18.47</v>
          </cell>
        </row>
        <row r="186">
          <cell r="P186" t="str">
            <v>grade</v>
          </cell>
          <cell r="Q186" t="str">
            <v>fy</v>
          </cell>
          <cell r="R186" t="str">
            <v>fu</v>
          </cell>
        </row>
        <row r="187">
          <cell r="P187">
            <v>4.5999999999999996</v>
          </cell>
          <cell r="Q187">
            <v>2.4</v>
          </cell>
          <cell r="R187">
            <v>4</v>
          </cell>
        </row>
        <row r="188">
          <cell r="P188">
            <v>4.8</v>
          </cell>
          <cell r="Q188">
            <v>3.2</v>
          </cell>
          <cell r="R188">
            <v>4</v>
          </cell>
        </row>
        <row r="189">
          <cell r="P189">
            <v>5.6</v>
          </cell>
          <cell r="Q189">
            <v>3</v>
          </cell>
          <cell r="R189">
            <v>5</v>
          </cell>
        </row>
        <row r="190">
          <cell r="P190">
            <v>5.8</v>
          </cell>
          <cell r="Q190">
            <v>4</v>
          </cell>
          <cell r="R190">
            <v>5</v>
          </cell>
        </row>
        <row r="191">
          <cell r="P191">
            <v>6.8</v>
          </cell>
          <cell r="Q191">
            <v>4.8</v>
          </cell>
          <cell r="R191">
            <v>6</v>
          </cell>
        </row>
        <row r="192">
          <cell r="P192">
            <v>8.8000000000000007</v>
          </cell>
          <cell r="Q192">
            <v>6.4</v>
          </cell>
          <cell r="R192">
            <v>8</v>
          </cell>
        </row>
        <row r="193">
          <cell r="P193">
            <v>10.9</v>
          </cell>
          <cell r="Q193">
            <v>9</v>
          </cell>
          <cell r="R193">
            <v>10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1"/>
  <sheetViews>
    <sheetView showGridLines="0" tabSelected="1" zoomScale="70" zoomScaleNormal="70" zoomScaleSheetLayoutView="100" workbookViewId="0">
      <selection activeCell="V35" sqref="A1:V35"/>
    </sheetView>
  </sheetViews>
  <sheetFormatPr defaultColWidth="9.109375" defaultRowHeight="13.2" x14ac:dyDescent="0.25"/>
  <cols>
    <col min="1" max="1" width="10.5546875" style="8" customWidth="1"/>
    <col min="2" max="2" width="7.5546875" style="8" customWidth="1"/>
    <col min="3" max="3" width="9.6640625" style="8" customWidth="1"/>
    <col min="4" max="4" width="12.44140625" style="8" bestFit="1" customWidth="1"/>
    <col min="5" max="5" width="8" style="8" bestFit="1" customWidth="1"/>
    <col min="6" max="6" width="9.6640625" style="8" customWidth="1"/>
    <col min="7" max="7" width="10.6640625" style="8" customWidth="1"/>
    <col min="8" max="9" width="9.6640625" style="8" customWidth="1"/>
    <col min="10" max="10" width="9.109375" style="8"/>
    <col min="11" max="11" width="7" style="8" customWidth="1"/>
    <col min="12" max="17" width="9.109375" style="8"/>
    <col min="18" max="18" width="17.33203125" style="8" bestFit="1" customWidth="1"/>
    <col min="19" max="19" width="10.44140625" style="8" customWidth="1"/>
    <col min="20" max="22" width="9.109375" style="8"/>
    <col min="23" max="23" width="11.6640625" style="8" customWidth="1"/>
    <col min="24" max="16384" width="9.109375" style="8"/>
  </cols>
  <sheetData>
    <row r="1" spans="1:21" ht="20.100000000000001" customHeight="1" thickBot="1" x14ac:dyDescent="0.45">
      <c r="A1" s="1" t="s">
        <v>0</v>
      </c>
      <c r="B1" s="2"/>
      <c r="C1" s="3"/>
      <c r="D1" s="4" t="s">
        <v>61</v>
      </c>
      <c r="E1" s="5"/>
      <c r="F1" s="5"/>
      <c r="G1" s="6"/>
      <c r="H1" s="7"/>
      <c r="I1" s="7"/>
      <c r="J1" s="7"/>
      <c r="K1" s="7"/>
      <c r="N1" s="9"/>
      <c r="O1" s="10"/>
      <c r="P1" s="10"/>
      <c r="Q1" s="10"/>
      <c r="R1" s="10"/>
      <c r="S1" s="10"/>
      <c r="T1" s="10"/>
      <c r="U1" s="11"/>
    </row>
    <row r="2" spans="1:21" ht="20.100000000000001" customHeight="1" thickBot="1" x14ac:dyDescent="0.35">
      <c r="A2" s="12"/>
      <c r="B2" s="13"/>
      <c r="C2" s="13"/>
      <c r="D2" s="13"/>
      <c r="E2" s="14"/>
      <c r="F2" s="14"/>
      <c r="G2" s="14"/>
      <c r="H2" s="14"/>
      <c r="I2" s="14"/>
      <c r="J2" s="13"/>
      <c r="K2" s="13"/>
      <c r="N2" s="9" t="s">
        <v>1</v>
      </c>
      <c r="O2" s="10">
        <v>2.4</v>
      </c>
      <c r="P2" s="10">
        <v>3.7</v>
      </c>
      <c r="Q2" s="10"/>
      <c r="R2" s="10" t="s">
        <v>2</v>
      </c>
      <c r="S2" s="10"/>
      <c r="T2" s="10"/>
      <c r="U2" s="11"/>
    </row>
    <row r="3" spans="1:21" ht="20.100000000000001" customHeight="1" x14ac:dyDescent="0.3">
      <c r="A3" s="15" t="s">
        <v>3</v>
      </c>
      <c r="B3" s="13"/>
      <c r="C3" s="13"/>
      <c r="D3" s="13"/>
      <c r="E3" s="14"/>
      <c r="F3" s="14"/>
      <c r="I3" s="16" t="s">
        <v>4</v>
      </c>
      <c r="J3" s="17" t="s">
        <v>1</v>
      </c>
      <c r="K3" s="10"/>
      <c r="L3" s="11"/>
      <c r="N3" s="18" t="s">
        <v>5</v>
      </c>
      <c r="O3" s="8">
        <v>2.8</v>
      </c>
      <c r="P3" s="8">
        <v>4.4000000000000004</v>
      </c>
      <c r="R3" s="8" t="s">
        <v>6</v>
      </c>
      <c r="U3" s="19"/>
    </row>
    <row r="4" spans="1:21" ht="20.100000000000001" customHeight="1" x14ac:dyDescent="0.35">
      <c r="A4" s="20" t="s">
        <v>7</v>
      </c>
      <c r="B4" s="21">
        <v>7.9935</v>
      </c>
      <c r="C4" s="20" t="s">
        <v>8</v>
      </c>
      <c r="E4" s="22"/>
      <c r="I4" s="23" t="s">
        <v>9</v>
      </c>
      <c r="J4" s="24" t="s">
        <v>10</v>
      </c>
      <c r="K4" s="25">
        <f>VLOOKUP(J3,N2:P4,2,FALSE)</f>
        <v>2.4</v>
      </c>
      <c r="L4" s="26" t="s">
        <v>11</v>
      </c>
      <c r="N4" s="18" t="s">
        <v>12</v>
      </c>
      <c r="O4" s="8">
        <v>3.6</v>
      </c>
      <c r="P4" s="8">
        <v>5.2</v>
      </c>
      <c r="U4" s="19"/>
    </row>
    <row r="5" spans="1:21" ht="18.600000000000001" thickBot="1" x14ac:dyDescent="0.4">
      <c r="A5" s="27"/>
      <c r="B5" s="28"/>
      <c r="C5" s="27"/>
      <c r="D5" s="13"/>
      <c r="E5" s="29"/>
      <c r="I5" s="30" t="s">
        <v>13</v>
      </c>
      <c r="J5" s="31" t="s">
        <v>10</v>
      </c>
      <c r="K5" s="32">
        <f>VLOOKUP(J3,N2:P4,3,FALSE)</f>
        <v>3.7</v>
      </c>
      <c r="L5" s="33" t="s">
        <v>11</v>
      </c>
      <c r="M5" s="34"/>
      <c r="N5" s="35"/>
      <c r="O5" s="36"/>
      <c r="P5" s="36"/>
      <c r="Q5" s="36"/>
      <c r="R5" s="36"/>
      <c r="S5" s="36"/>
      <c r="T5" s="36"/>
      <c r="U5" s="19"/>
    </row>
    <row r="6" spans="1:21" ht="15.6" x14ac:dyDescent="0.3">
      <c r="A6" s="15" t="s">
        <v>14</v>
      </c>
      <c r="B6" s="13"/>
      <c r="C6" s="13"/>
      <c r="D6" s="13"/>
      <c r="E6" s="29"/>
      <c r="F6" s="14"/>
      <c r="G6" s="29"/>
      <c r="H6" s="14"/>
      <c r="I6" s="14"/>
      <c r="K6" s="13"/>
      <c r="M6" s="34"/>
      <c r="N6" s="37" t="s">
        <v>15</v>
      </c>
      <c r="O6" s="38">
        <v>4.5999999999999996</v>
      </c>
      <c r="P6" s="38">
        <v>4.8</v>
      </c>
      <c r="Q6" s="38">
        <v>5.6</v>
      </c>
      <c r="R6" s="38">
        <v>5.8</v>
      </c>
      <c r="S6" s="38">
        <v>6.8</v>
      </c>
      <c r="T6" s="38">
        <v>8.8000000000000007</v>
      </c>
      <c r="U6" s="39">
        <v>10.9</v>
      </c>
    </row>
    <row r="7" spans="1:21" ht="16.2" thickBot="1" x14ac:dyDescent="0.35">
      <c r="A7" s="40" t="s">
        <v>16</v>
      </c>
      <c r="B7" s="41">
        <v>20</v>
      </c>
      <c r="C7" s="42" t="s">
        <v>17</v>
      </c>
      <c r="D7" s="43">
        <v>10.9</v>
      </c>
      <c r="E7" s="29"/>
      <c r="F7" s="14"/>
      <c r="G7" s="14"/>
      <c r="H7" s="14"/>
      <c r="I7" s="14"/>
      <c r="K7" s="13"/>
      <c r="L7" s="36"/>
      <c r="M7" s="24"/>
      <c r="N7" s="44" t="s">
        <v>18</v>
      </c>
      <c r="O7" s="45">
        <v>2.4</v>
      </c>
      <c r="P7" s="45">
        <v>3.2</v>
      </c>
      <c r="Q7" s="45">
        <v>3</v>
      </c>
      <c r="R7" s="38">
        <v>4</v>
      </c>
      <c r="S7" s="38">
        <v>4.8</v>
      </c>
      <c r="T7" s="38">
        <v>6.4</v>
      </c>
      <c r="U7" s="39">
        <v>9</v>
      </c>
    </row>
    <row r="8" spans="1:21" ht="18" x14ac:dyDescent="0.35">
      <c r="A8" s="46" t="s">
        <v>19</v>
      </c>
      <c r="B8" s="47">
        <f>HLOOKUP(D7,O6:U8,2,FALSE)</f>
        <v>9</v>
      </c>
      <c r="C8" s="48" t="s">
        <v>11</v>
      </c>
      <c r="E8" s="29"/>
      <c r="F8" s="14"/>
      <c r="G8" s="14"/>
      <c r="H8" s="14"/>
      <c r="I8" s="14"/>
      <c r="K8" s="13"/>
      <c r="L8" s="36"/>
      <c r="M8" s="49"/>
      <c r="N8" s="50" t="s">
        <v>20</v>
      </c>
      <c r="O8" s="38">
        <v>4</v>
      </c>
      <c r="P8" s="38">
        <v>4</v>
      </c>
      <c r="Q8" s="38">
        <v>5</v>
      </c>
      <c r="R8" s="38">
        <v>5</v>
      </c>
      <c r="S8" s="38">
        <v>6</v>
      </c>
      <c r="T8" s="38">
        <v>8</v>
      </c>
      <c r="U8" s="39">
        <v>10</v>
      </c>
    </row>
    <row r="9" spans="1:21" ht="18.600000000000001" thickBot="1" x14ac:dyDescent="0.4">
      <c r="A9" s="51" t="s">
        <v>21</v>
      </c>
      <c r="B9" s="52">
        <f>HLOOKUP(D7,O6:U8,3,FALSE)</f>
        <v>10</v>
      </c>
      <c r="C9" s="53" t="s">
        <v>11</v>
      </c>
      <c r="E9" s="29"/>
      <c r="F9" s="14"/>
      <c r="G9" s="14"/>
      <c r="H9" s="14"/>
      <c r="I9" s="14"/>
      <c r="K9" s="13"/>
      <c r="L9" s="36"/>
      <c r="M9" s="49"/>
      <c r="N9" s="54">
        <v>12</v>
      </c>
      <c r="O9" s="55">
        <f>CEILING(B20,5)</f>
        <v>10</v>
      </c>
      <c r="P9" s="55">
        <v>45</v>
      </c>
      <c r="Q9" s="55" t="s">
        <v>22</v>
      </c>
      <c r="R9" s="36" t="s">
        <v>23</v>
      </c>
      <c r="S9" s="36"/>
      <c r="T9" s="36"/>
      <c r="U9" s="19"/>
    </row>
    <row r="10" spans="1:21" ht="16.8" thickBot="1" x14ac:dyDescent="0.4">
      <c r="A10" s="46" t="s">
        <v>24</v>
      </c>
      <c r="B10" s="56">
        <v>2</v>
      </c>
      <c r="C10" s="57" t="s">
        <v>25</v>
      </c>
      <c r="D10" s="58" t="s">
        <v>26</v>
      </c>
      <c r="E10" s="56">
        <v>2</v>
      </c>
      <c r="F10" s="59" t="s">
        <v>25</v>
      </c>
      <c r="G10" s="14"/>
      <c r="H10" s="14"/>
      <c r="I10" s="14"/>
      <c r="K10" s="13"/>
      <c r="L10" s="36"/>
      <c r="M10" s="49"/>
      <c r="N10" s="54">
        <v>16</v>
      </c>
      <c r="O10" s="55"/>
      <c r="P10" s="55">
        <v>50</v>
      </c>
      <c r="Q10" s="55" t="s">
        <v>27</v>
      </c>
      <c r="R10" s="36" t="s">
        <v>28</v>
      </c>
      <c r="S10" s="36"/>
      <c r="T10" s="36"/>
      <c r="U10" s="19"/>
    </row>
    <row r="11" spans="1:21" ht="16.8" thickBot="1" x14ac:dyDescent="0.4">
      <c r="A11" s="60" t="s">
        <v>29</v>
      </c>
      <c r="B11" s="61">
        <v>80</v>
      </c>
      <c r="C11" s="62" t="s">
        <v>25</v>
      </c>
      <c r="E11" s="14"/>
      <c r="F11" s="14"/>
      <c r="G11" s="14"/>
      <c r="H11" s="14"/>
      <c r="I11" s="14"/>
      <c r="K11" s="13"/>
      <c r="L11" s="36"/>
      <c r="M11" s="49"/>
      <c r="N11" s="54">
        <v>20</v>
      </c>
      <c r="O11" s="14"/>
      <c r="P11" s="14">
        <v>60</v>
      </c>
      <c r="Q11" s="14" t="s">
        <v>30</v>
      </c>
      <c r="R11" s="36" t="s">
        <v>31</v>
      </c>
      <c r="S11" s="36"/>
      <c r="T11" s="36"/>
      <c r="U11" s="19"/>
    </row>
    <row r="12" spans="1:21" ht="15.6" x14ac:dyDescent="0.3">
      <c r="A12" s="40"/>
      <c r="B12" s="42"/>
      <c r="C12" s="63"/>
      <c r="D12" s="13"/>
      <c r="E12" s="14"/>
      <c r="F12" s="14"/>
      <c r="G12" s="14"/>
      <c r="H12" s="14"/>
      <c r="I12" s="14"/>
      <c r="K12" s="13"/>
      <c r="L12" s="36"/>
      <c r="M12" s="49"/>
      <c r="N12" s="54">
        <v>22</v>
      </c>
      <c r="O12" s="14"/>
      <c r="P12" s="14">
        <v>70</v>
      </c>
      <c r="Q12" s="14" t="s">
        <v>32</v>
      </c>
      <c r="R12" s="36" t="s">
        <v>33</v>
      </c>
      <c r="S12" s="36"/>
      <c r="T12" s="36"/>
      <c r="U12" s="19"/>
    </row>
    <row r="13" spans="1:21" ht="16.2" thickBot="1" x14ac:dyDescent="0.35">
      <c r="A13" s="15" t="s">
        <v>34</v>
      </c>
      <c r="B13" s="13"/>
      <c r="C13" s="13"/>
      <c r="D13" s="13"/>
      <c r="K13" s="13"/>
      <c r="L13" s="36"/>
      <c r="M13" s="49"/>
      <c r="N13" s="54">
        <v>24</v>
      </c>
      <c r="O13" s="14"/>
      <c r="P13" s="14">
        <v>80</v>
      </c>
      <c r="Q13" s="14" t="s">
        <v>35</v>
      </c>
      <c r="R13" s="36" t="s">
        <v>36</v>
      </c>
      <c r="S13" s="36"/>
      <c r="T13" s="36"/>
      <c r="U13" s="19"/>
    </row>
    <row r="14" spans="1:21" ht="16.2" x14ac:dyDescent="0.35">
      <c r="A14" s="46" t="s">
        <v>37</v>
      </c>
      <c r="B14" s="47">
        <f>ROUND(0.7*(B7/10)*B23*K5*B10,2)</f>
        <v>16.579999999999998</v>
      </c>
      <c r="C14" s="57" t="s">
        <v>8</v>
      </c>
      <c r="E14" s="64" t="s">
        <v>37</v>
      </c>
      <c r="F14" s="65">
        <f>ROUND(0.7*(B7/10)*B23*K5*E10,2)</f>
        <v>16.579999999999998</v>
      </c>
      <c r="G14" s="66" t="s">
        <v>8</v>
      </c>
      <c r="J14" s="13"/>
      <c r="K14" s="36"/>
      <c r="L14" s="36"/>
      <c r="N14" s="54">
        <v>27</v>
      </c>
      <c r="P14" s="14">
        <v>90</v>
      </c>
      <c r="Q14" s="14" t="s">
        <v>38</v>
      </c>
      <c r="R14" s="36" t="s">
        <v>39</v>
      </c>
      <c r="S14" s="36"/>
      <c r="U14" s="19"/>
    </row>
    <row r="15" spans="1:21" ht="16.2" x14ac:dyDescent="0.35">
      <c r="A15" s="67" t="s">
        <v>40</v>
      </c>
      <c r="B15" s="68">
        <f>IF(OR(D7=4.6,D7=5.6,D7=8.8),2*((3.14*(B7/10)^2)/4)*0.36*B9,2*((3.14*(B7/10)^2)/4)*0.3*B9)</f>
        <v>18.84</v>
      </c>
      <c r="C15" s="69" t="s">
        <v>8</v>
      </c>
      <c r="D15" s="13"/>
      <c r="E15" s="70" t="s">
        <v>40</v>
      </c>
      <c r="F15" s="71">
        <f>IF(OR(D7=4.6,D7=5.6,D7=8.8),2*((3.14*(B7/10)^2)/4)*0.36*B9,2*((3.14*(B7/10)^2)/4)*0.3*B9)</f>
        <v>18.84</v>
      </c>
      <c r="G15" s="72" t="s">
        <v>8</v>
      </c>
      <c r="H15" s="13"/>
      <c r="J15" s="13"/>
      <c r="K15" s="36"/>
      <c r="L15" s="36"/>
      <c r="N15" s="54">
        <v>30</v>
      </c>
      <c r="P15" s="14">
        <v>100</v>
      </c>
      <c r="Q15" s="14" t="s">
        <v>41</v>
      </c>
      <c r="R15" s="36" t="s">
        <v>42</v>
      </c>
      <c r="S15" s="36"/>
      <c r="U15" s="19"/>
    </row>
    <row r="16" spans="1:21" ht="16.8" thickBot="1" x14ac:dyDescent="0.4">
      <c r="A16" s="67" t="s">
        <v>43</v>
      </c>
      <c r="B16" s="68">
        <f>MIN(B14:B15)</f>
        <v>16.579999999999998</v>
      </c>
      <c r="C16" s="69" t="s">
        <v>8</v>
      </c>
      <c r="D16" s="13"/>
      <c r="E16" s="70" t="s">
        <v>43</v>
      </c>
      <c r="F16" s="71">
        <f>MIN(F14:F15)</f>
        <v>16.579999999999998</v>
      </c>
      <c r="G16" s="72" t="s">
        <v>8</v>
      </c>
      <c r="H16" s="13"/>
      <c r="J16" s="13"/>
      <c r="K16" s="36"/>
      <c r="L16" s="36"/>
      <c r="N16" s="73">
        <v>36</v>
      </c>
      <c r="O16" s="74"/>
      <c r="P16" s="75">
        <v>105</v>
      </c>
      <c r="Q16" s="75" t="s">
        <v>44</v>
      </c>
      <c r="R16" s="76" t="s">
        <v>45</v>
      </c>
      <c r="S16" s="76"/>
      <c r="T16" s="74"/>
      <c r="U16" s="77"/>
    </row>
    <row r="17" spans="1:26" ht="16.8" thickBot="1" x14ac:dyDescent="0.4">
      <c r="A17" s="60" t="s">
        <v>46</v>
      </c>
      <c r="B17" s="113">
        <f>MAX(CEILING(B4/B16,1),2)</f>
        <v>2</v>
      </c>
      <c r="C17" s="114"/>
      <c r="D17" s="42"/>
      <c r="E17" s="78" t="s">
        <v>47</v>
      </c>
      <c r="F17" s="115">
        <f>MAX(CEILING(B4/F16,1),2)</f>
        <v>2</v>
      </c>
      <c r="G17" s="116"/>
      <c r="H17" s="13"/>
      <c r="I17" s="13"/>
      <c r="J17" s="13"/>
      <c r="K17" s="36"/>
      <c r="L17" s="36"/>
      <c r="M17" s="49"/>
      <c r="N17" s="14"/>
      <c r="O17" s="14"/>
      <c r="P17" s="36"/>
      <c r="Q17" s="36"/>
      <c r="R17" s="36"/>
      <c r="S17" s="36"/>
    </row>
    <row r="18" spans="1:26" ht="16.2" thickBot="1" x14ac:dyDescent="0.35">
      <c r="D18" s="42"/>
      <c r="E18" s="13"/>
      <c r="F18" s="13"/>
      <c r="G18" s="13"/>
      <c r="H18" s="13"/>
      <c r="I18" s="13"/>
      <c r="J18" s="13"/>
      <c r="K18" s="36"/>
      <c r="L18" s="36"/>
      <c r="N18" s="14"/>
      <c r="O18" s="14"/>
      <c r="P18" s="36"/>
      <c r="Q18" s="36"/>
      <c r="R18" s="36"/>
      <c r="S18" s="36"/>
    </row>
    <row r="19" spans="1:26" ht="15.6" x14ac:dyDescent="0.3">
      <c r="A19" s="46" t="s">
        <v>48</v>
      </c>
      <c r="B19" s="47">
        <f>6*B7/10</f>
        <v>12</v>
      </c>
      <c r="C19" s="57" t="s">
        <v>25</v>
      </c>
      <c r="D19" s="42"/>
      <c r="E19" s="13"/>
      <c r="F19" s="13"/>
      <c r="G19" s="13"/>
      <c r="H19" s="13"/>
      <c r="I19" s="13"/>
      <c r="J19" s="13"/>
      <c r="K19" s="36"/>
      <c r="L19" s="36"/>
      <c r="M19" s="36"/>
      <c r="N19" s="14"/>
      <c r="O19" s="14"/>
      <c r="P19" s="79"/>
      <c r="Q19" s="36"/>
      <c r="R19" s="36"/>
      <c r="S19" s="36"/>
      <c r="T19" s="79"/>
      <c r="U19" s="36"/>
    </row>
    <row r="20" spans="1:26" ht="16.2" x14ac:dyDescent="0.35">
      <c r="A20" s="67" t="s">
        <v>49</v>
      </c>
      <c r="B20" s="68">
        <f>3*B7/10</f>
        <v>6</v>
      </c>
      <c r="C20" s="69" t="s">
        <v>25</v>
      </c>
      <c r="D20" s="13"/>
      <c r="E20" s="13"/>
      <c r="F20" s="13"/>
      <c r="G20" s="13"/>
      <c r="H20" s="13"/>
      <c r="I20" s="13"/>
      <c r="J20" s="13"/>
      <c r="K20" s="36"/>
      <c r="L20" s="36"/>
      <c r="M20" s="36"/>
      <c r="N20" s="36"/>
      <c r="O20" s="36"/>
      <c r="P20" s="79"/>
      <c r="Q20" s="36"/>
      <c r="R20" s="36"/>
      <c r="S20" s="36"/>
      <c r="T20" s="79"/>
      <c r="U20" s="36"/>
    </row>
    <row r="21" spans="1:26" ht="15.6" x14ac:dyDescent="0.3">
      <c r="A21" s="44" t="s">
        <v>50</v>
      </c>
      <c r="B21" s="80">
        <v>8</v>
      </c>
      <c r="C21" s="81" t="s">
        <v>25</v>
      </c>
      <c r="D21" s="42"/>
      <c r="E21" s="13"/>
      <c r="I21" s="13"/>
      <c r="J21" s="13"/>
      <c r="K21" s="36"/>
      <c r="L21" s="36"/>
      <c r="M21" s="36"/>
      <c r="N21" s="36"/>
      <c r="O21" s="36"/>
      <c r="P21" s="79"/>
      <c r="Q21" s="36"/>
      <c r="R21" s="36"/>
      <c r="S21" s="36"/>
      <c r="T21" s="79"/>
      <c r="U21" s="36"/>
    </row>
    <row r="22" spans="1:26" ht="15.6" x14ac:dyDescent="0.3">
      <c r="A22" s="44" t="s">
        <v>51</v>
      </c>
      <c r="B22" s="82">
        <f>B21/2</f>
        <v>4</v>
      </c>
      <c r="C22" s="81" t="s">
        <v>25</v>
      </c>
      <c r="E22" s="13"/>
      <c r="I22" s="13"/>
      <c r="J22" s="13"/>
      <c r="K22" s="36"/>
      <c r="L22" s="36"/>
      <c r="M22" s="36"/>
      <c r="N22" s="36"/>
      <c r="O22" s="36"/>
      <c r="P22" s="79"/>
      <c r="Q22" s="36"/>
      <c r="R22" s="36"/>
      <c r="S22" s="36"/>
      <c r="T22" s="79"/>
      <c r="U22" s="36"/>
    </row>
    <row r="23" spans="1:26" ht="15.6" x14ac:dyDescent="0.3">
      <c r="A23" s="83" t="s">
        <v>52</v>
      </c>
      <c r="B23" s="84">
        <f>ROUND(0.8*B22/2,2)</f>
        <v>1.6</v>
      </c>
      <c r="C23" s="81" t="s">
        <v>25</v>
      </c>
      <c r="E23" s="13"/>
      <c r="I23" s="13"/>
      <c r="J23" s="13"/>
      <c r="K23" s="36"/>
      <c r="L23" s="36"/>
      <c r="M23" s="36"/>
      <c r="N23" s="36"/>
      <c r="O23" s="36"/>
      <c r="P23" s="79"/>
      <c r="Q23" s="36"/>
      <c r="R23" s="36"/>
      <c r="S23" s="36"/>
      <c r="T23" s="79"/>
      <c r="U23" s="36"/>
    </row>
    <row r="24" spans="1:26" ht="15.6" x14ac:dyDescent="0.3">
      <c r="A24" s="67" t="s">
        <v>53</v>
      </c>
      <c r="B24" s="85" t="s">
        <v>54</v>
      </c>
      <c r="C24" s="69" t="s">
        <v>55</v>
      </c>
      <c r="D24" s="42"/>
      <c r="E24" s="42"/>
      <c r="F24" s="13"/>
      <c r="G24" s="13"/>
      <c r="H24" s="13"/>
      <c r="I24" s="13"/>
      <c r="J24" s="13"/>
      <c r="K24" s="13"/>
      <c r="L24" s="36"/>
      <c r="M24" s="36"/>
      <c r="N24" s="36"/>
      <c r="O24" s="36"/>
      <c r="P24" s="36"/>
      <c r="Q24" s="79"/>
      <c r="R24" s="36"/>
      <c r="S24" s="36"/>
      <c r="T24" s="36"/>
      <c r="U24" s="79"/>
      <c r="V24" s="36"/>
    </row>
    <row r="25" spans="1:26" ht="16.2" x14ac:dyDescent="0.35">
      <c r="A25" s="67" t="s">
        <v>56</v>
      </c>
      <c r="B25" s="68">
        <f>B17*B21</f>
        <v>16</v>
      </c>
      <c r="C25" s="69" t="s">
        <v>25</v>
      </c>
      <c r="D25" s="86" t="str">
        <f>IF(B25&gt;B11,"UNSAFE","OK.")</f>
        <v>OK.</v>
      </c>
      <c r="H25" s="13"/>
      <c r="I25" s="13"/>
      <c r="J25" s="13"/>
      <c r="K25" s="13"/>
      <c r="L25" s="36"/>
      <c r="M25" s="36"/>
      <c r="N25" s="36"/>
      <c r="O25" s="36"/>
      <c r="P25" s="36"/>
      <c r="Q25" s="79"/>
      <c r="R25" s="36"/>
      <c r="S25" s="36"/>
      <c r="T25" s="36"/>
      <c r="U25" s="79"/>
      <c r="V25" s="36"/>
    </row>
    <row r="26" spans="1:26" ht="16.2" thickBot="1" x14ac:dyDescent="0.35">
      <c r="A26" s="60" t="s">
        <v>57</v>
      </c>
      <c r="B26" s="87">
        <f>IF(D25="OK.",CEILING(B25,10),"UNSAFE")</f>
        <v>20</v>
      </c>
      <c r="C26" s="62" t="s">
        <v>25</v>
      </c>
      <c r="E26" s="42"/>
      <c r="F26" s="13"/>
      <c r="G26" s="13"/>
      <c r="H26" s="13"/>
      <c r="I26" s="13"/>
      <c r="J26" s="13"/>
      <c r="K26" s="13"/>
      <c r="L26" s="36"/>
      <c r="M26" s="36"/>
      <c r="N26" s="36"/>
      <c r="O26" s="36"/>
      <c r="P26" s="36"/>
      <c r="Q26" s="79"/>
      <c r="R26" s="36"/>
      <c r="S26" s="36"/>
      <c r="T26" s="36"/>
      <c r="U26" s="79"/>
      <c r="V26" s="36"/>
    </row>
    <row r="27" spans="1:26" ht="16.2" thickBot="1" x14ac:dyDescent="0.35">
      <c r="H27" s="13"/>
      <c r="I27" s="13"/>
      <c r="J27" s="13"/>
      <c r="K27" s="13"/>
      <c r="L27" s="36"/>
      <c r="M27" s="36"/>
      <c r="N27" s="36"/>
      <c r="O27" s="36"/>
      <c r="P27" s="36"/>
      <c r="Q27" s="79"/>
      <c r="R27" s="36"/>
      <c r="S27" s="36"/>
      <c r="T27" s="36"/>
      <c r="U27" s="79"/>
      <c r="V27" s="36"/>
    </row>
    <row r="28" spans="1:26" ht="15.6" x14ac:dyDescent="0.3">
      <c r="A28" s="12"/>
      <c r="B28" s="88" t="s">
        <v>58</v>
      </c>
      <c r="C28" s="89" t="s">
        <v>59</v>
      </c>
      <c r="D28" s="89">
        <f>B17</f>
        <v>2</v>
      </c>
      <c r="E28" s="90" t="str">
        <f>VLOOKUP(B7,N9:R16,5,FALSE)</f>
        <v>M20</v>
      </c>
      <c r="F28" s="90" t="s">
        <v>17</v>
      </c>
      <c r="G28" s="91">
        <f>D7</f>
        <v>10.9</v>
      </c>
      <c r="H28" s="13"/>
      <c r="I28" s="13"/>
      <c r="J28" s="13"/>
      <c r="K28" s="13"/>
      <c r="L28" s="36"/>
      <c r="M28" s="36"/>
      <c r="N28" s="36"/>
      <c r="O28" s="36"/>
      <c r="P28" s="36"/>
      <c r="Q28" s="79"/>
      <c r="R28" s="36"/>
      <c r="S28" s="36"/>
      <c r="T28" s="36"/>
      <c r="U28" s="79"/>
      <c r="V28" s="36"/>
    </row>
    <row r="29" spans="1:26" ht="16.2" thickBot="1" x14ac:dyDescent="0.35">
      <c r="A29" s="15"/>
      <c r="B29" s="92" t="s">
        <v>58</v>
      </c>
      <c r="C29" s="93" t="s">
        <v>60</v>
      </c>
      <c r="D29" s="93">
        <f>F17</f>
        <v>2</v>
      </c>
      <c r="E29" s="94" t="str">
        <f>VLOOKUP(B7,N9:R16,5,FALSE)</f>
        <v>M20</v>
      </c>
      <c r="F29" s="94" t="s">
        <v>17</v>
      </c>
      <c r="G29" s="95">
        <f>D7</f>
        <v>10.9</v>
      </c>
      <c r="H29" s="13"/>
      <c r="I29" s="13"/>
      <c r="J29" s="13"/>
      <c r="K29" s="1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spans="1:26" ht="15.6" x14ac:dyDescent="0.3">
      <c r="A30" s="40"/>
      <c r="B30" s="42"/>
      <c r="C30" s="96"/>
      <c r="D30" s="13"/>
      <c r="E30" s="42"/>
      <c r="F30" s="42"/>
      <c r="G30" s="96"/>
      <c r="H30" s="13"/>
      <c r="I30" s="13"/>
      <c r="J30" s="13"/>
      <c r="K30" s="13"/>
      <c r="L30" s="36"/>
      <c r="M30" s="36"/>
      <c r="N30" s="36"/>
      <c r="O30" s="36"/>
      <c r="P30" s="36"/>
      <c r="Q30" s="36"/>
      <c r="R30" s="36"/>
      <c r="S30" s="36"/>
      <c r="T30" s="36"/>
    </row>
    <row r="31" spans="1:26" ht="15.6" x14ac:dyDescent="0.3">
      <c r="A31" s="40"/>
      <c r="B31" s="42"/>
      <c r="C31" s="96"/>
      <c r="D31" s="13"/>
      <c r="E31" s="42"/>
      <c r="F31" s="42"/>
      <c r="G31" s="96"/>
      <c r="H31" s="13"/>
      <c r="I31" s="13"/>
      <c r="J31" s="13"/>
      <c r="K31" s="1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Z31" s="36"/>
    </row>
    <row r="32" spans="1:26" ht="15.6" x14ac:dyDescent="0.3">
      <c r="A32" s="40"/>
      <c r="B32" s="42"/>
      <c r="C32" s="96"/>
      <c r="D32" s="13"/>
      <c r="E32" s="42"/>
      <c r="F32" s="42"/>
      <c r="G32" s="96"/>
      <c r="H32" s="13"/>
      <c r="I32" s="13"/>
      <c r="J32" s="13"/>
      <c r="K32" s="1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 spans="1:23" ht="15.6" x14ac:dyDescent="0.3">
      <c r="A33" s="18"/>
      <c r="C33" s="96"/>
      <c r="E33" s="13"/>
      <c r="F33" s="13"/>
      <c r="G33" s="13"/>
      <c r="H33" s="13"/>
      <c r="I33" s="13"/>
      <c r="J33" s="13"/>
      <c r="K33" s="1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 spans="1:23" ht="15.6" x14ac:dyDescent="0.3">
      <c r="A34" s="15"/>
      <c r="B34" s="13"/>
      <c r="C34" s="13"/>
      <c r="D34" s="13"/>
      <c r="E34" s="13"/>
      <c r="F34" s="13"/>
      <c r="G34" s="13"/>
      <c r="H34" s="13"/>
      <c r="I34" s="13"/>
      <c r="J34" s="13"/>
      <c r="K34" s="42"/>
      <c r="L34" s="36"/>
      <c r="M34" s="36"/>
      <c r="N34" s="36"/>
      <c r="O34" s="36"/>
      <c r="P34" s="36"/>
      <c r="Q34" s="36"/>
      <c r="R34" s="36"/>
      <c r="S34" s="36"/>
      <c r="T34" s="36"/>
    </row>
    <row r="35" spans="1:23" ht="15.6" x14ac:dyDescent="0.3">
      <c r="A35" s="40"/>
      <c r="B35" s="42"/>
      <c r="C35" s="112"/>
      <c r="D35" s="112"/>
      <c r="E35" s="112"/>
      <c r="F35" s="42"/>
      <c r="G35" s="13"/>
      <c r="H35" s="13"/>
      <c r="I35" s="86"/>
      <c r="J35" s="13"/>
      <c r="K35" s="42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</row>
    <row r="36" spans="1:23" ht="15.6" x14ac:dyDescent="0.3">
      <c r="A36" s="40"/>
      <c r="B36" s="42"/>
      <c r="C36" s="112"/>
      <c r="D36" s="112"/>
      <c r="E36" s="112"/>
      <c r="F36" s="42"/>
      <c r="G36" s="13"/>
      <c r="H36" s="13"/>
      <c r="I36" s="86"/>
      <c r="K36" s="42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</row>
    <row r="37" spans="1:23" ht="15.6" x14ac:dyDescent="0.3">
      <c r="A37" s="40"/>
      <c r="B37" s="42"/>
      <c r="C37" s="112"/>
      <c r="D37" s="112"/>
      <c r="E37" s="112"/>
      <c r="F37" s="42"/>
      <c r="G37" s="13"/>
      <c r="H37" s="13"/>
      <c r="I37" s="86"/>
      <c r="K37" s="1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</row>
    <row r="38" spans="1:23" ht="15.6" x14ac:dyDescent="0.3">
      <c r="A38" s="40"/>
      <c r="B38" s="42"/>
      <c r="C38" s="112"/>
      <c r="D38" s="112"/>
      <c r="E38" s="112"/>
      <c r="F38" s="42"/>
      <c r="G38" s="13"/>
      <c r="H38" s="13"/>
      <c r="I38" s="86"/>
      <c r="K38" s="13"/>
      <c r="L38" s="42"/>
      <c r="M38" s="13"/>
      <c r="N38" s="13"/>
      <c r="O38" s="13"/>
      <c r="P38" s="13"/>
      <c r="Q38" s="36"/>
      <c r="R38" s="36"/>
      <c r="S38" s="36"/>
      <c r="T38" s="36"/>
      <c r="U38" s="36"/>
      <c r="V38" s="36"/>
    </row>
    <row r="39" spans="1:23" ht="15.6" x14ac:dyDescent="0.3">
      <c r="A39" s="40"/>
      <c r="B39" s="42"/>
      <c r="C39" s="112"/>
      <c r="D39" s="112"/>
      <c r="E39" s="112"/>
      <c r="F39" s="42"/>
      <c r="G39" s="13"/>
      <c r="H39" s="13"/>
      <c r="I39" s="86"/>
      <c r="K39" s="13"/>
      <c r="L39" s="42"/>
      <c r="M39" s="13"/>
      <c r="N39" s="13"/>
      <c r="O39" s="13"/>
      <c r="P39" s="13"/>
      <c r="Q39" s="36"/>
      <c r="R39" s="55"/>
      <c r="S39" s="36"/>
      <c r="T39" s="36"/>
    </row>
    <row r="40" spans="1:23" ht="15.6" x14ac:dyDescent="0.3">
      <c r="A40" s="40"/>
      <c r="B40" s="42"/>
      <c r="C40" s="112"/>
      <c r="D40" s="112"/>
      <c r="E40" s="112"/>
      <c r="F40" s="42"/>
      <c r="G40" s="13"/>
      <c r="H40" s="13"/>
      <c r="I40" s="86"/>
      <c r="K40" s="13"/>
      <c r="L40" s="42"/>
      <c r="M40" s="13"/>
      <c r="N40" s="13"/>
      <c r="O40" s="13"/>
      <c r="P40" s="13"/>
      <c r="Q40" s="36"/>
      <c r="R40" s="36"/>
      <c r="S40" s="36"/>
      <c r="T40" s="36"/>
    </row>
    <row r="41" spans="1:23" ht="15.6" x14ac:dyDescent="0.3">
      <c r="A41" s="40"/>
      <c r="B41" s="42"/>
      <c r="C41" s="13"/>
      <c r="D41" s="117"/>
      <c r="E41" s="117"/>
      <c r="F41" s="42"/>
      <c r="G41" s="13"/>
      <c r="H41" s="13"/>
      <c r="I41" s="86"/>
      <c r="K41" s="13"/>
      <c r="L41" s="42"/>
      <c r="M41" s="42"/>
      <c r="N41" s="13"/>
      <c r="O41" s="13"/>
      <c r="P41" s="13"/>
      <c r="Q41" s="36"/>
      <c r="R41" s="36"/>
      <c r="S41" s="36"/>
      <c r="T41" s="36"/>
    </row>
    <row r="42" spans="1:23" ht="15.6" x14ac:dyDescent="0.3">
      <c r="A42" s="40"/>
      <c r="B42" s="42"/>
      <c r="C42" s="13"/>
      <c r="D42" s="13"/>
      <c r="E42" s="13"/>
      <c r="F42" s="42"/>
      <c r="G42" s="13"/>
      <c r="H42" s="13"/>
      <c r="I42" s="86"/>
      <c r="K42" s="13"/>
      <c r="L42" s="42"/>
      <c r="M42" s="42"/>
      <c r="N42" s="13"/>
      <c r="O42" s="13"/>
      <c r="P42" s="13"/>
      <c r="Q42" s="36"/>
      <c r="R42" s="36"/>
      <c r="S42" s="36"/>
      <c r="T42" s="36"/>
    </row>
    <row r="43" spans="1:23" ht="15.6" x14ac:dyDescent="0.3">
      <c r="A43" s="98"/>
      <c r="B43" s="42"/>
      <c r="C43" s="13"/>
      <c r="D43" s="42"/>
      <c r="E43" s="42"/>
      <c r="F43" s="42"/>
      <c r="G43" s="99"/>
      <c r="H43" s="86"/>
      <c r="I43" s="86"/>
      <c r="K43" s="13"/>
      <c r="L43" s="13"/>
      <c r="M43" s="13"/>
      <c r="N43" s="13"/>
      <c r="O43" s="13"/>
      <c r="P43" s="13"/>
      <c r="Q43" s="36"/>
      <c r="R43" s="36"/>
      <c r="S43" s="36"/>
      <c r="T43" s="36"/>
    </row>
    <row r="44" spans="1:23" ht="15.6" x14ac:dyDescent="0.3">
      <c r="A44" s="40"/>
      <c r="B44" s="42"/>
      <c r="C44" s="13"/>
      <c r="D44" s="42"/>
      <c r="E44" s="42"/>
      <c r="F44" s="13"/>
      <c r="G44" s="99"/>
      <c r="H44" s="86"/>
      <c r="I44" s="86"/>
      <c r="K44" s="13"/>
      <c r="L44" s="13"/>
      <c r="M44" s="13"/>
      <c r="N44" s="13"/>
      <c r="O44" s="13"/>
      <c r="P44" s="13"/>
      <c r="Q44" s="36"/>
      <c r="R44" s="36"/>
      <c r="S44" s="36"/>
      <c r="T44" s="36"/>
    </row>
    <row r="45" spans="1:23" ht="15.6" x14ac:dyDescent="0.3">
      <c r="A45" s="40"/>
      <c r="B45" s="42"/>
      <c r="C45" s="42"/>
      <c r="D45" s="42"/>
      <c r="E45" s="13"/>
      <c r="F45" s="13"/>
      <c r="G45" s="42"/>
      <c r="H45" s="42"/>
      <c r="I45" s="86"/>
      <c r="K45" s="13"/>
      <c r="L45" s="13"/>
      <c r="M45" s="13"/>
      <c r="N45" s="13"/>
      <c r="O45" s="13"/>
      <c r="P45" s="13"/>
      <c r="Q45" s="36"/>
      <c r="R45" s="36"/>
      <c r="S45" s="36"/>
      <c r="T45" s="36"/>
    </row>
    <row r="46" spans="1:23" ht="15.6" x14ac:dyDescent="0.3">
      <c r="A46" s="18"/>
      <c r="K46" s="13"/>
      <c r="L46" s="13"/>
      <c r="M46" s="13"/>
      <c r="N46" s="13"/>
      <c r="O46" s="13"/>
      <c r="P46" s="13"/>
      <c r="Q46" s="36"/>
      <c r="R46" s="36"/>
      <c r="S46" s="36"/>
      <c r="T46" s="36"/>
    </row>
    <row r="47" spans="1:23" ht="15.6" x14ac:dyDescent="0.3">
      <c r="A47" s="15"/>
      <c r="K47" s="13"/>
      <c r="L47" s="13"/>
      <c r="M47" s="13"/>
      <c r="N47" s="13"/>
      <c r="O47" s="13"/>
      <c r="P47" s="13"/>
      <c r="Q47" s="36"/>
      <c r="R47" s="36"/>
      <c r="S47" s="36"/>
      <c r="T47" s="36"/>
    </row>
    <row r="48" spans="1:23" ht="15.6" x14ac:dyDescent="0.3">
      <c r="A48" s="15"/>
      <c r="K48" s="13"/>
      <c r="L48" s="13"/>
      <c r="M48" s="13"/>
      <c r="N48" s="13"/>
      <c r="O48" s="13"/>
      <c r="P48" s="13"/>
      <c r="Q48" s="36"/>
      <c r="R48" s="36"/>
      <c r="S48" s="36"/>
      <c r="T48" s="36"/>
    </row>
    <row r="49" spans="1:20" ht="15.6" x14ac:dyDescent="0.3">
      <c r="A49" s="40"/>
      <c r="B49" s="42"/>
      <c r="C49" s="100"/>
      <c r="D49" s="101"/>
      <c r="G49" s="13"/>
      <c r="I49" s="86"/>
      <c r="K49" s="13"/>
      <c r="L49" s="13"/>
      <c r="M49" s="13"/>
      <c r="N49" s="13"/>
      <c r="O49" s="13"/>
      <c r="P49" s="13"/>
      <c r="Q49" s="36"/>
      <c r="R49" s="36"/>
      <c r="S49" s="36"/>
      <c r="T49" s="36"/>
    </row>
    <row r="50" spans="1:20" ht="15.6" x14ac:dyDescent="0.3">
      <c r="A50" s="102"/>
      <c r="B50" s="103"/>
      <c r="C50" s="112"/>
      <c r="D50" s="112"/>
      <c r="E50" s="103"/>
      <c r="F50" s="104"/>
      <c r="G50" s="104"/>
      <c r="H50" s="104"/>
      <c r="I50" s="104"/>
      <c r="K50" s="13"/>
      <c r="L50" s="36"/>
      <c r="M50" s="36"/>
      <c r="N50" s="36"/>
      <c r="O50" s="36"/>
      <c r="P50" s="36"/>
      <c r="Q50" s="36"/>
      <c r="R50" s="36"/>
      <c r="S50" s="36"/>
      <c r="T50" s="36"/>
    </row>
    <row r="51" spans="1:20" ht="15.6" x14ac:dyDescent="0.3">
      <c r="A51" s="15"/>
      <c r="K51" s="13"/>
      <c r="L51" s="36"/>
      <c r="M51" s="36"/>
      <c r="N51" s="36"/>
      <c r="O51" s="36"/>
      <c r="P51" s="36"/>
      <c r="Q51" s="36"/>
      <c r="R51" s="36"/>
      <c r="S51" s="36"/>
      <c r="T51" s="36"/>
    </row>
    <row r="52" spans="1:20" ht="15.6" x14ac:dyDescent="0.3">
      <c r="A52" s="15"/>
      <c r="K52" s="13"/>
      <c r="L52" s="36"/>
      <c r="M52" s="36"/>
      <c r="N52" s="36"/>
      <c r="O52" s="36"/>
      <c r="P52" s="36"/>
      <c r="Q52" s="36"/>
      <c r="R52" s="36"/>
      <c r="S52" s="36"/>
      <c r="T52" s="36"/>
    </row>
    <row r="53" spans="1:20" ht="15.6" x14ac:dyDescent="0.3">
      <c r="A53" s="102"/>
      <c r="B53" s="103"/>
      <c r="C53" s="96"/>
      <c r="D53" s="101"/>
      <c r="K53" s="13"/>
      <c r="L53" s="36"/>
      <c r="M53" s="36"/>
      <c r="N53" s="36"/>
      <c r="O53" s="36"/>
      <c r="P53" s="36"/>
      <c r="Q53" s="36"/>
      <c r="R53" s="36"/>
      <c r="S53" s="36"/>
      <c r="T53" s="36"/>
    </row>
    <row r="54" spans="1:20" ht="15.6" x14ac:dyDescent="0.3">
      <c r="A54" s="102"/>
      <c r="B54" s="103"/>
      <c r="C54" s="112"/>
      <c r="D54" s="112"/>
      <c r="E54" s="103"/>
      <c r="F54" s="104"/>
      <c r="G54" s="104"/>
      <c r="H54" s="104"/>
      <c r="I54" s="104"/>
      <c r="K54" s="13"/>
      <c r="L54" s="36"/>
      <c r="M54" s="36"/>
      <c r="N54" s="36"/>
      <c r="O54" s="36"/>
      <c r="P54" s="36"/>
      <c r="Q54" s="36"/>
      <c r="R54" s="36"/>
      <c r="S54" s="36"/>
      <c r="T54" s="36"/>
    </row>
    <row r="55" spans="1:20" ht="15.6" x14ac:dyDescent="0.3">
      <c r="A55" s="105"/>
      <c r="B55" s="104"/>
      <c r="C55" s="104"/>
      <c r="D55" s="104"/>
      <c r="E55" s="104"/>
      <c r="F55" s="104"/>
      <c r="G55" s="104"/>
      <c r="H55" s="104"/>
      <c r="I55" s="104"/>
      <c r="K55" s="13"/>
      <c r="L55" s="36"/>
      <c r="M55" s="36"/>
      <c r="N55" s="36"/>
      <c r="O55" s="36"/>
      <c r="P55" s="36"/>
      <c r="Q55" s="36"/>
      <c r="R55" s="36"/>
      <c r="S55" s="36"/>
      <c r="T55" s="36"/>
    </row>
    <row r="56" spans="1:20" ht="15.6" x14ac:dyDescent="0.3">
      <c r="A56" s="102"/>
      <c r="B56" s="103"/>
      <c r="C56" s="106"/>
      <c r="D56" s="104"/>
      <c r="E56" s="103"/>
      <c r="F56" s="104"/>
      <c r="G56" s="107"/>
      <c r="H56" s="104"/>
      <c r="I56" s="86"/>
      <c r="K56" s="13"/>
      <c r="L56" s="36"/>
      <c r="M56" s="36"/>
      <c r="N56" s="36"/>
      <c r="O56" s="36"/>
      <c r="P56" s="36"/>
      <c r="Q56" s="36"/>
      <c r="R56" s="36"/>
      <c r="S56" s="36"/>
      <c r="T56" s="36"/>
    </row>
    <row r="57" spans="1:20" ht="15.6" x14ac:dyDescent="0.3">
      <c r="A57" s="102"/>
      <c r="B57" s="103"/>
      <c r="C57" s="112"/>
      <c r="D57" s="112"/>
      <c r="E57" s="103"/>
      <c r="F57" s="104"/>
      <c r="G57" s="104"/>
      <c r="H57" s="104"/>
      <c r="I57" s="104"/>
      <c r="K57" s="13"/>
      <c r="L57" s="36"/>
      <c r="M57" s="36"/>
      <c r="N57" s="36"/>
      <c r="O57" s="36"/>
      <c r="P57" s="36"/>
      <c r="Q57" s="36"/>
      <c r="R57" s="36"/>
      <c r="S57" s="36"/>
      <c r="T57" s="36"/>
    </row>
    <row r="58" spans="1:20" ht="15.6" x14ac:dyDescent="0.3">
      <c r="A58" s="105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36"/>
      <c r="M58" s="36"/>
      <c r="N58" s="36"/>
      <c r="O58" s="36"/>
      <c r="P58" s="36"/>
      <c r="Q58" s="36"/>
      <c r="R58" s="36"/>
      <c r="S58" s="36"/>
      <c r="T58" s="36"/>
    </row>
    <row r="59" spans="1:20" ht="15.6" x14ac:dyDescent="0.3">
      <c r="A59" s="102"/>
      <c r="B59" s="103"/>
      <c r="C59" s="106"/>
      <c r="D59" s="104"/>
      <c r="E59" s="103"/>
      <c r="F59" s="104"/>
      <c r="G59" s="107"/>
      <c r="H59" s="104"/>
      <c r="I59" s="86"/>
      <c r="J59" s="104"/>
      <c r="K59" s="104"/>
      <c r="L59" s="36"/>
      <c r="M59" s="36"/>
      <c r="N59" s="36"/>
      <c r="O59" s="36"/>
      <c r="P59" s="36"/>
      <c r="Q59" s="36"/>
      <c r="R59" s="36"/>
      <c r="S59" s="36"/>
      <c r="T59" s="36"/>
    </row>
    <row r="60" spans="1:20" ht="16.2" thickBot="1" x14ac:dyDescent="0.35">
      <c r="A60" s="108"/>
      <c r="B60" s="109"/>
      <c r="C60" s="110"/>
      <c r="D60" s="110"/>
      <c r="E60" s="109"/>
      <c r="F60" s="111"/>
      <c r="G60" s="111"/>
      <c r="H60" s="111"/>
      <c r="I60" s="111"/>
      <c r="J60" s="111"/>
      <c r="K60" s="111"/>
      <c r="L60" s="36"/>
      <c r="M60" s="36"/>
      <c r="N60" s="36"/>
      <c r="O60" s="36"/>
      <c r="P60" s="36"/>
      <c r="Q60" s="36"/>
      <c r="R60" s="36"/>
      <c r="S60" s="36"/>
      <c r="T60" s="36"/>
    </row>
    <row r="61" spans="1:20" ht="15.6" x14ac:dyDescent="0.3">
      <c r="A61" s="103"/>
      <c r="B61" s="103"/>
      <c r="C61" s="97"/>
      <c r="D61" s="97"/>
      <c r="E61" s="103"/>
      <c r="F61" s="104"/>
      <c r="G61" s="104"/>
      <c r="H61" s="104"/>
      <c r="I61" s="104"/>
      <c r="J61" s="104"/>
      <c r="K61" s="104"/>
      <c r="L61" s="36"/>
      <c r="M61" s="36"/>
      <c r="N61" s="36"/>
      <c r="O61" s="36"/>
      <c r="P61" s="36"/>
      <c r="Q61" s="36"/>
      <c r="R61" s="36"/>
      <c r="S61" s="36"/>
      <c r="T61" s="36"/>
    </row>
    <row r="62" spans="1:20" ht="15.6" x14ac:dyDescent="0.3">
      <c r="A62" s="103"/>
      <c r="B62" s="103"/>
      <c r="C62" s="106"/>
      <c r="D62" s="104"/>
      <c r="E62" s="103"/>
      <c r="F62" s="104"/>
      <c r="G62" s="107"/>
      <c r="H62" s="104"/>
      <c r="I62" s="86"/>
      <c r="J62" s="104"/>
      <c r="K62" s="104"/>
      <c r="L62" s="36"/>
      <c r="M62" s="36"/>
      <c r="N62" s="36"/>
      <c r="O62" s="36"/>
      <c r="P62" s="36"/>
      <c r="Q62" s="36"/>
      <c r="R62" s="36"/>
      <c r="S62" s="36"/>
      <c r="T62" s="36"/>
    </row>
    <row r="63" spans="1:20" ht="15.6" x14ac:dyDescent="0.3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36"/>
      <c r="M63" s="36"/>
      <c r="N63" s="36"/>
      <c r="O63" s="36"/>
      <c r="P63" s="36"/>
      <c r="Q63" s="36"/>
      <c r="R63" s="36"/>
      <c r="S63" s="36"/>
      <c r="T63" s="36"/>
    </row>
    <row r="64" spans="1:20" ht="15.6" x14ac:dyDescent="0.3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36"/>
      <c r="M64" s="36"/>
      <c r="N64" s="36"/>
      <c r="O64" s="36"/>
      <c r="P64" s="36"/>
      <c r="Q64" s="36"/>
      <c r="R64" s="36"/>
      <c r="S64" s="36"/>
      <c r="T64" s="36"/>
    </row>
    <row r="65" spans="1:20" ht="15.6" x14ac:dyDescent="0.3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36"/>
      <c r="M65" s="36"/>
      <c r="N65" s="36"/>
      <c r="O65" s="36"/>
      <c r="P65" s="36"/>
      <c r="Q65" s="36"/>
      <c r="R65" s="36"/>
      <c r="S65" s="36"/>
      <c r="T65" s="36"/>
    </row>
    <row r="66" spans="1:20" ht="15.6" x14ac:dyDescent="0.3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36"/>
      <c r="M66" s="36"/>
      <c r="N66" s="36"/>
      <c r="O66" s="36"/>
      <c r="P66" s="36"/>
      <c r="Q66" s="36"/>
      <c r="R66" s="36"/>
      <c r="S66" s="36"/>
      <c r="T66" s="36"/>
    </row>
    <row r="67" spans="1:20" ht="15.6" x14ac:dyDescent="0.3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36"/>
      <c r="M67" s="36"/>
      <c r="N67" s="36"/>
      <c r="O67" s="36"/>
      <c r="P67" s="36"/>
      <c r="Q67" s="36"/>
      <c r="R67" s="36"/>
      <c r="S67" s="36"/>
      <c r="T67" s="36"/>
    </row>
    <row r="68" spans="1:20" ht="15.6" x14ac:dyDescent="0.3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36"/>
      <c r="M68" s="36"/>
      <c r="N68" s="36"/>
      <c r="O68" s="36"/>
      <c r="P68" s="36"/>
      <c r="Q68" s="36"/>
      <c r="R68" s="36"/>
      <c r="S68" s="36"/>
      <c r="T68" s="36"/>
    </row>
    <row r="69" spans="1:20" ht="15.6" x14ac:dyDescent="0.3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36"/>
      <c r="M69" s="36"/>
      <c r="N69" s="36"/>
      <c r="O69" s="36"/>
      <c r="P69" s="36"/>
      <c r="Q69" s="36"/>
      <c r="R69" s="36"/>
      <c r="S69" s="36"/>
      <c r="T69" s="36"/>
    </row>
    <row r="70" spans="1:20" ht="15.6" x14ac:dyDescent="0.3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 ht="15.6" x14ac:dyDescent="0.3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 ht="15.6" x14ac:dyDescent="0.3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20" ht="15.6" x14ac:dyDescent="0.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 ht="15.6" x14ac:dyDescent="0.3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 ht="15.6" x14ac:dyDescent="0.3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 ht="15.6" x14ac:dyDescent="0.3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 ht="15.6" x14ac:dyDescent="0.3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 ht="15.6" x14ac:dyDescent="0.3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0" ht="15.6" x14ac:dyDescent="0.3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 ht="15.6" x14ac:dyDescent="0.3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 ht="15.6" x14ac:dyDescent="0.3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 ht="15.6" x14ac:dyDescent="0.3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 ht="15.6" x14ac:dyDescent="0.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 ht="15.6" x14ac:dyDescent="0.3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20" ht="15.6" x14ac:dyDescent="0.3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 ht="15.6" x14ac:dyDescent="0.3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 ht="15.6" x14ac:dyDescent="0.3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 ht="15.6" x14ac:dyDescent="0.3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 ht="15.6" x14ac:dyDescent="0.3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 ht="15.6" x14ac:dyDescent="0.3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20" ht="15.6" x14ac:dyDescent="0.3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 ht="15.6" x14ac:dyDescent="0.3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 ht="15.6" x14ac:dyDescent="0.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 ht="15.6" x14ac:dyDescent="0.3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6" x14ac:dyDescent="0.3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 ht="15.6" x14ac:dyDescent="0.3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20" ht="15.6" x14ac:dyDescent="0.3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 ht="15.6" x14ac:dyDescent="0.3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6" x14ac:dyDescent="0.3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 ht="15.6" x14ac:dyDescent="0.3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6" x14ac:dyDescent="0.3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 ht="15.6" x14ac:dyDescent="0.3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6" x14ac:dyDescent="0.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 ht="15.6" x14ac:dyDescent="0.3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6" x14ac:dyDescent="0.3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 ht="15.6" x14ac:dyDescent="0.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6" x14ac:dyDescent="0.3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 ht="15.6" x14ac:dyDescent="0.3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 ht="15.6" x14ac:dyDescent="0.3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 ht="15.6" x14ac:dyDescent="0.3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6" x14ac:dyDescent="0.3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 ht="15.6" x14ac:dyDescent="0.3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 ht="15.6" x14ac:dyDescent="0.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ht="15.6" x14ac:dyDescent="0.3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ht="15.6" x14ac:dyDescent="0.3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 ht="15.6" x14ac:dyDescent="0.3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 ht="15.6" x14ac:dyDescent="0.3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 ht="15.6" x14ac:dyDescent="0.3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 ht="15.6" x14ac:dyDescent="0.3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 ht="15.6" x14ac:dyDescent="0.3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 ht="15.6" x14ac:dyDescent="0.3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 ht="15.6" x14ac:dyDescent="0.3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 ht="15.6" x14ac:dyDescent="0.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 ht="15.6" x14ac:dyDescent="0.3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 ht="15.6" x14ac:dyDescent="0.3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 ht="15.6" x14ac:dyDescent="0.3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 ht="15.6" x14ac:dyDescent="0.3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 ht="15.6" x14ac:dyDescent="0.3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 ht="15.6" x14ac:dyDescent="0.3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 ht="15.6" x14ac:dyDescent="0.3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 ht="15.6" x14ac:dyDescent="0.3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 ht="15.6" x14ac:dyDescent="0.3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 ht="15.6" x14ac:dyDescent="0.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 ht="15.6" x14ac:dyDescent="0.3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 ht="15.6" x14ac:dyDescent="0.3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 ht="15.6" x14ac:dyDescent="0.3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 ht="15.6" x14ac:dyDescent="0.3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 ht="15.6" x14ac:dyDescent="0.3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 ht="15.6" x14ac:dyDescent="0.3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 ht="15.6" x14ac:dyDescent="0.3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 ht="15.6" x14ac:dyDescent="0.3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 ht="15.6" x14ac:dyDescent="0.3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 ht="15.6" x14ac:dyDescent="0.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 ht="15.6" x14ac:dyDescent="0.3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 ht="15.6" x14ac:dyDescent="0.3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 ht="15.6" x14ac:dyDescent="0.3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 ht="15.6" x14ac:dyDescent="0.3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 ht="15.6" x14ac:dyDescent="0.3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 ht="15.6" x14ac:dyDescent="0.3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 ht="15.6" x14ac:dyDescent="0.3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 ht="15.6" x14ac:dyDescent="0.3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 ht="15.6" x14ac:dyDescent="0.3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 ht="15.6" x14ac:dyDescent="0.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 ht="15.6" x14ac:dyDescent="0.3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 ht="15.6" x14ac:dyDescent="0.3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 ht="15.6" x14ac:dyDescent="0.3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 ht="15.6" x14ac:dyDescent="0.3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 ht="15.6" x14ac:dyDescent="0.3"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 ht="15.6" x14ac:dyDescent="0.3"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 ht="15.6" x14ac:dyDescent="0.3"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2:20" ht="15.6" x14ac:dyDescent="0.3">
      <c r="L161" s="36"/>
      <c r="M161" s="36"/>
      <c r="N161" s="36"/>
      <c r="O161" s="36"/>
      <c r="P161" s="36"/>
      <c r="Q161" s="36"/>
      <c r="R161" s="36"/>
      <c r="S161" s="36"/>
      <c r="T161" s="36"/>
    </row>
  </sheetData>
  <mergeCells count="12">
    <mergeCell ref="C57:D57"/>
    <mergeCell ref="B17:C17"/>
    <mergeCell ref="F17:G17"/>
    <mergeCell ref="C35:E35"/>
    <mergeCell ref="C36:E36"/>
    <mergeCell ref="C37:E37"/>
    <mergeCell ref="C38:E38"/>
    <mergeCell ref="C39:E39"/>
    <mergeCell ref="C40:E40"/>
    <mergeCell ref="D41:E41"/>
    <mergeCell ref="C50:D50"/>
    <mergeCell ref="C54:D54"/>
  </mergeCells>
  <conditionalFormatting sqref="D25">
    <cfRule type="cellIs" dxfId="1" priority="1" stopIfTrue="1" operator="equal">
      <formula>"UNSAFE"</formula>
    </cfRule>
    <cfRule type="cellIs" dxfId="0" priority="2" stopIfTrue="1" operator="equal">
      <formula>"OK."</formula>
    </cfRule>
  </conditionalFormatting>
  <dataValidations count="4">
    <dataValidation type="list" allowBlank="1" showInputMessage="1" showErrorMessage="1" sqref="B7" xr:uid="{00000000-0002-0000-0000-000000000000}">
      <formula1>$N$9:$N$16</formula1>
    </dataValidation>
    <dataValidation type="list" allowBlank="1" showInputMessage="1" showErrorMessage="1" sqref="J3" xr:uid="{00000000-0002-0000-0000-000001000000}">
      <formula1>$N$2:$N$4</formula1>
    </dataValidation>
    <dataValidation type="list" allowBlank="1" showInputMessage="1" showErrorMessage="1" sqref="D7" xr:uid="{00000000-0002-0000-0000-000002000000}">
      <formula1>$O$6:$U$6</formula1>
    </dataValidation>
    <dataValidation type="list" allowBlank="1" showInputMessage="1" showErrorMessage="1" sqref="E4" xr:uid="{00000000-0002-0000-0000-000003000000}">
      <formula1>$R$2:$R$3</formula1>
    </dataValidation>
  </dataValidations>
  <printOptions horizontalCentered="1" verticalCentered="1"/>
  <pageMargins left="0" right="0" top="0.25" bottom="0.25" header="0.5" footer="0.5"/>
  <pageSetup paperSize="9" scale="7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utoCAD.Drawing.17" shapeId="1025" r:id="rId4">
          <objectPr defaultSize="0" autoPict="0" r:id="rId5">
            <anchor moveWithCells="1">
              <from>
                <xdr:col>7</xdr:col>
                <xdr:colOff>38100</xdr:colOff>
                <xdr:row>6</xdr:row>
                <xdr:rowOff>190500</xdr:rowOff>
              </from>
              <to>
                <xdr:col>12</xdr:col>
                <xdr:colOff>601980</xdr:colOff>
                <xdr:row>18</xdr:row>
                <xdr:rowOff>45720</xdr:rowOff>
              </to>
            </anchor>
          </objectPr>
        </oleObject>
      </mc:Choice>
      <mc:Fallback>
        <oleObject progId="AutoCAD.Drawing.17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EGL-C-2</vt:lpstr>
      <vt:lpstr>'EGL-C-2'!Print_Area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2023-01-27T12:53:05Z</dcterms:modified>
</cp:coreProperties>
</file>