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 filterPrivacy="1"/>
  <xr:revisionPtr revIDLastSave="0" documentId="13_ncr:1_{DF48FC88-7058-4871-80B9-69E5CFB561EA}" xr6:coauthVersionLast="47" xr6:coauthVersionMax="47" xr10:uidLastSave="{00000000-0000-0000-0000-000000000000}"/>
  <bookViews>
    <workbookView xWindow="-108" yWindow="-108" windowWidth="23256" windowHeight="12576" firstSheet="1" activeTab="7" xr2:uid="{00000000-000D-0000-FFFF-FFFF00000000}"/>
  </bookViews>
  <sheets>
    <sheet name="RAFTERS || proj_6" sheetId="2" r:id="rId1"/>
    <sheet name="RAFTER17" sheetId="3" r:id="rId2"/>
    <sheet name="H4 (SEC 1)" sheetId="4" r:id="rId3"/>
    <sheet name="H15 (SEC 1)" sheetId="5" r:id="rId4"/>
    <sheet name="HUNCH-R9" sheetId="6" r:id="rId5"/>
    <sheet name="HUNCH-L9" sheetId="7" r:id="rId6"/>
    <sheet name="M-B-MEZ-2" sheetId="8" r:id="rId7"/>
    <sheet name="HALF FLOOR BEAM" sheetId="9" r:id="rId8"/>
  </sheets>
  <externalReferences>
    <externalReference r:id="rId9"/>
  </externalReferences>
  <definedNames>
    <definedName name="TABLE">[1]Sheet2!$F$5:$S$30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6" i="9" l="1"/>
  <c r="B47" i="9"/>
  <c r="G47" i="9" s="1"/>
  <c r="H29" i="9"/>
  <c r="N20" i="9"/>
  <c r="N19" i="9"/>
  <c r="O4" i="9" s="1"/>
  <c r="N16" i="9"/>
  <c r="B23" i="9" s="1"/>
  <c r="N15" i="9"/>
  <c r="F33" i="9" s="1"/>
  <c r="N14" i="9"/>
  <c r="F25" i="9" s="1"/>
  <c r="N13" i="9"/>
  <c r="N12" i="9"/>
  <c r="N11" i="9"/>
  <c r="N10" i="9"/>
  <c r="B50" i="9" s="1"/>
  <c r="B51" i="9" s="1"/>
  <c r="N7" i="9"/>
  <c r="B47" i="8"/>
  <c r="G47" i="8" s="1"/>
  <c r="H29" i="8"/>
  <c r="N20" i="8"/>
  <c r="N19" i="8"/>
  <c r="E18" i="8"/>
  <c r="C18" i="8"/>
  <c r="N16" i="8"/>
  <c r="B23" i="8" s="1"/>
  <c r="N15" i="8"/>
  <c r="F33" i="8" s="1"/>
  <c r="N14" i="8"/>
  <c r="F25" i="8" s="1"/>
  <c r="N13" i="8"/>
  <c r="N12" i="8"/>
  <c r="N11" i="8"/>
  <c r="H54" i="8" s="1"/>
  <c r="H55" i="8" s="1"/>
  <c r="N10" i="8"/>
  <c r="B50" i="8" s="1"/>
  <c r="B51" i="8" s="1"/>
  <c r="N7" i="8"/>
  <c r="N6" i="8"/>
  <c r="O4" i="8"/>
  <c r="N8" i="9" l="1"/>
  <c r="B37" i="9" s="1"/>
  <c r="F37" i="9" s="1"/>
  <c r="N9" i="9"/>
  <c r="B46" i="9" s="1"/>
  <c r="G46" i="9" s="1"/>
  <c r="B33" i="9"/>
  <c r="B34" i="9" s="1"/>
  <c r="F51" i="9"/>
  <c r="E51" i="9"/>
  <c r="F34" i="9"/>
  <c r="E34" i="9"/>
  <c r="H54" i="9"/>
  <c r="H55" i="9" s="1"/>
  <c r="C18" i="9"/>
  <c r="E18" i="9"/>
  <c r="N9" i="8"/>
  <c r="B46" i="8" s="1"/>
  <c r="G46" i="8" s="1"/>
  <c r="G18" i="8"/>
  <c r="A22" i="8" s="1"/>
  <c r="B33" i="8"/>
  <c r="B34" i="8" s="1"/>
  <c r="E34" i="8" s="1"/>
  <c r="G57" i="8"/>
  <c r="H56" i="8"/>
  <c r="F51" i="8"/>
  <c r="E51" i="8"/>
  <c r="N8" i="8"/>
  <c r="B37" i="8" s="1"/>
  <c r="B38" i="9" l="1"/>
  <c r="G57" i="9"/>
  <c r="H56" i="9"/>
  <c r="G18" i="9"/>
  <c r="B38" i="8"/>
  <c r="E38" i="8" s="1"/>
  <c r="F34" i="8"/>
  <c r="B22" i="8"/>
  <c r="E23" i="8" s="1"/>
  <c r="B25" i="8" s="1"/>
  <c r="B26" i="8" s="1"/>
  <c r="E26" i="8" s="1"/>
  <c r="F37" i="8"/>
  <c r="E38" i="9" l="1"/>
  <c r="B39" i="9"/>
  <c r="B40" i="9" s="1"/>
  <c r="B41" i="9" s="1"/>
  <c r="B42" i="9" s="1"/>
  <c r="A22" i="9"/>
  <c r="B22" i="9"/>
  <c r="E23" i="9" s="1"/>
  <c r="B25" i="9" s="1"/>
  <c r="B26" i="9" s="1"/>
  <c r="B39" i="8"/>
  <c r="B40" i="8" s="1"/>
  <c r="B41" i="8" s="1"/>
  <c r="B42" i="8" s="1"/>
  <c r="F42" i="8" s="1"/>
  <c r="F26" i="8"/>
  <c r="D55" i="8"/>
  <c r="C55" i="8"/>
  <c r="F42" i="9" l="1"/>
  <c r="E42" i="9"/>
  <c r="F26" i="9"/>
  <c r="E26" i="9"/>
  <c r="D55" i="9"/>
  <c r="C55" i="9"/>
  <c r="C54" i="9"/>
  <c r="D54" i="9"/>
  <c r="C54" i="8"/>
  <c r="D54" i="8"/>
  <c r="A59" i="8" s="1"/>
  <c r="E42" i="8"/>
  <c r="B47" i="7"/>
  <c r="G47" i="7" s="1"/>
  <c r="H29" i="7"/>
  <c r="N20" i="7"/>
  <c r="N19" i="7"/>
  <c r="E18" i="7" s="1"/>
  <c r="N16" i="7"/>
  <c r="B23" i="7" s="1"/>
  <c r="N15" i="7"/>
  <c r="F33" i="7" s="1"/>
  <c r="N14" i="7"/>
  <c r="F25" i="7" s="1"/>
  <c r="N13" i="7"/>
  <c r="N12" i="7"/>
  <c r="N11" i="7"/>
  <c r="N10" i="7"/>
  <c r="B50" i="7" s="1"/>
  <c r="B51" i="7" s="1"/>
  <c r="N7" i="7"/>
  <c r="N6" i="7"/>
  <c r="O4" i="7"/>
  <c r="A59" i="9" l="1"/>
  <c r="N8" i="7"/>
  <c r="B37" i="7" s="1"/>
  <c r="F37" i="7" s="1"/>
  <c r="B33" i="7"/>
  <c r="B34" i="7" s="1"/>
  <c r="F34" i="7" s="1"/>
  <c r="N9" i="7"/>
  <c r="B46" i="7" s="1"/>
  <c r="G46" i="7" s="1"/>
  <c r="F51" i="7"/>
  <c r="E51" i="7"/>
  <c r="C18" i="7"/>
  <c r="G18" i="7" s="1"/>
  <c r="H54" i="7"/>
  <c r="H55" i="7" s="1"/>
  <c r="E34" i="7" l="1"/>
  <c r="B38" i="7"/>
  <c r="E38" i="7" s="1"/>
  <c r="G57" i="7"/>
  <c r="H56" i="7"/>
  <c r="B22" i="7"/>
  <c r="E23" i="7" s="1"/>
  <c r="B25" i="7" s="1"/>
  <c r="B26" i="7" s="1"/>
  <c r="A22" i="7"/>
  <c r="B39" i="7" l="1"/>
  <c r="B40" i="7" s="1"/>
  <c r="B41" i="7" s="1"/>
  <c r="B42" i="7" s="1"/>
  <c r="F42" i="7" s="1"/>
  <c r="F26" i="7"/>
  <c r="E26" i="7"/>
  <c r="D55" i="7"/>
  <c r="C55" i="7"/>
  <c r="E42" i="7" l="1"/>
  <c r="C54" i="7"/>
  <c r="D54" i="7"/>
  <c r="A59" i="7" s="1"/>
  <c r="B47" i="6" l="1"/>
  <c r="G47" i="6" s="1"/>
  <c r="H29" i="6"/>
  <c r="N20" i="6"/>
  <c r="N19" i="6"/>
  <c r="O4" i="6" s="1"/>
  <c r="N16" i="6"/>
  <c r="B23" i="6" s="1"/>
  <c r="N15" i="6"/>
  <c r="F33" i="6" s="1"/>
  <c r="B33" i="6" s="1"/>
  <c r="B34" i="6" s="1"/>
  <c r="N14" i="6"/>
  <c r="F25" i="6" s="1"/>
  <c r="N13" i="6"/>
  <c r="N12" i="6"/>
  <c r="N11" i="6"/>
  <c r="N10" i="6"/>
  <c r="B50" i="6" s="1"/>
  <c r="B51" i="6" s="1"/>
  <c r="N8" i="6"/>
  <c r="B37" i="6" s="1"/>
  <c r="F37" i="6" s="1"/>
  <c r="N7" i="6"/>
  <c r="N6" i="6"/>
  <c r="N9" i="6" l="1"/>
  <c r="B46" i="6" s="1"/>
  <c r="G46" i="6" s="1"/>
  <c r="F34" i="6"/>
  <c r="E34" i="6"/>
  <c r="F51" i="6"/>
  <c r="E51" i="6"/>
  <c r="C18" i="6"/>
  <c r="H54" i="6"/>
  <c r="H55" i="6" s="1"/>
  <c r="E18" i="6"/>
  <c r="B38" i="6"/>
  <c r="E38" i="6" s="1"/>
  <c r="B39" i="6" l="1"/>
  <c r="B40" i="6" s="1"/>
  <c r="B41" i="6" s="1"/>
  <c r="B42" i="6" s="1"/>
  <c r="F42" i="6" s="1"/>
  <c r="G57" i="6"/>
  <c r="H56" i="6"/>
  <c r="G18" i="6"/>
  <c r="E42" i="6" l="1"/>
  <c r="B22" i="6"/>
  <c r="E23" i="6" s="1"/>
  <c r="B25" i="6" s="1"/>
  <c r="B26" i="6" s="1"/>
  <c r="A22" i="6"/>
  <c r="F26" i="6" l="1"/>
  <c r="E26" i="6"/>
  <c r="D55" i="6"/>
  <c r="C55" i="6"/>
  <c r="D54" i="6"/>
  <c r="C54" i="6"/>
  <c r="A59" i="6" l="1"/>
  <c r="B47" i="5"/>
  <c r="G47" i="5" s="1"/>
  <c r="H29" i="5"/>
  <c r="N20" i="5"/>
  <c r="N19" i="5"/>
  <c r="E18" i="5"/>
  <c r="C18" i="5"/>
  <c r="G18" i="5" s="1"/>
  <c r="N16" i="5"/>
  <c r="B23" i="5" s="1"/>
  <c r="N15" i="5"/>
  <c r="F33" i="5" s="1"/>
  <c r="N14" i="5"/>
  <c r="F25" i="5" s="1"/>
  <c r="N13" i="5"/>
  <c r="N12" i="5"/>
  <c r="N11" i="5"/>
  <c r="H54" i="5" s="1"/>
  <c r="H55" i="5" s="1"/>
  <c r="N10" i="5"/>
  <c r="B50" i="5" s="1"/>
  <c r="B51" i="5" s="1"/>
  <c r="N7" i="5"/>
  <c r="N6" i="5"/>
  <c r="O4" i="5"/>
  <c r="N9" i="5" l="1"/>
  <c r="B46" i="5" s="1"/>
  <c r="G46" i="5" s="1"/>
  <c r="B33" i="5"/>
  <c r="B34" i="5" s="1"/>
  <c r="E34" i="5" s="1"/>
  <c r="G57" i="5"/>
  <c r="H56" i="5"/>
  <c r="F51" i="5"/>
  <c r="E51" i="5"/>
  <c r="A22" i="5"/>
  <c r="N8" i="5"/>
  <c r="B37" i="5" s="1"/>
  <c r="B22" i="5" l="1"/>
  <c r="E23" i="5" s="1"/>
  <c r="B25" i="5" s="1"/>
  <c r="B26" i="5" s="1"/>
  <c r="F26" i="5" s="1"/>
  <c r="B38" i="5"/>
  <c r="E38" i="5" s="1"/>
  <c r="F34" i="5"/>
  <c r="F37" i="5"/>
  <c r="B39" i="5"/>
  <c r="B40" i="5" s="1"/>
  <c r="B41" i="5" s="1"/>
  <c r="B42" i="5" s="1"/>
  <c r="D55" i="5" l="1"/>
  <c r="C55" i="5"/>
  <c r="E26" i="5"/>
  <c r="C54" i="5"/>
  <c r="E42" i="5"/>
  <c r="D54" i="5"/>
  <c r="F42" i="5"/>
  <c r="A59" i="5" l="1"/>
  <c r="B47" i="4"/>
  <c r="G47" i="4" s="1"/>
  <c r="H29" i="4"/>
  <c r="N20" i="4"/>
  <c r="N19" i="4"/>
  <c r="E18" i="4" s="1"/>
  <c r="C18" i="4"/>
  <c r="N16" i="4"/>
  <c r="B23" i="4" s="1"/>
  <c r="N15" i="4"/>
  <c r="F33" i="4" s="1"/>
  <c r="B33" i="4" s="1"/>
  <c r="B34" i="4" s="1"/>
  <c r="N14" i="4"/>
  <c r="F25" i="4" s="1"/>
  <c r="N13" i="4"/>
  <c r="N12" i="4"/>
  <c r="N11" i="4"/>
  <c r="H54" i="4" s="1"/>
  <c r="H55" i="4" s="1"/>
  <c r="N10" i="4"/>
  <c r="B50" i="4" s="1"/>
  <c r="B51" i="4" s="1"/>
  <c r="F10" i="4"/>
  <c r="N8" i="4"/>
  <c r="N7" i="4"/>
  <c r="N6" i="4"/>
  <c r="O4" i="4"/>
  <c r="N9" i="4" l="1"/>
  <c r="B46" i="4" s="1"/>
  <c r="G46" i="4" s="1"/>
  <c r="B37" i="4"/>
  <c r="F37" i="4" s="1"/>
  <c r="F51" i="4"/>
  <c r="E51" i="4"/>
  <c r="F34" i="4"/>
  <c r="E34" i="4"/>
  <c r="G18" i="4"/>
  <c r="G57" i="4"/>
  <c r="H56" i="4"/>
  <c r="B38" i="4" l="1"/>
  <c r="E38" i="4" s="1"/>
  <c r="B22" i="4"/>
  <c r="E23" i="4" s="1"/>
  <c r="B25" i="4" s="1"/>
  <c r="B26" i="4" s="1"/>
  <c r="A22" i="4"/>
  <c r="B39" i="4" l="1"/>
  <c r="B40" i="4" s="1"/>
  <c r="B41" i="4" s="1"/>
  <c r="B42" i="4" s="1"/>
  <c r="F42" i="4" s="1"/>
  <c r="F26" i="4"/>
  <c r="E26" i="4"/>
  <c r="D55" i="4"/>
  <c r="C55" i="4"/>
  <c r="E42" i="4" l="1"/>
  <c r="C54" i="4"/>
  <c r="D54" i="4"/>
  <c r="A59" i="4" s="1"/>
  <c r="B47" i="3"/>
  <c r="G47" i="3" s="1"/>
  <c r="H29" i="3"/>
  <c r="N20" i="3"/>
  <c r="N19" i="3"/>
  <c r="O4" i="3" s="1"/>
  <c r="N16" i="3"/>
  <c r="B23" i="3" s="1"/>
  <c r="N15" i="3"/>
  <c r="F33" i="3" s="1"/>
  <c r="N14" i="3"/>
  <c r="F25" i="3" s="1"/>
  <c r="N13" i="3"/>
  <c r="N12" i="3"/>
  <c r="N11" i="3"/>
  <c r="N10" i="3"/>
  <c r="B50" i="3" s="1"/>
  <c r="B51" i="3" s="1"/>
  <c r="N7" i="3"/>
  <c r="N6" i="3"/>
  <c r="N8" i="3" l="1"/>
  <c r="B37" i="3" s="1"/>
  <c r="F37" i="3" s="1"/>
  <c r="N9" i="3"/>
  <c r="B46" i="3" s="1"/>
  <c r="G46" i="3" s="1"/>
  <c r="B33" i="3"/>
  <c r="B34" i="3" s="1"/>
  <c r="F34" i="3" s="1"/>
  <c r="F51" i="3"/>
  <c r="E51" i="3"/>
  <c r="B39" i="3"/>
  <c r="B40" i="3" s="1"/>
  <c r="B41" i="3" s="1"/>
  <c r="B42" i="3" s="1"/>
  <c r="H54" i="3"/>
  <c r="H55" i="3" s="1"/>
  <c r="B38" i="3"/>
  <c r="E38" i="3" s="1"/>
  <c r="C18" i="3"/>
  <c r="E18" i="3"/>
  <c r="E34" i="3" l="1"/>
  <c r="F42" i="3"/>
  <c r="E42" i="3"/>
  <c r="G57" i="3"/>
  <c r="H56" i="3"/>
  <c r="G18" i="3"/>
  <c r="A22" i="3" l="1"/>
  <c r="B22" i="3"/>
  <c r="E23" i="3" s="1"/>
  <c r="B25" i="3" s="1"/>
  <c r="B26" i="3" s="1"/>
  <c r="F26" i="3" l="1"/>
  <c r="E26" i="3"/>
  <c r="D55" i="3"/>
  <c r="C55" i="3"/>
  <c r="C54" i="3"/>
  <c r="D54" i="3"/>
  <c r="A59" i="3" l="1"/>
  <c r="I16" i="2" l="1"/>
  <c r="I15" i="2"/>
  <c r="I12" i="2"/>
  <c r="I9" i="2"/>
  <c r="I6" i="2"/>
  <c r="I3" i="2"/>
</calcChain>
</file>

<file path=xl/sharedStrings.xml><?xml version="1.0" encoding="utf-8"?>
<sst xmlns="http://schemas.openxmlformats.org/spreadsheetml/2006/main" count="1029" uniqueCount="125">
  <si>
    <t>RAFTER</t>
  </si>
  <si>
    <t>SEC</t>
  </si>
  <si>
    <t>Load cases (MAX)</t>
  </si>
  <si>
    <t>NORMAL(ton)</t>
  </si>
  <si>
    <t>SHEAR (ton)</t>
  </si>
  <si>
    <t>MOMENT (t.m)</t>
  </si>
  <si>
    <t>LBx (m)</t>
  </si>
  <si>
    <t>Lby (m)</t>
  </si>
  <si>
    <t>Lb (m)</t>
  </si>
  <si>
    <t>sections</t>
  </si>
  <si>
    <t>tw (cm)</t>
  </si>
  <si>
    <t>hw (cm)</t>
  </si>
  <si>
    <t>tf (cm)</t>
  </si>
  <si>
    <t>bf (cm)</t>
  </si>
  <si>
    <t>1.2D+1.6Lr+0.8Wy-</t>
  </si>
  <si>
    <t>H4</t>
  </si>
  <si>
    <t>0.9D+1.3Wy+</t>
  </si>
  <si>
    <t>RAFTER3</t>
  </si>
  <si>
    <t>0.9D+1.3Wx+</t>
  </si>
  <si>
    <t>RAFTER17</t>
  </si>
  <si>
    <t>Station (m)</t>
  </si>
  <si>
    <t>1.2D+1.3Wy++0.5LL</t>
  </si>
  <si>
    <t>1.2D+1.3Wy-+0.5LL</t>
  </si>
  <si>
    <t>RAFTER18</t>
  </si>
  <si>
    <t>H14</t>
  </si>
  <si>
    <t>1.2D+1.6Lr+0.5LL</t>
  </si>
  <si>
    <t>H15</t>
  </si>
  <si>
    <t>HUNCH-R4</t>
  </si>
  <si>
    <t>HUNCH-R9</t>
  </si>
  <si>
    <t>HUNCH-L2</t>
  </si>
  <si>
    <t>HUNCH-L9</t>
  </si>
  <si>
    <t>M-B-MEZ-2</t>
  </si>
  <si>
    <t>Length(m)</t>
  </si>
  <si>
    <t>GIRD-BEM2</t>
  </si>
  <si>
    <t>Design of Built-up Welded (Compact/Non-Compact) Steel I sections</t>
  </si>
  <si>
    <t>Section Dimensions</t>
  </si>
  <si>
    <t>Flanges</t>
  </si>
  <si>
    <t>Web</t>
  </si>
  <si>
    <t>Hint:</t>
  </si>
  <si>
    <t>tf=</t>
  </si>
  <si>
    <t>cm</t>
  </si>
  <si>
    <t>tw=</t>
  </si>
  <si>
    <t>1st trial Sx=Mu/(.75*Fy)=</t>
  </si>
  <si>
    <t>b=</t>
  </si>
  <si>
    <t>hw=</t>
  </si>
  <si>
    <t>Length (cm)</t>
  </si>
  <si>
    <t>Section Properties</t>
  </si>
  <si>
    <t xml:space="preserve">NO fly bracing </t>
  </si>
  <si>
    <t>Ix</t>
  </si>
  <si>
    <t>cm4</t>
  </si>
  <si>
    <t>Material:</t>
  </si>
  <si>
    <t>Geometry:</t>
  </si>
  <si>
    <t>Iy</t>
  </si>
  <si>
    <t>Steel Grade</t>
  </si>
  <si>
    <t>St.37</t>
  </si>
  <si>
    <t>Lb=</t>
  </si>
  <si>
    <t>rx=</t>
  </si>
  <si>
    <t>Cb=</t>
  </si>
  <si>
    <t>ry=</t>
  </si>
  <si>
    <t>Straining Actions:</t>
  </si>
  <si>
    <t>Lbx=</t>
  </si>
  <si>
    <t>A=</t>
  </si>
  <si>
    <t>cm2</t>
  </si>
  <si>
    <t>Mux=</t>
  </si>
  <si>
    <t>t.m</t>
  </si>
  <si>
    <t>Lby=</t>
  </si>
  <si>
    <t>Aw=</t>
  </si>
  <si>
    <t>L=</t>
  </si>
  <si>
    <t>Sx=</t>
  </si>
  <si>
    <t>cm3</t>
  </si>
  <si>
    <t>Qu=</t>
  </si>
  <si>
    <t>t</t>
  </si>
  <si>
    <t>Lh=</t>
  </si>
  <si>
    <t>Sy=</t>
  </si>
  <si>
    <t>Nu=</t>
  </si>
  <si>
    <t>Zx=</t>
  </si>
  <si>
    <t>Tu=</t>
  </si>
  <si>
    <t>Zy=</t>
  </si>
  <si>
    <t>rt=</t>
  </si>
  <si>
    <t xml:space="preserve">Flexure </t>
  </si>
  <si>
    <t>(1) Local Buckling</t>
  </si>
  <si>
    <t>Mateial Properties</t>
  </si>
  <si>
    <t>Fy=</t>
  </si>
  <si>
    <t>t/cm2</t>
  </si>
  <si>
    <t>(2) LTB</t>
  </si>
  <si>
    <t>Fu=</t>
  </si>
  <si>
    <t>E=</t>
  </si>
  <si>
    <t>Lr=</t>
  </si>
  <si>
    <t>Mn=</t>
  </si>
  <si>
    <t>≤</t>
  </si>
  <si>
    <t>Mp=</t>
  </si>
  <si>
    <t>Фb*Mn=</t>
  </si>
  <si>
    <t>D/C=</t>
  </si>
  <si>
    <t>Flexure about minor axis</t>
  </si>
  <si>
    <t>Compact Flange</t>
  </si>
  <si>
    <t>Compact Web</t>
  </si>
  <si>
    <t>Case A</t>
  </si>
  <si>
    <t>Axial Compression</t>
  </si>
  <si>
    <t>λx=</t>
  </si>
  <si>
    <t>λy=</t>
  </si>
  <si>
    <t>λc=</t>
  </si>
  <si>
    <t>Fcr=</t>
  </si>
  <si>
    <t>Pn=</t>
  </si>
  <si>
    <t>Фc*Pn=</t>
  </si>
  <si>
    <t>Axial Tension</t>
  </si>
  <si>
    <t>(1) Stiffnes condition</t>
  </si>
  <si>
    <t>λ=</t>
  </si>
  <si>
    <t>Lh/60=</t>
  </si>
  <si>
    <t>h</t>
  </si>
  <si>
    <t>(2) Strenght condition</t>
  </si>
  <si>
    <t>Фt*Pn=</t>
  </si>
  <si>
    <t>Combined (Normal Force + Flexure)</t>
  </si>
  <si>
    <t>Shear Force</t>
  </si>
  <si>
    <t>M+C</t>
  </si>
  <si>
    <t>Vn=</t>
  </si>
  <si>
    <t>M+T</t>
  </si>
  <si>
    <t>Фv*Vn=</t>
  </si>
  <si>
    <t>fy</t>
  </si>
  <si>
    <t>fu</t>
  </si>
  <si>
    <t>St.44</t>
  </si>
  <si>
    <t>St.52</t>
  </si>
  <si>
    <t>H 4 ( SEC1)</t>
  </si>
  <si>
    <t xml:space="preserve"> NO fly bracing</t>
  </si>
  <si>
    <t>H 15 ( SEC 1)</t>
  </si>
  <si>
    <t>HALF FLOOR BEAM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</si>
</sst>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78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charset val="178"/>
      <scheme val="minor"/>
    </font>
    <font>
      <b/>
      <sz val="13"/>
      <color theme="1"/>
      <name val="Castellar"/>
      <family val="1"/>
    </font>
    <font>
      <sz val="11"/>
      <color theme="1"/>
      <name val="Calibri"/>
      <family val="2"/>
    </font>
    <font>
      <b/>
      <sz val="10"/>
      <name val="Arial"/>
      <family val="2"/>
      <charset val="178"/>
    </font>
    <font>
      <sz val="10"/>
      <name val="Arial"/>
      <family val="2"/>
      <charset val="178"/>
    </font>
  </fonts>
  <fills count="1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0" fontId="1" fillId="0" borderId="0"/>
  </cellStyleXfs>
  <cellXfs count="210">
    <xf numFmtId="0" fontId="0" fillId="0" borderId="0" xfId="0"/>
    <xf numFmtId="0" fontId="0" fillId="2" borderId="2" xfId="0" applyFill="1" applyBorder="1" applyAlignment="1">
      <alignment horizontal="center" vertical="center"/>
    </xf>
    <xf numFmtId="0" fontId="1" fillId="0" borderId="3" xfId="1" applyBorder="1" applyAlignment="1">
      <alignment horizontal="center" vertical="center"/>
    </xf>
    <xf numFmtId="49" fontId="1" fillId="0" borderId="3" xfId="2" applyNumberFormat="1" applyBorder="1" applyAlignment="1">
      <alignment horizontal="center"/>
    </xf>
    <xf numFmtId="0" fontId="1" fillId="3" borderId="3" xfId="2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1" xfId="1" applyBorder="1" applyAlignment="1">
      <alignment horizontal="center" vertical="center"/>
    </xf>
    <xf numFmtId="49" fontId="1" fillId="0" borderId="1" xfId="1" applyNumberFormat="1" applyBorder="1" applyAlignment="1">
      <alignment horizontal="center"/>
    </xf>
    <xf numFmtId="0" fontId="1" fillId="3" borderId="1" xfId="1" applyFill="1" applyBorder="1" applyAlignment="1">
      <alignment horizontal="center"/>
    </xf>
    <xf numFmtId="0" fontId="1" fillId="4" borderId="1" xfId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49" fontId="1" fillId="0" borderId="1" xfId="1" applyNumberFormat="1" applyBorder="1" applyAlignment="1">
      <alignment horizontal="center" vertical="center"/>
    </xf>
    <xf numFmtId="49" fontId="1" fillId="0" borderId="1" xfId="2" applyNumberFormat="1" applyBorder="1" applyAlignment="1">
      <alignment horizontal="center"/>
    </xf>
    <xf numFmtId="0" fontId="1" fillId="0" borderId="1" xfId="1" applyBorder="1" applyAlignment="1">
      <alignment horizontal="center"/>
    </xf>
    <xf numFmtId="0" fontId="1" fillId="3" borderId="1" xfId="2" applyFill="1" applyBorder="1" applyAlignment="1">
      <alignment horizontal="center"/>
    </xf>
    <xf numFmtId="0" fontId="4" fillId="3" borderId="3" xfId="2" applyFont="1" applyFill="1" applyBorder="1" applyAlignment="1">
      <alignment horizontal="center"/>
    </xf>
    <xf numFmtId="0" fontId="4" fillId="3" borderId="1" xfId="1" applyFont="1" applyFill="1" applyBorder="1" applyAlignment="1">
      <alignment horizontal="center"/>
    </xf>
    <xf numFmtId="0" fontId="4" fillId="3" borderId="1" xfId="2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1" fillId="0" borderId="2" xfId="1" applyNumberFormat="1" applyBorder="1" applyAlignment="1">
      <alignment horizontal="center"/>
    </xf>
    <xf numFmtId="0" fontId="1" fillId="3" borderId="2" xfId="1" applyFill="1" applyBorder="1" applyAlignment="1">
      <alignment horizontal="center"/>
    </xf>
    <xf numFmtId="0" fontId="1" fillId="0" borderId="6" xfId="1" applyBorder="1" applyAlignment="1">
      <alignment horizontal="center" vertical="center"/>
    </xf>
    <xf numFmtId="49" fontId="1" fillId="0" borderId="6" xfId="1" applyNumberFormat="1" applyBorder="1" applyAlignment="1">
      <alignment horizontal="center"/>
    </xf>
    <xf numFmtId="0" fontId="1" fillId="0" borderId="2" xfId="1" applyBorder="1" applyAlignment="1">
      <alignment horizontal="center" vertical="center"/>
    </xf>
    <xf numFmtId="49" fontId="1" fillId="0" borderId="12" xfId="1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1" fillId="0" borderId="13" xfId="1" applyBorder="1" applyAlignment="1">
      <alignment horizontal="center" vertical="center"/>
    </xf>
    <xf numFmtId="49" fontId="1" fillId="0" borderId="13" xfId="1" applyNumberFormat="1" applyBorder="1" applyAlignment="1">
      <alignment horizontal="center"/>
    </xf>
    <xf numFmtId="0" fontId="4" fillId="3" borderId="13" xfId="1" applyFont="1" applyFill="1" applyBorder="1" applyAlignment="1">
      <alignment horizontal="center"/>
    </xf>
    <xf numFmtId="0" fontId="1" fillId="3" borderId="13" xfId="1" applyFill="1" applyBorder="1" applyAlignment="1">
      <alignment horizontal="center"/>
    </xf>
    <xf numFmtId="0" fontId="0" fillId="0" borderId="2" xfId="0" applyBorder="1" applyAlignment="1">
      <alignment horizontal="center"/>
    </xf>
    <xf numFmtId="49" fontId="1" fillId="0" borderId="2" xfId="2" applyNumberFormat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49" fontId="1" fillId="0" borderId="14" xfId="1" applyNumberForma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0" borderId="14" xfId="1" applyBorder="1" applyAlignment="1">
      <alignment horizontal="center"/>
    </xf>
    <xf numFmtId="49" fontId="1" fillId="0" borderId="14" xfId="1" applyNumberFormat="1" applyBorder="1" applyAlignment="1">
      <alignment horizontal="center"/>
    </xf>
    <xf numFmtId="0" fontId="4" fillId="3" borderId="14" xfId="1" applyFont="1" applyFill="1" applyBorder="1" applyAlignment="1">
      <alignment horizontal="center"/>
    </xf>
    <xf numFmtId="0" fontId="1" fillId="3" borderId="14" xfId="3" applyFill="1" applyBorder="1" applyAlignment="1">
      <alignment horizontal="center"/>
    </xf>
    <xf numFmtId="0" fontId="1" fillId="3" borderId="14" xfId="1" applyFill="1" applyBorder="1" applyAlignment="1">
      <alignment horizontal="center"/>
    </xf>
    <xf numFmtId="0" fontId="4" fillId="3" borderId="6" xfId="1" applyFont="1" applyFill="1" applyBorder="1" applyAlignment="1">
      <alignment horizontal="center"/>
    </xf>
    <xf numFmtId="49" fontId="1" fillId="0" borderId="15" xfId="1" applyNumberFormat="1" applyBorder="1" applyAlignment="1">
      <alignment horizontal="center" vertical="center"/>
    </xf>
    <xf numFmtId="49" fontId="1" fillId="0" borderId="15" xfId="1" applyNumberFormat="1" applyBorder="1" applyAlignment="1">
      <alignment horizontal="center"/>
    </xf>
    <xf numFmtId="0" fontId="4" fillId="3" borderId="17" xfId="1" applyFont="1" applyFill="1" applyBorder="1" applyAlignment="1">
      <alignment horizontal="center"/>
    </xf>
    <xf numFmtId="0" fontId="1" fillId="3" borderId="17" xfId="1" applyFill="1" applyBorder="1" applyAlignment="1">
      <alignment horizontal="center"/>
    </xf>
    <xf numFmtId="0" fontId="0" fillId="0" borderId="18" xfId="0" applyBorder="1" applyAlignment="1">
      <alignment horizontal="center" vertical="center"/>
    </xf>
    <xf numFmtId="49" fontId="1" fillId="0" borderId="18" xfId="1" applyNumberFormat="1" applyBorder="1" applyAlignment="1">
      <alignment horizontal="center"/>
    </xf>
    <xf numFmtId="0" fontId="1" fillId="0" borderId="19" xfId="1" applyBorder="1" applyAlignment="1">
      <alignment horizontal="center"/>
    </xf>
    <xf numFmtId="0" fontId="1" fillId="3" borderId="18" xfId="1" applyFill="1" applyBorder="1" applyAlignment="1">
      <alignment horizontal="center"/>
    </xf>
    <xf numFmtId="0" fontId="1" fillId="3" borderId="18" xfId="3" applyFill="1" applyBorder="1" applyAlignment="1">
      <alignment horizontal="center"/>
    </xf>
    <xf numFmtId="0" fontId="4" fillId="3" borderId="18" xfId="1" applyFont="1" applyFill="1" applyBorder="1" applyAlignment="1">
      <alignment horizontal="center"/>
    </xf>
    <xf numFmtId="0" fontId="4" fillId="3" borderId="20" xfId="3" applyFont="1" applyFill="1" applyBorder="1" applyAlignment="1">
      <alignment horizontal="center"/>
    </xf>
    <xf numFmtId="0" fontId="1" fillId="3" borderId="20" xfId="1" applyFill="1" applyBorder="1" applyAlignment="1">
      <alignment horizontal="center"/>
    </xf>
    <xf numFmtId="0" fontId="4" fillId="3" borderId="6" xfId="3" applyFont="1" applyFill="1" applyBorder="1" applyAlignment="1">
      <alignment horizont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1" fillId="0" borderId="11" xfId="1" applyBorder="1" applyAlignment="1">
      <alignment horizontal="center" vertical="center"/>
    </xf>
    <xf numFmtId="0" fontId="1" fillId="0" borderId="12" xfId="1" applyBorder="1" applyAlignment="1">
      <alignment horizontal="center" vertical="center"/>
    </xf>
    <xf numFmtId="0" fontId="1" fillId="0" borderId="14" xfId="1" applyBorder="1" applyAlignment="1">
      <alignment horizontal="center" vertical="center"/>
    </xf>
    <xf numFmtId="0" fontId="1" fillId="0" borderId="10" xfId="1" applyBorder="1" applyAlignment="1">
      <alignment horizontal="center" vertical="center"/>
    </xf>
    <xf numFmtId="49" fontId="1" fillId="5" borderId="1" xfId="1" applyNumberFormat="1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5" borderId="16" xfId="0" applyFill="1" applyBorder="1" applyAlignment="1">
      <alignment horizontal="center" vertical="center"/>
    </xf>
    <xf numFmtId="49" fontId="1" fillId="5" borderId="6" xfId="1" applyNumberFormat="1" applyFill="1" applyBorder="1" applyAlignment="1">
      <alignment horizontal="center" vertical="center"/>
    </xf>
    <xf numFmtId="49" fontId="0" fillId="5" borderId="1" xfId="0" applyNumberFormat="1" applyFill="1" applyBorder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7" borderId="32" xfId="0" applyFill="1" applyBorder="1" applyAlignment="1">
      <alignment horizontal="center" vertical="center"/>
    </xf>
    <xf numFmtId="0" fontId="0" fillId="7" borderId="33" xfId="0" applyFill="1" applyBorder="1" applyAlignment="1">
      <alignment horizontal="center" vertical="center"/>
    </xf>
    <xf numFmtId="2" fontId="0" fillId="8" borderId="38" xfId="0" applyNumberFormat="1" applyFill="1" applyBorder="1" applyAlignment="1">
      <alignment horizontal="center" vertical="center"/>
    </xf>
    <xf numFmtId="0" fontId="0" fillId="7" borderId="39" xfId="0" applyFill="1" applyBorder="1" applyAlignment="1">
      <alignment horizontal="center" vertical="center"/>
    </xf>
    <xf numFmtId="0" fontId="0" fillId="3" borderId="40" xfId="0" applyFill="1" applyBorder="1" applyAlignment="1">
      <alignment horizontal="center" vertical="center"/>
    </xf>
    <xf numFmtId="0" fontId="0" fillId="7" borderId="41" xfId="0" applyFill="1" applyBorder="1" applyAlignment="1">
      <alignment horizontal="center" vertical="center"/>
    </xf>
    <xf numFmtId="0" fontId="0" fillId="7" borderId="42" xfId="0" applyFill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3" borderId="0" xfId="0" applyFill="1" applyAlignment="1">
      <alignment vertical="center"/>
    </xf>
    <xf numFmtId="0" fontId="0" fillId="9" borderId="46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9" borderId="47" xfId="0" applyFill="1" applyBorder="1" applyAlignment="1">
      <alignment horizontal="center" vertical="center"/>
    </xf>
    <xf numFmtId="0" fontId="0" fillId="7" borderId="48" xfId="0" applyFill="1" applyBorder="1" applyAlignment="1">
      <alignment horizontal="center" vertical="center"/>
    </xf>
    <xf numFmtId="0" fontId="0" fillId="7" borderId="49" xfId="0" applyFill="1" applyBorder="1" applyAlignment="1">
      <alignment horizontal="center" vertical="center"/>
    </xf>
    <xf numFmtId="0" fontId="0" fillId="7" borderId="46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7" borderId="47" xfId="0" applyFill="1" applyBorder="1" applyAlignment="1">
      <alignment horizontal="center" vertical="center"/>
    </xf>
    <xf numFmtId="2" fontId="0" fillId="9" borderId="1" xfId="0" applyNumberFormat="1" applyFill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2" fontId="0" fillId="3" borderId="6" xfId="0" applyNumberFormat="1" applyFill="1" applyBorder="1" applyAlignment="1">
      <alignment horizontal="center" vertical="center"/>
    </xf>
    <xf numFmtId="0" fontId="0" fillId="0" borderId="30" xfId="0" applyBorder="1" applyAlignment="1">
      <alignment vertical="center"/>
    </xf>
    <xf numFmtId="0" fontId="0" fillId="10" borderId="46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47" xfId="0" applyFill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0" fontId="0" fillId="0" borderId="51" xfId="0" applyBorder="1" applyAlignment="1">
      <alignment vertical="center"/>
    </xf>
    <xf numFmtId="0" fontId="0" fillId="9" borderId="39" xfId="0" applyFill="1" applyBorder="1" applyAlignment="1">
      <alignment horizontal="center" vertical="center"/>
    </xf>
    <xf numFmtId="2" fontId="0" fillId="9" borderId="40" xfId="0" applyNumberFormat="1" applyFill="1" applyBorder="1" applyAlignment="1">
      <alignment horizontal="center" vertical="center"/>
    </xf>
    <xf numFmtId="0" fontId="0" fillId="9" borderId="41" xfId="0" applyFill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9" borderId="9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9" borderId="32" xfId="0" applyFill="1" applyBorder="1" applyAlignment="1">
      <alignment horizontal="center" vertical="center"/>
    </xf>
    <xf numFmtId="0" fontId="0" fillId="0" borderId="30" xfId="0" applyBorder="1" applyAlignment="1">
      <alignment horizontal="left" vertical="center"/>
    </xf>
    <xf numFmtId="0" fontId="0" fillId="9" borderId="40" xfId="0" applyFill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6" xfId="0" applyFont="1" applyBorder="1" applyAlignment="1">
      <alignment horizontal="left" vertical="center"/>
    </xf>
    <xf numFmtId="2" fontId="0" fillId="11" borderId="37" xfId="0" applyNumberFormat="1" applyFill="1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12" borderId="37" xfId="0" applyFill="1" applyBorder="1" applyAlignment="1">
      <alignment horizontal="center" vertical="center"/>
    </xf>
    <xf numFmtId="164" fontId="0" fillId="12" borderId="37" xfId="0" applyNumberFormat="1" applyFill="1" applyBorder="1" applyAlignment="1">
      <alignment horizontal="center" vertical="center"/>
    </xf>
    <xf numFmtId="2" fontId="0" fillId="0" borderId="37" xfId="0" applyNumberFormat="1" applyBorder="1" applyAlignment="1">
      <alignment horizontal="center" vertical="center"/>
    </xf>
    <xf numFmtId="0" fontId="6" fillId="0" borderId="30" xfId="0" applyFont="1" applyBorder="1" applyAlignment="1">
      <alignment horizontal="left" vertical="center"/>
    </xf>
    <xf numFmtId="165" fontId="0" fillId="0" borderId="0" xfId="0" applyNumberFormat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12" borderId="29" xfId="0" applyFill="1" applyBorder="1" applyAlignment="1">
      <alignment horizontal="center" vertical="center"/>
    </xf>
    <xf numFmtId="164" fontId="0" fillId="12" borderId="29" xfId="0" applyNumberForma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2" fontId="0" fillId="11" borderId="0" xfId="0" applyNumberFormat="1" applyFill="1" applyAlignment="1">
      <alignment horizontal="center" vertical="center"/>
    </xf>
    <xf numFmtId="0" fontId="6" fillId="12" borderId="30" xfId="0" applyFont="1" applyFill="1" applyBorder="1" applyAlignment="1">
      <alignment horizontal="center" vertical="center"/>
    </xf>
    <xf numFmtId="2" fontId="7" fillId="0" borderId="0" xfId="0" applyNumberFormat="1" applyFont="1" applyAlignment="1">
      <alignment vertical="center" wrapText="1"/>
    </xf>
    <xf numFmtId="2" fontId="7" fillId="0" borderId="0" xfId="0" applyNumberFormat="1" applyFont="1" applyAlignment="1">
      <alignment horizontal="center" vertical="center"/>
    </xf>
    <xf numFmtId="1" fontId="7" fillId="0" borderId="0" xfId="0" applyNumberFormat="1" applyFont="1" applyAlignment="1">
      <alignment horizontal="center" vertical="center"/>
    </xf>
    <xf numFmtId="2" fontId="8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166" fontId="8" fillId="0" borderId="0" xfId="0" applyNumberFormat="1" applyFont="1" applyAlignment="1">
      <alignment horizontal="center" vertical="center"/>
    </xf>
    <xf numFmtId="2" fontId="7" fillId="0" borderId="0" xfId="0" applyNumberFormat="1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1" fontId="8" fillId="0" borderId="0" xfId="0" applyNumberFormat="1" applyFont="1" applyAlignment="1">
      <alignment vertical="center"/>
    </xf>
    <xf numFmtId="2" fontId="7" fillId="0" borderId="0" xfId="0" applyNumberFormat="1" applyFont="1" applyAlignment="1">
      <alignment horizontal="center" vertical="center" wrapText="1"/>
    </xf>
    <xf numFmtId="0" fontId="0" fillId="7" borderId="1" xfId="0" applyFill="1" applyBorder="1" applyAlignment="1">
      <alignment horizontal="center" vertical="center"/>
    </xf>
    <xf numFmtId="0" fontId="1" fillId="3" borderId="1" xfId="3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1" fillId="4" borderId="2" xfId="1" applyFill="1" applyBorder="1" applyAlignment="1">
      <alignment horizontal="center" vertical="center"/>
    </xf>
    <xf numFmtId="0" fontId="1" fillId="4" borderId="6" xfId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49" fontId="1" fillId="5" borderId="1" xfId="1" applyNumberFormat="1" applyFill="1" applyBorder="1" applyAlignment="1">
      <alignment horizontal="center" vertical="center"/>
    </xf>
    <xf numFmtId="49" fontId="1" fillId="5" borderId="2" xfId="1" applyNumberFormat="1" applyFill="1" applyBorder="1" applyAlignment="1">
      <alignment horizontal="center" vertical="center"/>
    </xf>
    <xf numFmtId="49" fontId="1" fillId="5" borderId="10" xfId="1" applyNumberFormat="1" applyFill="1" applyBorder="1" applyAlignment="1">
      <alignment horizontal="center" vertical="center"/>
    </xf>
    <xf numFmtId="49" fontId="1" fillId="5" borderId="21" xfId="1" applyNumberFormat="1" applyFill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6" fillId="0" borderId="27" xfId="0" applyFont="1" applyBorder="1" applyAlignment="1">
      <alignment horizontal="center" vertical="center"/>
    </xf>
    <xf numFmtId="0" fontId="6" fillId="0" borderId="28" xfId="0" applyFont="1" applyBorder="1" applyAlignment="1">
      <alignment horizontal="center" vertical="center"/>
    </xf>
    <xf numFmtId="164" fontId="0" fillId="12" borderId="0" xfId="0" applyNumberFormat="1" applyFill="1" applyAlignment="1">
      <alignment horizontal="center" vertical="center"/>
    </xf>
    <xf numFmtId="164" fontId="0" fillId="12" borderId="31" xfId="0" applyNumberForma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30" xfId="0" applyFont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6" fillId="0" borderId="24" xfId="0" applyFont="1" applyBorder="1" applyAlignment="1">
      <alignment horizontal="left" vertical="center"/>
    </xf>
    <xf numFmtId="0" fontId="6" fillId="0" borderId="29" xfId="0" applyFont="1" applyBorder="1" applyAlignment="1">
      <alignment horizontal="left" vertical="center"/>
    </xf>
    <xf numFmtId="0" fontId="0" fillId="9" borderId="26" xfId="0" applyFill="1" applyBorder="1" applyAlignment="1">
      <alignment horizontal="center" vertical="center"/>
    </xf>
    <xf numFmtId="0" fontId="0" fillId="9" borderId="27" xfId="0" applyFill="1" applyBorder="1" applyAlignment="1">
      <alignment horizontal="center" vertical="center"/>
    </xf>
    <xf numFmtId="0" fontId="0" fillId="9" borderId="28" xfId="0" applyFill="1" applyBorder="1" applyAlignment="1">
      <alignment horizontal="center" vertical="center"/>
    </xf>
    <xf numFmtId="0" fontId="0" fillId="0" borderId="24" xfId="0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0" fillId="6" borderId="43" xfId="0" applyFill="1" applyBorder="1" applyAlignment="1">
      <alignment horizontal="left" vertical="center"/>
    </xf>
    <xf numFmtId="0" fontId="0" fillId="6" borderId="44" xfId="0" applyFill="1" applyBorder="1" applyAlignment="1">
      <alignment horizontal="left" vertical="center"/>
    </xf>
    <xf numFmtId="0" fontId="0" fillId="6" borderId="45" xfId="0" applyFill="1" applyBorder="1" applyAlignment="1">
      <alignment horizontal="left" vertical="center"/>
    </xf>
    <xf numFmtId="0" fontId="0" fillId="7" borderId="49" xfId="0" applyFill="1" applyBorder="1" applyAlignment="1">
      <alignment horizontal="center" vertical="center"/>
    </xf>
    <xf numFmtId="0" fontId="0" fillId="7" borderId="50" xfId="0" applyFill="1" applyBorder="1" applyAlignment="1">
      <alignment horizontal="center" vertical="center"/>
    </xf>
    <xf numFmtId="0" fontId="0" fillId="6" borderId="26" xfId="0" applyFill="1" applyBorder="1" applyAlignment="1">
      <alignment horizontal="left" vertical="center"/>
    </xf>
    <xf numFmtId="0" fontId="0" fillId="6" borderId="27" xfId="0" applyFill="1" applyBorder="1" applyAlignment="1">
      <alignment horizontal="left" vertical="center"/>
    </xf>
    <xf numFmtId="0" fontId="0" fillId="6" borderId="28" xfId="0" applyFill="1" applyBorder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0" fillId="6" borderId="24" xfId="0" applyFill="1" applyBorder="1" applyAlignment="1">
      <alignment horizontal="center" vertical="center"/>
    </xf>
    <xf numFmtId="0" fontId="0" fillId="6" borderId="25" xfId="0" applyFill="1" applyBorder="1" applyAlignment="1">
      <alignment horizontal="center" vertical="center"/>
    </xf>
    <xf numFmtId="0" fontId="0" fillId="6" borderId="30" xfId="0" applyFill="1" applyBorder="1" applyAlignment="1">
      <alignment horizontal="center" vertical="center"/>
    </xf>
    <xf numFmtId="0" fontId="0" fillId="6" borderId="31" xfId="0" applyFill="1" applyBorder="1" applyAlignment="1">
      <alignment horizontal="center" vertical="center"/>
    </xf>
    <xf numFmtId="0" fontId="0" fillId="6" borderId="36" xfId="0" applyFill="1" applyBorder="1" applyAlignment="1">
      <alignment horizontal="center" vertical="center"/>
    </xf>
    <xf numFmtId="0" fontId="0" fillId="6" borderId="38" xfId="0" applyFill="1" applyBorder="1" applyAlignment="1">
      <alignment horizontal="center" vertical="center"/>
    </xf>
    <xf numFmtId="0" fontId="0" fillId="7" borderId="26" xfId="0" applyFill="1" applyBorder="1" applyAlignment="1">
      <alignment horizontal="center" vertical="center"/>
    </xf>
    <xf numFmtId="0" fontId="0" fillId="7" borderId="27" xfId="0" applyFill="1" applyBorder="1" applyAlignment="1">
      <alignment horizontal="center" vertical="center"/>
    </xf>
    <xf numFmtId="0" fontId="0" fillId="7" borderId="28" xfId="0" applyFill="1" applyBorder="1" applyAlignment="1">
      <alignment horizontal="center" vertical="center"/>
    </xf>
    <xf numFmtId="0" fontId="0" fillId="3" borderId="24" xfId="0" applyFill="1" applyBorder="1" applyAlignment="1">
      <alignment horizontal="center" vertical="center"/>
    </xf>
    <xf numFmtId="0" fontId="0" fillId="3" borderId="25" xfId="0" applyFill="1" applyBorder="1" applyAlignment="1">
      <alignment horizontal="center" vertical="center"/>
    </xf>
    <xf numFmtId="0" fontId="0" fillId="3" borderId="34" xfId="0" applyFill="1" applyBorder="1" applyAlignment="1">
      <alignment horizontal="center" vertical="center"/>
    </xf>
    <xf numFmtId="0" fontId="0" fillId="3" borderId="35" xfId="0" applyFill="1" applyBorder="1" applyAlignment="1">
      <alignment horizontal="center" vertical="center"/>
    </xf>
    <xf numFmtId="0" fontId="0" fillId="8" borderId="24" xfId="0" applyFill="1" applyBorder="1" applyAlignment="1">
      <alignment horizontal="left" vertical="center"/>
    </xf>
    <xf numFmtId="0" fontId="0" fillId="8" borderId="29" xfId="0" applyFill="1" applyBorder="1" applyAlignment="1">
      <alignment horizontal="left" vertical="center"/>
    </xf>
    <xf numFmtId="0" fontId="0" fillId="8" borderId="25" xfId="0" applyFill="1" applyBorder="1" applyAlignment="1">
      <alignment horizontal="left" vertical="center"/>
    </xf>
    <xf numFmtId="0" fontId="0" fillId="8" borderId="36" xfId="0" applyFill="1" applyBorder="1" applyAlignment="1">
      <alignment horizontal="center" vertical="center"/>
    </xf>
    <xf numFmtId="0" fontId="0" fillId="8" borderId="37" xfId="0" applyFill="1" applyBorder="1" applyAlignment="1">
      <alignment horizontal="center" vertical="center"/>
    </xf>
    <xf numFmtId="0" fontId="0" fillId="9" borderId="43" xfId="0" applyFill="1" applyBorder="1" applyAlignment="1">
      <alignment horizontal="center" vertical="center"/>
    </xf>
    <xf numFmtId="0" fontId="0" fillId="9" borderId="44" xfId="0" applyFill="1" applyBorder="1" applyAlignment="1">
      <alignment horizontal="center" vertical="center"/>
    </xf>
    <xf numFmtId="0" fontId="0" fillId="9" borderId="45" xfId="0" applyFill="1" applyBorder="1" applyAlignment="1">
      <alignment horizontal="center" vertical="center"/>
    </xf>
  </cellXfs>
  <cellStyles count="4">
    <cellStyle name="Normal" xfId="0" builtinId="0"/>
    <cellStyle name="Normal 2" xfId="1" xr:uid="{00000000-0005-0000-0000-000001000000}"/>
    <cellStyle name="Normal 2 2" xfId="3" xr:uid="{00000000-0005-0000-0000-000002000000}"/>
    <cellStyle name="Normal 3" xfId="2" xr:uid="{00000000-0005-0000-0000-000003000000}"/>
  </cellStyles>
  <dxfs count="14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jpeg"/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g"/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jp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427053</xdr:colOff>
      <xdr:row>20</xdr:row>
      <xdr:rowOff>100485</xdr:rowOff>
    </xdr:from>
    <xdr:to>
      <xdr:col>6</xdr:col>
      <xdr:colOff>647378</xdr:colOff>
      <xdr:row>38</xdr:row>
      <xdr:rowOff>133980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465007D5-3F51-679C-7E8F-F7C419CAE1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7053" y="3860243"/>
          <a:ext cx="6693138" cy="3349451"/>
        </a:xfrm>
        <a:prstGeom prst="rect">
          <a:avLst/>
        </a:prstGeom>
      </xdr:spPr>
    </xdr:pic>
    <xdr:clientData/>
  </xdr:twoCellAnchor>
  <xdr:twoCellAnchor>
    <xdr:from>
      <xdr:col>5</xdr:col>
      <xdr:colOff>468923</xdr:colOff>
      <xdr:row>19</xdr:row>
      <xdr:rowOff>159099</xdr:rowOff>
    </xdr:from>
    <xdr:to>
      <xdr:col>5</xdr:col>
      <xdr:colOff>552660</xdr:colOff>
      <xdr:row>22</xdr:row>
      <xdr:rowOff>58615</xdr:rowOff>
    </xdr:to>
    <xdr:cxnSp macro="">
      <xdr:nvCxnSpPr>
        <xdr:cNvPr id="16" name="Straight Connector 15">
          <a:extLst>
            <a:ext uri="{FF2B5EF4-FFF2-40B4-BE49-F238E27FC236}">
              <a16:creationId xmlns:a16="http://schemas.microsoft.com/office/drawing/2014/main" id="{E4521328-36CE-45B0-E1F4-3F3C2B2851C6}"/>
            </a:ext>
          </a:extLst>
        </xdr:cNvPr>
        <xdr:cNvCxnSpPr/>
      </xdr:nvCxnSpPr>
      <xdr:spPr>
        <a:xfrm flipH="1">
          <a:off x="6020637" y="3759758"/>
          <a:ext cx="83737" cy="452176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711758</xdr:colOff>
      <xdr:row>19</xdr:row>
      <xdr:rowOff>41868</xdr:rowOff>
    </xdr:from>
    <xdr:to>
      <xdr:col>4</xdr:col>
      <xdr:colOff>736880</xdr:colOff>
      <xdr:row>21</xdr:row>
      <xdr:rowOff>175846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76F4610B-5F65-F67E-10E0-38CDC2228B25}"/>
            </a:ext>
          </a:extLst>
        </xdr:cNvPr>
        <xdr:cNvCxnSpPr/>
      </xdr:nvCxnSpPr>
      <xdr:spPr>
        <a:xfrm flipH="1">
          <a:off x="4128198" y="3642527"/>
          <a:ext cx="25122" cy="502418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1758461</xdr:colOff>
      <xdr:row>19</xdr:row>
      <xdr:rowOff>58615</xdr:rowOff>
    </xdr:from>
    <xdr:to>
      <xdr:col>4</xdr:col>
      <xdr:colOff>1775210</xdr:colOff>
      <xdr:row>22</xdr:row>
      <xdr:rowOff>0</xdr:rowOff>
    </xdr:to>
    <xdr:cxnSp macro="">
      <xdr:nvCxnSpPr>
        <xdr:cNvPr id="28" name="Straight Connector 27">
          <a:extLst>
            <a:ext uri="{FF2B5EF4-FFF2-40B4-BE49-F238E27FC236}">
              <a16:creationId xmlns:a16="http://schemas.microsoft.com/office/drawing/2014/main" id="{EDF37CEF-7520-9200-589A-8112BD4E546A}"/>
            </a:ext>
          </a:extLst>
        </xdr:cNvPr>
        <xdr:cNvCxnSpPr/>
      </xdr:nvCxnSpPr>
      <xdr:spPr>
        <a:xfrm flipH="1">
          <a:off x="5174901" y="3659274"/>
          <a:ext cx="16749" cy="49404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385186</xdr:colOff>
      <xdr:row>19</xdr:row>
      <xdr:rowOff>100484</xdr:rowOff>
    </xdr:from>
    <xdr:to>
      <xdr:col>1</xdr:col>
      <xdr:colOff>435429</xdr:colOff>
      <xdr:row>22</xdr:row>
      <xdr:rowOff>41868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1184D9A6-57D7-9C77-2BB0-1278B136939E}"/>
            </a:ext>
          </a:extLst>
        </xdr:cNvPr>
        <xdr:cNvCxnSpPr/>
      </xdr:nvCxnSpPr>
      <xdr:spPr>
        <a:xfrm>
          <a:off x="1247670" y="3701143"/>
          <a:ext cx="50243" cy="49404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954594</xdr:colOff>
      <xdr:row>18</xdr:row>
      <xdr:rowOff>150724</xdr:rowOff>
    </xdr:from>
    <xdr:to>
      <xdr:col>3</xdr:col>
      <xdr:colOff>979716</xdr:colOff>
      <xdr:row>21</xdr:row>
      <xdr:rowOff>100483</xdr:rowOff>
    </xdr:to>
    <xdr:cxnSp macro="">
      <xdr:nvCxnSpPr>
        <xdr:cNvPr id="35" name="Straight Connector 34">
          <a:extLst>
            <a:ext uri="{FF2B5EF4-FFF2-40B4-BE49-F238E27FC236}">
              <a16:creationId xmlns:a16="http://schemas.microsoft.com/office/drawing/2014/main" id="{BB64CFDD-81BA-709F-A0D2-455C35F2E5B5}"/>
            </a:ext>
          </a:extLst>
        </xdr:cNvPr>
        <xdr:cNvCxnSpPr/>
      </xdr:nvCxnSpPr>
      <xdr:spPr>
        <a:xfrm flipH="1">
          <a:off x="3240594" y="3567164"/>
          <a:ext cx="25122" cy="502418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75363</xdr:colOff>
      <xdr:row>19</xdr:row>
      <xdr:rowOff>50242</xdr:rowOff>
    </xdr:from>
    <xdr:to>
      <xdr:col>6</xdr:col>
      <xdr:colOff>50242</xdr:colOff>
      <xdr:row>20</xdr:row>
      <xdr:rowOff>75363</xdr:rowOff>
    </xdr:to>
    <xdr:sp macro="" textlink="">
      <xdr:nvSpPr>
        <xdr:cNvPr id="41" name="TextBox 40">
          <a:extLst>
            <a:ext uri="{FF2B5EF4-FFF2-40B4-BE49-F238E27FC236}">
              <a16:creationId xmlns:a16="http://schemas.microsoft.com/office/drawing/2014/main" id="{E481B867-B4D6-1ADF-0B6A-D7FF15CA155A}"/>
            </a:ext>
          </a:extLst>
        </xdr:cNvPr>
        <xdr:cNvSpPr txBox="1"/>
      </xdr:nvSpPr>
      <xdr:spPr>
        <a:xfrm>
          <a:off x="5627077" y="3650901"/>
          <a:ext cx="895978" cy="209341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rgbClr val="FF0000"/>
              </a:solidFill>
            </a:rPr>
            <a:t>HUNCH-R9</a:t>
          </a:r>
        </a:p>
      </xdr:txBody>
    </xdr:sp>
    <xdr:clientData/>
  </xdr:twoCellAnchor>
  <xdr:twoCellAnchor>
    <xdr:from>
      <xdr:col>0</xdr:col>
      <xdr:colOff>728507</xdr:colOff>
      <xdr:row>19</xdr:row>
      <xdr:rowOff>92110</xdr:rowOff>
    </xdr:from>
    <xdr:to>
      <xdr:col>2</xdr:col>
      <xdr:colOff>58617</xdr:colOff>
      <xdr:row>20</xdr:row>
      <xdr:rowOff>117231</xdr:rowOff>
    </xdr:to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D57CE2B7-2850-279E-8F65-FFE8D18331AB}"/>
            </a:ext>
          </a:extLst>
        </xdr:cNvPr>
        <xdr:cNvSpPr txBox="1"/>
      </xdr:nvSpPr>
      <xdr:spPr>
        <a:xfrm>
          <a:off x="728507" y="3692769"/>
          <a:ext cx="895978" cy="209341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rgbClr val="FF0000"/>
              </a:solidFill>
            </a:rPr>
            <a:t>HUNCH-R9</a:t>
          </a:r>
        </a:p>
      </xdr:txBody>
    </xdr:sp>
    <xdr:clientData/>
  </xdr:twoCellAnchor>
  <xdr:twoCellAnchor>
    <xdr:from>
      <xdr:col>3</xdr:col>
      <xdr:colOff>561035</xdr:colOff>
      <xdr:row>19</xdr:row>
      <xdr:rowOff>8375</xdr:rowOff>
    </xdr:from>
    <xdr:to>
      <xdr:col>4</xdr:col>
      <xdr:colOff>100483</xdr:colOff>
      <xdr:row>20</xdr:row>
      <xdr:rowOff>41869</xdr:rowOff>
    </xdr:to>
    <xdr:sp macro="" textlink="">
      <xdr:nvSpPr>
        <xdr:cNvPr id="43" name="TextBox 42">
          <a:extLst>
            <a:ext uri="{FF2B5EF4-FFF2-40B4-BE49-F238E27FC236}">
              <a16:creationId xmlns:a16="http://schemas.microsoft.com/office/drawing/2014/main" id="{B1ED9962-DA80-CACC-1B0F-B2FC28111B2F}"/>
            </a:ext>
          </a:extLst>
        </xdr:cNvPr>
        <xdr:cNvSpPr txBox="1"/>
      </xdr:nvSpPr>
      <xdr:spPr>
        <a:xfrm>
          <a:off x="2847035" y="3609034"/>
          <a:ext cx="669888" cy="217714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rgbClr val="FF0000"/>
              </a:solidFill>
            </a:rPr>
            <a:t>H15</a:t>
          </a:r>
        </a:p>
      </xdr:txBody>
    </xdr:sp>
    <xdr:clientData/>
  </xdr:twoCellAnchor>
  <xdr:twoCellAnchor>
    <xdr:from>
      <xdr:col>4</xdr:col>
      <xdr:colOff>418683</xdr:colOff>
      <xdr:row>18</xdr:row>
      <xdr:rowOff>108858</xdr:rowOff>
    </xdr:from>
    <xdr:to>
      <xdr:col>4</xdr:col>
      <xdr:colOff>1021582</xdr:colOff>
      <xdr:row>19</xdr:row>
      <xdr:rowOff>159101</xdr:rowOff>
    </xdr:to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3C5B5F82-227F-9F5F-D581-AA8E64779D7E}"/>
            </a:ext>
          </a:extLst>
        </xdr:cNvPr>
        <xdr:cNvSpPr txBox="1"/>
      </xdr:nvSpPr>
      <xdr:spPr>
        <a:xfrm>
          <a:off x="3835123" y="3525298"/>
          <a:ext cx="602899" cy="234462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rgbClr val="FF0000"/>
              </a:solidFill>
            </a:rPr>
            <a:t>H4,14</a:t>
          </a:r>
        </a:p>
      </xdr:txBody>
    </xdr:sp>
    <xdr:clientData/>
  </xdr:twoCellAnchor>
  <xdr:twoCellAnchor>
    <xdr:from>
      <xdr:col>4</xdr:col>
      <xdr:colOff>1230924</xdr:colOff>
      <xdr:row>19</xdr:row>
      <xdr:rowOff>1</xdr:rowOff>
    </xdr:from>
    <xdr:to>
      <xdr:col>5</xdr:col>
      <xdr:colOff>92109</xdr:colOff>
      <xdr:row>20</xdr:row>
      <xdr:rowOff>66989</xdr:rowOff>
    </xdr:to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01F97EB9-8776-7DD2-56E5-FFC5218F276C}"/>
            </a:ext>
          </a:extLst>
        </xdr:cNvPr>
        <xdr:cNvSpPr txBox="1"/>
      </xdr:nvSpPr>
      <xdr:spPr>
        <a:xfrm>
          <a:off x="4647364" y="3600660"/>
          <a:ext cx="996459" cy="251208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rgbClr val="FF0000"/>
              </a:solidFill>
            </a:rPr>
            <a:t>RAFTER-14,18</a:t>
          </a:r>
        </a:p>
      </xdr:txBody>
    </xdr:sp>
    <xdr:clientData/>
  </xdr:twoCellAnchor>
  <xdr:twoCellAnchor>
    <xdr:from>
      <xdr:col>2</xdr:col>
      <xdr:colOff>159100</xdr:colOff>
      <xdr:row>18</xdr:row>
      <xdr:rowOff>167473</xdr:rowOff>
    </xdr:from>
    <xdr:to>
      <xdr:col>3</xdr:col>
      <xdr:colOff>435427</xdr:colOff>
      <xdr:row>20</xdr:row>
      <xdr:rowOff>50242</xdr:rowOff>
    </xdr:to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78CA3A84-A6EC-489D-C065-C33FD83631FC}"/>
            </a:ext>
          </a:extLst>
        </xdr:cNvPr>
        <xdr:cNvSpPr txBox="1"/>
      </xdr:nvSpPr>
      <xdr:spPr>
        <a:xfrm>
          <a:off x="1724968" y="3583913"/>
          <a:ext cx="996459" cy="251208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rgbClr val="FF0000"/>
              </a:solidFill>
            </a:rPr>
            <a:t>RAFTER-17</a:t>
          </a:r>
        </a:p>
      </xdr:txBody>
    </xdr:sp>
    <xdr:clientData/>
  </xdr:twoCellAnchor>
  <xdr:twoCellAnchor>
    <xdr:from>
      <xdr:col>2</xdr:col>
      <xdr:colOff>619648</xdr:colOff>
      <xdr:row>19</xdr:row>
      <xdr:rowOff>92109</xdr:rowOff>
    </xdr:from>
    <xdr:to>
      <xdr:col>2</xdr:col>
      <xdr:colOff>636397</xdr:colOff>
      <xdr:row>22</xdr:row>
      <xdr:rowOff>33494</xdr:rowOff>
    </xdr:to>
    <xdr:cxnSp macro="">
      <xdr:nvCxnSpPr>
        <xdr:cNvPr id="49" name="Straight Connector 48">
          <a:extLst>
            <a:ext uri="{FF2B5EF4-FFF2-40B4-BE49-F238E27FC236}">
              <a16:creationId xmlns:a16="http://schemas.microsoft.com/office/drawing/2014/main" id="{54DFE99B-8271-0DBF-126A-13E45654F273}"/>
            </a:ext>
          </a:extLst>
        </xdr:cNvPr>
        <xdr:cNvCxnSpPr/>
      </xdr:nvCxnSpPr>
      <xdr:spPr>
        <a:xfrm flipH="1">
          <a:off x="2185516" y="3692768"/>
          <a:ext cx="16749" cy="49404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318200</xdr:colOff>
      <xdr:row>28</xdr:row>
      <xdr:rowOff>175848</xdr:rowOff>
    </xdr:from>
    <xdr:to>
      <xdr:col>3</xdr:col>
      <xdr:colOff>594527</xdr:colOff>
      <xdr:row>30</xdr:row>
      <xdr:rowOff>58616</xdr:rowOff>
    </xdr:to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B529593C-CEDF-9637-3A0A-9F966B41F7E3}"/>
            </a:ext>
          </a:extLst>
        </xdr:cNvPr>
        <xdr:cNvSpPr txBox="1"/>
      </xdr:nvSpPr>
      <xdr:spPr>
        <a:xfrm>
          <a:off x="1884068" y="5434485"/>
          <a:ext cx="996459" cy="251208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FF0000"/>
              </a:solidFill>
            </a:rPr>
            <a:t>M-B-MEZ-2</a:t>
          </a:r>
        </a:p>
      </xdr:txBody>
    </xdr:sp>
    <xdr:clientData/>
  </xdr:twoCellAnchor>
  <xdr:twoCellAnchor>
    <xdr:from>
      <xdr:col>2</xdr:col>
      <xdr:colOff>544286</xdr:colOff>
      <xdr:row>29</xdr:row>
      <xdr:rowOff>142351</xdr:rowOff>
    </xdr:from>
    <xdr:to>
      <xdr:col>2</xdr:col>
      <xdr:colOff>561035</xdr:colOff>
      <xdr:row>32</xdr:row>
      <xdr:rowOff>83737</xdr:rowOff>
    </xdr:to>
    <xdr:cxnSp macro="">
      <xdr:nvCxnSpPr>
        <xdr:cNvPr id="51" name="Straight Connector 50">
          <a:extLst>
            <a:ext uri="{FF2B5EF4-FFF2-40B4-BE49-F238E27FC236}">
              <a16:creationId xmlns:a16="http://schemas.microsoft.com/office/drawing/2014/main" id="{A9CE532C-FC2C-D2C8-288D-C7C2F65773D9}"/>
            </a:ext>
          </a:extLst>
        </xdr:cNvPr>
        <xdr:cNvCxnSpPr/>
      </xdr:nvCxnSpPr>
      <xdr:spPr>
        <a:xfrm flipH="1">
          <a:off x="2110154" y="5585208"/>
          <a:ext cx="16749" cy="49404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379094</xdr:colOff>
      <xdr:row>21</xdr:row>
      <xdr:rowOff>144780</xdr:rowOff>
    </xdr:from>
    <xdr:ext cx="5450587" cy="3867150"/>
    <xdr:pic>
      <xdr:nvPicPr>
        <xdr:cNvPr id="2" name="Picture 1">
          <a:extLst>
            <a:ext uri="{FF2B5EF4-FFF2-40B4-BE49-F238E27FC236}">
              <a16:creationId xmlns:a16="http://schemas.microsoft.com/office/drawing/2014/main" id="{A2535C09-44DE-4CCF-811F-A2DE21C102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05574" y="4130040"/>
          <a:ext cx="5450587" cy="3867150"/>
        </a:xfrm>
        <a:prstGeom prst="rect">
          <a:avLst/>
        </a:prstGeom>
      </xdr:spPr>
    </xdr:pic>
    <xdr:clientData/>
  </xdr:oneCellAnchor>
  <xdr:twoCellAnchor editAs="oneCell">
    <xdr:from>
      <xdr:col>7</xdr:col>
      <xdr:colOff>220980</xdr:colOff>
      <xdr:row>6</xdr:row>
      <xdr:rowOff>175260</xdr:rowOff>
    </xdr:from>
    <xdr:to>
      <xdr:col>11</xdr:col>
      <xdr:colOff>53341</xdr:colOff>
      <xdr:row>14</xdr:row>
      <xdr:rowOff>106680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6221E61-CA56-46B5-BF77-D3CF0BD54A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90160" y="1348740"/>
          <a:ext cx="2354581" cy="1394460"/>
        </a:xfrm>
        <a:prstGeom prst="rect">
          <a:avLst/>
        </a:prstGeom>
      </xdr:spPr>
    </xdr:pic>
    <xdr:clientData/>
  </xdr:twoCellAnchor>
  <xdr:twoCellAnchor>
    <xdr:from>
      <xdr:col>8</xdr:col>
      <xdr:colOff>407375</xdr:colOff>
      <xdr:row>7</xdr:row>
      <xdr:rowOff>155329</xdr:rowOff>
    </xdr:from>
    <xdr:to>
      <xdr:col>8</xdr:col>
      <xdr:colOff>432497</xdr:colOff>
      <xdr:row>10</xdr:row>
      <xdr:rowOff>86247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9394497C-EF4C-4F58-929B-12B035246BF7}"/>
            </a:ext>
          </a:extLst>
        </xdr:cNvPr>
        <xdr:cNvCxnSpPr/>
      </xdr:nvCxnSpPr>
      <xdr:spPr>
        <a:xfrm flipH="1">
          <a:off x="5817575" y="1511689"/>
          <a:ext cx="25122" cy="502418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114300</xdr:colOff>
      <xdr:row>7</xdr:row>
      <xdr:rowOff>38100</xdr:rowOff>
    </xdr:from>
    <xdr:to>
      <xdr:col>9</xdr:col>
      <xdr:colOff>919</xdr:colOff>
      <xdr:row>8</xdr:row>
      <xdr:rowOff>82062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F34C2F7E-6A3E-4EF5-9D31-55EFB17D870C}"/>
            </a:ext>
          </a:extLst>
        </xdr:cNvPr>
        <xdr:cNvSpPr txBox="1"/>
      </xdr:nvSpPr>
      <xdr:spPr>
        <a:xfrm>
          <a:off x="5524500" y="1394460"/>
          <a:ext cx="602899" cy="234462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rgbClr val="FF0000"/>
              </a:solidFill>
            </a:rPr>
            <a:t>H15</a:t>
          </a:r>
        </a:p>
      </xdr:txBody>
    </xdr:sp>
    <xdr:clientData/>
  </xdr:twoCellAnchor>
  <xdr:twoCellAnchor>
    <xdr:from>
      <xdr:col>9</xdr:col>
      <xdr:colOff>382757</xdr:colOff>
      <xdr:row>8</xdr:row>
      <xdr:rowOff>89094</xdr:rowOff>
    </xdr:from>
    <xdr:to>
      <xdr:col>9</xdr:col>
      <xdr:colOff>399506</xdr:colOff>
      <xdr:row>11</xdr:row>
      <xdr:rowOff>19259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803E8AD2-F268-4258-9A50-60B6FAAEDCCB}"/>
            </a:ext>
          </a:extLst>
        </xdr:cNvPr>
        <xdr:cNvCxnSpPr/>
      </xdr:nvCxnSpPr>
      <xdr:spPr>
        <a:xfrm flipH="1">
          <a:off x="6509237" y="1635954"/>
          <a:ext cx="16749" cy="49404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83820</xdr:colOff>
      <xdr:row>7</xdr:row>
      <xdr:rowOff>137160</xdr:rowOff>
    </xdr:from>
    <xdr:to>
      <xdr:col>10</xdr:col>
      <xdr:colOff>165879</xdr:colOff>
      <xdr:row>9</xdr:row>
      <xdr:rowOff>7368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356DA30D-896D-46E6-ABE2-0607755CB93D}"/>
            </a:ext>
          </a:extLst>
        </xdr:cNvPr>
        <xdr:cNvSpPr txBox="1"/>
      </xdr:nvSpPr>
      <xdr:spPr>
        <a:xfrm>
          <a:off x="6210300" y="1493520"/>
          <a:ext cx="996459" cy="251208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rgbClr val="FF0000"/>
              </a:solidFill>
            </a:rPr>
            <a:t>RAFTER-15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409574</xdr:colOff>
      <xdr:row>21</xdr:row>
      <xdr:rowOff>114300</xdr:rowOff>
    </xdr:from>
    <xdr:ext cx="5450587" cy="3867150"/>
    <xdr:pic>
      <xdr:nvPicPr>
        <xdr:cNvPr id="2" name="Picture 1">
          <a:extLst>
            <a:ext uri="{FF2B5EF4-FFF2-40B4-BE49-F238E27FC236}">
              <a16:creationId xmlns:a16="http://schemas.microsoft.com/office/drawing/2014/main" id="{0765DE8D-3127-46D0-B249-96BBFDC781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45554" y="4099560"/>
          <a:ext cx="5450587" cy="3867150"/>
        </a:xfrm>
        <a:prstGeom prst="rect">
          <a:avLst/>
        </a:prstGeom>
      </xdr:spPr>
    </xdr:pic>
    <xdr:clientData/>
  </xdr:oneCellAnchor>
  <xdr:twoCellAnchor editAs="oneCell">
    <xdr:from>
      <xdr:col>7</xdr:col>
      <xdr:colOff>182879</xdr:colOff>
      <xdr:row>7</xdr:row>
      <xdr:rowOff>53340</xdr:rowOff>
    </xdr:from>
    <xdr:to>
      <xdr:col>11</xdr:col>
      <xdr:colOff>15240</xdr:colOff>
      <xdr:row>14</xdr:row>
      <xdr:rowOff>167640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E482F39-6FE6-4216-B07C-2AFB69152B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61559" y="1409700"/>
          <a:ext cx="2354581" cy="1394460"/>
        </a:xfrm>
        <a:prstGeom prst="rect">
          <a:avLst/>
        </a:prstGeom>
      </xdr:spPr>
    </xdr:pic>
    <xdr:clientData/>
  </xdr:twoCellAnchor>
  <xdr:twoCellAnchor>
    <xdr:from>
      <xdr:col>8</xdr:col>
      <xdr:colOff>681694</xdr:colOff>
      <xdr:row>8</xdr:row>
      <xdr:rowOff>33409</xdr:rowOff>
    </xdr:from>
    <xdr:to>
      <xdr:col>8</xdr:col>
      <xdr:colOff>706816</xdr:colOff>
      <xdr:row>10</xdr:row>
      <xdr:rowOff>154827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CF18DB46-2669-4BC0-BB1D-6C72EE152818}"/>
            </a:ext>
          </a:extLst>
        </xdr:cNvPr>
        <xdr:cNvCxnSpPr/>
      </xdr:nvCxnSpPr>
      <xdr:spPr>
        <a:xfrm flipH="1">
          <a:off x="5901394" y="1580269"/>
          <a:ext cx="25122" cy="502418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388619</xdr:colOff>
      <xdr:row>7</xdr:row>
      <xdr:rowOff>106680</xdr:rowOff>
    </xdr:from>
    <xdr:to>
      <xdr:col>9</xdr:col>
      <xdr:colOff>275238</xdr:colOff>
      <xdr:row>8</xdr:row>
      <xdr:rowOff>150642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CD6AAD0-88B0-4F9C-8CA8-85BB9976C8A0}"/>
            </a:ext>
          </a:extLst>
        </xdr:cNvPr>
        <xdr:cNvSpPr txBox="1"/>
      </xdr:nvSpPr>
      <xdr:spPr>
        <a:xfrm>
          <a:off x="5608319" y="1463040"/>
          <a:ext cx="602899" cy="234462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rgbClr val="FF0000"/>
              </a:solidFill>
            </a:rPr>
            <a:t>H4</a:t>
          </a:r>
        </a:p>
      </xdr:txBody>
    </xdr:sp>
    <xdr:clientData/>
  </xdr:twoCellAnchor>
  <xdr:twoCellAnchor>
    <xdr:from>
      <xdr:col>9</xdr:col>
      <xdr:colOff>657076</xdr:colOff>
      <xdr:row>8</xdr:row>
      <xdr:rowOff>157674</xdr:rowOff>
    </xdr:from>
    <xdr:to>
      <xdr:col>9</xdr:col>
      <xdr:colOff>673825</xdr:colOff>
      <xdr:row>11</xdr:row>
      <xdr:rowOff>87839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BA41E13E-0EB6-4441-8AF1-552CC8C0A558}"/>
            </a:ext>
          </a:extLst>
        </xdr:cNvPr>
        <xdr:cNvCxnSpPr/>
      </xdr:nvCxnSpPr>
      <xdr:spPr>
        <a:xfrm flipH="1">
          <a:off x="6593056" y="1704534"/>
          <a:ext cx="16749" cy="49404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358139</xdr:colOff>
      <xdr:row>8</xdr:row>
      <xdr:rowOff>15240</xdr:rowOff>
    </xdr:from>
    <xdr:to>
      <xdr:col>11</xdr:col>
      <xdr:colOff>28718</xdr:colOff>
      <xdr:row>9</xdr:row>
      <xdr:rowOff>75948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88D673AF-899C-4716-9702-F56F5AF729AB}"/>
            </a:ext>
          </a:extLst>
        </xdr:cNvPr>
        <xdr:cNvSpPr txBox="1"/>
      </xdr:nvSpPr>
      <xdr:spPr>
        <a:xfrm>
          <a:off x="6294119" y="1562100"/>
          <a:ext cx="996459" cy="251208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rgbClr val="FF0000"/>
              </a:solidFill>
            </a:rPr>
            <a:t>RAFTER-4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409574</xdr:colOff>
      <xdr:row>21</xdr:row>
      <xdr:rowOff>114300</xdr:rowOff>
    </xdr:from>
    <xdr:ext cx="5450587" cy="3867150"/>
    <xdr:pic>
      <xdr:nvPicPr>
        <xdr:cNvPr id="2" name="Picture 1">
          <a:extLst>
            <a:ext uri="{FF2B5EF4-FFF2-40B4-BE49-F238E27FC236}">
              <a16:creationId xmlns:a16="http://schemas.microsoft.com/office/drawing/2014/main" id="{8146D413-D41F-4655-B89E-0BB9784632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36054" y="4099560"/>
          <a:ext cx="5450587" cy="3867150"/>
        </a:xfrm>
        <a:prstGeom prst="rect">
          <a:avLst/>
        </a:prstGeom>
      </xdr:spPr>
    </xdr:pic>
    <xdr:clientData/>
  </xdr:oneCellAnchor>
  <xdr:twoCellAnchor editAs="oneCell">
    <xdr:from>
      <xdr:col>7</xdr:col>
      <xdr:colOff>220980</xdr:colOff>
      <xdr:row>6</xdr:row>
      <xdr:rowOff>175260</xdr:rowOff>
    </xdr:from>
    <xdr:to>
      <xdr:col>11</xdr:col>
      <xdr:colOff>53341</xdr:colOff>
      <xdr:row>14</xdr:row>
      <xdr:rowOff>106680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0D041C5-586D-4D25-B3CF-DB135F4B31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90160" y="1348740"/>
          <a:ext cx="2354581" cy="1394460"/>
        </a:xfrm>
        <a:prstGeom prst="rect">
          <a:avLst/>
        </a:prstGeom>
      </xdr:spPr>
    </xdr:pic>
    <xdr:clientData/>
  </xdr:twoCellAnchor>
  <xdr:twoCellAnchor>
    <xdr:from>
      <xdr:col>8</xdr:col>
      <xdr:colOff>407375</xdr:colOff>
      <xdr:row>7</xdr:row>
      <xdr:rowOff>155329</xdr:rowOff>
    </xdr:from>
    <xdr:to>
      <xdr:col>8</xdr:col>
      <xdr:colOff>432497</xdr:colOff>
      <xdr:row>10</xdr:row>
      <xdr:rowOff>86247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B76CFF03-83ED-47BA-95B2-2561BB854B60}"/>
            </a:ext>
          </a:extLst>
        </xdr:cNvPr>
        <xdr:cNvCxnSpPr/>
      </xdr:nvCxnSpPr>
      <xdr:spPr>
        <a:xfrm flipH="1">
          <a:off x="5817575" y="1511689"/>
          <a:ext cx="25122" cy="502418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114300</xdr:colOff>
      <xdr:row>7</xdr:row>
      <xdr:rowOff>38100</xdr:rowOff>
    </xdr:from>
    <xdr:to>
      <xdr:col>9</xdr:col>
      <xdr:colOff>919</xdr:colOff>
      <xdr:row>8</xdr:row>
      <xdr:rowOff>82062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DC781DFD-0B56-49FE-AC39-9AFF640D927F}"/>
            </a:ext>
          </a:extLst>
        </xdr:cNvPr>
        <xdr:cNvSpPr txBox="1"/>
      </xdr:nvSpPr>
      <xdr:spPr>
        <a:xfrm>
          <a:off x="5524500" y="1394460"/>
          <a:ext cx="602899" cy="234462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rgbClr val="FF0000"/>
              </a:solidFill>
            </a:rPr>
            <a:t>H15</a:t>
          </a:r>
        </a:p>
      </xdr:txBody>
    </xdr:sp>
    <xdr:clientData/>
  </xdr:twoCellAnchor>
  <xdr:twoCellAnchor>
    <xdr:from>
      <xdr:col>9</xdr:col>
      <xdr:colOff>382757</xdr:colOff>
      <xdr:row>8</xdr:row>
      <xdr:rowOff>89094</xdr:rowOff>
    </xdr:from>
    <xdr:to>
      <xdr:col>9</xdr:col>
      <xdr:colOff>399506</xdr:colOff>
      <xdr:row>11</xdr:row>
      <xdr:rowOff>19259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644DCD57-4B4C-4E84-9F9C-FEF87291FAE1}"/>
            </a:ext>
          </a:extLst>
        </xdr:cNvPr>
        <xdr:cNvCxnSpPr/>
      </xdr:nvCxnSpPr>
      <xdr:spPr>
        <a:xfrm flipH="1">
          <a:off x="6509237" y="1635954"/>
          <a:ext cx="16749" cy="49404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83820</xdr:colOff>
      <xdr:row>7</xdr:row>
      <xdr:rowOff>137160</xdr:rowOff>
    </xdr:from>
    <xdr:to>
      <xdr:col>10</xdr:col>
      <xdr:colOff>165879</xdr:colOff>
      <xdr:row>9</xdr:row>
      <xdr:rowOff>7368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CACA7448-CDF9-44B9-9E34-1989F40EB482}"/>
            </a:ext>
          </a:extLst>
        </xdr:cNvPr>
        <xdr:cNvSpPr txBox="1"/>
      </xdr:nvSpPr>
      <xdr:spPr>
        <a:xfrm>
          <a:off x="6210300" y="1493520"/>
          <a:ext cx="996459" cy="251208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rgbClr val="FF0000"/>
              </a:solidFill>
            </a:rPr>
            <a:t>RAFTER-15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379094</xdr:colOff>
      <xdr:row>21</xdr:row>
      <xdr:rowOff>144780</xdr:rowOff>
    </xdr:from>
    <xdr:ext cx="5450587" cy="3867150"/>
    <xdr:pic>
      <xdr:nvPicPr>
        <xdr:cNvPr id="2" name="Picture 1">
          <a:extLst>
            <a:ext uri="{FF2B5EF4-FFF2-40B4-BE49-F238E27FC236}">
              <a16:creationId xmlns:a16="http://schemas.microsoft.com/office/drawing/2014/main" id="{F3514DA2-230C-4180-A7AB-9C13285C26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05574" y="4130040"/>
          <a:ext cx="5450587" cy="3867150"/>
        </a:xfrm>
        <a:prstGeom prst="rect">
          <a:avLst/>
        </a:prstGeom>
      </xdr:spPr>
    </xdr:pic>
    <xdr:clientData/>
  </xdr:oneCellAnchor>
  <xdr:twoCellAnchor editAs="oneCell">
    <xdr:from>
      <xdr:col>7</xdr:col>
      <xdr:colOff>114300</xdr:colOff>
      <xdr:row>7</xdr:row>
      <xdr:rowOff>106680</xdr:rowOff>
    </xdr:from>
    <xdr:to>
      <xdr:col>11</xdr:col>
      <xdr:colOff>297180</xdr:colOff>
      <xdr:row>13</xdr:row>
      <xdr:rowOff>106680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E3335E7-024D-4E8A-AEAD-1862BB6AD9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83480" y="1463040"/>
          <a:ext cx="2705100" cy="1097280"/>
        </a:xfrm>
        <a:prstGeom prst="rect">
          <a:avLst/>
        </a:prstGeom>
      </xdr:spPr>
    </xdr:pic>
    <xdr:clientData/>
  </xdr:twoCellAnchor>
  <xdr:twoCellAnchor>
    <xdr:from>
      <xdr:col>8</xdr:col>
      <xdr:colOff>92443</xdr:colOff>
      <xdr:row>7</xdr:row>
      <xdr:rowOff>115054</xdr:rowOff>
    </xdr:from>
    <xdr:to>
      <xdr:col>8</xdr:col>
      <xdr:colOff>142686</xdr:colOff>
      <xdr:row>10</xdr:row>
      <xdr:rowOff>37598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F65B3A7E-9848-4F8F-AF5D-9D544166E500}"/>
            </a:ext>
          </a:extLst>
        </xdr:cNvPr>
        <xdr:cNvCxnSpPr/>
      </xdr:nvCxnSpPr>
      <xdr:spPr>
        <a:xfrm>
          <a:off x="5502643" y="1471414"/>
          <a:ext cx="50243" cy="49404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182880</xdr:colOff>
      <xdr:row>7</xdr:row>
      <xdr:rowOff>22860</xdr:rowOff>
    </xdr:from>
    <xdr:to>
      <xdr:col>8</xdr:col>
      <xdr:colOff>537838</xdr:colOff>
      <xdr:row>8</xdr:row>
      <xdr:rowOff>41701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42A82287-AE28-4177-BBAE-246C13DAB56F}"/>
            </a:ext>
          </a:extLst>
        </xdr:cNvPr>
        <xdr:cNvSpPr txBox="1"/>
      </xdr:nvSpPr>
      <xdr:spPr>
        <a:xfrm>
          <a:off x="5052060" y="1379220"/>
          <a:ext cx="895978" cy="209341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rgbClr val="FF0000"/>
              </a:solidFill>
            </a:rPr>
            <a:t>HUNCH-L9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379094</xdr:colOff>
      <xdr:row>21</xdr:row>
      <xdr:rowOff>144780</xdr:rowOff>
    </xdr:from>
    <xdr:ext cx="5450587" cy="3867150"/>
    <xdr:pic>
      <xdr:nvPicPr>
        <xdr:cNvPr id="2" name="Picture 1">
          <a:extLst>
            <a:ext uri="{FF2B5EF4-FFF2-40B4-BE49-F238E27FC236}">
              <a16:creationId xmlns:a16="http://schemas.microsoft.com/office/drawing/2014/main" id="{FCFAA780-CE82-4403-BB26-A1E83003B5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05574" y="4130040"/>
          <a:ext cx="5450587" cy="3867150"/>
        </a:xfrm>
        <a:prstGeom prst="rect">
          <a:avLst/>
        </a:prstGeom>
      </xdr:spPr>
    </xdr:pic>
    <xdr:clientData/>
  </xdr:oneCellAnchor>
  <xdr:twoCellAnchor editAs="oneCell">
    <xdr:from>
      <xdr:col>7</xdr:col>
      <xdr:colOff>259080</xdr:colOff>
      <xdr:row>6</xdr:row>
      <xdr:rowOff>175260</xdr:rowOff>
    </xdr:from>
    <xdr:to>
      <xdr:col>11</xdr:col>
      <xdr:colOff>281940</xdr:colOff>
      <xdr:row>13</xdr:row>
      <xdr:rowOff>56873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81BA460-40ED-4AE4-BFA4-129EFB2E5A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28260" y="1348740"/>
          <a:ext cx="2545080" cy="1161773"/>
        </a:xfrm>
        <a:prstGeom prst="rect">
          <a:avLst/>
        </a:prstGeom>
      </xdr:spPr>
    </xdr:pic>
    <xdr:clientData/>
  </xdr:twoCellAnchor>
  <xdr:twoCellAnchor>
    <xdr:from>
      <xdr:col>10</xdr:col>
      <xdr:colOff>27800</xdr:colOff>
      <xdr:row>7</xdr:row>
      <xdr:rowOff>101237</xdr:rowOff>
    </xdr:from>
    <xdr:to>
      <xdr:col>10</xdr:col>
      <xdr:colOff>111537</xdr:colOff>
      <xdr:row>9</xdr:row>
      <xdr:rowOff>172413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33B6A6AB-2A10-448C-B9A6-A6A67344863C}"/>
            </a:ext>
          </a:extLst>
        </xdr:cNvPr>
        <xdr:cNvCxnSpPr/>
      </xdr:nvCxnSpPr>
      <xdr:spPr>
        <a:xfrm flipH="1">
          <a:off x="7068680" y="1457597"/>
          <a:ext cx="83737" cy="452176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548640</xdr:colOff>
      <xdr:row>6</xdr:row>
      <xdr:rowOff>175260</xdr:rowOff>
    </xdr:from>
    <xdr:to>
      <xdr:col>11</xdr:col>
      <xdr:colOff>118738</xdr:colOff>
      <xdr:row>8</xdr:row>
      <xdr:rowOff>11221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77E49394-AEE8-4E5F-84F5-69C432289C91}"/>
            </a:ext>
          </a:extLst>
        </xdr:cNvPr>
        <xdr:cNvSpPr txBox="1"/>
      </xdr:nvSpPr>
      <xdr:spPr>
        <a:xfrm>
          <a:off x="6675120" y="1348740"/>
          <a:ext cx="895978" cy="209341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rgbClr val="FF0000"/>
              </a:solidFill>
            </a:rPr>
            <a:t>HUNCH-R9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409574</xdr:colOff>
      <xdr:row>21</xdr:row>
      <xdr:rowOff>114300</xdr:rowOff>
    </xdr:from>
    <xdr:ext cx="5450587" cy="3867150"/>
    <xdr:pic>
      <xdr:nvPicPr>
        <xdr:cNvPr id="2" name="Picture 1">
          <a:extLst>
            <a:ext uri="{FF2B5EF4-FFF2-40B4-BE49-F238E27FC236}">
              <a16:creationId xmlns:a16="http://schemas.microsoft.com/office/drawing/2014/main" id="{C6FBF732-DEF7-4B45-8D41-4FAE8D184C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45554" y="4099560"/>
          <a:ext cx="5450587" cy="3867150"/>
        </a:xfrm>
        <a:prstGeom prst="rect">
          <a:avLst/>
        </a:prstGeom>
      </xdr:spPr>
    </xdr:pic>
    <xdr:clientData/>
  </xdr:oneCellAnchor>
  <xdr:twoCellAnchor editAs="oneCell">
    <xdr:from>
      <xdr:col>7</xdr:col>
      <xdr:colOff>441961</xdr:colOff>
      <xdr:row>6</xdr:row>
      <xdr:rowOff>7620</xdr:rowOff>
    </xdr:from>
    <xdr:to>
      <xdr:col>10</xdr:col>
      <xdr:colOff>243841</xdr:colOff>
      <xdr:row>15</xdr:row>
      <xdr:rowOff>93416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6E08A8D-6B33-4EEB-9A98-360BB07D58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20641" y="1181100"/>
          <a:ext cx="1798320" cy="1731716"/>
        </a:xfrm>
        <a:prstGeom prst="rect">
          <a:avLst/>
        </a:prstGeom>
      </xdr:spPr>
    </xdr:pic>
    <xdr:clientData/>
  </xdr:twoCellAnchor>
  <xdr:twoCellAnchor>
    <xdr:from>
      <xdr:col>8</xdr:col>
      <xdr:colOff>388621</xdr:colOff>
      <xdr:row>8</xdr:row>
      <xdr:rowOff>114300</xdr:rowOff>
    </xdr:from>
    <xdr:to>
      <xdr:col>9</xdr:col>
      <xdr:colOff>668800</xdr:colOff>
      <xdr:row>9</xdr:row>
      <xdr:rowOff>175008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BCB8988B-493B-4DDD-AA50-101A4820DBC2}"/>
            </a:ext>
          </a:extLst>
        </xdr:cNvPr>
        <xdr:cNvSpPr txBox="1"/>
      </xdr:nvSpPr>
      <xdr:spPr>
        <a:xfrm>
          <a:off x="5608321" y="1661160"/>
          <a:ext cx="996459" cy="251208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FF0000"/>
              </a:solidFill>
            </a:rPr>
            <a:t>M-B-MEZ-2</a:t>
          </a:r>
        </a:p>
      </xdr:txBody>
    </xdr:sp>
    <xdr:clientData/>
  </xdr:twoCellAnchor>
  <xdr:twoCellAnchor>
    <xdr:from>
      <xdr:col>8</xdr:col>
      <xdr:colOff>548640</xdr:colOff>
      <xdr:row>9</xdr:row>
      <xdr:rowOff>137160</xdr:rowOff>
    </xdr:from>
    <xdr:to>
      <xdr:col>9</xdr:col>
      <xdr:colOff>228600</xdr:colOff>
      <xdr:row>11</xdr:row>
      <xdr:rowOff>137160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54C2D090-2902-4774-889A-D72177F78922}"/>
            </a:ext>
          </a:extLst>
        </xdr:cNvPr>
        <xdr:cNvCxnSpPr/>
      </xdr:nvCxnSpPr>
      <xdr:spPr>
        <a:xfrm flipH="1">
          <a:off x="5768340" y="1874520"/>
          <a:ext cx="396240" cy="37338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409574</xdr:colOff>
      <xdr:row>21</xdr:row>
      <xdr:rowOff>114300</xdr:rowOff>
    </xdr:from>
    <xdr:ext cx="5450587" cy="3867150"/>
    <xdr:pic>
      <xdr:nvPicPr>
        <xdr:cNvPr id="2" name="Picture 1">
          <a:extLst>
            <a:ext uri="{FF2B5EF4-FFF2-40B4-BE49-F238E27FC236}">
              <a16:creationId xmlns:a16="http://schemas.microsoft.com/office/drawing/2014/main" id="{28B8E4C8-0143-4335-9D3E-B668DE127D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45554" y="4099560"/>
          <a:ext cx="5450587" cy="3867150"/>
        </a:xfrm>
        <a:prstGeom prst="rect">
          <a:avLst/>
        </a:prstGeom>
      </xdr:spPr>
    </xdr:pic>
    <xdr:clientData/>
  </xdr:oneCellAnchor>
  <xdr:twoCellAnchor editAs="oneCell">
    <xdr:from>
      <xdr:col>7</xdr:col>
      <xdr:colOff>381000</xdr:colOff>
      <xdr:row>6</xdr:row>
      <xdr:rowOff>152400</xdr:rowOff>
    </xdr:from>
    <xdr:to>
      <xdr:col>11</xdr:col>
      <xdr:colOff>198120</xdr:colOff>
      <xdr:row>13</xdr:row>
      <xdr:rowOff>132849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3217705E-2B65-55AF-74D5-A4797B2CAD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34940" y="1325880"/>
          <a:ext cx="2270760" cy="129108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ivil/Steel%20Project/my%20project/Excell/New%20folder/FINAL/Design%20For%20Flexure%20-%20Cop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Sheet3"/>
    </sheetNames>
    <sheetDataSet>
      <sheetData sheetId="0">
        <row r="5">
          <cell r="F5" t="str">
            <v xml:space="preserve">TABLE:  </v>
          </cell>
        </row>
        <row r="6">
          <cell r="F6" t="str">
            <v>SectionName</v>
          </cell>
          <cell r="G6" t="str">
            <v>D</v>
          </cell>
          <cell r="H6" t="str">
            <v>B</v>
          </cell>
          <cell r="I6" t="str">
            <v>Tf</v>
          </cell>
          <cell r="J6" t="str">
            <v>Tw</v>
          </cell>
          <cell r="K6" t="str">
            <v>Area</v>
          </cell>
          <cell r="L6" t="str">
            <v>Ix</v>
          </cell>
          <cell r="M6" t="str">
            <v>Iy</v>
          </cell>
          <cell r="N6" t="str">
            <v>Sx</v>
          </cell>
          <cell r="O6" t="str">
            <v>Sy</v>
          </cell>
          <cell r="P6" t="str">
            <v>Zx</v>
          </cell>
          <cell r="Q6" t="str">
            <v>Zy</v>
          </cell>
          <cell r="R6" t="str">
            <v>rx</v>
          </cell>
          <cell r="S6" t="str">
            <v>ry</v>
          </cell>
        </row>
        <row r="7">
          <cell r="F7" t="str">
            <v>-</v>
          </cell>
          <cell r="G7" t="str">
            <v>mm</v>
          </cell>
          <cell r="H7" t="str">
            <v>mm</v>
          </cell>
          <cell r="I7" t="str">
            <v>mm</v>
          </cell>
          <cell r="J7" t="str">
            <v>mm</v>
          </cell>
          <cell r="K7" t="str">
            <v>mm2</v>
          </cell>
          <cell r="L7" t="str">
            <v>mm4</v>
          </cell>
          <cell r="M7" t="str">
            <v>mm4</v>
          </cell>
          <cell r="N7" t="str">
            <v>mm3</v>
          </cell>
          <cell r="O7" t="str">
            <v>mm3</v>
          </cell>
          <cell r="P7" t="str">
            <v>mm3</v>
          </cell>
          <cell r="Q7" t="str">
            <v>mm3</v>
          </cell>
          <cell r="R7" t="str">
            <v>mm</v>
          </cell>
          <cell r="S7" t="str">
            <v>mm</v>
          </cell>
        </row>
        <row r="8">
          <cell r="F8" t="str">
            <v>HE200B</v>
          </cell>
          <cell r="G8">
            <v>200</v>
          </cell>
          <cell r="H8">
            <v>200</v>
          </cell>
          <cell r="I8">
            <v>15</v>
          </cell>
          <cell r="J8">
            <v>9</v>
          </cell>
          <cell r="K8">
            <v>7810</v>
          </cell>
          <cell r="L8">
            <v>56960000</v>
          </cell>
          <cell r="M8">
            <v>20030000</v>
          </cell>
          <cell r="N8">
            <v>569600</v>
          </cell>
          <cell r="O8">
            <v>200300</v>
          </cell>
          <cell r="P8">
            <v>643000</v>
          </cell>
          <cell r="Q8">
            <v>306000</v>
          </cell>
          <cell r="R8">
            <v>85.4</v>
          </cell>
          <cell r="S8">
            <v>50.642000000000003</v>
          </cell>
        </row>
        <row r="9">
          <cell r="F9" t="str">
            <v>HE220B</v>
          </cell>
          <cell r="G9">
            <v>220</v>
          </cell>
          <cell r="H9">
            <v>220</v>
          </cell>
          <cell r="I9">
            <v>16</v>
          </cell>
          <cell r="J9">
            <v>9.5</v>
          </cell>
          <cell r="K9">
            <v>9100</v>
          </cell>
          <cell r="L9">
            <v>80910000</v>
          </cell>
          <cell r="M9">
            <v>28430000</v>
          </cell>
          <cell r="N9">
            <v>735545.45</v>
          </cell>
          <cell r="O9">
            <v>258454.55</v>
          </cell>
          <cell r="P9">
            <v>827000</v>
          </cell>
          <cell r="Q9">
            <v>394000</v>
          </cell>
          <cell r="R9">
            <v>94.293000000000006</v>
          </cell>
          <cell r="S9">
            <v>55.893999999999998</v>
          </cell>
        </row>
        <row r="10">
          <cell r="F10" t="str">
            <v>HE260B</v>
          </cell>
          <cell r="G10">
            <v>260</v>
          </cell>
          <cell r="H10">
            <v>260</v>
          </cell>
          <cell r="I10">
            <v>17.5</v>
          </cell>
          <cell r="J10">
            <v>10</v>
          </cell>
          <cell r="K10">
            <v>11800</v>
          </cell>
          <cell r="L10">
            <v>149200000</v>
          </cell>
          <cell r="M10">
            <v>51350000</v>
          </cell>
          <cell r="N10">
            <v>1147692.31</v>
          </cell>
          <cell r="O10">
            <v>395000</v>
          </cell>
          <cell r="P10">
            <v>1283000</v>
          </cell>
          <cell r="Q10">
            <v>602000</v>
          </cell>
          <cell r="R10">
            <v>112.446</v>
          </cell>
          <cell r="S10">
            <v>65.966999999999999</v>
          </cell>
        </row>
        <row r="11">
          <cell r="F11" t="str">
            <v>HE280B</v>
          </cell>
          <cell r="G11">
            <v>280</v>
          </cell>
          <cell r="H11">
            <v>280</v>
          </cell>
          <cell r="I11">
            <v>18</v>
          </cell>
          <cell r="J11">
            <v>10.5</v>
          </cell>
          <cell r="K11">
            <v>13100</v>
          </cell>
          <cell r="L11">
            <v>192700000</v>
          </cell>
          <cell r="M11">
            <v>65950000</v>
          </cell>
          <cell r="N11">
            <v>1376428.57</v>
          </cell>
          <cell r="O11">
            <v>471071.43</v>
          </cell>
          <cell r="P11">
            <v>1534000</v>
          </cell>
          <cell r="Q11">
            <v>718000</v>
          </cell>
          <cell r="R11">
            <v>121.28400000000001</v>
          </cell>
          <cell r="S11">
            <v>70.953000000000003</v>
          </cell>
        </row>
        <row r="12">
          <cell r="F12" t="str">
            <v>HE300B</v>
          </cell>
          <cell r="G12">
            <v>300</v>
          </cell>
          <cell r="H12">
            <v>300</v>
          </cell>
          <cell r="I12">
            <v>19</v>
          </cell>
          <cell r="J12">
            <v>11</v>
          </cell>
          <cell r="K12">
            <v>14900</v>
          </cell>
          <cell r="L12">
            <v>251700000</v>
          </cell>
          <cell r="M12">
            <v>85630000</v>
          </cell>
          <cell r="N12">
            <v>1678000</v>
          </cell>
          <cell r="O12">
            <v>570866.67000000004</v>
          </cell>
          <cell r="P12">
            <v>1869000</v>
          </cell>
          <cell r="Q12">
            <v>870000</v>
          </cell>
          <cell r="R12">
            <v>129.97200000000001</v>
          </cell>
          <cell r="S12">
            <v>75.808999999999997</v>
          </cell>
        </row>
        <row r="13">
          <cell r="F13" t="str">
            <v>HE320B</v>
          </cell>
          <cell r="G13">
            <v>320</v>
          </cell>
          <cell r="H13">
            <v>300</v>
          </cell>
          <cell r="I13">
            <v>20.5</v>
          </cell>
          <cell r="J13">
            <v>11.5</v>
          </cell>
          <cell r="K13">
            <v>16100</v>
          </cell>
          <cell r="L13">
            <v>308200000</v>
          </cell>
          <cell r="M13">
            <v>92390000</v>
          </cell>
          <cell r="N13">
            <v>1926250</v>
          </cell>
          <cell r="O13">
            <v>615933.32999999996</v>
          </cell>
          <cell r="P13">
            <v>2149000</v>
          </cell>
          <cell r="Q13">
            <v>939000</v>
          </cell>
          <cell r="R13">
            <v>138.358</v>
          </cell>
          <cell r="S13">
            <v>75.753</v>
          </cell>
        </row>
        <row r="14">
          <cell r="F14" t="str">
            <v>HE340B</v>
          </cell>
          <cell r="G14">
            <v>340</v>
          </cell>
          <cell r="H14">
            <v>300</v>
          </cell>
          <cell r="I14">
            <v>21.5</v>
          </cell>
          <cell r="J14">
            <v>12</v>
          </cell>
          <cell r="K14">
            <v>17100</v>
          </cell>
          <cell r="L14">
            <v>366600000</v>
          </cell>
          <cell r="M14">
            <v>96900000</v>
          </cell>
          <cell r="N14">
            <v>2156470.59</v>
          </cell>
          <cell r="O14">
            <v>646000</v>
          </cell>
          <cell r="P14">
            <v>2408000</v>
          </cell>
          <cell r="Q14">
            <v>986000</v>
          </cell>
          <cell r="R14">
            <v>146.41900000000001</v>
          </cell>
          <cell r="S14">
            <v>75.277000000000001</v>
          </cell>
        </row>
        <row r="15">
          <cell r="F15" t="str">
            <v>HE360B</v>
          </cell>
          <cell r="G15">
            <v>360</v>
          </cell>
          <cell r="H15">
            <v>300</v>
          </cell>
          <cell r="I15">
            <v>22.5</v>
          </cell>
          <cell r="J15">
            <v>12.5</v>
          </cell>
          <cell r="K15">
            <v>18100</v>
          </cell>
          <cell r="L15">
            <v>431900000</v>
          </cell>
          <cell r="M15">
            <v>101400000</v>
          </cell>
          <cell r="N15">
            <v>2399444.44</v>
          </cell>
          <cell r="O15">
            <v>676000</v>
          </cell>
          <cell r="P15">
            <v>2683000</v>
          </cell>
          <cell r="Q15">
            <v>1032000</v>
          </cell>
          <cell r="R15">
            <v>154.47300000000001</v>
          </cell>
          <cell r="S15">
            <v>74.847999999999999</v>
          </cell>
        </row>
        <row r="16">
          <cell r="F16" t="str">
            <v>HE400B</v>
          </cell>
          <cell r="G16">
            <v>400</v>
          </cell>
          <cell r="H16">
            <v>300</v>
          </cell>
          <cell r="I16">
            <v>24</v>
          </cell>
          <cell r="J16">
            <v>13.5</v>
          </cell>
          <cell r="K16">
            <v>19800</v>
          </cell>
          <cell r="L16">
            <v>576800000</v>
          </cell>
          <cell r="M16">
            <v>108200000</v>
          </cell>
          <cell r="N16">
            <v>2884000</v>
          </cell>
          <cell r="O16">
            <v>721333.33</v>
          </cell>
          <cell r="P16">
            <v>3232000</v>
          </cell>
          <cell r="Q16">
            <v>1104000</v>
          </cell>
          <cell r="R16">
            <v>170.679</v>
          </cell>
          <cell r="S16">
            <v>73.923000000000002</v>
          </cell>
        </row>
        <row r="17">
          <cell r="F17" t="str">
            <v>HE450B</v>
          </cell>
          <cell r="G17">
            <v>450</v>
          </cell>
          <cell r="H17">
            <v>300</v>
          </cell>
          <cell r="I17">
            <v>26</v>
          </cell>
          <cell r="J17">
            <v>14</v>
          </cell>
          <cell r="K17">
            <v>21800</v>
          </cell>
          <cell r="L17">
            <v>798899968</v>
          </cell>
          <cell r="M17">
            <v>117200000</v>
          </cell>
          <cell r="N17">
            <v>3550666.52</v>
          </cell>
          <cell r="O17">
            <v>781333.33</v>
          </cell>
          <cell r="P17">
            <v>3982000</v>
          </cell>
          <cell r="Q17">
            <v>1198000</v>
          </cell>
          <cell r="R17">
            <v>191.434</v>
          </cell>
          <cell r="S17">
            <v>73.322000000000003</v>
          </cell>
        </row>
        <row r="18">
          <cell r="F18" t="str">
            <v>HE500B</v>
          </cell>
          <cell r="G18">
            <v>500</v>
          </cell>
          <cell r="H18">
            <v>300</v>
          </cell>
          <cell r="I18">
            <v>28</v>
          </cell>
          <cell r="J18">
            <v>14.5</v>
          </cell>
          <cell r="K18">
            <v>23900</v>
          </cell>
          <cell r="L18">
            <v>1072000000</v>
          </cell>
          <cell r="M18">
            <v>126200000</v>
          </cell>
          <cell r="N18">
            <v>4288000</v>
          </cell>
          <cell r="O18">
            <v>841333.33</v>
          </cell>
          <cell r="P18">
            <v>4815000</v>
          </cell>
          <cell r="Q18">
            <v>1292000</v>
          </cell>
          <cell r="R18">
            <v>211.78700000000001</v>
          </cell>
          <cell r="S18">
            <v>72.665999999999997</v>
          </cell>
        </row>
        <row r="19">
          <cell r="F19" t="str">
            <v>HE550B</v>
          </cell>
          <cell r="G19">
            <v>550</v>
          </cell>
          <cell r="H19">
            <v>300</v>
          </cell>
          <cell r="I19">
            <v>29</v>
          </cell>
          <cell r="J19">
            <v>15</v>
          </cell>
          <cell r="K19">
            <v>25400</v>
          </cell>
          <cell r="L19">
            <v>1367000064</v>
          </cell>
          <cell r="M19">
            <v>130800000</v>
          </cell>
          <cell r="N19">
            <v>4970909.32</v>
          </cell>
          <cell r="O19">
            <v>872000</v>
          </cell>
          <cell r="P19">
            <v>5591000</v>
          </cell>
          <cell r="Q19">
            <v>1341000</v>
          </cell>
          <cell r="R19">
            <v>231.989</v>
          </cell>
          <cell r="S19">
            <v>71.760999999999996</v>
          </cell>
        </row>
        <row r="20">
          <cell r="F20" t="str">
            <v>HE600B</v>
          </cell>
          <cell r="G20">
            <v>600</v>
          </cell>
          <cell r="H20">
            <v>300</v>
          </cell>
          <cell r="I20">
            <v>30</v>
          </cell>
          <cell r="J20">
            <v>15.5</v>
          </cell>
          <cell r="K20">
            <v>27000</v>
          </cell>
          <cell r="L20">
            <v>1710000000</v>
          </cell>
          <cell r="M20">
            <v>135300000</v>
          </cell>
          <cell r="N20">
            <v>5700000</v>
          </cell>
          <cell r="O20">
            <v>902000</v>
          </cell>
          <cell r="P20">
            <v>6425000</v>
          </cell>
          <cell r="Q20">
            <v>1391000</v>
          </cell>
          <cell r="R20">
            <v>251.661</v>
          </cell>
          <cell r="S20">
            <v>70.789000000000001</v>
          </cell>
        </row>
        <row r="21">
          <cell r="F21" t="str">
            <v>HE650B</v>
          </cell>
          <cell r="G21">
            <v>650</v>
          </cell>
          <cell r="H21">
            <v>300</v>
          </cell>
          <cell r="I21">
            <v>31</v>
          </cell>
          <cell r="J21">
            <v>16</v>
          </cell>
          <cell r="K21">
            <v>28600</v>
          </cell>
          <cell r="L21">
            <v>2106000000</v>
          </cell>
          <cell r="M21">
            <v>139800000</v>
          </cell>
          <cell r="N21">
            <v>6480000</v>
          </cell>
          <cell r="O21">
            <v>932000</v>
          </cell>
          <cell r="P21">
            <v>7320000</v>
          </cell>
          <cell r="Q21">
            <v>1441000</v>
          </cell>
          <cell r="R21">
            <v>271.36</v>
          </cell>
          <cell r="S21">
            <v>69.915000000000006</v>
          </cell>
        </row>
        <row r="22">
          <cell r="F22" t="str">
            <v>HE700B</v>
          </cell>
          <cell r="G22">
            <v>700</v>
          </cell>
          <cell r="H22">
            <v>300</v>
          </cell>
          <cell r="I22">
            <v>32</v>
          </cell>
          <cell r="J22">
            <v>17</v>
          </cell>
          <cell r="K22">
            <v>30600</v>
          </cell>
          <cell r="L22">
            <v>2568999936</v>
          </cell>
          <cell r="M22">
            <v>144400000</v>
          </cell>
          <cell r="N22">
            <v>7339999.8200000003</v>
          </cell>
          <cell r="O22">
            <v>962666.67</v>
          </cell>
          <cell r="P22">
            <v>8327000</v>
          </cell>
          <cell r="Q22">
            <v>1495000</v>
          </cell>
          <cell r="R22">
            <v>289.74900000000002</v>
          </cell>
          <cell r="S22">
            <v>68.694999999999993</v>
          </cell>
        </row>
        <row r="23">
          <cell r="F23" t="str">
            <v>IPE300</v>
          </cell>
          <cell r="G23">
            <v>300</v>
          </cell>
          <cell r="H23">
            <v>150</v>
          </cell>
          <cell r="I23">
            <v>10.7</v>
          </cell>
          <cell r="J23">
            <v>7.1</v>
          </cell>
          <cell r="K23">
            <v>5380</v>
          </cell>
          <cell r="L23">
            <v>83560000</v>
          </cell>
          <cell r="M23">
            <v>6040000</v>
          </cell>
          <cell r="N23">
            <v>557066.67000000004</v>
          </cell>
          <cell r="O23">
            <v>80533.33</v>
          </cell>
          <cell r="P23">
            <v>628000</v>
          </cell>
          <cell r="Q23">
            <v>125000</v>
          </cell>
          <cell r="R23">
            <v>124.626</v>
          </cell>
          <cell r="S23">
            <v>33.506</v>
          </cell>
        </row>
        <row r="24">
          <cell r="F24" t="str">
            <v>IPE330</v>
          </cell>
          <cell r="G24">
            <v>330</v>
          </cell>
          <cell r="H24">
            <v>160</v>
          </cell>
          <cell r="I24">
            <v>11.5</v>
          </cell>
          <cell r="J24">
            <v>7.5</v>
          </cell>
          <cell r="K24">
            <v>6260</v>
          </cell>
          <cell r="L24">
            <v>117700000</v>
          </cell>
          <cell r="M24">
            <v>7880000</v>
          </cell>
          <cell r="N24">
            <v>713333.33</v>
          </cell>
          <cell r="O24">
            <v>98500</v>
          </cell>
          <cell r="P24">
            <v>804000</v>
          </cell>
          <cell r="Q24">
            <v>154000</v>
          </cell>
          <cell r="R24">
            <v>137.12</v>
          </cell>
          <cell r="S24">
            <v>35.478999999999999</v>
          </cell>
        </row>
        <row r="25">
          <cell r="F25" t="str">
            <v>IPE360</v>
          </cell>
          <cell r="G25">
            <v>360</v>
          </cell>
          <cell r="H25">
            <v>170</v>
          </cell>
          <cell r="I25">
            <v>12.7</v>
          </cell>
          <cell r="J25">
            <v>8</v>
          </cell>
          <cell r="K25">
            <v>7270</v>
          </cell>
          <cell r="L25">
            <v>162700000</v>
          </cell>
          <cell r="M25">
            <v>10430000</v>
          </cell>
          <cell r="N25">
            <v>903888.89</v>
          </cell>
          <cell r="O25">
            <v>122705.88</v>
          </cell>
          <cell r="P25">
            <v>1019000</v>
          </cell>
          <cell r="Q25">
            <v>191000</v>
          </cell>
          <cell r="R25">
            <v>149.59800000000001</v>
          </cell>
          <cell r="S25">
            <v>37.877000000000002</v>
          </cell>
        </row>
        <row r="26">
          <cell r="F26" t="str">
            <v>IPE400</v>
          </cell>
          <cell r="G26">
            <v>400</v>
          </cell>
          <cell r="H26">
            <v>180</v>
          </cell>
          <cell r="I26">
            <v>13.5</v>
          </cell>
          <cell r="J26">
            <v>8.6</v>
          </cell>
          <cell r="K26">
            <v>8450</v>
          </cell>
          <cell r="L26">
            <v>231300000</v>
          </cell>
          <cell r="M26">
            <v>13180000</v>
          </cell>
          <cell r="N26">
            <v>1156500</v>
          </cell>
          <cell r="O26">
            <v>146444.44</v>
          </cell>
          <cell r="P26">
            <v>1307000</v>
          </cell>
          <cell r="Q26">
            <v>229000</v>
          </cell>
          <cell r="R26">
            <v>165.447</v>
          </cell>
          <cell r="S26">
            <v>39.494</v>
          </cell>
        </row>
        <row r="27">
          <cell r="F27" t="str">
            <v>IPE450</v>
          </cell>
          <cell r="G27">
            <v>450</v>
          </cell>
          <cell r="H27">
            <v>190</v>
          </cell>
          <cell r="I27">
            <v>14.6</v>
          </cell>
          <cell r="J27">
            <v>9.4</v>
          </cell>
          <cell r="K27">
            <v>9880</v>
          </cell>
          <cell r="L27">
            <v>337400000</v>
          </cell>
          <cell r="M27">
            <v>16760000</v>
          </cell>
          <cell r="N27">
            <v>1499555.56</v>
          </cell>
          <cell r="O27">
            <v>176421.05</v>
          </cell>
          <cell r="P27">
            <v>1702000</v>
          </cell>
          <cell r="Q27">
            <v>276000</v>
          </cell>
          <cell r="R27">
            <v>184.797</v>
          </cell>
          <cell r="S27">
            <v>41.186999999999998</v>
          </cell>
        </row>
        <row r="28">
          <cell r="F28" t="str">
            <v>IPE500</v>
          </cell>
          <cell r="G28">
            <v>500</v>
          </cell>
          <cell r="H28">
            <v>200</v>
          </cell>
          <cell r="I28">
            <v>16</v>
          </cell>
          <cell r="J28">
            <v>10.199999999999999</v>
          </cell>
          <cell r="K28">
            <v>11600</v>
          </cell>
          <cell r="L28">
            <v>482000000</v>
          </cell>
          <cell r="M28">
            <v>21420000</v>
          </cell>
          <cell r="N28">
            <v>1928000</v>
          </cell>
          <cell r="O28">
            <v>214200</v>
          </cell>
          <cell r="P28">
            <v>2194000</v>
          </cell>
          <cell r="Q28">
            <v>336000</v>
          </cell>
          <cell r="R28">
            <v>203.84200000000001</v>
          </cell>
          <cell r="S28">
            <v>42.972000000000001</v>
          </cell>
        </row>
        <row r="29">
          <cell r="F29" t="str">
            <v>IPE550</v>
          </cell>
          <cell r="G29">
            <v>550</v>
          </cell>
          <cell r="H29">
            <v>210</v>
          </cell>
          <cell r="I29">
            <v>17.2</v>
          </cell>
          <cell r="J29">
            <v>11.1</v>
          </cell>
          <cell r="K29">
            <v>13400</v>
          </cell>
          <cell r="L29">
            <v>671200000</v>
          </cell>
          <cell r="M29">
            <v>26680000</v>
          </cell>
          <cell r="N29">
            <v>2440727.27</v>
          </cell>
          <cell r="O29">
            <v>254095.24</v>
          </cell>
          <cell r="P29">
            <v>2787000</v>
          </cell>
          <cell r="Q29">
            <v>401000</v>
          </cell>
          <cell r="R29">
            <v>223.80699999999999</v>
          </cell>
          <cell r="S29">
            <v>44.621000000000002</v>
          </cell>
        </row>
        <row r="30">
          <cell r="F30" t="str">
            <v>IPE600</v>
          </cell>
          <cell r="G30">
            <v>600</v>
          </cell>
          <cell r="H30">
            <v>220</v>
          </cell>
          <cell r="I30">
            <v>19</v>
          </cell>
          <cell r="J30">
            <v>12</v>
          </cell>
          <cell r="K30">
            <v>15600</v>
          </cell>
          <cell r="L30">
            <v>920800000</v>
          </cell>
          <cell r="M30">
            <v>33870000</v>
          </cell>
          <cell r="N30">
            <v>3069333.33</v>
          </cell>
          <cell r="O30">
            <v>307909.09000000003</v>
          </cell>
          <cell r="P30">
            <v>3512000</v>
          </cell>
          <cell r="Q30">
            <v>486000</v>
          </cell>
          <cell r="R30">
            <v>242.952</v>
          </cell>
          <cell r="S30">
            <v>46.595999999999997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6"/>
  <sheetViews>
    <sheetView zoomScale="91" zoomScaleNormal="91" workbookViewId="0">
      <selection activeCell="A19" sqref="A19"/>
    </sheetView>
  </sheetViews>
  <sheetFormatPr defaultRowHeight="14.4" x14ac:dyDescent="0.3"/>
  <cols>
    <col min="1" max="1" width="12.5546875" customWidth="1"/>
    <col min="2" max="2" width="10.21875" customWidth="1"/>
    <col min="3" max="3" width="10.5546875" bestFit="1" customWidth="1"/>
    <col min="4" max="4" width="16.44140625" bestFit="1" customWidth="1"/>
    <col min="5" max="5" width="31.109375" bestFit="1" customWidth="1"/>
    <col min="6" max="6" width="13.44140625" bestFit="1" customWidth="1"/>
    <col min="7" max="7" width="25.88671875" bestFit="1" customWidth="1"/>
    <col min="8" max="8" width="14.33203125" bestFit="1" customWidth="1"/>
  </cols>
  <sheetData>
    <row r="1" spans="1:17" x14ac:dyDescent="0.3">
      <c r="A1" s="144" t="s">
        <v>0</v>
      </c>
      <c r="B1" s="145" t="s">
        <v>32</v>
      </c>
      <c r="C1" s="144" t="s">
        <v>20</v>
      </c>
      <c r="D1" s="144" t="s">
        <v>1</v>
      </c>
      <c r="E1" s="144" t="s">
        <v>2</v>
      </c>
      <c r="F1" s="144" t="s">
        <v>3</v>
      </c>
      <c r="G1" s="144" t="s">
        <v>4</v>
      </c>
      <c r="H1" s="144" t="s">
        <v>5</v>
      </c>
      <c r="I1" s="144" t="s">
        <v>6</v>
      </c>
      <c r="J1" s="144" t="s">
        <v>7</v>
      </c>
      <c r="K1" s="144" t="s">
        <v>8</v>
      </c>
      <c r="L1" s="144" t="s">
        <v>9</v>
      </c>
      <c r="M1" s="144"/>
      <c r="N1" s="144"/>
      <c r="O1" s="144"/>
    </row>
    <row r="2" spans="1:17" ht="15" thickBot="1" x14ac:dyDescent="0.35">
      <c r="A2" s="145"/>
      <c r="B2" s="150"/>
      <c r="C2" s="145"/>
      <c r="D2" s="145"/>
      <c r="E2" s="145"/>
      <c r="F2" s="145"/>
      <c r="G2" s="145"/>
      <c r="H2" s="145"/>
      <c r="I2" s="145"/>
      <c r="J2" s="145"/>
      <c r="K2" s="145"/>
      <c r="L2" s="1" t="s">
        <v>10</v>
      </c>
      <c r="M2" s="1" t="s">
        <v>11</v>
      </c>
      <c r="N2" s="1" t="s">
        <v>12</v>
      </c>
      <c r="O2" s="1" t="s">
        <v>13</v>
      </c>
      <c r="Q2">
        <v>24.03</v>
      </c>
    </row>
    <row r="3" spans="1:17" x14ac:dyDescent="0.3">
      <c r="A3" s="68" t="s">
        <v>15</v>
      </c>
      <c r="B3" s="60">
        <v>4</v>
      </c>
      <c r="C3" s="151">
        <v>4</v>
      </c>
      <c r="D3" s="2">
        <v>1</v>
      </c>
      <c r="E3" s="3" t="s">
        <v>14</v>
      </c>
      <c r="F3" s="20">
        <v>16.152000000000001</v>
      </c>
      <c r="G3" s="4">
        <v>-0.87860000000000005</v>
      </c>
      <c r="H3" s="4">
        <v>7.6080100000000002</v>
      </c>
      <c r="I3" s="149">
        <f>0.5*Q2</f>
        <v>12.015000000000001</v>
      </c>
      <c r="J3" s="149">
        <v>4</v>
      </c>
      <c r="K3" s="5">
        <v>4</v>
      </c>
      <c r="L3" s="9">
        <v>0.8</v>
      </c>
      <c r="M3" s="10">
        <v>80</v>
      </c>
      <c r="N3" s="10">
        <v>2</v>
      </c>
      <c r="O3" s="10">
        <v>40</v>
      </c>
    </row>
    <row r="4" spans="1:17" x14ac:dyDescent="0.3">
      <c r="A4" s="13" t="s">
        <v>24</v>
      </c>
      <c r="B4" s="61">
        <v>4</v>
      </c>
      <c r="C4" s="152"/>
      <c r="D4" s="6">
        <v>1</v>
      </c>
      <c r="E4" s="7" t="s">
        <v>16</v>
      </c>
      <c r="F4" s="8">
        <v>4.5991</v>
      </c>
      <c r="G4" s="8">
        <v>-7.5065</v>
      </c>
      <c r="H4" s="21">
        <v>75.470299999999995</v>
      </c>
      <c r="I4" s="149"/>
      <c r="J4" s="149"/>
      <c r="K4" s="5">
        <v>4</v>
      </c>
      <c r="L4" s="9">
        <v>0.8</v>
      </c>
      <c r="M4" s="10">
        <v>80</v>
      </c>
      <c r="N4" s="10">
        <v>2</v>
      </c>
      <c r="O4" s="10">
        <v>40</v>
      </c>
    </row>
    <row r="5" spans="1:17" ht="15" thickBot="1" x14ac:dyDescent="0.35">
      <c r="A5" s="69" t="s">
        <v>26</v>
      </c>
      <c r="B5" s="61">
        <v>4</v>
      </c>
      <c r="C5" s="152"/>
      <c r="D5" s="35">
        <v>1</v>
      </c>
      <c r="E5" s="35" t="s">
        <v>25</v>
      </c>
      <c r="F5" s="37">
        <v>-3.3285999999999998</v>
      </c>
      <c r="G5" s="38">
        <v>14.1622</v>
      </c>
      <c r="H5" s="37">
        <v>-71.457089999999994</v>
      </c>
      <c r="I5" s="149"/>
      <c r="J5" s="149"/>
      <c r="K5" s="5">
        <v>4</v>
      </c>
      <c r="L5" s="9">
        <v>0.8</v>
      </c>
      <c r="M5" s="10">
        <v>80</v>
      </c>
      <c r="N5" s="10">
        <v>2</v>
      </c>
      <c r="O5" s="10">
        <v>40</v>
      </c>
    </row>
    <row r="6" spans="1:17" ht="15" thickTop="1" x14ac:dyDescent="0.3">
      <c r="A6" s="47" t="s">
        <v>17</v>
      </c>
      <c r="B6" s="31">
        <v>16.02</v>
      </c>
      <c r="C6" s="30">
        <v>16.02</v>
      </c>
      <c r="D6" s="31">
        <v>4</v>
      </c>
      <c r="E6" s="48" t="s">
        <v>18</v>
      </c>
      <c r="F6" s="49">
        <v>17.991499999999998</v>
      </c>
      <c r="G6" s="50">
        <v>1.6226</v>
      </c>
      <c r="H6" s="50">
        <v>13.04942</v>
      </c>
      <c r="I6" s="149">
        <f>0.5*Q2</f>
        <v>12.015000000000001</v>
      </c>
      <c r="J6" s="5">
        <v>4</v>
      </c>
      <c r="K6" s="5">
        <v>4</v>
      </c>
      <c r="L6" s="9">
        <v>0.8</v>
      </c>
      <c r="M6" s="10">
        <v>60</v>
      </c>
      <c r="N6" s="10">
        <v>2</v>
      </c>
      <c r="O6" s="10">
        <v>30</v>
      </c>
    </row>
    <row r="7" spans="1:17" x14ac:dyDescent="0.3">
      <c r="A7" s="67" t="s">
        <v>19</v>
      </c>
      <c r="B7" s="6">
        <v>16.02</v>
      </c>
      <c r="C7" s="5">
        <v>0</v>
      </c>
      <c r="D7" s="6">
        <v>1</v>
      </c>
      <c r="E7" s="7" t="s">
        <v>21</v>
      </c>
      <c r="F7" s="8">
        <v>4.4451999999999998</v>
      </c>
      <c r="G7" s="21">
        <v>-16.507000000000001</v>
      </c>
      <c r="H7" s="21">
        <v>-44.38</v>
      </c>
      <c r="I7" s="149"/>
      <c r="J7" s="5">
        <v>4</v>
      </c>
      <c r="K7" s="5">
        <v>4</v>
      </c>
      <c r="L7" s="146">
        <v>0.8</v>
      </c>
      <c r="M7" s="148">
        <v>60</v>
      </c>
      <c r="N7" s="148">
        <v>2</v>
      </c>
      <c r="O7" s="10">
        <v>30</v>
      </c>
    </row>
    <row r="8" spans="1:17" ht="15" thickBot="1" x14ac:dyDescent="0.35">
      <c r="A8" s="11" t="s">
        <v>23</v>
      </c>
      <c r="B8" s="11">
        <v>16.02</v>
      </c>
      <c r="C8" s="11">
        <v>4</v>
      </c>
      <c r="D8" s="28">
        <v>1</v>
      </c>
      <c r="E8" s="24" t="s">
        <v>22</v>
      </c>
      <c r="F8" s="25">
        <v>-2.3241999999999998</v>
      </c>
      <c r="G8" s="25">
        <v>16.510200000000001</v>
      </c>
      <c r="H8" s="25">
        <v>-19.387029999999999</v>
      </c>
      <c r="I8" s="149"/>
      <c r="J8" s="5">
        <v>4</v>
      </c>
      <c r="K8" s="5">
        <v>4</v>
      </c>
      <c r="L8" s="147"/>
      <c r="M8" s="148"/>
      <c r="N8" s="148"/>
      <c r="O8" s="10">
        <v>30</v>
      </c>
    </row>
    <row r="9" spans="1:17" ht="15" thickTop="1" x14ac:dyDescent="0.3">
      <c r="A9" s="29" t="s">
        <v>27</v>
      </c>
      <c r="B9" s="64">
        <v>4</v>
      </c>
      <c r="C9" s="30">
        <v>2</v>
      </c>
      <c r="D9" s="31">
        <v>1</v>
      </c>
      <c r="E9" s="32" t="s">
        <v>16</v>
      </c>
      <c r="F9" s="33">
        <v>7.1234000000000002</v>
      </c>
      <c r="G9" s="34">
        <v>1.4847999999999999</v>
      </c>
      <c r="H9" s="34">
        <v>2.5411999999999999</v>
      </c>
      <c r="I9" s="149">
        <f>0.5*Q2</f>
        <v>12.015000000000001</v>
      </c>
      <c r="J9" s="5">
        <v>4</v>
      </c>
      <c r="K9" s="5">
        <v>4</v>
      </c>
      <c r="L9" s="9">
        <v>0.8</v>
      </c>
      <c r="M9" s="10">
        <v>80</v>
      </c>
      <c r="N9" s="10">
        <v>2</v>
      </c>
      <c r="O9" s="10">
        <v>40</v>
      </c>
    </row>
    <row r="10" spans="1:17" x14ac:dyDescent="0.3">
      <c r="A10" s="153" t="s">
        <v>28</v>
      </c>
      <c r="B10" s="6">
        <v>4</v>
      </c>
      <c r="C10" s="5">
        <v>4</v>
      </c>
      <c r="D10" s="6">
        <v>1</v>
      </c>
      <c r="E10" s="17" t="s">
        <v>22</v>
      </c>
      <c r="F10" s="19">
        <v>-2.7795000000000001</v>
      </c>
      <c r="G10" s="22">
        <v>15.822800000000001</v>
      </c>
      <c r="H10" s="19">
        <v>45.812309999999997</v>
      </c>
      <c r="I10" s="149"/>
      <c r="J10" s="5">
        <v>4</v>
      </c>
      <c r="K10" s="5">
        <v>4</v>
      </c>
      <c r="L10" s="9">
        <v>0.8</v>
      </c>
      <c r="M10" s="10">
        <v>80</v>
      </c>
      <c r="N10" s="10">
        <v>2</v>
      </c>
      <c r="O10" s="10">
        <v>40</v>
      </c>
    </row>
    <row r="11" spans="1:17" ht="15" thickBot="1" x14ac:dyDescent="0.35">
      <c r="A11" s="154"/>
      <c r="B11" s="28">
        <v>4</v>
      </c>
      <c r="C11" s="35">
        <v>0</v>
      </c>
      <c r="D11" s="35">
        <v>1</v>
      </c>
      <c r="E11" s="36" t="s">
        <v>22</v>
      </c>
      <c r="F11" s="37">
        <v>-3.94</v>
      </c>
      <c r="G11" s="37">
        <v>12.46</v>
      </c>
      <c r="H11" s="38">
        <v>83.36</v>
      </c>
      <c r="I11" s="149"/>
      <c r="J11" s="5">
        <v>4</v>
      </c>
      <c r="K11" s="5">
        <v>4</v>
      </c>
      <c r="L11" s="9">
        <v>0.8</v>
      </c>
      <c r="M11" s="10">
        <v>80</v>
      </c>
      <c r="N11" s="10">
        <v>2</v>
      </c>
      <c r="O11" s="10">
        <v>40</v>
      </c>
    </row>
    <row r="12" spans="1:17" ht="15" thickTop="1" x14ac:dyDescent="0.3">
      <c r="A12" s="39" t="s">
        <v>29</v>
      </c>
      <c r="B12" s="65">
        <v>4</v>
      </c>
      <c r="C12" s="40">
        <v>4</v>
      </c>
      <c r="D12" s="41">
        <v>1</v>
      </c>
      <c r="E12" s="42" t="s">
        <v>18</v>
      </c>
      <c r="F12" s="43">
        <v>17.833300000000001</v>
      </c>
      <c r="G12" s="44">
        <v>6.6879</v>
      </c>
      <c r="H12" s="45">
        <v>33.339550000000003</v>
      </c>
      <c r="I12" s="149">
        <f>0.5*Q2</f>
        <v>12.015000000000001</v>
      </c>
      <c r="J12" s="5">
        <v>4</v>
      </c>
      <c r="K12" s="5">
        <v>4</v>
      </c>
      <c r="L12" s="9">
        <v>0.8</v>
      </c>
      <c r="M12" s="10">
        <v>80</v>
      </c>
      <c r="N12" s="10">
        <v>2</v>
      </c>
      <c r="O12" s="10">
        <v>40</v>
      </c>
    </row>
    <row r="13" spans="1:17" x14ac:dyDescent="0.3">
      <c r="A13" s="155" t="s">
        <v>30</v>
      </c>
      <c r="B13" s="66">
        <v>4</v>
      </c>
      <c r="C13" s="5">
        <v>4</v>
      </c>
      <c r="D13" s="18">
        <v>1</v>
      </c>
      <c r="E13" s="7" t="s">
        <v>21</v>
      </c>
      <c r="F13" s="8">
        <v>3.6002999999999998</v>
      </c>
      <c r="G13" s="57">
        <v>18.371099999999998</v>
      </c>
      <c r="H13" s="58">
        <v>52.05789</v>
      </c>
      <c r="I13" s="149"/>
      <c r="J13" s="5">
        <v>4</v>
      </c>
      <c r="K13" s="5">
        <v>4</v>
      </c>
      <c r="L13" s="9">
        <v>0.8</v>
      </c>
      <c r="M13" s="10">
        <v>80</v>
      </c>
      <c r="N13" s="10">
        <v>2</v>
      </c>
      <c r="O13" s="10">
        <v>40</v>
      </c>
    </row>
    <row r="14" spans="1:17" ht="15" thickBot="1" x14ac:dyDescent="0.35">
      <c r="A14" s="156"/>
      <c r="B14" s="63">
        <v>4</v>
      </c>
      <c r="C14" s="51">
        <v>0</v>
      </c>
      <c r="D14" s="53">
        <v>1</v>
      </c>
      <c r="E14" s="52" t="s">
        <v>21</v>
      </c>
      <c r="F14" s="54">
        <v>3.4708999999999999</v>
      </c>
      <c r="G14" s="55">
        <v>17.62</v>
      </c>
      <c r="H14" s="56">
        <v>-113.8</v>
      </c>
      <c r="I14" s="149"/>
      <c r="J14" s="5">
        <v>4</v>
      </c>
      <c r="K14" s="5">
        <v>4</v>
      </c>
      <c r="L14" s="9">
        <v>0.8</v>
      </c>
      <c r="M14" s="10">
        <v>80</v>
      </c>
      <c r="N14" s="10">
        <v>2</v>
      </c>
      <c r="O14" s="10">
        <v>40</v>
      </c>
    </row>
    <row r="15" spans="1:17" ht="15" thickTop="1" x14ac:dyDescent="0.3">
      <c r="A15" s="70" t="s">
        <v>31</v>
      </c>
      <c r="B15" s="26">
        <v>8</v>
      </c>
      <c r="C15" s="12">
        <v>8</v>
      </c>
      <c r="D15" s="26">
        <v>4</v>
      </c>
      <c r="E15" s="27" t="s">
        <v>22</v>
      </c>
      <c r="F15" s="46">
        <v>17.877500000000001</v>
      </c>
      <c r="G15" s="59">
        <v>25.1112</v>
      </c>
      <c r="H15" s="46">
        <v>-96.470680000000002</v>
      </c>
      <c r="I15" s="62">
        <f>B15</f>
        <v>8</v>
      </c>
      <c r="J15" s="5">
        <v>2</v>
      </c>
      <c r="K15" s="5">
        <v>0</v>
      </c>
      <c r="L15" s="9">
        <v>0.8</v>
      </c>
      <c r="M15" s="10">
        <v>80</v>
      </c>
      <c r="N15" s="10">
        <v>2</v>
      </c>
      <c r="O15" s="10">
        <v>30</v>
      </c>
    </row>
    <row r="16" spans="1:17" x14ac:dyDescent="0.3">
      <c r="A16" s="16" t="s">
        <v>31</v>
      </c>
      <c r="B16" s="6">
        <v>8</v>
      </c>
      <c r="C16" s="5">
        <v>8</v>
      </c>
      <c r="D16" s="18">
        <v>4</v>
      </c>
      <c r="E16" s="17" t="s">
        <v>18</v>
      </c>
      <c r="F16" s="19">
        <v>-31.1877</v>
      </c>
      <c r="G16" s="19">
        <v>-4.2514000000000003</v>
      </c>
      <c r="H16" s="19">
        <v>98.853290000000001</v>
      </c>
      <c r="I16" s="62">
        <f>B16</f>
        <v>8</v>
      </c>
      <c r="J16" s="5">
        <v>2</v>
      </c>
      <c r="K16" s="5">
        <v>0</v>
      </c>
      <c r="L16" s="9">
        <v>0.8</v>
      </c>
      <c r="M16" s="10">
        <v>80</v>
      </c>
      <c r="N16" s="10">
        <v>2</v>
      </c>
      <c r="O16" s="10">
        <v>30</v>
      </c>
    </row>
    <row r="17" spans="1:15" x14ac:dyDescent="0.3">
      <c r="A17" s="71" t="s">
        <v>33</v>
      </c>
      <c r="B17" s="14">
        <v>12</v>
      </c>
      <c r="C17" s="14">
        <v>6</v>
      </c>
      <c r="D17" s="14">
        <v>2</v>
      </c>
      <c r="E17" s="23" t="s">
        <v>25</v>
      </c>
      <c r="F17" s="15">
        <v>6.3505000000000003</v>
      </c>
      <c r="G17" s="15">
        <v>-12.134</v>
      </c>
      <c r="H17" s="15">
        <v>62.617350000000002</v>
      </c>
      <c r="I17" s="14">
        <v>12</v>
      </c>
      <c r="J17" s="14">
        <v>6</v>
      </c>
      <c r="K17" s="5">
        <v>6</v>
      </c>
      <c r="L17" s="9">
        <v>0.8</v>
      </c>
      <c r="M17" s="10">
        <v>80</v>
      </c>
      <c r="N17" s="10">
        <v>2</v>
      </c>
      <c r="O17" s="10">
        <v>30</v>
      </c>
    </row>
    <row r="22" spans="1:15" x14ac:dyDescent="0.3">
      <c r="K22" s="72"/>
      <c r="L22" s="72"/>
      <c r="M22" s="72"/>
      <c r="N22" s="72"/>
    </row>
    <row r="23" spans="1:15" x14ac:dyDescent="0.3">
      <c r="K23" s="72"/>
      <c r="L23" s="72"/>
      <c r="M23" s="72"/>
      <c r="N23" s="72"/>
    </row>
    <row r="24" spans="1:15" x14ac:dyDescent="0.3">
      <c r="K24" s="72"/>
      <c r="L24" s="72"/>
      <c r="M24" s="72"/>
      <c r="N24" s="72"/>
    </row>
    <row r="25" spans="1:15" x14ac:dyDescent="0.3">
      <c r="K25" s="72"/>
      <c r="L25" s="72"/>
      <c r="M25" s="72"/>
      <c r="N25" s="72"/>
    </row>
    <row r="26" spans="1:15" x14ac:dyDescent="0.3">
      <c r="K26" s="72"/>
      <c r="L26" s="72"/>
      <c r="M26" s="72"/>
      <c r="N26" s="72"/>
    </row>
  </sheetData>
  <mergeCells count="23">
    <mergeCell ref="I6:I8"/>
    <mergeCell ref="I9:I11"/>
    <mergeCell ref="I12:I14"/>
    <mergeCell ref="A10:A11"/>
    <mergeCell ref="A13:A14"/>
    <mergeCell ref="J3:J5"/>
    <mergeCell ref="A1:A2"/>
    <mergeCell ref="C1:C2"/>
    <mergeCell ref="D1:D2"/>
    <mergeCell ref="E1:E2"/>
    <mergeCell ref="F1:F2"/>
    <mergeCell ref="H1:H2"/>
    <mergeCell ref="I1:I2"/>
    <mergeCell ref="J1:J2"/>
    <mergeCell ref="B1:B2"/>
    <mergeCell ref="G1:G2"/>
    <mergeCell ref="C3:C5"/>
    <mergeCell ref="I3:I5"/>
    <mergeCell ref="K1:K2"/>
    <mergeCell ref="L1:O1"/>
    <mergeCell ref="L7:L8"/>
    <mergeCell ref="M7:M8"/>
    <mergeCell ref="N7:N8"/>
  </mergeCells>
  <phoneticPr fontId="3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16EE0-EB15-4695-A885-93505D82091C}">
  <dimension ref="A1:AB287"/>
  <sheetViews>
    <sheetView workbookViewId="0">
      <selection activeCell="D6" sqref="D6"/>
    </sheetView>
  </sheetViews>
  <sheetFormatPr defaultColWidth="9.109375" defaultRowHeight="14.4" x14ac:dyDescent="0.3"/>
  <cols>
    <col min="1" max="1" width="11.33203125" style="73" bestFit="1" customWidth="1"/>
    <col min="2" max="2" width="10.44140625" style="73" customWidth="1"/>
    <col min="3" max="3" width="9.44140625" style="73" customWidth="1"/>
    <col min="4" max="4" width="10.109375" style="73" customWidth="1"/>
    <col min="5" max="5" width="12.6640625" style="73" customWidth="1"/>
    <col min="6" max="6" width="7.6640625" style="73" bestFit="1" customWidth="1"/>
    <col min="7" max="7" width="9.33203125" style="73" customWidth="1"/>
    <col min="8" max="8" width="7.88671875" style="73" customWidth="1"/>
    <col min="9" max="9" width="10.44140625" style="73" customWidth="1"/>
    <col min="10" max="10" width="13.33203125" style="73" bestFit="1" customWidth="1"/>
    <col min="11" max="11" width="6" style="73" customWidth="1"/>
    <col min="12" max="12" width="4.6640625" style="73" customWidth="1"/>
    <col min="13" max="13" width="10.6640625" style="73" customWidth="1"/>
    <col min="14" max="14" width="11.44140625" style="73" customWidth="1"/>
    <col min="15" max="15" width="9.5546875" style="73" customWidth="1"/>
    <col min="16" max="16384" width="9.109375" style="73"/>
  </cols>
  <sheetData>
    <row r="1" spans="1:20" ht="17.399999999999999" x14ac:dyDescent="0.3">
      <c r="A1" s="188" t="s">
        <v>34</v>
      </c>
      <c r="B1" s="188"/>
      <c r="C1" s="188"/>
      <c r="D1" s="188"/>
      <c r="E1" s="188"/>
      <c r="F1" s="188"/>
      <c r="G1" s="188"/>
      <c r="H1" s="188"/>
      <c r="I1" s="188"/>
      <c r="J1" s="188"/>
      <c r="K1" s="188"/>
      <c r="L1" s="188"/>
      <c r="M1" s="188"/>
      <c r="N1" s="188"/>
      <c r="O1" s="188"/>
    </row>
    <row r="2" spans="1:20" ht="15" thickBot="1" x14ac:dyDescent="0.35"/>
    <row r="3" spans="1:20" ht="15" thickBot="1" x14ac:dyDescent="0.35">
      <c r="A3" s="189" t="s">
        <v>35</v>
      </c>
      <c r="B3" s="190"/>
      <c r="C3" s="195" t="s">
        <v>36</v>
      </c>
      <c r="D3" s="196"/>
      <c r="E3" s="197"/>
      <c r="F3" s="195" t="s">
        <v>37</v>
      </c>
      <c r="G3" s="196"/>
      <c r="H3" s="197"/>
      <c r="J3" s="198" t="s">
        <v>19</v>
      </c>
      <c r="K3" s="199"/>
      <c r="M3" s="202" t="s">
        <v>38</v>
      </c>
      <c r="N3" s="203"/>
      <c r="O3" s="204"/>
    </row>
    <row r="4" spans="1:20" ht="15" thickBot="1" x14ac:dyDescent="0.35">
      <c r="A4" s="191"/>
      <c r="B4" s="192"/>
      <c r="C4" s="74" t="s">
        <v>39</v>
      </c>
      <c r="D4" s="75">
        <v>2</v>
      </c>
      <c r="E4" s="76" t="s">
        <v>40</v>
      </c>
      <c r="F4" s="77" t="s">
        <v>41</v>
      </c>
      <c r="G4" s="75">
        <v>0.8</v>
      </c>
      <c r="H4" s="76" t="s">
        <v>40</v>
      </c>
      <c r="J4" s="200"/>
      <c r="K4" s="201"/>
      <c r="M4" s="205" t="s">
        <v>42</v>
      </c>
      <c r="N4" s="206"/>
      <c r="O4" s="78">
        <f>B11*100/(0.75*N19)</f>
        <v>2897.6661111111116</v>
      </c>
    </row>
    <row r="5" spans="1:20" ht="15" thickBot="1" x14ac:dyDescent="0.35">
      <c r="A5" s="193"/>
      <c r="B5" s="194"/>
      <c r="C5" s="79" t="s">
        <v>43</v>
      </c>
      <c r="D5" s="80">
        <v>30</v>
      </c>
      <c r="E5" s="81" t="s">
        <v>40</v>
      </c>
      <c r="F5" s="82" t="s">
        <v>44</v>
      </c>
      <c r="G5" s="80">
        <v>60</v>
      </c>
      <c r="H5" s="81" t="s">
        <v>40</v>
      </c>
      <c r="J5" s="83" t="s">
        <v>45</v>
      </c>
      <c r="K5" s="84">
        <v>400</v>
      </c>
      <c r="M5" s="207" t="s">
        <v>46</v>
      </c>
      <c r="N5" s="208"/>
      <c r="O5" s="209"/>
    </row>
    <row r="6" spans="1:20" ht="15" thickBot="1" x14ac:dyDescent="0.35">
      <c r="I6" s="72"/>
      <c r="J6" s="85" t="s">
        <v>47</v>
      </c>
      <c r="K6" s="72"/>
      <c r="M6" s="86" t="s">
        <v>48</v>
      </c>
      <c r="N6" s="87">
        <f>((G4*G5^3/12)+2*(D5*D4^3/12+D5*D4*((G5+D4)/2)^2))</f>
        <v>129760</v>
      </c>
      <c r="O6" s="88" t="s">
        <v>49</v>
      </c>
    </row>
    <row r="7" spans="1:20" x14ac:dyDescent="0.3">
      <c r="A7" s="180" t="s">
        <v>50</v>
      </c>
      <c r="B7" s="181"/>
      <c r="C7" s="182"/>
      <c r="E7" s="180" t="s">
        <v>51</v>
      </c>
      <c r="F7" s="181"/>
      <c r="G7" s="182"/>
      <c r="I7" s="72"/>
      <c r="J7" s="72"/>
      <c r="K7" s="72"/>
      <c r="M7" s="86" t="s">
        <v>52</v>
      </c>
      <c r="N7" s="87">
        <f>((G5*G4^3/12)+(D4*D5^3/6))</f>
        <v>9002.56</v>
      </c>
      <c r="O7" s="88" t="s">
        <v>49</v>
      </c>
    </row>
    <row r="8" spans="1:20" ht="15" thickBot="1" x14ac:dyDescent="0.35">
      <c r="A8" s="89" t="s">
        <v>53</v>
      </c>
      <c r="B8" s="183" t="s">
        <v>54</v>
      </c>
      <c r="C8" s="184"/>
      <c r="E8" s="91" t="s">
        <v>55</v>
      </c>
      <c r="F8" s="92">
        <v>400</v>
      </c>
      <c r="G8" s="93" t="s">
        <v>40</v>
      </c>
      <c r="I8" s="72"/>
      <c r="J8" s="72"/>
      <c r="K8" s="72"/>
      <c r="M8" s="86" t="s">
        <v>56</v>
      </c>
      <c r="N8" s="94">
        <f>(((G4*G5^3/12)+2*(D5*D4^3/12+D5*D4*((G5+D4)/2)^2))/N10)^0.5</f>
        <v>27.791742521492825</v>
      </c>
      <c r="O8" s="88" t="s">
        <v>40</v>
      </c>
      <c r="R8" s="72"/>
      <c r="S8" s="72"/>
      <c r="T8" s="72"/>
    </row>
    <row r="9" spans="1:20" ht="15" thickBot="1" x14ac:dyDescent="0.35">
      <c r="E9" s="91" t="s">
        <v>57</v>
      </c>
      <c r="F9" s="95">
        <v>1.3</v>
      </c>
      <c r="G9" s="93"/>
      <c r="I9" s="72"/>
      <c r="J9" s="72"/>
      <c r="K9" s="72"/>
      <c r="M9" s="86" t="s">
        <v>58</v>
      </c>
      <c r="N9" s="94">
        <f>(((G5*G4^3/12)+(D4*D5^3/6))/N10)^0.5</f>
        <v>7.3202914331785092</v>
      </c>
      <c r="O9" s="88" t="s">
        <v>40</v>
      </c>
      <c r="Q9" s="72"/>
      <c r="R9" s="72"/>
      <c r="S9" s="72"/>
      <c r="T9" s="72"/>
    </row>
    <row r="10" spans="1:20" ht="15" thickBot="1" x14ac:dyDescent="0.35">
      <c r="A10" s="185" t="s">
        <v>59</v>
      </c>
      <c r="B10" s="186"/>
      <c r="C10" s="187"/>
      <c r="D10" s="96"/>
      <c r="E10" s="91" t="s">
        <v>60</v>
      </c>
      <c r="F10" s="92">
        <v>1201.5</v>
      </c>
      <c r="G10" s="93" t="s">
        <v>40</v>
      </c>
      <c r="I10" s="72"/>
      <c r="J10" s="72"/>
      <c r="K10" s="72"/>
      <c r="M10" s="86" t="s">
        <v>61</v>
      </c>
      <c r="N10" s="94">
        <f>G5*G4+2*D4*D5</f>
        <v>168</v>
      </c>
      <c r="O10" s="88" t="s">
        <v>62</v>
      </c>
      <c r="Q10" s="72"/>
      <c r="R10" s="72"/>
      <c r="S10" s="72"/>
      <c r="T10" s="72"/>
    </row>
    <row r="11" spans="1:20" x14ac:dyDescent="0.3">
      <c r="A11" s="74" t="s">
        <v>63</v>
      </c>
      <c r="B11" s="97">
        <v>52.157989999999998</v>
      </c>
      <c r="C11" s="76" t="s">
        <v>64</v>
      </c>
      <c r="D11" s="98"/>
      <c r="E11" s="91" t="s">
        <v>65</v>
      </c>
      <c r="F11" s="92">
        <v>400</v>
      </c>
      <c r="G11" s="93" t="s">
        <v>40</v>
      </c>
      <c r="H11" s="72"/>
      <c r="I11" s="72"/>
      <c r="J11" s="72"/>
      <c r="K11" s="72"/>
      <c r="M11" s="86" t="s">
        <v>66</v>
      </c>
      <c r="N11" s="94">
        <f>G4*(G5+2*D4)</f>
        <v>51.2</v>
      </c>
      <c r="O11" s="88" t="s">
        <v>62</v>
      </c>
      <c r="Q11" s="72"/>
      <c r="R11" s="72"/>
      <c r="S11" s="72"/>
      <c r="T11" s="72"/>
    </row>
    <row r="12" spans="1:20" x14ac:dyDescent="0.3">
      <c r="A12" s="99"/>
      <c r="B12" s="100"/>
      <c r="C12" s="101"/>
      <c r="D12" s="98"/>
      <c r="E12" s="91" t="s">
        <v>67</v>
      </c>
      <c r="F12" s="92">
        <v>400</v>
      </c>
      <c r="G12" s="93" t="s">
        <v>40</v>
      </c>
      <c r="H12" s="72"/>
      <c r="M12" s="86" t="s">
        <v>68</v>
      </c>
      <c r="N12" s="94">
        <f>((G4*G5^3/12)+2*(D5*D4^3/12+D5*D4*((G5+D4)/2)^2))/(0.5*G5+D4)</f>
        <v>4055</v>
      </c>
      <c r="O12" s="88" t="s">
        <v>69</v>
      </c>
      <c r="Q12" s="72"/>
      <c r="R12" s="72"/>
      <c r="S12" s="72"/>
      <c r="T12" s="72"/>
    </row>
    <row r="13" spans="1:20" ht="15" thickBot="1" x14ac:dyDescent="0.35">
      <c r="A13" s="91" t="s">
        <v>70</v>
      </c>
      <c r="B13" s="102">
        <v>18.593299999999999</v>
      </c>
      <c r="C13" s="93" t="s">
        <v>71</v>
      </c>
      <c r="E13" s="79" t="s">
        <v>72</v>
      </c>
      <c r="F13" s="80">
        <v>400</v>
      </c>
      <c r="G13" s="81" t="s">
        <v>40</v>
      </c>
      <c r="H13" s="72"/>
      <c r="M13" s="86" t="s">
        <v>73</v>
      </c>
      <c r="N13" s="94">
        <f>((D4*D5^3/3)+(G5*G4^3/6))/D5</f>
        <v>600.17066666666665</v>
      </c>
      <c r="O13" s="88" t="s">
        <v>69</v>
      </c>
      <c r="Q13" s="72"/>
      <c r="R13" s="72"/>
      <c r="S13" s="72"/>
      <c r="T13" s="72"/>
    </row>
    <row r="14" spans="1:20" x14ac:dyDescent="0.3">
      <c r="A14" s="91" t="s">
        <v>74</v>
      </c>
      <c r="B14" s="102">
        <v>0</v>
      </c>
      <c r="C14" s="93" t="s">
        <v>71</v>
      </c>
      <c r="E14" s="72"/>
      <c r="F14" s="72"/>
      <c r="G14" s="72"/>
      <c r="H14" s="72"/>
      <c r="M14" s="86" t="s">
        <v>75</v>
      </c>
      <c r="N14" s="94">
        <f>D5*D4*(G5+G4)+0.25*G4*(G5)^2</f>
        <v>4368</v>
      </c>
      <c r="O14" s="88" t="s">
        <v>69</v>
      </c>
      <c r="Q14" s="72"/>
      <c r="R14" s="72"/>
      <c r="S14" s="72"/>
      <c r="T14" s="72"/>
    </row>
    <row r="15" spans="1:20" ht="15" thickBot="1" x14ac:dyDescent="0.35">
      <c r="A15" s="79" t="s">
        <v>76</v>
      </c>
      <c r="B15" s="80">
        <v>17.991499999999998</v>
      </c>
      <c r="C15" s="81" t="s">
        <v>71</v>
      </c>
      <c r="E15" s="103"/>
      <c r="F15" s="103"/>
      <c r="G15" s="103"/>
      <c r="H15" s="103"/>
      <c r="M15" s="86" t="s">
        <v>77</v>
      </c>
      <c r="N15" s="94">
        <f>(D4*D5^2/2)+(G5*G4^2/4)</f>
        <v>909.6</v>
      </c>
      <c r="O15" s="88" t="s">
        <v>69</v>
      </c>
      <c r="Q15"/>
      <c r="R15"/>
    </row>
    <row r="16" spans="1:20" ht="15" thickBot="1" x14ac:dyDescent="0.35">
      <c r="M16" s="104" t="s">
        <v>78</v>
      </c>
      <c r="N16" s="105">
        <f>(((D4*D5^3/12)+(((G5)/6)*G4^3/12))/(D5*D4+(G5*G4/6)))^0.5</f>
        <v>8.1352778132058408</v>
      </c>
      <c r="O16" s="106" t="s">
        <v>40</v>
      </c>
      <c r="Q16"/>
      <c r="R16"/>
    </row>
    <row r="17" spans="1:18" ht="15" thickBot="1" x14ac:dyDescent="0.35">
      <c r="A17" s="168" t="s">
        <v>79</v>
      </c>
      <c r="B17" s="169"/>
      <c r="C17" s="169"/>
      <c r="D17" s="169"/>
      <c r="E17" s="169"/>
      <c r="F17" s="169"/>
      <c r="G17" s="169"/>
      <c r="H17" s="169"/>
      <c r="I17" s="170"/>
      <c r="L17" s="72"/>
      <c r="Q17"/>
      <c r="R17"/>
    </row>
    <row r="18" spans="1:18" ht="15" thickBot="1" x14ac:dyDescent="0.35">
      <c r="A18" s="178" t="s">
        <v>80</v>
      </c>
      <c r="B18" s="179"/>
      <c r="C18" s="171" t="str">
        <f>IF((((D5-G4)/2)/D4)&lt;=(15.3/(N19)^0.5),"Compact Flange",IF((((D5-G4)/2)/D4)&lt;=(28/(N19)^0.5),"Non-Compact Flange","Slender Flange"))</f>
        <v>Compact Flange</v>
      </c>
      <c r="D18" s="171"/>
      <c r="E18" s="171" t="str">
        <f>IF((G5/G4)&lt;=(127/(N19)^0.5),"Compact Web",IF((G5/G4)&lt;=(222/(N19)^0.5),"Non-Compact Web","Slender Web"))</f>
        <v>Compact Web</v>
      </c>
      <c r="F18" s="171"/>
      <c r="G18" s="171" t="str">
        <f>IF(AND(C18="Compact Flange",E18="Compact Web"),"Compact Section",IF(OR(AND(C18="Compact Flange",E18="Non-Compact Web"),AND(C18="Non-Compact Flange",E18="Compact Web"),AND(C18="Non-Compact Flange",E18="Non-Compact Web")),"Non-Compact Section","Slender Section"))</f>
        <v>Compact Section</v>
      </c>
      <c r="H18" s="171"/>
      <c r="I18" s="172"/>
      <c r="L18" s="72"/>
      <c r="M18" s="175" t="s">
        <v>81</v>
      </c>
      <c r="N18" s="176"/>
      <c r="O18" s="177"/>
    </row>
    <row r="19" spans="1:18" x14ac:dyDescent="0.3">
      <c r="A19" s="107"/>
      <c r="I19" s="108"/>
      <c r="L19" s="72"/>
      <c r="M19" s="109" t="s">
        <v>82</v>
      </c>
      <c r="N19" s="110">
        <f>LOOKUP(B8,A122:A124,B122:B124)</f>
        <v>2.4</v>
      </c>
      <c r="O19" s="111" t="s">
        <v>83</v>
      </c>
    </row>
    <row r="20" spans="1:18" x14ac:dyDescent="0.3">
      <c r="A20" s="112" t="s">
        <v>84</v>
      </c>
      <c r="I20" s="108"/>
      <c r="M20" s="86" t="s">
        <v>85</v>
      </c>
      <c r="N20" s="87">
        <f>LOOKUP(B8,A122:A124,C122:C124)</f>
        <v>3.7</v>
      </c>
      <c r="O20" s="88" t="s">
        <v>83</v>
      </c>
    </row>
    <row r="21" spans="1:18" ht="15" thickBot="1" x14ac:dyDescent="0.35">
      <c r="A21" s="107"/>
      <c r="I21" s="108"/>
      <c r="M21" s="104" t="s">
        <v>86</v>
      </c>
      <c r="N21" s="113">
        <v>2100</v>
      </c>
      <c r="O21" s="106" t="s">
        <v>83</v>
      </c>
    </row>
    <row r="22" spans="1:18" x14ac:dyDescent="0.3">
      <c r="A22" s="112" t="str">
        <f>IF(G18="Compact Section","Lp=","Lp'=")</f>
        <v>Lp=</v>
      </c>
      <c r="B22" s="114">
        <f>IF(G18="Compact Section",80*N9/(N19)^0.5,IF(G18="Non-Compact Section",((80*N9/(N19)^0.5)+(B23-(80*N9/(N19)^0.5))*((F25-MIN(F25,(F25-((F25-0.6*0.01*N19*N12)*(((((D5-G4)/2)/D4)-(15.3/(N19)^0.5))/((28/(N19)^0.5)-(15.3/(N19)^0.5))))),(F25-((F25-0.6*0.01*N19*N12)*(((G5/G4)-(127/(N19)^0.5))/((28/(222/(N19)^0.5)-(127/(N19)^0.5))))))))/(F25-0.6*0.01*N19*N12))),"Slender Section"))</f>
        <v>378.01822413446922</v>
      </c>
      <c r="C22" s="73" t="s">
        <v>40</v>
      </c>
      <c r="I22" s="108"/>
    </row>
    <row r="23" spans="1:18" x14ac:dyDescent="0.3">
      <c r="A23" s="112" t="s">
        <v>87</v>
      </c>
      <c r="B23" s="114">
        <f>(1380*D5*D4*(0.5*(1+(1+(2*((0.104*N16*(G5+2*D4)/(D4*D5))^2)*0.6*N19)^2)^0.5))^0.5)/((G5+2*D4)*0.6*N19)</f>
        <v>1196.9648187022115</v>
      </c>
      <c r="C23" s="73" t="s">
        <v>40</v>
      </c>
      <c r="E23" s="73" t="str">
        <f>IF(F8&lt;=B22,"Case A",IF(F8&lt;=B23,"Case B","Case C"))</f>
        <v>Case B</v>
      </c>
      <c r="I23" s="108"/>
    </row>
    <row r="24" spans="1:18" x14ac:dyDescent="0.3">
      <c r="A24" s="112"/>
      <c r="I24" s="108"/>
      <c r="K24" s="72"/>
      <c r="L24" s="72"/>
      <c r="M24" s="72"/>
    </row>
    <row r="25" spans="1:18" x14ac:dyDescent="0.3">
      <c r="A25" s="112" t="s">
        <v>88</v>
      </c>
      <c r="B25" s="115">
        <f>MIN(F25,IF(G18="Compact Section",IF(E23="Case A",F25,IF(E23="Case B",(F25*100-(F25*100-0.6*N19*N12)*((F8-B22)/(B23-B22)))*F9/100,IF(E23="Case C",(N12*(((1380*D4*D5)/((G5+2*D4)*F8))^2+((20700)/(F8/N16)^2)^2)^0.5)*F9/100))),IF(G18="Non-Compact Section",IF(E23="Case A",MIN(F25,(F25-((F25-0.006*N19*N12)*(((((D5-G4)/2)/D4)-(15.3/(N19)^0.5))/((28/(N19)^0.5)-(15.3/(N19)^0.5))))),(F25-((F25-0.006*N19*N12)*(((G5/G4)-(127/(N19)^0.5))/((222/(N19)^0.5)-(127/(N19)^0.5)))))),IF(E23="Case B",MIN(F25,(F25-((F25-0.006*N19*N12)*(((((D5-G4)/2)/D4)-(15.3/(N19)^0.5))/((28/(N19)^0.5)-(15.3/(N19)^0.5))))),(F25-((F25-0.006*N19*N12)*(((G5/G4)-(127/(N19)^0.5))/((28/(222/(N19)^0.5)-(127/(N19)^0.5)))))),(F25*100-(F25*100-0.6*N19*N12)*((F8-B22)/(B23-B22)))*F9/100),IF(E23="Case C",(N12*(((1380*D4*D5)/((G5+2*D4)*F8))^2+((20700)/(F8/N16)^2)^2)^0.5)*F9/100))),"Slender Section")))</f>
        <v>104.83199999999999</v>
      </c>
      <c r="C25" s="73" t="s">
        <v>64</v>
      </c>
      <c r="D25" s="116" t="s">
        <v>89</v>
      </c>
      <c r="E25" s="116" t="s">
        <v>90</v>
      </c>
      <c r="F25" s="73">
        <f>N14*N19/100</f>
        <v>104.83199999999999</v>
      </c>
      <c r="G25" s="73" t="s">
        <v>64</v>
      </c>
      <c r="I25" s="108"/>
    </row>
    <row r="26" spans="1:18" ht="15" thickBot="1" x14ac:dyDescent="0.35">
      <c r="A26" s="117" t="s">
        <v>91</v>
      </c>
      <c r="B26" s="118">
        <f>0.85*B25</f>
        <v>89.107199999999992</v>
      </c>
      <c r="C26" s="119" t="s">
        <v>64</v>
      </c>
      <c r="D26" s="120" t="s">
        <v>92</v>
      </c>
      <c r="E26" s="121">
        <f>B11/B26</f>
        <v>0.5853397929684695</v>
      </c>
      <c r="F26" s="163" t="str">
        <f>IF(B26&gt;=B11,"Safe for flexure about major axis","Unsafe for flexure about major axis")</f>
        <v>Safe for flexure about major axis</v>
      </c>
      <c r="G26" s="163"/>
      <c r="H26" s="163"/>
      <c r="I26" s="164"/>
    </row>
    <row r="27" spans="1:18" x14ac:dyDescent="0.3">
      <c r="A27" s="116"/>
    </row>
    <row r="28" spans="1:18" ht="15" hidden="1" thickBot="1" x14ac:dyDescent="0.35">
      <c r="A28" s="157" t="s">
        <v>93</v>
      </c>
      <c r="B28" s="158"/>
      <c r="C28" s="158"/>
      <c r="D28" s="158"/>
      <c r="E28" s="158"/>
      <c r="F28" s="158"/>
      <c r="G28" s="158"/>
      <c r="H28" s="158"/>
      <c r="I28" s="159"/>
    </row>
    <row r="29" spans="1:18" hidden="1" x14ac:dyDescent="0.3">
      <c r="A29" s="178" t="s">
        <v>80</v>
      </c>
      <c r="B29" s="179"/>
      <c r="C29" s="171" t="s">
        <v>94</v>
      </c>
      <c r="D29" s="171"/>
      <c r="E29" s="171"/>
      <c r="F29" s="171" t="s">
        <v>95</v>
      </c>
      <c r="G29" s="171"/>
      <c r="H29" s="171" t="str">
        <f>IF(AND(C29="Compact Flange",F29="Compact Web"),"Compact Section",IF(OR(AND(C29="Compact Flange",F29="Non-Compact Web"),AND(C29="Non-Compact Flange",F29="Compact Web"),AND(C29="Non-Compact Flange",F29="Non-Compact Web")),"Non-Compact Section","Slender Section"))</f>
        <v>Compact Section</v>
      </c>
      <c r="I29" s="172"/>
    </row>
    <row r="30" spans="1:18" hidden="1" x14ac:dyDescent="0.3">
      <c r="A30" s="107"/>
      <c r="I30" s="108"/>
    </row>
    <row r="31" spans="1:18" hidden="1" x14ac:dyDescent="0.3">
      <c r="A31" s="112" t="s">
        <v>84</v>
      </c>
      <c r="B31" s="73" t="s">
        <v>96</v>
      </c>
      <c r="I31" s="108"/>
    </row>
    <row r="32" spans="1:18" hidden="1" x14ac:dyDescent="0.3">
      <c r="A32" s="107"/>
      <c r="I32" s="108"/>
    </row>
    <row r="33" spans="1:10" hidden="1" x14ac:dyDescent="0.3">
      <c r="A33" s="112" t="s">
        <v>88</v>
      </c>
      <c r="B33" s="115">
        <f>IF(H29="Compact Section",F33,IF(H29="Non-Compact Section",MIN(F33,(F33-((F33-0.006*N19*N13)*(((((D5-G4)/2)/D4)-(15.3/(N19)^0.5))/((43*(0.57/N19)^0.5)-(15.3/(N19)^0.5))))),(F33-((F33-0.006*N19*N13)*(((G5/G4)-(58/(N19)^0.5))/((64/(N19)^0.5)-(58/(N19)^0.5)))))),"Slender Section"))</f>
        <v>21.830400000000001</v>
      </c>
      <c r="C33" s="73" t="s">
        <v>64</v>
      </c>
      <c r="D33" s="116" t="s">
        <v>89</v>
      </c>
      <c r="E33" s="116" t="s">
        <v>90</v>
      </c>
      <c r="F33" s="115">
        <f>N15*N19/100</f>
        <v>21.830400000000001</v>
      </c>
      <c r="G33" s="73" t="s">
        <v>64</v>
      </c>
      <c r="I33" s="108"/>
      <c r="J33" s="116"/>
    </row>
    <row r="34" spans="1:10" ht="15" hidden="1" thickBot="1" x14ac:dyDescent="0.35">
      <c r="A34" s="117" t="s">
        <v>91</v>
      </c>
      <c r="B34" s="122">
        <f>0.85*B33</f>
        <v>18.55584</v>
      </c>
      <c r="C34" s="119" t="s">
        <v>64</v>
      </c>
      <c r="D34" s="120" t="s">
        <v>92</v>
      </c>
      <c r="E34" s="121">
        <f>B12/B34</f>
        <v>0</v>
      </c>
      <c r="F34" s="163" t="str">
        <f>IF(B34&gt;=B12,"Safe for flexure about minor axis","Unsafe for flexure about minor axis")</f>
        <v>Safe for flexure about minor axis</v>
      </c>
      <c r="G34" s="163"/>
      <c r="H34" s="163"/>
      <c r="I34" s="164"/>
    </row>
    <row r="35" spans="1:10" ht="15" thickBot="1" x14ac:dyDescent="0.35">
      <c r="A35" s="116"/>
    </row>
    <row r="36" spans="1:10" ht="15" thickBot="1" x14ac:dyDescent="0.35">
      <c r="A36" s="168" t="s">
        <v>97</v>
      </c>
      <c r="B36" s="169"/>
      <c r="C36" s="169"/>
      <c r="D36" s="169"/>
      <c r="E36" s="169"/>
      <c r="F36" s="169"/>
      <c r="G36" s="169"/>
      <c r="H36" s="169"/>
      <c r="I36" s="170"/>
    </row>
    <row r="37" spans="1:10" x14ac:dyDescent="0.3">
      <c r="A37" s="123" t="s">
        <v>98</v>
      </c>
      <c r="B37" s="114">
        <f>F10/N8</f>
        <v>43.232265809558953</v>
      </c>
      <c r="C37" s="116" t="s">
        <v>89</v>
      </c>
      <c r="D37" s="73">
        <v>180</v>
      </c>
      <c r="F37" s="73" t="str">
        <f>IF(B37&lt;=180,"OK","Decrease λx")</f>
        <v>OK</v>
      </c>
      <c r="I37" s="108"/>
    </row>
    <row r="38" spans="1:10" x14ac:dyDescent="0.3">
      <c r="A38" s="123" t="s">
        <v>99</v>
      </c>
      <c r="B38" s="114">
        <f>F11/N9</f>
        <v>54.642633240944328</v>
      </c>
      <c r="C38" s="116" t="s">
        <v>89</v>
      </c>
      <c r="D38" s="73">
        <v>180</v>
      </c>
      <c r="E38" s="165" t="str">
        <f>IF(B38&lt;=180,"OK","Decrease λy")</f>
        <v>OK</v>
      </c>
      <c r="F38" s="165"/>
      <c r="G38" s="165"/>
      <c r="I38" s="108"/>
    </row>
    <row r="39" spans="1:10" x14ac:dyDescent="0.3">
      <c r="A39" s="123" t="s">
        <v>100</v>
      </c>
      <c r="B39" s="124">
        <f>MAX(B37,B38)*(N19/N21)^0.5/PI()</f>
        <v>0.58800053431986421</v>
      </c>
      <c r="I39" s="108"/>
    </row>
    <row r="40" spans="1:10" x14ac:dyDescent="0.3">
      <c r="A40" s="123" t="s">
        <v>101</v>
      </c>
      <c r="B40" s="124">
        <f>IF(B39&gt;1.1,0.648*N19/(B39)^2,(1-0.384*((B39)^2))*N19)</f>
        <v>2.0813617505030129</v>
      </c>
      <c r="C40" s="73" t="s">
        <v>83</v>
      </c>
      <c r="I40" s="108"/>
    </row>
    <row r="41" spans="1:10" x14ac:dyDescent="0.3">
      <c r="A41" s="123" t="s">
        <v>102</v>
      </c>
      <c r="B41" s="115">
        <f>B40*N10</f>
        <v>349.66877408450614</v>
      </c>
      <c r="C41" s="73" t="s">
        <v>71</v>
      </c>
      <c r="I41" s="108"/>
    </row>
    <row r="42" spans="1:10" ht="15" thickBot="1" x14ac:dyDescent="0.35">
      <c r="A42" s="117" t="s">
        <v>103</v>
      </c>
      <c r="B42" s="118">
        <f>0.8*B41</f>
        <v>279.73501926760491</v>
      </c>
      <c r="C42" s="119" t="s">
        <v>71</v>
      </c>
      <c r="D42" s="120" t="s">
        <v>92</v>
      </c>
      <c r="E42" s="121">
        <f>B14/B42</f>
        <v>0</v>
      </c>
      <c r="F42" s="163" t="str">
        <f>IF(B42&gt;=B14,"Safe for axial compression","Unsafe for axial compression")</f>
        <v>Safe for axial compression</v>
      </c>
      <c r="G42" s="163"/>
      <c r="H42" s="163"/>
      <c r="I42" s="164"/>
    </row>
    <row r="43" spans="1:10" ht="15" thickBot="1" x14ac:dyDescent="0.35">
      <c r="A43" s="116"/>
    </row>
    <row r="44" spans="1:10" ht="15" thickBot="1" x14ac:dyDescent="0.35">
      <c r="A44" s="157" t="s">
        <v>104</v>
      </c>
      <c r="B44" s="158"/>
      <c r="C44" s="158"/>
      <c r="D44" s="158"/>
      <c r="E44" s="158"/>
      <c r="F44" s="158"/>
      <c r="G44" s="158"/>
      <c r="H44" s="158"/>
      <c r="I44" s="159"/>
    </row>
    <row r="45" spans="1:10" x14ac:dyDescent="0.3">
      <c r="A45" s="173" t="s">
        <v>105</v>
      </c>
      <c r="B45" s="174"/>
      <c r="I45" s="108"/>
    </row>
    <row r="46" spans="1:10" x14ac:dyDescent="0.3">
      <c r="A46" s="123" t="s">
        <v>106</v>
      </c>
      <c r="B46" s="114">
        <f>F12/N9</f>
        <v>54.642633240944328</v>
      </c>
      <c r="D46" s="116" t="s">
        <v>89</v>
      </c>
      <c r="E46" s="73">
        <v>300</v>
      </c>
      <c r="G46" s="73" t="str">
        <f>IF(B46&lt;=300,"OK","Decrease λ")</f>
        <v>OK</v>
      </c>
      <c r="I46" s="108"/>
    </row>
    <row r="47" spans="1:10" x14ac:dyDescent="0.3">
      <c r="A47" s="123" t="s">
        <v>107</v>
      </c>
      <c r="B47" s="114">
        <f>F13/60</f>
        <v>6.666666666666667</v>
      </c>
      <c r="D47" s="116" t="s">
        <v>89</v>
      </c>
      <c r="E47" s="73" t="s">
        <v>108</v>
      </c>
      <c r="G47" s="73" t="str">
        <f>IF(B47&lt;=(G5+2*D4),"OK","Increase h")</f>
        <v>OK</v>
      </c>
      <c r="I47" s="108"/>
    </row>
    <row r="48" spans="1:10" x14ac:dyDescent="0.3">
      <c r="A48" s="123"/>
      <c r="I48" s="108"/>
    </row>
    <row r="49" spans="1:10" x14ac:dyDescent="0.3">
      <c r="A49" s="166" t="s">
        <v>109</v>
      </c>
      <c r="B49" s="167"/>
      <c r="I49" s="108"/>
      <c r="J49" s="116"/>
    </row>
    <row r="50" spans="1:10" x14ac:dyDescent="0.3">
      <c r="A50" s="123" t="s">
        <v>102</v>
      </c>
      <c r="B50" s="115">
        <f>N10*N19</f>
        <v>403.2</v>
      </c>
      <c r="C50" s="73" t="s">
        <v>71</v>
      </c>
      <c r="I50" s="108"/>
    </row>
    <row r="51" spans="1:10" ht="15" thickBot="1" x14ac:dyDescent="0.35">
      <c r="A51" s="117" t="s">
        <v>110</v>
      </c>
      <c r="B51" s="119">
        <f>0.85*B50</f>
        <v>342.71999999999997</v>
      </c>
      <c r="C51" s="119" t="s">
        <v>71</v>
      </c>
      <c r="D51" s="120" t="s">
        <v>92</v>
      </c>
      <c r="E51" s="121">
        <f>B15/B51</f>
        <v>5.2496206816059758E-2</v>
      </c>
      <c r="F51" s="163" t="str">
        <f>IF(B51&gt;=B15,"Safe for yielding at tension","Unsafe for  yielding at tension")</f>
        <v>Safe for yielding at tension</v>
      </c>
      <c r="G51" s="163"/>
      <c r="H51" s="163"/>
      <c r="I51" s="164"/>
    </row>
    <row r="52" spans="1:10" ht="15" thickBot="1" x14ac:dyDescent="0.35"/>
    <row r="53" spans="1:10" ht="15" thickBot="1" x14ac:dyDescent="0.35">
      <c r="A53" s="168" t="s">
        <v>111</v>
      </c>
      <c r="B53" s="169"/>
      <c r="C53" s="169"/>
      <c r="D53" s="169"/>
      <c r="E53" s="170"/>
      <c r="F53" s="72"/>
      <c r="G53" s="168" t="s">
        <v>112</v>
      </c>
      <c r="H53" s="169"/>
      <c r="I53" s="170"/>
    </row>
    <row r="54" spans="1:10" x14ac:dyDescent="0.3">
      <c r="A54" s="125" t="s">
        <v>113</v>
      </c>
      <c r="B54" s="126" t="s">
        <v>92</v>
      </c>
      <c r="C54" s="127">
        <f>IF(B14/B42&gt;=0.2,(B14/B42)+(8/9)*((B11/B26)+(B12/B34)),(B14/(2*B42))+(B11/B26)+(B12/B34))</f>
        <v>0.5853397929684695</v>
      </c>
      <c r="D54" s="171" t="str">
        <f>IF(B14/B42&gt;=0.2,IF((B14/B42)+(8/9)*((B11/B26)+(B12/B34))&lt;=1,"Safe for combined M+C","Unsafe for combined M+C"),IF((B14/(2*B42))+(B11/B26)+(B12/B34)&lt;=1,"Safe for combined M+C","Unsafe for combined M+C"))</f>
        <v>Safe for combined M+C</v>
      </c>
      <c r="E54" s="172"/>
      <c r="G54" s="112" t="s">
        <v>114</v>
      </c>
      <c r="H54" s="115">
        <f>IF((G5/G4)&lt;=(112/((N19)^0.5)),0.6*N11*N19,IF((G5/G4)&lt;=(139/((N19)^0.5)),0.6*N11*N19*((112/((N19)^0.5))/(G5/G4)),IF((G5/G4)&lt;=260,N11*(9500/((G5/G4)^2)),"Need Stiffners")))</f>
        <v>71.069554241573798</v>
      </c>
      <c r="I54" s="108" t="s">
        <v>71</v>
      </c>
    </row>
    <row r="55" spans="1:10" ht="15" thickBot="1" x14ac:dyDescent="0.35">
      <c r="A55" s="128" t="s">
        <v>115</v>
      </c>
      <c r="B55" s="120" t="s">
        <v>92</v>
      </c>
      <c r="C55" s="121">
        <f>IF((B15/B51)&gt;=0.2,(B15/B51)+(8/9)*((B11/B26)+(B12/B34)),(B15/(2*B51))+(B11/B26)+(B12/B34))</f>
        <v>0.61158789637649935</v>
      </c>
      <c r="D55" s="163" t="str">
        <f>IF(B15/B51&gt;=0.2,IF((B15/B51)+(8/9)*((B11/B26)+(B12/B34))&lt;=1,"Safe for combined M+T","Unsafe for combined M+T"),IF((B15/(2*B51))+(B11/B26)+(B12/B34)&lt;=1,"Safe for combined M+T","Unsafe for combined M+T"))</f>
        <v>Safe for combined M+T</v>
      </c>
      <c r="E55" s="164"/>
      <c r="G55" s="123" t="s">
        <v>116</v>
      </c>
      <c r="H55" s="129">
        <f>0.85*H54</f>
        <v>60.409121105337725</v>
      </c>
      <c r="I55" s="108" t="s">
        <v>71</v>
      </c>
    </row>
    <row r="56" spans="1:10" x14ac:dyDescent="0.3">
      <c r="C56"/>
      <c r="G56" s="130" t="s">
        <v>92</v>
      </c>
      <c r="H56" s="160">
        <f>B13/H55</f>
        <v>0.30778961288938705</v>
      </c>
      <c r="I56" s="161"/>
    </row>
    <row r="57" spans="1:10" ht="15" thickBot="1" x14ac:dyDescent="0.35">
      <c r="G57" s="162" t="str">
        <f>IF(H55&gt;=B13,"Safe for Shear","Unsafe for shear")</f>
        <v>Safe for Shear</v>
      </c>
      <c r="H57" s="163"/>
      <c r="I57" s="164"/>
    </row>
    <row r="59" spans="1:10" x14ac:dyDescent="0.3">
      <c r="A59" s="165" t="str">
        <f>IF(AND(F26="Safe for flexure about major axis",F34="Safe for flexure about minor axis",F42="Safe for axial compression",F51="Safe for yielding at tension",G57="safe for shear",D54="Safe for combined M+C",D55="Safe for combined M+T"),"Safe","Unsafe")</f>
        <v>Safe</v>
      </c>
      <c r="B59" s="165"/>
      <c r="C59" s="165"/>
      <c r="D59" s="165"/>
      <c r="E59" s="165"/>
      <c r="F59" s="165"/>
      <c r="G59" s="165"/>
      <c r="H59" s="165"/>
      <c r="I59" s="165"/>
    </row>
    <row r="61" spans="1:10" x14ac:dyDescent="0.3">
      <c r="I61" s="72"/>
      <c r="J61" s="72"/>
    </row>
    <row r="63" spans="1:10" x14ac:dyDescent="0.3">
      <c r="G63" s="72"/>
      <c r="H63" s="72"/>
      <c r="I63" s="72"/>
      <c r="J63" s="72"/>
    </row>
    <row r="121" spans="1:28" x14ac:dyDescent="0.3">
      <c r="B121" s="73" t="s">
        <v>117</v>
      </c>
      <c r="C121" s="73" t="s">
        <v>118</v>
      </c>
    </row>
    <row r="122" spans="1:28" x14ac:dyDescent="0.3">
      <c r="A122" s="73" t="s">
        <v>54</v>
      </c>
      <c r="B122" s="73">
        <v>2.4</v>
      </c>
      <c r="C122" s="73">
        <v>3.7</v>
      </c>
    </row>
    <row r="123" spans="1:28" x14ac:dyDescent="0.3">
      <c r="A123" s="73" t="s">
        <v>119</v>
      </c>
      <c r="B123" s="73">
        <v>2.8</v>
      </c>
      <c r="C123" s="73">
        <v>4.4000000000000004</v>
      </c>
      <c r="E123" s="131"/>
      <c r="F123" s="131"/>
      <c r="G123" s="131"/>
      <c r="H123" s="131"/>
      <c r="I123" s="131"/>
      <c r="J123" s="131"/>
    </row>
    <row r="124" spans="1:28" x14ac:dyDescent="0.3">
      <c r="A124" s="73" t="s">
        <v>120</v>
      </c>
      <c r="B124" s="73">
        <v>3.6</v>
      </c>
      <c r="C124" s="73">
        <v>5.2</v>
      </c>
      <c r="E124" s="131"/>
      <c r="F124" s="132"/>
      <c r="G124" s="132"/>
      <c r="H124" s="132"/>
      <c r="I124" s="132"/>
      <c r="J124" s="132"/>
    </row>
    <row r="125" spans="1:28" x14ac:dyDescent="0.3">
      <c r="A125" s="131"/>
      <c r="B125" s="132"/>
      <c r="C125" s="132"/>
      <c r="D125" s="132"/>
      <c r="E125" s="132"/>
      <c r="F125" s="132"/>
      <c r="G125" s="132"/>
      <c r="H125" s="132"/>
      <c r="I125" s="132"/>
      <c r="J125" s="132"/>
    </row>
    <row r="126" spans="1:28" ht="16.5" customHeight="1" x14ac:dyDescent="0.3">
      <c r="A126" s="133"/>
      <c r="B126" s="134"/>
      <c r="C126" s="134"/>
      <c r="D126" s="134"/>
      <c r="E126" s="134"/>
      <c r="F126" s="135"/>
      <c r="G126" s="135"/>
      <c r="H126" s="136"/>
      <c r="I126" s="136"/>
      <c r="J126" s="136"/>
    </row>
    <row r="127" spans="1:28" x14ac:dyDescent="0.3">
      <c r="A127" s="133"/>
      <c r="B127" s="134"/>
      <c r="C127" s="134"/>
      <c r="D127" s="134"/>
      <c r="E127" s="134"/>
      <c r="F127" s="135"/>
      <c r="G127" s="135"/>
      <c r="H127" s="136"/>
      <c r="I127" s="136"/>
      <c r="J127" s="136"/>
      <c r="K127" s="131"/>
      <c r="L127" s="131"/>
      <c r="M127" s="131"/>
      <c r="N127" s="131"/>
      <c r="O127" s="131"/>
      <c r="P127" s="131"/>
      <c r="Q127" s="131"/>
      <c r="R127" s="131"/>
      <c r="S127" s="131"/>
      <c r="T127" s="137"/>
      <c r="U127" s="137"/>
      <c r="V127" s="137"/>
      <c r="W127" s="137"/>
      <c r="X127" s="132"/>
      <c r="AB127" s="132"/>
    </row>
    <row r="128" spans="1:28" x14ac:dyDescent="0.3">
      <c r="A128" s="133"/>
      <c r="B128" s="134"/>
      <c r="C128" s="134"/>
      <c r="D128" s="134"/>
      <c r="E128" s="134"/>
      <c r="F128" s="135"/>
      <c r="G128" s="135"/>
      <c r="H128" s="136"/>
      <c r="I128" s="136"/>
      <c r="J128" s="136"/>
      <c r="K128" s="132"/>
      <c r="L128" s="132"/>
      <c r="M128" s="132"/>
      <c r="N128" s="132"/>
      <c r="O128" s="132"/>
      <c r="P128" s="132"/>
      <c r="Q128" s="132"/>
      <c r="R128" s="132"/>
      <c r="S128" s="132"/>
      <c r="T128" s="132"/>
      <c r="U128" s="132"/>
      <c r="V128" s="132"/>
      <c r="W128" s="132"/>
      <c r="X128" s="132"/>
      <c r="AB128" s="132"/>
    </row>
    <row r="129" spans="1:24" x14ac:dyDescent="0.3">
      <c r="A129" s="133"/>
      <c r="B129" s="134"/>
      <c r="C129" s="134"/>
      <c r="D129" s="134"/>
      <c r="E129" s="134"/>
      <c r="F129" s="135"/>
      <c r="G129" s="135"/>
      <c r="H129" s="136"/>
      <c r="I129" s="136"/>
      <c r="J129" s="136"/>
      <c r="K129" s="132"/>
      <c r="L129" s="132"/>
      <c r="M129" s="132"/>
      <c r="N129" s="132"/>
      <c r="O129" s="132"/>
      <c r="P129" s="132"/>
      <c r="Q129" s="132"/>
      <c r="R129" s="132"/>
      <c r="S129" s="132"/>
      <c r="T129" s="132"/>
      <c r="U129" s="132"/>
      <c r="V129" s="132"/>
      <c r="W129" s="132"/>
      <c r="X129" s="134"/>
    </row>
    <row r="130" spans="1:24" x14ac:dyDescent="0.3">
      <c r="A130" s="133"/>
      <c r="B130" s="134"/>
      <c r="C130" s="134"/>
      <c r="D130" s="134"/>
      <c r="E130" s="134"/>
      <c r="F130" s="135"/>
      <c r="G130" s="135"/>
      <c r="H130" s="136"/>
      <c r="I130" s="136"/>
      <c r="J130" s="136"/>
      <c r="K130" s="135"/>
      <c r="L130" s="134"/>
      <c r="M130" s="134"/>
      <c r="N130" s="134"/>
      <c r="O130" s="134"/>
      <c r="P130" s="134"/>
      <c r="Q130" s="134"/>
      <c r="R130" s="134"/>
      <c r="S130" s="134"/>
      <c r="T130" s="138"/>
      <c r="U130" s="134"/>
      <c r="V130" s="134"/>
      <c r="W130" s="134"/>
      <c r="X130" s="134"/>
    </row>
    <row r="131" spans="1:24" x14ac:dyDescent="0.3">
      <c r="A131" s="133"/>
      <c r="B131" s="134"/>
      <c r="C131" s="134"/>
      <c r="D131" s="134"/>
      <c r="E131" s="134"/>
      <c r="F131" s="135"/>
      <c r="G131" s="135"/>
      <c r="H131" s="136"/>
      <c r="I131" s="136"/>
      <c r="J131" s="136"/>
      <c r="K131" s="135"/>
      <c r="L131" s="134"/>
      <c r="M131" s="134"/>
      <c r="N131" s="134"/>
      <c r="O131" s="134"/>
      <c r="P131" s="134"/>
      <c r="Q131" s="134"/>
      <c r="R131" s="134"/>
      <c r="S131" s="134"/>
      <c r="T131" s="138"/>
      <c r="U131" s="134"/>
      <c r="V131" s="134"/>
      <c r="W131" s="134"/>
      <c r="X131" s="134"/>
    </row>
    <row r="132" spans="1:24" x14ac:dyDescent="0.3">
      <c r="A132" s="133"/>
      <c r="B132" s="134"/>
      <c r="C132" s="134"/>
      <c r="D132" s="134"/>
      <c r="E132" s="134"/>
      <c r="F132" s="135"/>
      <c r="G132" s="135"/>
      <c r="H132" s="136"/>
      <c r="I132" s="136"/>
      <c r="J132" s="136"/>
      <c r="K132" s="135"/>
      <c r="L132" s="134"/>
      <c r="M132" s="134"/>
      <c r="N132" s="134"/>
      <c r="O132" s="134"/>
      <c r="P132" s="134"/>
      <c r="Q132" s="134"/>
      <c r="R132" s="134"/>
      <c r="S132" s="134"/>
      <c r="T132" s="138"/>
      <c r="U132" s="134"/>
      <c r="V132" s="134"/>
      <c r="W132" s="134"/>
      <c r="X132" s="134"/>
    </row>
    <row r="133" spans="1:24" x14ac:dyDescent="0.3">
      <c r="A133" s="133"/>
      <c r="B133" s="134"/>
      <c r="C133" s="134"/>
      <c r="D133" s="134"/>
      <c r="E133" s="134"/>
      <c r="F133" s="135"/>
      <c r="G133" s="135"/>
      <c r="H133" s="136"/>
      <c r="I133" s="136"/>
      <c r="J133" s="136"/>
      <c r="K133" s="135"/>
      <c r="L133" s="134"/>
      <c r="M133" s="134"/>
      <c r="N133" s="136"/>
      <c r="O133" s="134"/>
      <c r="P133" s="134"/>
      <c r="Q133" s="134"/>
      <c r="R133" s="134"/>
      <c r="S133" s="134"/>
      <c r="T133" s="138"/>
      <c r="U133" s="134"/>
      <c r="V133" s="134"/>
      <c r="W133" s="134"/>
      <c r="X133" s="134"/>
    </row>
    <row r="134" spans="1:24" x14ac:dyDescent="0.3">
      <c r="A134" s="133"/>
      <c r="B134" s="134"/>
      <c r="C134" s="134"/>
      <c r="D134" s="134"/>
      <c r="E134" s="134"/>
      <c r="F134" s="135"/>
      <c r="G134" s="135"/>
      <c r="H134" s="136"/>
      <c r="I134" s="136"/>
      <c r="J134" s="136"/>
      <c r="K134" s="135"/>
      <c r="L134" s="134"/>
      <c r="M134" s="134"/>
      <c r="N134" s="136"/>
      <c r="O134" s="134"/>
      <c r="P134" s="134"/>
      <c r="Q134" s="134"/>
      <c r="R134" s="134"/>
      <c r="S134" s="134"/>
      <c r="T134" s="138"/>
      <c r="U134" s="134"/>
      <c r="V134" s="134"/>
      <c r="W134" s="134"/>
      <c r="X134" s="134"/>
    </row>
    <row r="135" spans="1:24" x14ac:dyDescent="0.3">
      <c r="A135" s="133"/>
      <c r="B135" s="134"/>
      <c r="C135" s="134"/>
      <c r="D135" s="134"/>
      <c r="E135" s="134"/>
      <c r="F135" s="135"/>
      <c r="G135" s="135"/>
      <c r="H135" s="136"/>
      <c r="I135" s="136"/>
      <c r="J135" s="136"/>
      <c r="K135" s="135"/>
      <c r="L135" s="134"/>
      <c r="M135" s="134"/>
      <c r="N135" s="136"/>
      <c r="O135" s="136"/>
      <c r="P135" s="134"/>
      <c r="Q135" s="134"/>
      <c r="R135" s="134"/>
      <c r="S135" s="134"/>
      <c r="T135" s="138"/>
      <c r="U135" s="134"/>
      <c r="V135" s="134"/>
      <c r="W135" s="134"/>
      <c r="X135" s="134"/>
    </row>
    <row r="136" spans="1:24" x14ac:dyDescent="0.3">
      <c r="A136" s="133"/>
      <c r="B136" s="134"/>
      <c r="C136" s="134"/>
      <c r="D136" s="134"/>
      <c r="E136" s="134"/>
      <c r="F136" s="135"/>
      <c r="G136" s="135"/>
      <c r="H136" s="136"/>
      <c r="I136" s="136"/>
      <c r="J136" s="136"/>
      <c r="K136" s="135"/>
      <c r="L136" s="134"/>
      <c r="M136" s="134"/>
      <c r="N136" s="136"/>
      <c r="O136" s="136"/>
      <c r="P136" s="134"/>
      <c r="Q136" s="134"/>
      <c r="R136" s="134"/>
      <c r="S136" s="134"/>
      <c r="T136" s="138"/>
      <c r="U136" s="134"/>
      <c r="V136" s="134"/>
      <c r="W136" s="134"/>
      <c r="X136" s="134"/>
    </row>
    <row r="137" spans="1:24" x14ac:dyDescent="0.3">
      <c r="A137" s="133"/>
      <c r="B137" s="134"/>
      <c r="C137" s="134"/>
      <c r="D137" s="134"/>
      <c r="E137" s="134"/>
      <c r="F137" s="135"/>
      <c r="G137" s="135"/>
      <c r="H137" s="136"/>
      <c r="I137" s="136"/>
      <c r="J137" s="136"/>
      <c r="K137" s="135"/>
      <c r="L137" s="134"/>
      <c r="M137" s="134"/>
      <c r="N137" s="136"/>
      <c r="O137" s="136"/>
      <c r="P137" s="134"/>
      <c r="Q137" s="136"/>
      <c r="R137" s="134"/>
      <c r="S137" s="134"/>
      <c r="T137" s="138"/>
      <c r="U137" s="134"/>
      <c r="V137" s="134"/>
      <c r="W137" s="134"/>
      <c r="X137" s="134"/>
    </row>
    <row r="138" spans="1:24" x14ac:dyDescent="0.3">
      <c r="A138" s="133"/>
      <c r="B138" s="134"/>
      <c r="C138" s="134"/>
      <c r="D138" s="134"/>
      <c r="E138" s="134"/>
      <c r="F138" s="135"/>
      <c r="G138" s="135"/>
      <c r="H138" s="136"/>
      <c r="I138" s="136"/>
      <c r="J138" s="136"/>
      <c r="K138" s="135"/>
      <c r="L138" s="134"/>
      <c r="M138" s="134"/>
      <c r="N138" s="136"/>
      <c r="O138" s="136"/>
      <c r="P138" s="134"/>
      <c r="Q138" s="136"/>
      <c r="R138" s="134"/>
      <c r="S138" s="134"/>
      <c r="T138" s="138"/>
      <c r="U138" s="134"/>
      <c r="V138" s="134"/>
      <c r="W138" s="134"/>
      <c r="X138" s="134"/>
    </row>
    <row r="139" spans="1:24" x14ac:dyDescent="0.3">
      <c r="A139" s="133"/>
      <c r="B139" s="134"/>
      <c r="C139" s="134"/>
      <c r="D139" s="134"/>
      <c r="E139" s="134"/>
      <c r="F139" s="135"/>
      <c r="G139" s="135"/>
      <c r="H139" s="136"/>
      <c r="I139" s="136"/>
      <c r="J139" s="136"/>
      <c r="K139" s="135"/>
      <c r="L139" s="134"/>
      <c r="M139" s="134"/>
      <c r="N139" s="135"/>
      <c r="O139" s="136"/>
      <c r="P139" s="134"/>
      <c r="Q139" s="136"/>
      <c r="R139" s="134"/>
      <c r="S139" s="134"/>
      <c r="T139" s="138"/>
      <c r="U139" s="134"/>
      <c r="V139" s="134"/>
      <c r="W139" s="134"/>
      <c r="X139" s="134"/>
    </row>
    <row r="140" spans="1:24" x14ac:dyDescent="0.3">
      <c r="A140" s="133"/>
      <c r="B140" s="134"/>
      <c r="C140" s="134"/>
      <c r="D140" s="134"/>
      <c r="E140" s="134"/>
      <c r="F140" s="135"/>
      <c r="G140" s="135"/>
      <c r="H140" s="136"/>
      <c r="I140" s="136"/>
      <c r="J140" s="136"/>
      <c r="K140" s="135"/>
      <c r="L140" s="134"/>
      <c r="M140" s="134"/>
      <c r="N140" s="135"/>
      <c r="O140" s="136"/>
      <c r="P140" s="134"/>
      <c r="Q140" s="136"/>
      <c r="R140" s="134"/>
      <c r="S140" s="134"/>
      <c r="T140" s="138"/>
      <c r="U140" s="134"/>
      <c r="V140" s="134"/>
      <c r="W140" s="134"/>
      <c r="X140" s="134"/>
    </row>
    <row r="141" spans="1:24" x14ac:dyDescent="0.3">
      <c r="A141" s="133"/>
      <c r="B141" s="134"/>
      <c r="C141" s="134"/>
      <c r="D141" s="134"/>
      <c r="E141" s="134"/>
      <c r="F141" s="135"/>
      <c r="G141" s="135"/>
      <c r="H141" s="136"/>
      <c r="I141" s="136"/>
      <c r="J141" s="136"/>
      <c r="K141" s="135"/>
      <c r="L141" s="134"/>
      <c r="M141" s="134"/>
      <c r="N141" s="135"/>
      <c r="O141" s="136"/>
      <c r="P141" s="134"/>
      <c r="Q141" s="136"/>
      <c r="R141" s="136"/>
      <c r="S141" s="134"/>
      <c r="T141" s="138"/>
      <c r="U141" s="134"/>
      <c r="V141" s="134"/>
      <c r="W141" s="134"/>
      <c r="X141" s="134"/>
    </row>
    <row r="142" spans="1:24" x14ac:dyDescent="0.3">
      <c r="A142" s="133"/>
      <c r="B142" s="134"/>
      <c r="C142" s="134"/>
      <c r="D142" s="134"/>
      <c r="E142" s="134"/>
      <c r="F142" s="135"/>
      <c r="G142" s="135"/>
      <c r="H142" s="136"/>
      <c r="I142" s="136"/>
      <c r="J142" s="136"/>
      <c r="K142" s="135"/>
      <c r="L142" s="134"/>
      <c r="M142" s="134"/>
      <c r="N142" s="135"/>
      <c r="O142" s="136"/>
      <c r="P142" s="134"/>
      <c r="Q142" s="136"/>
      <c r="R142" s="136"/>
      <c r="S142" s="134"/>
      <c r="T142" s="138"/>
      <c r="U142" s="134"/>
      <c r="V142" s="134"/>
      <c r="W142" s="134"/>
      <c r="X142" s="134"/>
    </row>
    <row r="143" spans="1:24" x14ac:dyDescent="0.3">
      <c r="A143" s="133"/>
      <c r="B143" s="134"/>
      <c r="C143" s="134"/>
      <c r="D143" s="134"/>
      <c r="E143" s="134"/>
      <c r="F143" s="135"/>
      <c r="G143" s="135"/>
      <c r="H143" s="136"/>
      <c r="I143" s="136"/>
      <c r="J143" s="136"/>
      <c r="K143" s="135"/>
      <c r="L143" s="134"/>
      <c r="M143" s="134"/>
      <c r="N143" s="135"/>
      <c r="O143" s="135"/>
      <c r="P143" s="134"/>
      <c r="Q143" s="136"/>
      <c r="R143" s="136"/>
      <c r="S143" s="134"/>
      <c r="T143" s="138"/>
      <c r="U143" s="134"/>
      <c r="V143" s="134"/>
      <c r="W143" s="134"/>
      <c r="X143" s="134"/>
    </row>
    <row r="144" spans="1:24" x14ac:dyDescent="0.3">
      <c r="A144" s="133"/>
      <c r="B144" s="134"/>
      <c r="C144" s="134"/>
      <c r="D144" s="134"/>
      <c r="E144" s="134"/>
      <c r="F144" s="135"/>
      <c r="G144" s="135"/>
      <c r="H144" s="136"/>
      <c r="I144" s="136"/>
      <c r="J144" s="136"/>
      <c r="K144" s="135"/>
      <c r="L144" s="134"/>
      <c r="M144" s="134"/>
      <c r="N144" s="135"/>
      <c r="O144" s="135"/>
      <c r="P144" s="134"/>
      <c r="Q144" s="135"/>
      <c r="R144" s="136"/>
      <c r="S144" s="134"/>
      <c r="T144" s="138"/>
      <c r="U144" s="134"/>
      <c r="V144" s="134"/>
      <c r="W144" s="134"/>
      <c r="X144" s="134"/>
    </row>
    <row r="145" spans="1:24" x14ac:dyDescent="0.3">
      <c r="A145" s="133"/>
      <c r="B145" s="134"/>
      <c r="C145" s="134"/>
      <c r="D145" s="134"/>
      <c r="E145" s="134"/>
      <c r="F145" s="135"/>
      <c r="G145" s="135"/>
      <c r="H145" s="136"/>
      <c r="I145" s="136"/>
      <c r="J145" s="136"/>
      <c r="K145" s="135"/>
      <c r="L145" s="134"/>
      <c r="M145" s="134"/>
      <c r="N145" s="135"/>
      <c r="O145" s="135"/>
      <c r="P145" s="134"/>
      <c r="Q145" s="135"/>
      <c r="R145" s="136"/>
      <c r="S145" s="134"/>
      <c r="T145" s="138"/>
      <c r="U145" s="134"/>
      <c r="V145" s="134"/>
      <c r="W145" s="134"/>
      <c r="X145" s="134"/>
    </row>
    <row r="146" spans="1:24" x14ac:dyDescent="0.3">
      <c r="A146" s="133"/>
      <c r="B146" s="134"/>
      <c r="C146" s="134"/>
      <c r="D146" s="134"/>
      <c r="E146" s="134"/>
      <c r="F146" s="135"/>
      <c r="G146" s="135"/>
      <c r="H146" s="136"/>
      <c r="I146" s="136"/>
      <c r="J146" s="136"/>
      <c r="K146" s="135"/>
      <c r="L146" s="134"/>
      <c r="M146" s="134"/>
      <c r="N146" s="135"/>
      <c r="O146" s="135"/>
      <c r="P146" s="134"/>
      <c r="Q146" s="135"/>
      <c r="R146" s="136"/>
      <c r="S146" s="134"/>
      <c r="T146" s="138"/>
      <c r="U146" s="134"/>
      <c r="V146" s="134"/>
      <c r="W146" s="134"/>
      <c r="X146" s="134"/>
    </row>
    <row r="147" spans="1:24" x14ac:dyDescent="0.3">
      <c r="A147" s="133"/>
      <c r="B147" s="134"/>
      <c r="C147" s="134"/>
      <c r="D147" s="134"/>
      <c r="E147" s="134"/>
      <c r="F147" s="135"/>
      <c r="G147" s="135"/>
      <c r="H147" s="136"/>
      <c r="I147" s="136"/>
      <c r="J147" s="136"/>
      <c r="K147" s="135"/>
      <c r="L147" s="134"/>
      <c r="M147" s="134"/>
      <c r="N147" s="135"/>
      <c r="O147" s="135"/>
      <c r="P147" s="134"/>
      <c r="Q147" s="135"/>
      <c r="R147" s="136"/>
      <c r="S147" s="134"/>
      <c r="T147" s="138"/>
      <c r="U147" s="134"/>
      <c r="V147" s="134"/>
      <c r="W147" s="134"/>
      <c r="X147" s="134"/>
    </row>
    <row r="148" spans="1:24" x14ac:dyDescent="0.3">
      <c r="A148" s="133"/>
      <c r="B148" s="134"/>
      <c r="C148" s="134"/>
      <c r="D148" s="134"/>
      <c r="E148" s="134"/>
      <c r="F148" s="135"/>
      <c r="G148" s="135"/>
      <c r="H148" s="136"/>
      <c r="I148" s="136"/>
      <c r="J148" s="136"/>
      <c r="K148" s="135"/>
      <c r="L148" s="134"/>
      <c r="M148" s="134"/>
      <c r="N148" s="135"/>
      <c r="O148" s="135"/>
      <c r="P148" s="134"/>
      <c r="Q148" s="135"/>
      <c r="R148" s="136"/>
      <c r="S148" s="134"/>
      <c r="T148" s="138"/>
      <c r="U148" s="134"/>
      <c r="V148" s="134"/>
      <c r="W148" s="134"/>
      <c r="X148" s="134"/>
    </row>
    <row r="149" spans="1:24" x14ac:dyDescent="0.3">
      <c r="A149" s="133"/>
      <c r="B149" s="134"/>
      <c r="C149" s="134"/>
      <c r="D149" s="134"/>
      <c r="E149" s="134"/>
      <c r="F149" s="135"/>
      <c r="G149" s="135"/>
      <c r="H149" s="136"/>
      <c r="I149" s="136"/>
      <c r="J149" s="136"/>
      <c r="K149" s="135"/>
      <c r="L149" s="134"/>
      <c r="M149" s="134"/>
      <c r="N149" s="135"/>
      <c r="O149" s="135"/>
      <c r="P149" s="134"/>
      <c r="Q149" s="135"/>
      <c r="R149" s="136"/>
      <c r="S149" s="134"/>
      <c r="T149" s="138"/>
      <c r="U149" s="134"/>
      <c r="V149" s="134"/>
      <c r="W149" s="134"/>
      <c r="X149" s="134"/>
    </row>
    <row r="150" spans="1:24" x14ac:dyDescent="0.3">
      <c r="A150" s="133"/>
      <c r="B150" s="134"/>
      <c r="C150" s="134"/>
      <c r="D150" s="134"/>
      <c r="E150" s="134"/>
      <c r="F150" s="135"/>
      <c r="G150" s="135"/>
      <c r="H150" s="136"/>
      <c r="I150" s="136"/>
      <c r="J150" s="136"/>
      <c r="K150" s="135"/>
      <c r="L150" s="134"/>
      <c r="M150" s="134"/>
      <c r="N150" s="135"/>
      <c r="O150" s="135"/>
      <c r="P150" s="134"/>
      <c r="Q150" s="135"/>
      <c r="R150" s="136"/>
      <c r="S150" s="134"/>
      <c r="T150" s="138"/>
      <c r="U150" s="134"/>
      <c r="V150" s="134"/>
      <c r="W150" s="134"/>
      <c r="X150" s="134"/>
    </row>
    <row r="151" spans="1:24" x14ac:dyDescent="0.3">
      <c r="K151" s="135"/>
      <c r="L151" s="134"/>
      <c r="M151" s="134"/>
      <c r="N151" s="135"/>
      <c r="O151" s="135"/>
      <c r="P151" s="134"/>
      <c r="Q151" s="135"/>
      <c r="R151" s="136"/>
      <c r="S151" s="134"/>
      <c r="T151" s="138"/>
      <c r="U151" s="134"/>
      <c r="V151" s="134"/>
      <c r="W151" s="134"/>
      <c r="X151" s="134"/>
    </row>
    <row r="152" spans="1:24" x14ac:dyDescent="0.3">
      <c r="A152" s="131"/>
      <c r="B152" s="131"/>
      <c r="C152" s="131"/>
      <c r="D152" s="131"/>
      <c r="E152" s="131"/>
      <c r="F152" s="131"/>
      <c r="G152" s="131"/>
      <c r="H152" s="131"/>
      <c r="I152" s="131"/>
      <c r="J152" s="131"/>
      <c r="K152" s="135"/>
      <c r="L152" s="134"/>
      <c r="M152" s="134"/>
      <c r="N152" s="135"/>
      <c r="O152" s="135"/>
      <c r="P152" s="134"/>
      <c r="Q152" s="135"/>
      <c r="R152" s="136"/>
      <c r="S152" s="134"/>
      <c r="T152" s="138"/>
      <c r="U152" s="134"/>
      <c r="V152" s="134"/>
      <c r="W152" s="134"/>
      <c r="X152" s="134"/>
    </row>
    <row r="153" spans="1:24" x14ac:dyDescent="0.3">
      <c r="A153" s="131"/>
      <c r="B153" s="131"/>
      <c r="C153" s="131"/>
      <c r="D153" s="131"/>
      <c r="E153" s="131"/>
      <c r="F153" s="132"/>
      <c r="G153" s="132"/>
      <c r="H153" s="132"/>
      <c r="I153" s="132"/>
      <c r="J153" s="132"/>
      <c r="K153" s="135"/>
      <c r="L153" s="134"/>
      <c r="M153" s="134"/>
      <c r="N153" s="135"/>
      <c r="O153" s="135"/>
      <c r="P153" s="134"/>
      <c r="Q153" s="135"/>
      <c r="R153" s="136"/>
      <c r="S153" s="134"/>
      <c r="T153" s="138"/>
      <c r="U153" s="134"/>
      <c r="V153" s="134"/>
      <c r="W153" s="134"/>
      <c r="X153" s="134"/>
    </row>
    <row r="154" spans="1:24" x14ac:dyDescent="0.3">
      <c r="A154" s="131"/>
      <c r="B154" s="132"/>
      <c r="C154" s="132"/>
      <c r="D154" s="132"/>
      <c r="E154" s="132"/>
      <c r="F154" s="139"/>
      <c r="G154" s="139"/>
      <c r="H154" s="139"/>
      <c r="I154" s="139"/>
      <c r="J154" s="139"/>
      <c r="K154" s="135"/>
      <c r="L154" s="134"/>
      <c r="M154" s="134"/>
      <c r="N154" s="135"/>
      <c r="O154" s="135"/>
      <c r="P154" s="134"/>
      <c r="Q154" s="135"/>
      <c r="R154" s="138"/>
      <c r="S154" s="134"/>
      <c r="T154" s="138"/>
      <c r="U154" s="134"/>
      <c r="V154" s="134"/>
      <c r="W154" s="134"/>
    </row>
    <row r="155" spans="1:24" ht="16.5" customHeight="1" x14ac:dyDescent="0.3">
      <c r="A155" s="133"/>
      <c r="B155" s="134"/>
      <c r="C155" s="134"/>
      <c r="D155" s="134"/>
      <c r="E155" s="134"/>
      <c r="F155" s="135"/>
      <c r="G155" s="135"/>
      <c r="H155" s="136"/>
      <c r="I155" s="136"/>
      <c r="J155" s="136"/>
    </row>
    <row r="156" spans="1:24" x14ac:dyDescent="0.3">
      <c r="A156" s="133"/>
      <c r="B156" s="134"/>
      <c r="C156" s="134"/>
      <c r="D156" s="134"/>
      <c r="E156" s="134"/>
      <c r="F156" s="135"/>
      <c r="G156" s="135"/>
      <c r="H156" s="136"/>
      <c r="I156" s="136"/>
      <c r="J156" s="136"/>
      <c r="K156" s="131"/>
      <c r="L156" s="131"/>
      <c r="M156" s="131"/>
      <c r="N156" s="131"/>
      <c r="O156" s="131"/>
      <c r="P156" s="131"/>
      <c r="Q156" s="131"/>
      <c r="R156" s="131"/>
      <c r="S156" s="137"/>
      <c r="T156" s="137"/>
      <c r="U156" s="137"/>
      <c r="V156" s="137"/>
    </row>
    <row r="157" spans="1:24" x14ac:dyDescent="0.3">
      <c r="A157" s="133"/>
      <c r="B157" s="134"/>
      <c r="C157" s="134"/>
      <c r="D157" s="134"/>
      <c r="E157" s="134"/>
      <c r="F157" s="135"/>
      <c r="G157" s="135"/>
      <c r="H157" s="136"/>
      <c r="I157" s="136"/>
      <c r="J157" s="136"/>
      <c r="K157" s="132"/>
      <c r="L157" s="132"/>
      <c r="M157" s="132"/>
      <c r="N157" s="132"/>
      <c r="O157" s="132"/>
      <c r="P157" s="132"/>
      <c r="Q157" s="132"/>
      <c r="R157" s="132"/>
      <c r="S157" s="132"/>
      <c r="T157" s="132"/>
      <c r="U157" s="132"/>
      <c r="V157" s="132"/>
    </row>
    <row r="158" spans="1:24" x14ac:dyDescent="0.3">
      <c r="A158" s="133"/>
      <c r="B158" s="134"/>
      <c r="C158" s="134"/>
      <c r="D158" s="134"/>
      <c r="E158" s="134"/>
      <c r="F158" s="135"/>
      <c r="G158" s="135"/>
      <c r="H158" s="136"/>
      <c r="I158" s="136"/>
      <c r="J158" s="136"/>
      <c r="K158" s="139"/>
      <c r="L158" s="139"/>
      <c r="M158" s="132"/>
      <c r="N158" s="132"/>
      <c r="O158" s="132"/>
      <c r="P158" s="132"/>
      <c r="Q158" s="132"/>
      <c r="R158" s="132"/>
      <c r="S158" s="132"/>
      <c r="T158" s="132"/>
      <c r="U158" s="132"/>
      <c r="V158" s="132"/>
    </row>
    <row r="159" spans="1:24" x14ac:dyDescent="0.3">
      <c r="A159" s="133"/>
      <c r="B159" s="134"/>
      <c r="C159" s="134"/>
      <c r="D159" s="134"/>
      <c r="E159" s="134"/>
      <c r="F159" s="135"/>
      <c r="G159" s="135"/>
      <c r="H159" s="136"/>
      <c r="I159" s="136"/>
      <c r="J159" s="136"/>
      <c r="K159" s="136"/>
      <c r="L159" s="136"/>
      <c r="M159" s="136"/>
      <c r="N159" s="136"/>
      <c r="O159" s="134"/>
      <c r="P159" s="135"/>
      <c r="Q159" s="134"/>
      <c r="R159" s="134"/>
      <c r="S159" s="134"/>
      <c r="T159" s="134"/>
      <c r="U159" s="134"/>
      <c r="V159" s="134"/>
    </row>
    <row r="160" spans="1:24" x14ac:dyDescent="0.3">
      <c r="A160" s="133"/>
      <c r="B160" s="134"/>
      <c r="C160" s="134"/>
      <c r="D160" s="134"/>
      <c r="E160" s="134"/>
      <c r="F160" s="135"/>
      <c r="G160" s="135"/>
      <c r="H160" s="136"/>
      <c r="I160" s="136"/>
      <c r="J160" s="136"/>
      <c r="K160" s="136"/>
      <c r="L160" s="136"/>
      <c r="M160" s="135"/>
      <c r="N160" s="136"/>
      <c r="O160" s="134"/>
      <c r="P160" s="135"/>
      <c r="Q160" s="135"/>
      <c r="R160" s="134"/>
      <c r="S160" s="134"/>
      <c r="T160" s="134"/>
      <c r="U160" s="134"/>
      <c r="V160" s="134"/>
    </row>
    <row r="161" spans="1:22" x14ac:dyDescent="0.3">
      <c r="A161" s="133"/>
      <c r="B161" s="134"/>
      <c r="C161" s="134"/>
      <c r="D161" s="134"/>
      <c r="E161" s="134"/>
      <c r="F161" s="135"/>
      <c r="G161" s="135"/>
      <c r="H161" s="136"/>
      <c r="I161" s="136"/>
      <c r="J161" s="136"/>
      <c r="K161" s="136"/>
      <c r="L161" s="136"/>
      <c r="M161" s="135"/>
      <c r="N161" s="136"/>
      <c r="O161" s="134"/>
      <c r="P161" s="135"/>
      <c r="Q161" s="135"/>
      <c r="R161" s="134"/>
      <c r="S161" s="135"/>
      <c r="T161" s="134"/>
      <c r="U161" s="134"/>
      <c r="V161" s="134"/>
    </row>
    <row r="162" spans="1:22" x14ac:dyDescent="0.3">
      <c r="A162" s="133"/>
      <c r="B162" s="134"/>
      <c r="C162" s="134"/>
      <c r="D162" s="134"/>
      <c r="E162" s="134"/>
      <c r="F162" s="135"/>
      <c r="G162" s="135"/>
      <c r="H162" s="136"/>
      <c r="I162" s="136"/>
      <c r="J162" s="136"/>
      <c r="K162" s="136"/>
      <c r="L162" s="136"/>
      <c r="M162" s="135"/>
      <c r="N162" s="136"/>
      <c r="O162" s="134"/>
      <c r="P162" s="135"/>
      <c r="Q162" s="135"/>
      <c r="R162" s="134"/>
      <c r="S162" s="135"/>
      <c r="T162" s="134"/>
      <c r="U162" s="134"/>
      <c r="V162" s="134"/>
    </row>
    <row r="163" spans="1:22" x14ac:dyDescent="0.3">
      <c r="A163" s="133"/>
      <c r="B163" s="134"/>
      <c r="C163" s="134"/>
      <c r="D163" s="134"/>
      <c r="E163" s="134"/>
      <c r="F163" s="135"/>
      <c r="G163" s="135"/>
      <c r="H163" s="136"/>
      <c r="I163" s="136"/>
      <c r="J163" s="136"/>
      <c r="K163" s="136"/>
      <c r="L163" s="136"/>
      <c r="M163" s="135"/>
      <c r="N163" s="135"/>
      <c r="O163" s="134"/>
      <c r="P163" s="135"/>
      <c r="Q163" s="135"/>
      <c r="R163" s="134"/>
      <c r="S163" s="135"/>
      <c r="T163" s="134"/>
      <c r="U163" s="134"/>
      <c r="V163" s="134"/>
    </row>
    <row r="164" spans="1:22" x14ac:dyDescent="0.3">
      <c r="A164" s="133"/>
      <c r="B164" s="134"/>
      <c r="C164" s="134"/>
      <c r="D164" s="134"/>
      <c r="E164" s="134"/>
      <c r="F164" s="135"/>
      <c r="G164" s="135"/>
      <c r="H164" s="136"/>
      <c r="I164" s="136"/>
      <c r="J164" s="136"/>
      <c r="K164" s="136"/>
      <c r="L164" s="136"/>
      <c r="M164" s="135"/>
      <c r="N164" s="135"/>
      <c r="O164" s="134"/>
      <c r="P164" s="135"/>
      <c r="Q164" s="135"/>
      <c r="R164" s="134"/>
      <c r="S164" s="135"/>
      <c r="T164" s="134"/>
      <c r="U164" s="134"/>
      <c r="V164" s="134"/>
    </row>
    <row r="165" spans="1:22" x14ac:dyDescent="0.3">
      <c r="A165" s="133"/>
      <c r="B165" s="134"/>
      <c r="C165" s="134"/>
      <c r="D165" s="134"/>
      <c r="E165" s="134"/>
      <c r="F165" s="135"/>
      <c r="G165" s="135"/>
      <c r="H165" s="136"/>
      <c r="I165" s="136"/>
      <c r="J165" s="136"/>
      <c r="K165" s="136"/>
      <c r="L165" s="136"/>
      <c r="M165" s="135"/>
      <c r="N165" s="135"/>
      <c r="O165" s="134"/>
      <c r="P165" s="135"/>
      <c r="Q165" s="135"/>
      <c r="R165" s="134"/>
      <c r="S165" s="135"/>
      <c r="T165" s="134"/>
      <c r="U165" s="134"/>
      <c r="V165" s="134"/>
    </row>
    <row r="166" spans="1:22" x14ac:dyDescent="0.3">
      <c r="A166" s="133"/>
      <c r="B166" s="134"/>
      <c r="C166" s="134"/>
      <c r="D166" s="134"/>
      <c r="E166" s="134"/>
      <c r="F166" s="135"/>
      <c r="G166" s="135"/>
      <c r="H166" s="136"/>
      <c r="I166" s="136"/>
      <c r="J166" s="136"/>
      <c r="K166" s="136"/>
      <c r="L166" s="136"/>
      <c r="M166" s="135"/>
      <c r="N166" s="135"/>
      <c r="O166" s="134"/>
      <c r="P166" s="135"/>
      <c r="Q166" s="135"/>
      <c r="R166" s="134"/>
      <c r="S166" s="135"/>
      <c r="T166" s="134"/>
      <c r="U166" s="134"/>
      <c r="V166" s="134"/>
    </row>
    <row r="167" spans="1:22" x14ac:dyDescent="0.3">
      <c r="A167" s="133"/>
      <c r="B167" s="134"/>
      <c r="C167" s="134"/>
      <c r="D167" s="134"/>
      <c r="E167" s="134"/>
      <c r="F167" s="135"/>
      <c r="G167" s="135"/>
      <c r="H167" s="136"/>
      <c r="I167" s="136"/>
      <c r="J167" s="136"/>
      <c r="K167" s="136"/>
      <c r="L167" s="136"/>
      <c r="M167" s="135"/>
      <c r="N167" s="135"/>
      <c r="O167" s="134"/>
      <c r="P167" s="135"/>
      <c r="Q167" s="135"/>
      <c r="R167" s="134"/>
      <c r="S167" s="135"/>
      <c r="T167" s="134"/>
      <c r="U167" s="134"/>
      <c r="V167" s="134"/>
    </row>
    <row r="168" spans="1:22" x14ac:dyDescent="0.3">
      <c r="A168" s="133"/>
      <c r="B168" s="134"/>
      <c r="C168" s="134"/>
      <c r="D168" s="134"/>
      <c r="E168" s="134"/>
      <c r="F168" s="135"/>
      <c r="G168" s="135"/>
      <c r="H168" s="136"/>
      <c r="I168" s="136"/>
      <c r="J168" s="136"/>
      <c r="K168" s="136"/>
      <c r="L168" s="136"/>
      <c r="M168" s="135"/>
      <c r="N168" s="135"/>
      <c r="O168" s="134"/>
      <c r="P168" s="135"/>
      <c r="Q168" s="135"/>
      <c r="R168" s="134"/>
      <c r="S168" s="135"/>
      <c r="T168" s="134"/>
      <c r="U168" s="134"/>
      <c r="V168" s="134"/>
    </row>
    <row r="169" spans="1:22" x14ac:dyDescent="0.3">
      <c r="A169" s="133"/>
      <c r="B169" s="134"/>
      <c r="C169" s="134"/>
      <c r="D169" s="134"/>
      <c r="E169" s="134"/>
      <c r="F169" s="135"/>
      <c r="G169" s="135"/>
      <c r="H169" s="136"/>
      <c r="I169" s="136"/>
      <c r="J169" s="136"/>
      <c r="K169" s="136"/>
      <c r="L169" s="136"/>
      <c r="M169" s="135"/>
      <c r="N169" s="135"/>
      <c r="O169" s="134"/>
      <c r="P169" s="135"/>
      <c r="Q169" s="135"/>
      <c r="R169" s="134"/>
      <c r="S169" s="135"/>
      <c r="T169" s="134"/>
      <c r="U169" s="134"/>
      <c r="V169" s="134"/>
    </row>
    <row r="170" spans="1:22" x14ac:dyDescent="0.3">
      <c r="A170" s="133"/>
      <c r="B170" s="134"/>
      <c r="C170" s="134"/>
      <c r="D170" s="134"/>
      <c r="E170" s="134"/>
      <c r="F170" s="135"/>
      <c r="G170" s="135"/>
      <c r="H170" s="136"/>
      <c r="I170" s="136"/>
      <c r="J170" s="136"/>
      <c r="K170" s="136"/>
      <c r="L170" s="136"/>
      <c r="N170" s="135"/>
      <c r="O170" s="134"/>
      <c r="P170" s="135"/>
      <c r="Q170" s="135"/>
      <c r="R170" s="134"/>
      <c r="S170" s="135"/>
      <c r="T170" s="134"/>
      <c r="U170" s="134"/>
      <c r="V170" s="134"/>
    </row>
    <row r="171" spans="1:22" x14ac:dyDescent="0.3">
      <c r="A171" s="133"/>
      <c r="B171" s="134"/>
      <c r="C171" s="134"/>
      <c r="D171" s="134"/>
      <c r="E171" s="134"/>
      <c r="F171" s="135"/>
      <c r="G171" s="135"/>
      <c r="H171" s="136"/>
      <c r="I171" s="136"/>
      <c r="J171" s="136"/>
      <c r="K171" s="136"/>
      <c r="L171" s="136"/>
      <c r="N171" s="135"/>
      <c r="O171" s="134"/>
      <c r="P171" s="135"/>
      <c r="Q171" s="135"/>
      <c r="R171" s="134"/>
      <c r="S171" s="135"/>
      <c r="T171" s="134"/>
      <c r="U171" s="134"/>
      <c r="V171" s="134"/>
    </row>
    <row r="172" spans="1:22" x14ac:dyDescent="0.3">
      <c r="A172" s="133"/>
      <c r="B172" s="134"/>
      <c r="C172" s="134"/>
      <c r="D172" s="134"/>
      <c r="E172" s="134"/>
      <c r="F172" s="135"/>
      <c r="G172" s="135"/>
      <c r="H172" s="136"/>
      <c r="I172" s="136"/>
      <c r="J172" s="136"/>
      <c r="K172" s="136"/>
      <c r="L172" s="136"/>
      <c r="N172" s="135"/>
      <c r="O172" s="134"/>
      <c r="P172" s="135"/>
      <c r="Q172" s="135"/>
      <c r="R172" s="134"/>
      <c r="S172" s="135"/>
      <c r="T172" s="134"/>
      <c r="U172" s="134"/>
      <c r="V172" s="134"/>
    </row>
    <row r="173" spans="1:22" x14ac:dyDescent="0.3">
      <c r="K173" s="136"/>
      <c r="L173" s="136"/>
      <c r="N173" s="135"/>
      <c r="O173" s="134"/>
      <c r="P173" s="135"/>
      <c r="Q173" s="135"/>
      <c r="R173" s="134"/>
      <c r="S173" s="135"/>
      <c r="T173" s="134"/>
      <c r="U173" s="134"/>
      <c r="V173" s="134"/>
    </row>
    <row r="174" spans="1:22" x14ac:dyDescent="0.3">
      <c r="A174" s="131"/>
      <c r="B174" s="131"/>
      <c r="C174" s="131"/>
      <c r="D174" s="131"/>
      <c r="E174" s="131"/>
      <c r="F174" s="131"/>
      <c r="G174" s="131"/>
      <c r="H174" s="131"/>
      <c r="I174" s="131"/>
      <c r="J174" s="131"/>
      <c r="K174" s="136"/>
      <c r="L174" s="136"/>
      <c r="N174" s="135"/>
      <c r="O174" s="134"/>
      <c r="P174" s="135"/>
      <c r="Q174" s="135"/>
      <c r="R174" s="134"/>
      <c r="S174" s="135"/>
      <c r="T174" s="134"/>
      <c r="U174" s="134"/>
      <c r="V174" s="134"/>
    </row>
    <row r="175" spans="1:22" x14ac:dyDescent="0.3">
      <c r="A175" s="131"/>
      <c r="B175" s="131"/>
      <c r="C175" s="131"/>
      <c r="D175" s="131"/>
      <c r="E175" s="131"/>
      <c r="F175" s="132"/>
      <c r="G175" s="132"/>
      <c r="H175" s="132"/>
      <c r="I175" s="132"/>
      <c r="J175" s="132"/>
      <c r="K175" s="136"/>
      <c r="L175" s="136"/>
      <c r="N175" s="135"/>
      <c r="O175" s="134"/>
      <c r="P175" s="135"/>
      <c r="Q175" s="135"/>
      <c r="R175" s="134"/>
      <c r="S175" s="135"/>
      <c r="T175" s="134"/>
      <c r="U175" s="134"/>
      <c r="V175" s="134"/>
    </row>
    <row r="176" spans="1:22" x14ac:dyDescent="0.3">
      <c r="A176" s="131"/>
      <c r="B176" s="132"/>
      <c r="C176" s="132"/>
      <c r="D176" s="132"/>
      <c r="E176" s="132"/>
      <c r="F176" s="132"/>
      <c r="G176" s="132"/>
      <c r="H176" s="132"/>
      <c r="I176" s="132"/>
      <c r="J176" s="132"/>
      <c r="K176" s="136"/>
      <c r="L176" s="136"/>
      <c r="N176" s="135"/>
      <c r="O176" s="134"/>
      <c r="P176" s="135"/>
      <c r="Q176" s="135"/>
      <c r="R176" s="134"/>
      <c r="S176" s="135"/>
      <c r="T176" s="134"/>
      <c r="U176" s="134"/>
      <c r="V176" s="134"/>
    </row>
    <row r="177" spans="1:21" ht="16.5" customHeight="1" x14ac:dyDescent="0.3">
      <c r="A177" s="133"/>
      <c r="B177" s="134"/>
      <c r="C177" s="134"/>
      <c r="D177" s="134"/>
      <c r="E177" s="134"/>
      <c r="F177" s="135"/>
      <c r="G177" s="135"/>
      <c r="H177" s="135"/>
      <c r="I177" s="135"/>
      <c r="J177" s="135"/>
    </row>
    <row r="178" spans="1:21" x14ac:dyDescent="0.3">
      <c r="A178" s="133"/>
      <c r="B178" s="134"/>
      <c r="C178" s="134"/>
      <c r="D178" s="134"/>
      <c r="E178" s="134"/>
      <c r="F178" s="135"/>
      <c r="G178" s="135"/>
      <c r="H178" s="135"/>
      <c r="I178" s="135"/>
      <c r="J178" s="135"/>
      <c r="K178" s="131"/>
      <c r="L178" s="131"/>
      <c r="M178" s="131"/>
      <c r="N178" s="131"/>
      <c r="O178" s="131"/>
      <c r="P178" s="131"/>
      <c r="Q178" s="131"/>
      <c r="R178" s="137"/>
      <c r="S178" s="137"/>
      <c r="T178" s="137"/>
      <c r="U178" s="137"/>
    </row>
    <row r="179" spans="1:21" x14ac:dyDescent="0.3">
      <c r="A179" s="133"/>
      <c r="B179" s="134"/>
      <c r="C179" s="134"/>
      <c r="D179" s="134"/>
      <c r="E179" s="134"/>
      <c r="F179" s="135"/>
      <c r="G179" s="135"/>
      <c r="H179" s="135"/>
      <c r="I179" s="135"/>
      <c r="J179" s="135"/>
      <c r="K179" s="132"/>
      <c r="L179" s="132"/>
      <c r="M179" s="132"/>
      <c r="N179" s="132"/>
      <c r="O179" s="132"/>
      <c r="P179" s="132"/>
      <c r="Q179" s="132"/>
      <c r="R179" s="132"/>
      <c r="S179" s="132"/>
      <c r="T179" s="132"/>
      <c r="U179" s="132"/>
    </row>
    <row r="180" spans="1:21" x14ac:dyDescent="0.3">
      <c r="A180" s="133"/>
      <c r="B180" s="134"/>
      <c r="C180" s="134"/>
      <c r="D180" s="134"/>
      <c r="E180" s="134"/>
      <c r="F180" s="135"/>
      <c r="G180" s="135"/>
      <c r="H180" s="135"/>
      <c r="I180" s="135"/>
      <c r="J180" s="135"/>
      <c r="K180" s="132"/>
      <c r="L180" s="132"/>
      <c r="M180" s="132"/>
      <c r="N180" s="132"/>
      <c r="O180" s="132"/>
      <c r="P180" s="132"/>
      <c r="Q180" s="132"/>
      <c r="R180" s="132"/>
      <c r="S180" s="132"/>
      <c r="T180" s="132"/>
      <c r="U180" s="132"/>
    </row>
    <row r="181" spans="1:21" x14ac:dyDescent="0.3">
      <c r="A181" s="133"/>
      <c r="B181" s="134"/>
      <c r="C181" s="134"/>
      <c r="D181" s="134"/>
      <c r="E181" s="134"/>
      <c r="F181" s="135"/>
      <c r="G181" s="135"/>
      <c r="H181" s="135"/>
      <c r="I181" s="135"/>
      <c r="J181" s="135"/>
      <c r="K181" s="135"/>
      <c r="L181" s="135"/>
      <c r="M181" s="135"/>
      <c r="N181" s="134"/>
      <c r="O181" s="135"/>
      <c r="P181" s="134"/>
      <c r="Q181" s="134"/>
      <c r="R181" s="140"/>
      <c r="S181" s="140"/>
      <c r="T181" s="134"/>
      <c r="U181" s="134"/>
    </row>
    <row r="182" spans="1:21" x14ac:dyDescent="0.3">
      <c r="A182" s="133"/>
      <c r="B182" s="134"/>
      <c r="C182" s="134"/>
      <c r="D182" s="134"/>
      <c r="E182" s="134"/>
      <c r="F182" s="135"/>
      <c r="G182" s="135"/>
      <c r="H182" s="135"/>
      <c r="I182" s="135"/>
      <c r="J182" s="135"/>
      <c r="K182" s="135"/>
      <c r="L182" s="135"/>
      <c r="M182" s="135"/>
      <c r="N182" s="134"/>
      <c r="O182" s="135"/>
      <c r="P182" s="134"/>
      <c r="Q182" s="134"/>
      <c r="R182" s="140"/>
      <c r="S182" s="140"/>
      <c r="T182" s="134"/>
      <c r="U182" s="134"/>
    </row>
    <row r="183" spans="1:21" x14ac:dyDescent="0.3">
      <c r="A183" s="133"/>
      <c r="B183" s="134"/>
      <c r="C183" s="134"/>
      <c r="D183" s="134"/>
      <c r="E183" s="134"/>
      <c r="F183" s="135"/>
      <c r="G183" s="135"/>
      <c r="H183" s="135"/>
      <c r="I183" s="135"/>
      <c r="J183" s="135"/>
      <c r="K183" s="135"/>
      <c r="L183" s="135"/>
      <c r="M183" s="135"/>
      <c r="N183" s="134"/>
      <c r="O183" s="135"/>
      <c r="P183" s="134"/>
      <c r="Q183" s="134"/>
      <c r="R183" s="140"/>
      <c r="S183" s="140"/>
      <c r="T183" s="134"/>
      <c r="U183" s="134"/>
    </row>
    <row r="184" spans="1:21" x14ac:dyDescent="0.3">
      <c r="A184" s="133"/>
      <c r="B184" s="134"/>
      <c r="C184" s="134"/>
      <c r="D184" s="134"/>
      <c r="E184" s="134"/>
      <c r="F184" s="135"/>
      <c r="G184" s="135"/>
      <c r="H184" s="135"/>
      <c r="I184" s="135"/>
      <c r="J184" s="135"/>
      <c r="K184" s="135"/>
      <c r="L184" s="135"/>
      <c r="M184" s="135"/>
      <c r="N184" s="134"/>
      <c r="O184" s="135"/>
      <c r="P184" s="136"/>
      <c r="Q184" s="134"/>
      <c r="R184" s="138"/>
      <c r="S184" s="134"/>
      <c r="T184" s="134"/>
      <c r="U184" s="134"/>
    </row>
    <row r="185" spans="1:21" x14ac:dyDescent="0.3">
      <c r="A185" s="133"/>
      <c r="B185" s="134"/>
      <c r="C185" s="134"/>
      <c r="D185" s="134"/>
      <c r="E185" s="134"/>
      <c r="F185" s="135"/>
      <c r="G185" s="135"/>
      <c r="H185" s="135"/>
      <c r="I185" s="135"/>
      <c r="J185" s="135"/>
      <c r="K185" s="135"/>
      <c r="L185" s="135"/>
      <c r="M185" s="135"/>
      <c r="N185" s="134"/>
      <c r="O185" s="135"/>
      <c r="P185" s="136"/>
      <c r="Q185" s="134"/>
      <c r="R185" s="138"/>
      <c r="S185" s="134"/>
      <c r="T185" s="134"/>
      <c r="U185" s="134"/>
    </row>
    <row r="186" spans="1:21" x14ac:dyDescent="0.3">
      <c r="A186" s="133"/>
      <c r="B186" s="134"/>
      <c r="C186" s="134"/>
      <c r="D186" s="134"/>
      <c r="E186" s="134"/>
      <c r="F186" s="135"/>
      <c r="G186" s="135"/>
      <c r="H186" s="135"/>
      <c r="I186" s="135"/>
      <c r="J186" s="135"/>
      <c r="K186" s="135"/>
      <c r="L186" s="135"/>
      <c r="M186" s="135"/>
      <c r="N186" s="134"/>
      <c r="O186" s="135"/>
      <c r="P186" s="136"/>
      <c r="Q186" s="134"/>
      <c r="R186" s="138"/>
      <c r="S186" s="134"/>
      <c r="T186" s="134"/>
      <c r="U186" s="134"/>
    </row>
    <row r="187" spans="1:21" x14ac:dyDescent="0.3">
      <c r="A187" s="133"/>
      <c r="B187" s="134"/>
      <c r="C187" s="134"/>
      <c r="D187" s="134"/>
      <c r="E187" s="134"/>
      <c r="F187" s="135"/>
      <c r="G187" s="135"/>
      <c r="H187" s="135"/>
      <c r="I187" s="135"/>
      <c r="J187" s="135"/>
      <c r="K187" s="135"/>
      <c r="L187" s="135"/>
      <c r="M187" s="135"/>
      <c r="N187" s="134"/>
      <c r="O187" s="135"/>
      <c r="P187" s="136"/>
      <c r="Q187" s="134"/>
      <c r="R187" s="138"/>
      <c r="S187" s="134"/>
      <c r="T187" s="134"/>
      <c r="U187" s="134"/>
    </row>
    <row r="188" spans="1:21" x14ac:dyDescent="0.3">
      <c r="A188" s="133"/>
      <c r="B188" s="134"/>
      <c r="C188" s="134"/>
      <c r="D188" s="134"/>
      <c r="E188" s="134"/>
      <c r="F188" s="135"/>
      <c r="G188" s="135"/>
      <c r="H188" s="135"/>
      <c r="I188" s="135"/>
      <c r="J188" s="135"/>
      <c r="K188" s="135"/>
      <c r="L188" s="135"/>
      <c r="M188" s="135"/>
      <c r="N188" s="134"/>
      <c r="O188" s="135"/>
      <c r="P188" s="136"/>
      <c r="Q188" s="134"/>
      <c r="R188" s="138"/>
      <c r="S188" s="134"/>
      <c r="T188" s="134"/>
      <c r="U188" s="134"/>
    </row>
    <row r="189" spans="1:21" x14ac:dyDescent="0.3">
      <c r="A189" s="133"/>
      <c r="B189" s="134"/>
      <c r="C189" s="134"/>
      <c r="D189" s="134"/>
      <c r="E189" s="134"/>
      <c r="F189" s="135"/>
      <c r="G189" s="135"/>
      <c r="H189" s="135"/>
      <c r="I189" s="135"/>
      <c r="J189" s="135"/>
      <c r="K189" s="135"/>
      <c r="L189" s="135"/>
      <c r="M189" s="135"/>
      <c r="N189" s="134"/>
      <c r="O189" s="135"/>
      <c r="P189" s="136"/>
      <c r="Q189" s="134"/>
      <c r="R189" s="138"/>
      <c r="S189" s="134"/>
      <c r="T189" s="134"/>
      <c r="U189" s="134"/>
    </row>
    <row r="190" spans="1:21" x14ac:dyDescent="0.3">
      <c r="A190" s="133"/>
      <c r="B190" s="134"/>
      <c r="C190" s="134"/>
      <c r="D190" s="134"/>
      <c r="E190" s="134"/>
      <c r="F190" s="135"/>
      <c r="G190" s="135"/>
      <c r="H190" s="135"/>
      <c r="I190" s="135"/>
      <c r="J190" s="135"/>
      <c r="K190" s="135"/>
      <c r="L190" s="135"/>
      <c r="M190" s="135"/>
      <c r="N190" s="134"/>
      <c r="O190" s="135"/>
      <c r="P190" s="136"/>
      <c r="Q190" s="134"/>
      <c r="R190" s="138"/>
      <c r="S190" s="134"/>
      <c r="T190" s="134"/>
      <c r="U190" s="134"/>
    </row>
    <row r="191" spans="1:21" x14ac:dyDescent="0.3">
      <c r="A191" s="133"/>
      <c r="B191" s="134"/>
      <c r="C191" s="134"/>
      <c r="D191" s="134"/>
      <c r="E191" s="134"/>
      <c r="F191" s="135"/>
      <c r="G191" s="135"/>
      <c r="H191" s="135"/>
      <c r="I191" s="135"/>
      <c r="J191" s="135"/>
      <c r="K191" s="135"/>
      <c r="L191" s="135"/>
      <c r="M191" s="135"/>
      <c r="N191" s="134"/>
      <c r="O191" s="135"/>
      <c r="P191" s="136"/>
      <c r="Q191" s="134"/>
      <c r="R191" s="138"/>
      <c r="S191" s="134"/>
      <c r="T191" s="134"/>
      <c r="U191" s="134"/>
    </row>
    <row r="192" spans="1:21" x14ac:dyDescent="0.3">
      <c r="A192" s="133"/>
      <c r="B192" s="134"/>
      <c r="C192" s="134"/>
      <c r="D192" s="134"/>
      <c r="E192" s="134"/>
      <c r="F192" s="135"/>
      <c r="G192" s="135"/>
      <c r="H192" s="135"/>
      <c r="I192" s="135"/>
      <c r="J192" s="135"/>
      <c r="K192" s="135"/>
      <c r="L192" s="135"/>
      <c r="M192" s="135"/>
      <c r="N192" s="134"/>
      <c r="O192" s="135"/>
      <c r="P192" s="136"/>
      <c r="Q192" s="134"/>
      <c r="R192" s="138"/>
      <c r="S192" s="134"/>
      <c r="T192" s="134"/>
      <c r="U192" s="134"/>
    </row>
    <row r="193" spans="1:23" x14ac:dyDescent="0.3">
      <c r="A193" s="133"/>
      <c r="B193" s="134"/>
      <c r="C193" s="134"/>
      <c r="D193" s="134"/>
      <c r="E193" s="134"/>
      <c r="F193" s="135"/>
      <c r="G193" s="135"/>
      <c r="H193" s="135"/>
      <c r="I193" s="135"/>
      <c r="J193" s="135"/>
      <c r="K193" s="135"/>
      <c r="L193" s="135"/>
      <c r="M193" s="135"/>
      <c r="N193" s="134"/>
      <c r="O193" s="135"/>
      <c r="P193" s="136"/>
      <c r="Q193" s="134"/>
      <c r="R193" s="138"/>
      <c r="S193" s="134"/>
      <c r="T193" s="134"/>
      <c r="U193" s="134"/>
    </row>
    <row r="194" spans="1:23" x14ac:dyDescent="0.3">
      <c r="A194" s="133"/>
      <c r="B194" s="134"/>
      <c r="C194" s="134"/>
      <c r="D194" s="134"/>
      <c r="E194" s="134"/>
      <c r="F194" s="135"/>
      <c r="G194" s="135"/>
      <c r="H194" s="135"/>
      <c r="I194" s="135"/>
      <c r="J194" s="135"/>
      <c r="K194" s="135"/>
      <c r="L194" s="135"/>
      <c r="M194" s="135"/>
      <c r="N194" s="134"/>
      <c r="O194" s="135"/>
      <c r="P194" s="136"/>
      <c r="Q194" s="134"/>
      <c r="R194" s="138"/>
      <c r="S194" s="134"/>
      <c r="T194" s="134"/>
      <c r="U194" s="134"/>
    </row>
    <row r="195" spans="1:23" x14ac:dyDescent="0.3">
      <c r="A195" s="133"/>
      <c r="B195" s="134"/>
      <c r="C195" s="134"/>
      <c r="D195" s="134"/>
      <c r="E195" s="134"/>
      <c r="F195" s="135"/>
      <c r="G195" s="135"/>
      <c r="H195" s="135"/>
      <c r="I195" s="135"/>
      <c r="J195" s="135"/>
      <c r="K195" s="135"/>
      <c r="L195" s="135"/>
      <c r="M195" s="135"/>
      <c r="N195" s="134"/>
      <c r="O195" s="135"/>
      <c r="P195" s="135"/>
      <c r="Q195" s="134"/>
      <c r="R195" s="138"/>
      <c r="S195" s="134"/>
      <c r="T195" s="134"/>
      <c r="U195" s="134"/>
    </row>
    <row r="196" spans="1:23" x14ac:dyDescent="0.3">
      <c r="A196" s="133"/>
      <c r="B196" s="134"/>
      <c r="C196" s="134"/>
      <c r="D196" s="134"/>
      <c r="E196" s="134"/>
      <c r="F196" s="135"/>
      <c r="G196" s="135"/>
      <c r="H196" s="135"/>
      <c r="I196" s="135"/>
      <c r="J196" s="135"/>
      <c r="K196" s="135"/>
      <c r="L196" s="135"/>
      <c r="M196" s="135"/>
      <c r="N196" s="134"/>
      <c r="O196" s="135"/>
      <c r="P196" s="135"/>
      <c r="Q196" s="134"/>
      <c r="R196" s="138"/>
      <c r="S196" s="134"/>
      <c r="T196" s="134"/>
      <c r="U196" s="134"/>
    </row>
    <row r="197" spans="1:23" x14ac:dyDescent="0.3">
      <c r="A197" s="133"/>
      <c r="B197" s="134"/>
      <c r="C197" s="134"/>
      <c r="D197" s="134"/>
      <c r="E197" s="134"/>
      <c r="F197" s="135"/>
      <c r="G197" s="135"/>
      <c r="H197" s="135"/>
      <c r="I197" s="135"/>
      <c r="J197" s="135"/>
      <c r="K197" s="135"/>
      <c r="L197" s="135"/>
      <c r="M197" s="135"/>
      <c r="N197" s="134"/>
      <c r="O197" s="135"/>
      <c r="P197" s="135"/>
      <c r="Q197" s="134"/>
      <c r="R197" s="138"/>
      <c r="S197" s="134"/>
      <c r="T197" s="134"/>
      <c r="U197" s="134"/>
    </row>
    <row r="198" spans="1:23" x14ac:dyDescent="0.3">
      <c r="A198" s="133"/>
      <c r="B198" s="134"/>
      <c r="C198" s="134"/>
      <c r="D198" s="134"/>
      <c r="E198" s="134"/>
      <c r="F198" s="135"/>
      <c r="G198" s="135"/>
      <c r="H198" s="135"/>
      <c r="I198" s="135"/>
      <c r="J198" s="135"/>
      <c r="K198" s="135"/>
      <c r="L198" s="135"/>
      <c r="M198" s="135"/>
      <c r="N198" s="134"/>
      <c r="O198" s="135"/>
      <c r="P198" s="135"/>
      <c r="Q198" s="134"/>
      <c r="R198" s="138"/>
      <c r="S198" s="134"/>
      <c r="T198" s="134"/>
      <c r="U198" s="134"/>
    </row>
    <row r="199" spans="1:23" x14ac:dyDescent="0.3">
      <c r="A199" s="133"/>
      <c r="B199" s="134"/>
      <c r="C199" s="134"/>
      <c r="D199" s="134"/>
      <c r="E199" s="134"/>
      <c r="F199" s="135"/>
      <c r="G199" s="135"/>
      <c r="H199" s="135"/>
      <c r="I199" s="135"/>
      <c r="J199" s="135"/>
      <c r="K199" s="135"/>
      <c r="L199" s="135"/>
      <c r="M199" s="135"/>
      <c r="N199" s="134"/>
      <c r="O199" s="135"/>
      <c r="P199" s="135"/>
      <c r="Q199" s="134"/>
      <c r="R199" s="138"/>
      <c r="S199" s="134"/>
      <c r="T199" s="134"/>
      <c r="U199" s="134"/>
    </row>
    <row r="200" spans="1:23" x14ac:dyDescent="0.3">
      <c r="K200" s="135"/>
      <c r="L200" s="135"/>
      <c r="M200" s="135"/>
      <c r="N200" s="134"/>
      <c r="O200" s="135"/>
      <c r="P200" s="135"/>
      <c r="Q200" s="134"/>
      <c r="R200" s="138"/>
      <c r="S200" s="134"/>
      <c r="T200" s="134"/>
      <c r="U200" s="134"/>
    </row>
    <row r="201" spans="1:23" x14ac:dyDescent="0.3">
      <c r="A201" s="131"/>
      <c r="B201" s="131"/>
      <c r="C201" s="131"/>
      <c r="D201" s="131"/>
      <c r="E201" s="131"/>
      <c r="F201" s="131"/>
      <c r="G201" s="131"/>
      <c r="H201" s="131"/>
      <c r="I201" s="131"/>
      <c r="J201" s="131"/>
      <c r="K201" s="135"/>
      <c r="L201" s="135"/>
      <c r="M201" s="135"/>
      <c r="N201" s="134"/>
      <c r="O201" s="135"/>
      <c r="P201" s="135"/>
      <c r="Q201" s="134"/>
      <c r="R201" s="138"/>
      <c r="S201" s="134"/>
      <c r="T201" s="134"/>
      <c r="U201" s="134"/>
    </row>
    <row r="202" spans="1:23" x14ac:dyDescent="0.3">
      <c r="A202" s="131"/>
      <c r="B202" s="131"/>
      <c r="C202" s="131"/>
      <c r="D202" s="131"/>
      <c r="E202" s="131"/>
      <c r="F202" s="132"/>
      <c r="G202" s="132"/>
      <c r="H202" s="132"/>
      <c r="I202" s="132"/>
      <c r="J202" s="132"/>
      <c r="K202" s="135"/>
      <c r="L202" s="135"/>
      <c r="M202" s="135"/>
      <c r="N202" s="134"/>
      <c r="O202" s="135"/>
      <c r="P202" s="135"/>
      <c r="Q202" s="134"/>
      <c r="R202" s="138"/>
      <c r="S202" s="134"/>
      <c r="T202" s="134"/>
      <c r="U202" s="134"/>
    </row>
    <row r="203" spans="1:23" x14ac:dyDescent="0.3">
      <c r="A203" s="131"/>
      <c r="B203" s="132"/>
      <c r="C203" s="132"/>
      <c r="D203" s="132"/>
      <c r="E203" s="132"/>
      <c r="F203" s="132"/>
      <c r="G203" s="132"/>
      <c r="H203" s="132"/>
      <c r="I203" s="132"/>
      <c r="J203" s="132"/>
      <c r="K203" s="135"/>
      <c r="L203" s="135"/>
      <c r="M203" s="135"/>
      <c r="N203" s="134"/>
      <c r="O203" s="135"/>
      <c r="P203" s="135"/>
      <c r="Q203" s="134"/>
      <c r="R203" s="138"/>
      <c r="S203" s="134"/>
      <c r="T203" s="134"/>
      <c r="U203" s="134"/>
    </row>
    <row r="204" spans="1:23" ht="16.5" customHeight="1" x14ac:dyDescent="0.3">
      <c r="A204" s="133"/>
      <c r="B204" s="136"/>
      <c r="C204" s="136"/>
      <c r="D204" s="136"/>
      <c r="E204" s="134"/>
      <c r="F204" s="138"/>
      <c r="G204" s="138"/>
      <c r="H204" s="136"/>
      <c r="I204" s="136"/>
      <c r="J204" s="136"/>
    </row>
    <row r="205" spans="1:23" x14ac:dyDescent="0.3">
      <c r="A205" s="133"/>
      <c r="B205" s="136"/>
      <c r="C205" s="136"/>
      <c r="D205" s="136"/>
      <c r="E205" s="134"/>
      <c r="F205" s="138"/>
      <c r="G205" s="138"/>
      <c r="H205" s="136"/>
      <c r="I205" s="136"/>
      <c r="J205" s="136"/>
      <c r="K205" s="131"/>
      <c r="L205" s="131"/>
      <c r="M205" s="131"/>
      <c r="N205" s="131"/>
      <c r="O205" s="131"/>
      <c r="P205" s="131"/>
      <c r="Q205" s="131"/>
      <c r="R205" s="131"/>
      <c r="S205" s="137"/>
      <c r="T205" s="137"/>
      <c r="U205" s="137"/>
      <c r="V205" s="137"/>
      <c r="W205" s="137"/>
    </row>
    <row r="206" spans="1:23" x14ac:dyDescent="0.3">
      <c r="A206" s="133"/>
      <c r="B206" s="136"/>
      <c r="C206" s="136"/>
      <c r="D206" s="136"/>
      <c r="E206" s="134"/>
      <c r="F206" s="138"/>
      <c r="G206" s="138"/>
      <c r="H206" s="136"/>
      <c r="I206" s="136"/>
      <c r="J206" s="136"/>
      <c r="K206" s="132"/>
      <c r="L206" s="132"/>
      <c r="M206" s="132"/>
      <c r="N206" s="132"/>
      <c r="O206" s="132"/>
      <c r="P206" s="132"/>
      <c r="Q206" s="132"/>
      <c r="R206" s="132"/>
      <c r="S206" s="141"/>
      <c r="T206" s="132"/>
      <c r="U206" s="132"/>
      <c r="V206" s="132"/>
      <c r="W206" s="132"/>
    </row>
    <row r="207" spans="1:23" x14ac:dyDescent="0.3">
      <c r="A207" s="133"/>
      <c r="B207" s="136"/>
      <c r="C207" s="136"/>
      <c r="D207" s="136"/>
      <c r="E207" s="134"/>
      <c r="F207" s="138"/>
      <c r="G207" s="138"/>
      <c r="H207" s="136"/>
      <c r="I207" s="136"/>
      <c r="J207" s="136"/>
      <c r="K207" s="132"/>
      <c r="L207" s="132"/>
      <c r="M207" s="132"/>
      <c r="N207" s="132"/>
      <c r="O207" s="132"/>
      <c r="P207" s="132"/>
      <c r="Q207" s="132"/>
      <c r="R207" s="132"/>
      <c r="S207" s="132"/>
      <c r="T207" s="132"/>
      <c r="U207" s="132"/>
      <c r="V207" s="132"/>
      <c r="W207" s="132"/>
    </row>
    <row r="208" spans="1:23" x14ac:dyDescent="0.3">
      <c r="A208" s="133"/>
      <c r="B208" s="136"/>
      <c r="C208" s="136"/>
      <c r="D208" s="136"/>
      <c r="E208" s="134"/>
      <c r="F208" s="138"/>
      <c r="G208" s="138"/>
      <c r="H208" s="136"/>
      <c r="I208" s="136"/>
      <c r="J208" s="136"/>
      <c r="K208" s="136"/>
      <c r="L208" s="138"/>
      <c r="M208" s="135"/>
      <c r="N208" s="135"/>
      <c r="O208" s="134"/>
      <c r="P208" s="135"/>
      <c r="Q208" s="135"/>
      <c r="R208" s="134"/>
      <c r="S208" s="138"/>
      <c r="T208" s="138"/>
      <c r="U208" s="134"/>
      <c r="V208" s="134"/>
      <c r="W208" s="134"/>
    </row>
    <row r="209" spans="1:23" x14ac:dyDescent="0.3">
      <c r="A209" s="133"/>
      <c r="B209" s="136"/>
      <c r="C209" s="136"/>
      <c r="D209" s="136"/>
      <c r="E209" s="134"/>
      <c r="F209" s="138"/>
      <c r="G209" s="138"/>
      <c r="H209" s="136"/>
      <c r="I209" s="136"/>
      <c r="J209" s="136"/>
      <c r="K209" s="136"/>
      <c r="L209" s="138"/>
      <c r="M209" s="135"/>
      <c r="N209" s="135"/>
      <c r="O209" s="134"/>
      <c r="P209" s="135"/>
      <c r="Q209" s="135"/>
      <c r="R209" s="134"/>
      <c r="S209" s="138"/>
      <c r="T209" s="138"/>
      <c r="U209" s="134"/>
      <c r="V209" s="134"/>
      <c r="W209" s="134"/>
    </row>
    <row r="210" spans="1:23" x14ac:dyDescent="0.3">
      <c r="A210" s="133"/>
      <c r="B210" s="136"/>
      <c r="C210" s="136"/>
      <c r="D210" s="136"/>
      <c r="E210" s="134"/>
      <c r="F210" s="138"/>
      <c r="G210" s="138"/>
      <c r="H210" s="136"/>
      <c r="I210" s="136"/>
      <c r="J210" s="136"/>
      <c r="K210" s="136"/>
      <c r="L210" s="138"/>
      <c r="M210" s="135"/>
      <c r="N210" s="135"/>
      <c r="O210" s="134"/>
      <c r="P210" s="135"/>
      <c r="Q210" s="135"/>
      <c r="R210" s="134"/>
      <c r="S210" s="138"/>
      <c r="T210" s="138"/>
      <c r="U210" s="134"/>
      <c r="V210" s="134"/>
      <c r="W210" s="134"/>
    </row>
    <row r="211" spans="1:23" x14ac:dyDescent="0.3">
      <c r="A211" s="133"/>
      <c r="B211" s="136"/>
      <c r="C211" s="135"/>
      <c r="D211" s="135"/>
      <c r="E211" s="134"/>
      <c r="F211" s="138"/>
      <c r="G211" s="138"/>
      <c r="H211" s="136"/>
      <c r="I211" s="136"/>
      <c r="J211" s="136"/>
      <c r="K211" s="136"/>
      <c r="L211" s="138"/>
      <c r="M211" s="135"/>
      <c r="N211" s="135"/>
      <c r="O211" s="134"/>
      <c r="P211" s="135"/>
      <c r="Q211" s="135"/>
      <c r="R211" s="134"/>
      <c r="S211" s="138"/>
      <c r="T211" s="138"/>
      <c r="U211" s="134"/>
      <c r="V211" s="134"/>
      <c r="W211" s="134"/>
    </row>
    <row r="212" spans="1:23" x14ac:dyDescent="0.3">
      <c r="A212" s="133"/>
      <c r="B212" s="136"/>
      <c r="C212" s="135"/>
      <c r="D212" s="135"/>
      <c r="E212" s="134"/>
      <c r="F212" s="138"/>
      <c r="G212" s="138"/>
      <c r="H212" s="136"/>
      <c r="I212" s="136"/>
      <c r="J212" s="136"/>
      <c r="K212" s="136"/>
      <c r="L212" s="138"/>
      <c r="M212" s="135"/>
      <c r="N212" s="135"/>
      <c r="O212" s="134"/>
      <c r="P212" s="135"/>
      <c r="Q212" s="135"/>
      <c r="R212" s="134"/>
      <c r="S212" s="138"/>
      <c r="T212" s="138"/>
      <c r="U212" s="134"/>
      <c r="V212" s="134"/>
      <c r="W212" s="134"/>
    </row>
    <row r="213" spans="1:23" x14ac:dyDescent="0.3">
      <c r="A213" s="133"/>
      <c r="B213" s="135"/>
      <c r="C213" s="135"/>
      <c r="D213" s="135"/>
      <c r="E213" s="134"/>
      <c r="F213" s="138"/>
      <c r="G213" s="138"/>
      <c r="H213" s="136"/>
      <c r="I213" s="136"/>
      <c r="J213" s="136"/>
      <c r="K213" s="136"/>
      <c r="L213" s="138"/>
      <c r="M213" s="135"/>
      <c r="N213" s="135"/>
      <c r="O213" s="134"/>
      <c r="P213" s="135"/>
      <c r="Q213" s="135"/>
      <c r="R213" s="134"/>
      <c r="S213" s="138"/>
      <c r="T213" s="138"/>
      <c r="U213" s="134"/>
      <c r="V213" s="134"/>
      <c r="W213" s="134"/>
    </row>
    <row r="214" spans="1:23" x14ac:dyDescent="0.3">
      <c r="A214" s="133"/>
      <c r="B214" s="135"/>
      <c r="C214" s="135"/>
      <c r="D214" s="135"/>
      <c r="E214" s="134"/>
      <c r="F214" s="138"/>
      <c r="G214" s="138"/>
      <c r="H214" s="136"/>
      <c r="I214" s="136"/>
      <c r="J214" s="136"/>
      <c r="K214" s="136"/>
      <c r="L214" s="138"/>
      <c r="M214" s="135"/>
      <c r="N214" s="135"/>
      <c r="O214" s="134"/>
      <c r="P214" s="135"/>
      <c r="Q214" s="135"/>
      <c r="R214" s="134"/>
      <c r="S214" s="138"/>
      <c r="T214" s="138"/>
      <c r="U214" s="134"/>
      <c r="V214" s="134"/>
      <c r="W214" s="134"/>
    </row>
    <row r="215" spans="1:23" x14ac:dyDescent="0.3">
      <c r="A215" s="133"/>
      <c r="B215" s="135"/>
      <c r="C215" s="135"/>
      <c r="D215" s="135"/>
      <c r="E215" s="134"/>
      <c r="F215" s="138"/>
      <c r="G215" s="138"/>
      <c r="H215" s="136"/>
      <c r="I215" s="136"/>
      <c r="J215" s="136"/>
      <c r="K215" s="136"/>
      <c r="L215" s="138"/>
      <c r="M215" s="135"/>
      <c r="N215" s="135"/>
      <c r="O215" s="134"/>
      <c r="P215" s="135"/>
      <c r="Q215" s="135"/>
      <c r="R215" s="134"/>
      <c r="S215" s="138"/>
      <c r="T215" s="138"/>
      <c r="U215" s="134"/>
      <c r="V215" s="134"/>
      <c r="W215" s="134"/>
    </row>
    <row r="216" spans="1:23" x14ac:dyDescent="0.3">
      <c r="A216" s="133"/>
      <c r="B216" s="135"/>
      <c r="C216" s="135"/>
      <c r="D216" s="135"/>
      <c r="E216" s="134"/>
      <c r="F216" s="138"/>
      <c r="G216" s="138"/>
      <c r="H216" s="136"/>
      <c r="I216" s="136"/>
      <c r="J216" s="136"/>
      <c r="K216" s="136"/>
      <c r="L216" s="138"/>
      <c r="M216" s="135"/>
      <c r="N216" s="135"/>
      <c r="O216" s="134"/>
      <c r="P216" s="135"/>
      <c r="Q216" s="135"/>
      <c r="R216" s="134"/>
      <c r="S216" s="138"/>
      <c r="T216" s="138"/>
      <c r="U216" s="134"/>
      <c r="V216" s="134"/>
      <c r="W216" s="134"/>
    </row>
    <row r="217" spans="1:23" x14ac:dyDescent="0.3">
      <c r="A217" s="133"/>
      <c r="B217" s="135"/>
      <c r="C217" s="135"/>
      <c r="D217" s="135"/>
      <c r="E217" s="134"/>
      <c r="F217" s="138"/>
      <c r="G217" s="138"/>
      <c r="H217" s="136"/>
      <c r="I217" s="136"/>
      <c r="J217" s="136"/>
      <c r="K217" s="136"/>
      <c r="L217" s="138"/>
      <c r="M217" s="135"/>
      <c r="N217" s="135"/>
      <c r="O217" s="134"/>
      <c r="P217" s="135"/>
      <c r="Q217" s="135"/>
      <c r="R217" s="134"/>
      <c r="S217" s="138"/>
      <c r="T217" s="138"/>
      <c r="U217" s="134"/>
      <c r="V217" s="134"/>
      <c r="W217" s="134"/>
    </row>
    <row r="218" spans="1:23" x14ac:dyDescent="0.3">
      <c r="A218" s="133"/>
      <c r="B218" s="135"/>
      <c r="C218" s="135"/>
      <c r="D218" s="135"/>
      <c r="E218" s="134"/>
      <c r="F218" s="138"/>
      <c r="G218" s="138"/>
      <c r="H218" s="136"/>
      <c r="I218" s="136"/>
      <c r="J218" s="136"/>
      <c r="K218" s="136"/>
      <c r="L218" s="138"/>
      <c r="M218" s="135"/>
      <c r="N218" s="135"/>
      <c r="O218" s="134"/>
      <c r="P218" s="135"/>
      <c r="Q218" s="135"/>
      <c r="R218" s="134"/>
      <c r="S218" s="138"/>
      <c r="T218" s="138"/>
      <c r="U218" s="134"/>
      <c r="V218" s="134"/>
      <c r="W218" s="134"/>
    </row>
    <row r="219" spans="1:23" x14ac:dyDescent="0.3">
      <c r="A219" s="133"/>
      <c r="B219" s="135"/>
      <c r="C219" s="135"/>
      <c r="D219" s="135"/>
      <c r="E219" s="134"/>
      <c r="F219" s="138"/>
      <c r="G219" s="138"/>
      <c r="H219" s="136"/>
      <c r="I219" s="136"/>
      <c r="J219" s="136"/>
      <c r="K219" s="136"/>
      <c r="L219" s="138"/>
      <c r="M219" s="135"/>
      <c r="N219" s="135"/>
      <c r="O219" s="134"/>
      <c r="P219" s="135"/>
      <c r="Q219" s="135"/>
      <c r="R219" s="134"/>
      <c r="S219" s="138"/>
      <c r="T219" s="138"/>
      <c r="U219" s="134"/>
      <c r="V219" s="134"/>
      <c r="W219" s="134"/>
    </row>
    <row r="220" spans="1:23" x14ac:dyDescent="0.3">
      <c r="A220" s="133"/>
      <c r="B220" s="135"/>
      <c r="C220" s="135"/>
      <c r="D220" s="135"/>
      <c r="E220" s="134"/>
      <c r="F220" s="138"/>
      <c r="G220" s="138"/>
      <c r="H220" s="136"/>
      <c r="I220" s="136"/>
      <c r="J220" s="136"/>
      <c r="K220" s="136"/>
      <c r="L220" s="138"/>
      <c r="M220" s="135"/>
      <c r="N220" s="135"/>
      <c r="O220" s="134"/>
      <c r="P220" s="135"/>
      <c r="Q220" s="135"/>
      <c r="R220" s="134"/>
      <c r="S220" s="138"/>
      <c r="T220" s="138"/>
      <c r="U220" s="134"/>
      <c r="V220" s="134"/>
      <c r="W220" s="134"/>
    </row>
    <row r="221" spans="1:23" x14ac:dyDescent="0.3">
      <c r="A221" s="133"/>
      <c r="B221" s="135"/>
      <c r="C221" s="135"/>
      <c r="D221" s="135"/>
      <c r="E221" s="134"/>
      <c r="F221" s="138"/>
      <c r="G221" s="138"/>
      <c r="H221" s="136"/>
      <c r="I221" s="136"/>
      <c r="J221" s="136"/>
      <c r="K221" s="136"/>
      <c r="L221" s="138"/>
      <c r="M221" s="135"/>
      <c r="N221" s="135"/>
      <c r="O221" s="134"/>
      <c r="P221" s="135"/>
      <c r="Q221" s="135"/>
      <c r="R221" s="134"/>
      <c r="S221" s="138"/>
      <c r="T221" s="138"/>
      <c r="U221" s="134"/>
      <c r="V221" s="134"/>
      <c r="W221" s="134"/>
    </row>
    <row r="222" spans="1:23" x14ac:dyDescent="0.3">
      <c r="A222" s="133"/>
      <c r="B222" s="135"/>
      <c r="C222" s="135"/>
      <c r="D222" s="135"/>
      <c r="E222" s="134"/>
      <c r="F222" s="138"/>
      <c r="G222" s="138"/>
      <c r="H222" s="136"/>
      <c r="I222" s="136"/>
      <c r="J222" s="136"/>
      <c r="K222" s="136"/>
      <c r="L222" s="138"/>
      <c r="M222" s="135"/>
      <c r="N222" s="135"/>
      <c r="O222" s="134"/>
      <c r="P222" s="135"/>
      <c r="Q222" s="135"/>
      <c r="R222" s="134"/>
      <c r="S222" s="138"/>
      <c r="T222" s="138"/>
      <c r="U222" s="134"/>
      <c r="V222" s="134"/>
      <c r="W222" s="134"/>
    </row>
    <row r="223" spans="1:23" x14ac:dyDescent="0.3">
      <c r="A223" s="133"/>
      <c r="B223" s="135"/>
      <c r="C223" s="135"/>
      <c r="D223" s="135"/>
      <c r="E223" s="134"/>
      <c r="F223" s="138"/>
      <c r="G223" s="138"/>
      <c r="H223" s="136"/>
      <c r="I223" s="136"/>
      <c r="J223" s="136"/>
      <c r="K223" s="136"/>
      <c r="L223" s="138"/>
      <c r="M223" s="135"/>
      <c r="N223" s="135"/>
      <c r="O223" s="134"/>
      <c r="P223" s="135"/>
      <c r="Q223" s="135"/>
      <c r="R223" s="134"/>
      <c r="S223" s="138"/>
      <c r="T223" s="138"/>
      <c r="U223" s="134"/>
      <c r="V223" s="134"/>
      <c r="W223" s="134"/>
    </row>
    <row r="224" spans="1:23" x14ac:dyDescent="0.3">
      <c r="A224" s="133"/>
      <c r="B224" s="135"/>
      <c r="C224" s="135"/>
      <c r="D224" s="135"/>
      <c r="E224" s="135"/>
      <c r="F224" s="138"/>
      <c r="G224" s="138"/>
      <c r="H224" s="136"/>
      <c r="I224" s="136"/>
      <c r="J224" s="136"/>
      <c r="K224" s="136"/>
      <c r="L224" s="138"/>
      <c r="M224" s="135"/>
      <c r="N224" s="135"/>
      <c r="O224" s="134"/>
      <c r="P224" s="135"/>
      <c r="Q224" s="135"/>
      <c r="R224" s="134"/>
      <c r="S224" s="138"/>
      <c r="T224" s="138"/>
      <c r="U224" s="134"/>
      <c r="V224" s="134"/>
      <c r="W224" s="134"/>
    </row>
    <row r="225" spans="1:23" x14ac:dyDescent="0.3">
      <c r="A225" s="133"/>
      <c r="B225" s="135"/>
      <c r="C225" s="135"/>
      <c r="D225" s="135"/>
      <c r="E225" s="135"/>
      <c r="F225" s="138"/>
      <c r="G225" s="138"/>
      <c r="H225" s="136"/>
      <c r="I225" s="136"/>
      <c r="J225" s="136"/>
      <c r="K225" s="136"/>
      <c r="L225" s="138"/>
      <c r="M225" s="135"/>
      <c r="N225" s="135"/>
      <c r="O225" s="134"/>
      <c r="P225" s="135"/>
      <c r="Q225" s="135"/>
      <c r="R225" s="134"/>
      <c r="S225" s="138"/>
      <c r="T225" s="138"/>
      <c r="U225" s="134"/>
      <c r="V225" s="134"/>
      <c r="W225" s="134"/>
    </row>
    <row r="226" spans="1:23" x14ac:dyDescent="0.3">
      <c r="A226" s="133"/>
      <c r="B226" s="135"/>
      <c r="C226" s="135"/>
      <c r="D226" s="135"/>
      <c r="E226" s="135"/>
      <c r="F226" s="138"/>
      <c r="G226" s="138"/>
      <c r="H226" s="136"/>
      <c r="I226" s="136"/>
      <c r="J226" s="136"/>
      <c r="K226" s="136"/>
      <c r="L226" s="138"/>
      <c r="M226" s="135"/>
      <c r="N226" s="135"/>
      <c r="O226" s="134"/>
      <c r="P226" s="135"/>
      <c r="Q226" s="135"/>
      <c r="R226" s="134"/>
      <c r="S226" s="138"/>
      <c r="T226" s="138"/>
      <c r="U226" s="134"/>
      <c r="V226" s="134"/>
      <c r="W226" s="134"/>
    </row>
    <row r="227" spans="1:23" x14ac:dyDescent="0.3">
      <c r="A227" s="133"/>
      <c r="B227" s="135"/>
      <c r="C227" s="135"/>
      <c r="D227" s="135"/>
      <c r="E227" s="135"/>
      <c r="F227" s="138"/>
      <c r="G227" s="138"/>
      <c r="H227" s="136"/>
      <c r="I227" s="136"/>
      <c r="J227" s="136"/>
      <c r="K227" s="136"/>
      <c r="L227" s="138"/>
      <c r="M227" s="135"/>
      <c r="N227" s="135"/>
      <c r="O227" s="134"/>
      <c r="P227" s="135"/>
      <c r="Q227" s="135"/>
      <c r="R227" s="134"/>
      <c r="S227" s="138"/>
      <c r="T227" s="138"/>
      <c r="U227" s="134"/>
      <c r="V227" s="134"/>
      <c r="W227" s="134"/>
    </row>
    <row r="228" spans="1:23" x14ac:dyDescent="0.3">
      <c r="K228" s="136"/>
      <c r="L228" s="138"/>
      <c r="M228" s="135"/>
      <c r="N228" s="135"/>
      <c r="O228" s="134"/>
      <c r="P228" s="135"/>
      <c r="Q228" s="135"/>
      <c r="R228" s="134"/>
      <c r="S228" s="138"/>
      <c r="T228" s="138"/>
      <c r="U228" s="134"/>
      <c r="V228" s="134"/>
      <c r="W228" s="134"/>
    </row>
    <row r="229" spans="1:23" x14ac:dyDescent="0.3">
      <c r="A229" s="131"/>
      <c r="B229" s="131"/>
      <c r="C229" s="131"/>
      <c r="D229" s="131"/>
      <c r="E229" s="131"/>
      <c r="F229" s="137"/>
      <c r="G229" s="137"/>
      <c r="H229" s="137"/>
      <c r="I229" s="137"/>
      <c r="J229" s="137"/>
      <c r="K229" s="136"/>
      <c r="L229" s="138"/>
      <c r="M229" s="135"/>
      <c r="N229" s="135"/>
      <c r="O229" s="134"/>
      <c r="P229" s="135"/>
      <c r="Q229" s="135"/>
      <c r="R229" s="134"/>
      <c r="S229" s="138"/>
      <c r="T229" s="138"/>
      <c r="U229" s="134"/>
      <c r="V229" s="134"/>
      <c r="W229" s="134"/>
    </row>
    <row r="230" spans="1:23" x14ac:dyDescent="0.3">
      <c r="A230" s="131"/>
      <c r="B230" s="131"/>
      <c r="C230" s="131"/>
      <c r="D230" s="131"/>
      <c r="E230" s="131"/>
      <c r="F230" s="132"/>
      <c r="G230" s="132"/>
      <c r="H230" s="132"/>
      <c r="I230" s="132"/>
      <c r="J230" s="132"/>
      <c r="K230" s="136"/>
      <c r="L230" s="138"/>
      <c r="M230" s="135"/>
      <c r="N230" s="135"/>
      <c r="O230" s="134"/>
      <c r="P230" s="135"/>
      <c r="Q230" s="135"/>
      <c r="R230" s="134"/>
      <c r="S230" s="138"/>
      <c r="T230" s="138"/>
      <c r="U230" s="134"/>
      <c r="V230" s="134"/>
      <c r="W230" s="134"/>
    </row>
    <row r="231" spans="1:23" x14ac:dyDescent="0.3">
      <c r="A231" s="131"/>
      <c r="B231" s="132"/>
      <c r="C231" s="132"/>
      <c r="D231" s="132"/>
      <c r="E231" s="132"/>
      <c r="F231" s="132"/>
      <c r="G231" s="132"/>
      <c r="H231" s="132"/>
      <c r="I231" s="132"/>
      <c r="J231" s="132"/>
      <c r="K231" s="136"/>
      <c r="L231" s="138"/>
      <c r="M231" s="135"/>
      <c r="N231" s="135"/>
      <c r="O231" s="134"/>
      <c r="P231" s="135"/>
      <c r="Q231" s="135"/>
      <c r="R231" s="134"/>
      <c r="S231" s="138"/>
      <c r="T231" s="138"/>
      <c r="U231" s="134"/>
      <c r="V231" s="134"/>
      <c r="W231" s="134"/>
    </row>
    <row r="232" spans="1:23" x14ac:dyDescent="0.3">
      <c r="A232" s="133"/>
      <c r="B232" s="135"/>
      <c r="C232" s="135"/>
      <c r="D232" s="135"/>
      <c r="E232" s="134"/>
      <c r="F232" s="138"/>
      <c r="G232" s="138"/>
      <c r="H232" s="136"/>
      <c r="I232" s="136"/>
      <c r="J232" s="136"/>
    </row>
    <row r="233" spans="1:23" x14ac:dyDescent="0.3">
      <c r="A233" s="133"/>
      <c r="B233" s="135"/>
      <c r="C233" s="135"/>
      <c r="D233" s="135"/>
      <c r="E233" s="134"/>
      <c r="F233" s="138"/>
      <c r="G233" s="138"/>
      <c r="H233" s="136"/>
      <c r="I233" s="136"/>
      <c r="J233" s="136"/>
      <c r="K233" s="137"/>
      <c r="L233" s="137"/>
      <c r="M233" s="137"/>
      <c r="N233" s="137"/>
      <c r="O233" s="137"/>
      <c r="P233" s="137"/>
      <c r="Q233" s="137"/>
      <c r="R233" s="137"/>
      <c r="S233" s="137"/>
      <c r="T233" s="137"/>
      <c r="U233" s="137"/>
      <c r="V233" s="137"/>
      <c r="W233" s="137"/>
    </row>
    <row r="234" spans="1:23" x14ac:dyDescent="0.3">
      <c r="A234" s="133"/>
      <c r="B234" s="135"/>
      <c r="C234" s="135"/>
      <c r="D234" s="135"/>
      <c r="E234" s="134"/>
      <c r="F234" s="138"/>
      <c r="G234" s="138"/>
      <c r="H234" s="136"/>
      <c r="I234" s="136"/>
      <c r="J234" s="136"/>
      <c r="K234" s="132"/>
      <c r="L234" s="132"/>
      <c r="M234" s="132"/>
      <c r="N234" s="132"/>
      <c r="O234" s="132"/>
      <c r="P234" s="132"/>
      <c r="Q234" s="132"/>
      <c r="R234" s="132"/>
      <c r="S234" s="141"/>
      <c r="T234" s="132"/>
      <c r="U234" s="132"/>
      <c r="V234" s="132"/>
      <c r="W234" s="132"/>
    </row>
    <row r="235" spans="1:23" x14ac:dyDescent="0.3">
      <c r="A235" s="133"/>
      <c r="B235" s="135"/>
      <c r="C235" s="135"/>
      <c r="D235" s="135"/>
      <c r="E235" s="134"/>
      <c r="F235" s="138"/>
      <c r="G235" s="138"/>
      <c r="H235" s="136"/>
      <c r="I235" s="136"/>
      <c r="J235" s="136"/>
      <c r="K235" s="132"/>
      <c r="L235" s="132"/>
      <c r="M235" s="132"/>
      <c r="N235" s="132"/>
      <c r="O235" s="132"/>
      <c r="P235" s="132"/>
      <c r="Q235" s="132"/>
      <c r="R235" s="132"/>
      <c r="S235" s="132"/>
      <c r="T235" s="132"/>
      <c r="U235" s="132"/>
      <c r="V235" s="132"/>
      <c r="W235" s="132"/>
    </row>
    <row r="236" spans="1:23" x14ac:dyDescent="0.3">
      <c r="A236" s="133"/>
      <c r="B236" s="135"/>
      <c r="C236" s="135"/>
      <c r="D236" s="135"/>
      <c r="E236" s="134"/>
      <c r="F236" s="138"/>
      <c r="G236" s="138"/>
      <c r="H236" s="136"/>
      <c r="I236" s="136"/>
      <c r="J236" s="136"/>
      <c r="K236" s="138"/>
      <c r="L236" s="138"/>
      <c r="M236" s="135"/>
      <c r="N236" s="135"/>
      <c r="O236" s="134"/>
      <c r="P236" s="135"/>
      <c r="Q236" s="135"/>
      <c r="R236" s="134"/>
      <c r="S236" s="138"/>
      <c r="T236" s="138"/>
      <c r="U236" s="134"/>
      <c r="V236" s="134"/>
      <c r="W236" s="134"/>
    </row>
    <row r="237" spans="1:23" x14ac:dyDescent="0.3">
      <c r="A237" s="133"/>
      <c r="B237" s="135"/>
      <c r="C237" s="135"/>
      <c r="D237" s="135"/>
      <c r="E237" s="134"/>
      <c r="F237" s="138"/>
      <c r="G237" s="138"/>
      <c r="H237" s="136"/>
      <c r="I237" s="136"/>
      <c r="J237" s="136"/>
      <c r="K237" s="138"/>
      <c r="L237" s="138"/>
      <c r="M237" s="135"/>
      <c r="N237" s="135"/>
      <c r="O237" s="134"/>
      <c r="P237" s="135"/>
      <c r="Q237" s="135"/>
      <c r="R237" s="134"/>
      <c r="S237" s="138"/>
      <c r="T237" s="138"/>
      <c r="U237" s="134"/>
      <c r="V237" s="134"/>
      <c r="W237" s="134"/>
    </row>
    <row r="238" spans="1:23" x14ac:dyDescent="0.3">
      <c r="A238" s="133"/>
      <c r="B238" s="135"/>
      <c r="C238" s="135"/>
      <c r="D238" s="135"/>
      <c r="E238" s="134"/>
      <c r="F238" s="138"/>
      <c r="G238" s="138"/>
      <c r="H238" s="136"/>
      <c r="I238" s="136"/>
      <c r="J238" s="136"/>
      <c r="K238" s="138"/>
      <c r="L238" s="138"/>
      <c r="M238" s="135"/>
      <c r="N238" s="135"/>
      <c r="O238" s="134"/>
      <c r="P238" s="135"/>
      <c r="Q238" s="135"/>
      <c r="R238" s="134"/>
      <c r="S238" s="138"/>
      <c r="T238" s="138"/>
      <c r="U238" s="134"/>
      <c r="V238" s="134"/>
      <c r="W238" s="134"/>
    </row>
    <row r="239" spans="1:23" x14ac:dyDescent="0.3">
      <c r="A239" s="133"/>
      <c r="B239" s="135"/>
      <c r="C239" s="135"/>
      <c r="D239" s="135"/>
      <c r="E239" s="134"/>
      <c r="F239" s="138"/>
      <c r="G239" s="138"/>
      <c r="H239" s="136"/>
      <c r="I239" s="136"/>
      <c r="J239" s="136"/>
      <c r="K239" s="138"/>
      <c r="L239" s="138"/>
      <c r="M239" s="135"/>
      <c r="N239" s="135"/>
      <c r="O239" s="134"/>
      <c r="P239" s="135"/>
      <c r="Q239" s="135"/>
      <c r="R239" s="134"/>
      <c r="S239" s="138"/>
      <c r="T239" s="138"/>
      <c r="U239" s="134"/>
      <c r="V239" s="134"/>
      <c r="W239" s="134"/>
    </row>
    <row r="240" spans="1:23" x14ac:dyDescent="0.3">
      <c r="A240" s="133"/>
      <c r="B240" s="135"/>
      <c r="C240" s="135"/>
      <c r="D240" s="135"/>
      <c r="E240" s="134"/>
      <c r="F240" s="138"/>
      <c r="G240" s="138"/>
      <c r="H240" s="136"/>
      <c r="I240" s="136"/>
      <c r="J240" s="136"/>
      <c r="K240" s="138"/>
      <c r="L240" s="138"/>
      <c r="M240" s="135"/>
      <c r="N240" s="135"/>
      <c r="O240" s="134"/>
      <c r="P240" s="135"/>
      <c r="Q240" s="135"/>
      <c r="R240" s="134"/>
      <c r="S240" s="138"/>
      <c r="T240" s="138"/>
      <c r="U240" s="134"/>
      <c r="V240" s="134"/>
      <c r="W240" s="134"/>
    </row>
    <row r="241" spans="1:23" x14ac:dyDescent="0.3">
      <c r="A241" s="133"/>
      <c r="B241" s="135"/>
      <c r="C241" s="135"/>
      <c r="D241" s="135"/>
      <c r="E241" s="134"/>
      <c r="F241" s="138"/>
      <c r="G241" s="138"/>
      <c r="H241" s="136"/>
      <c r="I241" s="136"/>
      <c r="J241" s="136"/>
      <c r="K241" s="138"/>
      <c r="L241" s="138"/>
      <c r="M241" s="135"/>
      <c r="N241" s="135"/>
      <c r="O241" s="134"/>
      <c r="P241" s="135"/>
      <c r="Q241" s="135"/>
      <c r="R241" s="134"/>
      <c r="S241" s="138"/>
      <c r="T241" s="138"/>
      <c r="U241" s="134"/>
      <c r="V241" s="134"/>
      <c r="W241" s="134"/>
    </row>
    <row r="242" spans="1:23" x14ac:dyDescent="0.3">
      <c r="A242" s="133"/>
      <c r="B242" s="135"/>
      <c r="C242" s="135"/>
      <c r="D242" s="135"/>
      <c r="E242" s="134"/>
      <c r="F242" s="138"/>
      <c r="G242" s="138"/>
      <c r="H242" s="136"/>
      <c r="I242" s="136"/>
      <c r="J242" s="136"/>
      <c r="K242" s="138"/>
      <c r="L242" s="138"/>
      <c r="M242" s="135"/>
      <c r="N242" s="135"/>
      <c r="O242" s="134"/>
      <c r="P242" s="135"/>
      <c r="Q242" s="135"/>
      <c r="R242" s="134"/>
      <c r="S242" s="138"/>
      <c r="T242" s="138"/>
      <c r="U242" s="134"/>
      <c r="V242" s="134"/>
      <c r="W242" s="134"/>
    </row>
    <row r="243" spans="1:23" x14ac:dyDescent="0.3">
      <c r="A243" s="133"/>
      <c r="B243" s="135"/>
      <c r="C243" s="135"/>
      <c r="D243" s="135"/>
      <c r="E243" s="134"/>
      <c r="F243" s="138"/>
      <c r="G243" s="138"/>
      <c r="H243" s="136"/>
      <c r="I243" s="136"/>
      <c r="J243" s="136"/>
      <c r="K243" s="138"/>
      <c r="L243" s="138"/>
      <c r="M243" s="135"/>
      <c r="N243" s="135"/>
      <c r="O243" s="134"/>
      <c r="P243" s="135"/>
      <c r="Q243" s="135"/>
      <c r="R243" s="134"/>
      <c r="S243" s="138"/>
      <c r="T243" s="138"/>
      <c r="U243" s="134"/>
      <c r="V243" s="134"/>
      <c r="W243" s="134"/>
    </row>
    <row r="244" spans="1:23" x14ac:dyDescent="0.3">
      <c r="A244" s="133"/>
      <c r="B244" s="135"/>
      <c r="C244" s="135"/>
      <c r="D244" s="135"/>
      <c r="E244" s="134"/>
      <c r="F244" s="138"/>
      <c r="G244" s="138"/>
      <c r="H244" s="136"/>
      <c r="I244" s="136"/>
      <c r="J244" s="136"/>
      <c r="K244" s="138"/>
      <c r="L244" s="138"/>
      <c r="M244" s="135"/>
      <c r="N244" s="135"/>
      <c r="O244" s="134"/>
      <c r="P244" s="135"/>
      <c r="Q244" s="135"/>
      <c r="R244" s="134"/>
      <c r="S244" s="138"/>
      <c r="T244" s="138"/>
      <c r="U244" s="134"/>
      <c r="V244" s="134"/>
      <c r="W244" s="134"/>
    </row>
    <row r="245" spans="1:23" x14ac:dyDescent="0.3">
      <c r="A245" s="133"/>
      <c r="B245" s="135"/>
      <c r="C245" s="135"/>
      <c r="D245" s="135"/>
      <c r="E245" s="134"/>
      <c r="F245" s="138"/>
      <c r="G245" s="138"/>
      <c r="H245" s="136"/>
      <c r="I245" s="136"/>
      <c r="J245" s="136"/>
      <c r="K245" s="138"/>
      <c r="L245" s="138"/>
      <c r="M245" s="135"/>
      <c r="N245" s="135"/>
      <c r="O245" s="134"/>
      <c r="P245" s="135"/>
      <c r="Q245" s="135"/>
      <c r="R245" s="134"/>
      <c r="S245" s="138"/>
      <c r="T245" s="138"/>
      <c r="U245" s="134"/>
      <c r="V245" s="134"/>
      <c r="W245" s="134"/>
    </row>
    <row r="246" spans="1:23" x14ac:dyDescent="0.3">
      <c r="A246" s="133"/>
      <c r="B246" s="135"/>
      <c r="C246" s="135"/>
      <c r="D246" s="135"/>
      <c r="E246" s="134"/>
      <c r="F246" s="138"/>
      <c r="G246" s="138"/>
      <c r="H246" s="136"/>
      <c r="I246" s="136"/>
      <c r="J246" s="136"/>
      <c r="K246" s="138"/>
      <c r="L246" s="138"/>
      <c r="M246" s="135"/>
      <c r="N246" s="135"/>
      <c r="O246" s="134"/>
      <c r="P246" s="135"/>
      <c r="Q246" s="135"/>
      <c r="R246" s="134"/>
      <c r="S246" s="138"/>
      <c r="T246" s="138"/>
      <c r="U246" s="134"/>
      <c r="V246" s="134"/>
      <c r="W246" s="134"/>
    </row>
    <row r="247" spans="1:23" x14ac:dyDescent="0.3">
      <c r="A247" s="133"/>
      <c r="B247" s="135"/>
      <c r="C247" s="135"/>
      <c r="D247" s="135"/>
      <c r="E247" s="134"/>
      <c r="F247" s="138"/>
      <c r="G247" s="138"/>
      <c r="H247" s="136"/>
      <c r="I247" s="136"/>
      <c r="J247" s="136"/>
      <c r="K247" s="138"/>
      <c r="L247" s="138"/>
      <c r="M247" s="135"/>
      <c r="N247" s="135"/>
      <c r="O247" s="134"/>
      <c r="P247" s="135"/>
      <c r="Q247" s="135"/>
      <c r="R247" s="134"/>
      <c r="S247" s="138"/>
      <c r="T247" s="138"/>
      <c r="U247" s="134"/>
      <c r="V247" s="134"/>
      <c r="W247" s="134"/>
    </row>
    <row r="248" spans="1:23" x14ac:dyDescent="0.3">
      <c r="A248" s="133"/>
      <c r="B248" s="135"/>
      <c r="C248" s="135"/>
      <c r="D248" s="135"/>
      <c r="E248" s="134"/>
      <c r="F248" s="138"/>
      <c r="G248" s="138"/>
      <c r="H248" s="136"/>
      <c r="I248" s="136"/>
      <c r="J248" s="136"/>
      <c r="K248" s="138"/>
      <c r="L248" s="138"/>
      <c r="M248" s="135"/>
      <c r="N248" s="135"/>
      <c r="O248" s="134"/>
      <c r="P248" s="135"/>
      <c r="Q248" s="135"/>
      <c r="R248" s="134"/>
      <c r="S248" s="138"/>
      <c r="T248" s="138"/>
      <c r="U248" s="134"/>
      <c r="V248" s="134"/>
      <c r="W248" s="134"/>
    </row>
    <row r="249" spans="1:23" x14ac:dyDescent="0.3">
      <c r="A249" s="133"/>
      <c r="B249" s="135"/>
      <c r="C249" s="135"/>
      <c r="D249" s="135"/>
      <c r="E249" s="134"/>
      <c r="F249" s="138"/>
      <c r="G249" s="138"/>
      <c r="H249" s="136"/>
      <c r="I249" s="136"/>
      <c r="J249" s="136"/>
      <c r="K249" s="138"/>
      <c r="L249" s="138"/>
      <c r="M249" s="135"/>
      <c r="N249" s="135"/>
      <c r="O249" s="134"/>
      <c r="P249" s="135"/>
      <c r="Q249" s="135"/>
      <c r="R249" s="134"/>
      <c r="S249" s="138"/>
      <c r="T249" s="138"/>
      <c r="U249" s="134"/>
      <c r="V249" s="134"/>
      <c r="W249" s="134"/>
    </row>
    <row r="250" spans="1:23" x14ac:dyDescent="0.3">
      <c r="A250" s="133"/>
      <c r="B250" s="135"/>
      <c r="C250" s="135"/>
      <c r="D250" s="135"/>
      <c r="E250" s="134"/>
      <c r="F250" s="138"/>
      <c r="G250" s="138"/>
      <c r="H250" s="136"/>
      <c r="I250" s="136"/>
      <c r="J250" s="136"/>
      <c r="K250" s="138"/>
      <c r="L250" s="138"/>
      <c r="M250" s="135"/>
      <c r="N250" s="135"/>
      <c r="O250" s="134"/>
      <c r="P250" s="135"/>
      <c r="Q250" s="135"/>
      <c r="R250" s="134"/>
      <c r="S250" s="138"/>
      <c r="T250" s="138"/>
      <c r="U250" s="134"/>
      <c r="V250" s="134"/>
      <c r="W250" s="134"/>
    </row>
    <row r="251" spans="1:23" x14ac:dyDescent="0.3">
      <c r="A251" s="133"/>
      <c r="B251" s="135"/>
      <c r="C251" s="135"/>
      <c r="D251" s="135"/>
      <c r="E251" s="134"/>
      <c r="F251" s="138"/>
      <c r="G251" s="138"/>
      <c r="H251" s="136"/>
      <c r="I251" s="136"/>
      <c r="J251" s="136"/>
      <c r="K251" s="138"/>
      <c r="L251" s="138"/>
      <c r="M251" s="135"/>
      <c r="N251" s="135"/>
      <c r="O251" s="134"/>
      <c r="P251" s="135"/>
      <c r="Q251" s="135"/>
      <c r="R251" s="134"/>
      <c r="S251" s="138"/>
      <c r="T251" s="138"/>
      <c r="U251" s="134"/>
      <c r="V251" s="134"/>
      <c r="W251" s="134"/>
    </row>
    <row r="252" spans="1:23" x14ac:dyDescent="0.3">
      <c r="A252" s="133"/>
      <c r="B252" s="135"/>
      <c r="C252" s="135"/>
      <c r="D252" s="135"/>
      <c r="E252" s="134"/>
      <c r="F252" s="138"/>
      <c r="G252" s="138"/>
      <c r="H252" s="136"/>
      <c r="I252" s="136"/>
      <c r="J252" s="136"/>
      <c r="K252" s="138"/>
      <c r="L252" s="138"/>
      <c r="M252" s="135"/>
      <c r="N252" s="135"/>
      <c r="O252" s="134"/>
      <c r="P252" s="135"/>
      <c r="Q252" s="135"/>
      <c r="R252" s="134"/>
      <c r="S252" s="138"/>
      <c r="T252" s="138"/>
      <c r="U252" s="134"/>
      <c r="V252" s="134"/>
      <c r="W252" s="134"/>
    </row>
    <row r="253" spans="1:23" x14ac:dyDescent="0.3">
      <c r="A253" s="133"/>
      <c r="B253" s="135"/>
      <c r="C253" s="135"/>
      <c r="D253" s="135"/>
      <c r="E253" s="134"/>
      <c r="F253" s="138"/>
      <c r="G253" s="138"/>
      <c r="H253" s="136"/>
      <c r="I253" s="136"/>
      <c r="J253" s="136"/>
      <c r="K253" s="138"/>
      <c r="L253" s="138"/>
      <c r="M253" s="135"/>
      <c r="N253" s="135"/>
      <c r="O253" s="134"/>
      <c r="P253" s="135"/>
      <c r="Q253" s="135"/>
      <c r="R253" s="134"/>
      <c r="S253" s="138"/>
      <c r="T253" s="138"/>
      <c r="U253" s="134"/>
      <c r="V253" s="134"/>
      <c r="W253" s="134"/>
    </row>
    <row r="254" spans="1:23" x14ac:dyDescent="0.3">
      <c r="A254" s="133"/>
      <c r="B254" s="135"/>
      <c r="C254" s="135"/>
      <c r="D254" s="135"/>
      <c r="E254" s="134"/>
      <c r="F254" s="138"/>
      <c r="G254" s="138"/>
      <c r="H254" s="136"/>
      <c r="I254" s="136"/>
      <c r="J254" s="136"/>
      <c r="K254" s="138"/>
      <c r="L254" s="138"/>
      <c r="M254" s="135"/>
      <c r="N254" s="135"/>
      <c r="O254" s="134"/>
      <c r="P254" s="135"/>
      <c r="Q254" s="135"/>
      <c r="R254" s="134"/>
      <c r="S254" s="138"/>
      <c r="T254" s="138"/>
      <c r="U254" s="134"/>
      <c r="V254" s="134"/>
      <c r="W254" s="134"/>
    </row>
    <row r="255" spans="1:23" x14ac:dyDescent="0.3">
      <c r="A255" s="133"/>
      <c r="B255" s="135"/>
      <c r="C255" s="135"/>
      <c r="D255" s="135"/>
      <c r="E255" s="134"/>
      <c r="F255" s="138"/>
      <c r="G255" s="138"/>
      <c r="H255" s="136"/>
      <c r="I255" s="136"/>
      <c r="J255" s="136"/>
      <c r="K255" s="138"/>
      <c r="L255" s="138"/>
      <c r="M255" s="135"/>
      <c r="N255" s="135"/>
      <c r="O255" s="134"/>
      <c r="P255" s="135"/>
      <c r="Q255" s="135"/>
      <c r="R255" s="134"/>
      <c r="S255" s="138"/>
      <c r="T255" s="138"/>
      <c r="U255" s="134"/>
      <c r="V255" s="134"/>
      <c r="W255" s="134"/>
    </row>
    <row r="256" spans="1:23" x14ac:dyDescent="0.3">
      <c r="K256" s="138"/>
      <c r="L256" s="138"/>
      <c r="M256" s="135"/>
      <c r="N256" s="135"/>
      <c r="O256" s="134"/>
      <c r="P256" s="135"/>
      <c r="Q256" s="135"/>
      <c r="R256" s="134"/>
      <c r="S256" s="138"/>
      <c r="T256" s="138"/>
      <c r="U256" s="134"/>
      <c r="V256" s="134"/>
      <c r="W256" s="134"/>
    </row>
    <row r="257" spans="1:23" x14ac:dyDescent="0.3">
      <c r="A257" s="131"/>
      <c r="B257" s="131"/>
      <c r="C257" s="131"/>
      <c r="D257" s="131"/>
      <c r="E257" s="131"/>
      <c r="F257" s="137"/>
      <c r="G257" s="137"/>
      <c r="H257" s="137"/>
      <c r="I257" s="137"/>
      <c r="J257" s="137"/>
      <c r="K257" s="138"/>
      <c r="L257" s="138"/>
      <c r="M257" s="135"/>
      <c r="N257" s="135"/>
      <c r="O257" s="134"/>
      <c r="P257" s="135"/>
      <c r="Q257" s="135"/>
      <c r="R257" s="134"/>
      <c r="S257" s="138"/>
      <c r="T257" s="138"/>
      <c r="U257" s="134"/>
      <c r="V257" s="134"/>
      <c r="W257" s="134"/>
    </row>
    <row r="258" spans="1:23" x14ac:dyDescent="0.3">
      <c r="A258" s="131"/>
      <c r="B258" s="131"/>
      <c r="C258" s="131"/>
      <c r="D258" s="131"/>
      <c r="E258" s="131"/>
      <c r="F258" s="132"/>
      <c r="G258" s="132"/>
      <c r="H258" s="132"/>
      <c r="I258" s="132"/>
      <c r="J258" s="132"/>
      <c r="K258" s="138"/>
      <c r="L258" s="138"/>
      <c r="M258" s="135"/>
      <c r="N258" s="135"/>
      <c r="O258" s="134"/>
      <c r="P258" s="135"/>
      <c r="Q258" s="135"/>
      <c r="R258" s="134"/>
      <c r="S258" s="138"/>
      <c r="T258" s="138"/>
      <c r="U258" s="134"/>
      <c r="V258" s="134"/>
      <c r="W258" s="134"/>
    </row>
    <row r="259" spans="1:23" x14ac:dyDescent="0.3">
      <c r="A259" s="131"/>
      <c r="B259" s="132"/>
      <c r="C259" s="132"/>
      <c r="D259" s="132"/>
      <c r="E259" s="132"/>
      <c r="F259" s="132"/>
      <c r="G259" s="132"/>
      <c r="H259" s="132"/>
      <c r="I259" s="132"/>
      <c r="J259" s="132"/>
      <c r="K259" s="138"/>
      <c r="L259" s="138"/>
      <c r="M259" s="135"/>
      <c r="N259" s="135"/>
      <c r="O259" s="134"/>
      <c r="P259" s="135"/>
      <c r="Q259" s="135"/>
      <c r="R259" s="134"/>
      <c r="S259" s="138"/>
      <c r="T259" s="138"/>
      <c r="U259" s="134"/>
      <c r="V259" s="134"/>
      <c r="W259" s="134"/>
    </row>
    <row r="260" spans="1:23" x14ac:dyDescent="0.3">
      <c r="A260" s="139"/>
      <c r="B260" s="135"/>
      <c r="C260" s="135"/>
      <c r="D260" s="135"/>
      <c r="E260" s="134"/>
      <c r="F260" s="135"/>
      <c r="G260" s="135"/>
      <c r="H260" s="135"/>
      <c r="I260" s="135"/>
      <c r="J260" s="135"/>
    </row>
    <row r="261" spans="1:23" x14ac:dyDescent="0.3">
      <c r="A261" s="139"/>
      <c r="B261" s="135"/>
      <c r="C261" s="135"/>
      <c r="D261" s="135"/>
      <c r="E261" s="134"/>
      <c r="F261" s="135"/>
      <c r="G261" s="135"/>
      <c r="H261" s="135"/>
      <c r="I261" s="135"/>
      <c r="J261" s="135"/>
      <c r="K261" s="137"/>
      <c r="L261" s="137"/>
      <c r="M261" s="137"/>
      <c r="N261" s="137"/>
      <c r="O261" s="137"/>
      <c r="P261" s="137"/>
      <c r="Q261" s="137"/>
      <c r="R261" s="137"/>
      <c r="S261" s="137"/>
      <c r="T261" s="137"/>
      <c r="U261" s="137"/>
      <c r="V261" s="137"/>
      <c r="W261" s="137"/>
    </row>
    <row r="262" spans="1:23" x14ac:dyDescent="0.3">
      <c r="A262" s="139"/>
      <c r="B262" s="135"/>
      <c r="C262" s="135"/>
      <c r="D262" s="135"/>
      <c r="E262" s="134"/>
      <c r="F262" s="135"/>
      <c r="G262" s="135"/>
      <c r="H262" s="135"/>
      <c r="I262" s="135"/>
      <c r="J262" s="135"/>
      <c r="K262" s="132"/>
      <c r="L262" s="132"/>
      <c r="M262" s="132"/>
      <c r="N262" s="132"/>
      <c r="O262" s="132"/>
      <c r="P262" s="132"/>
      <c r="Q262" s="132"/>
      <c r="R262" s="132"/>
      <c r="S262" s="141"/>
      <c r="T262" s="132"/>
      <c r="U262" s="132"/>
      <c r="V262" s="132"/>
      <c r="W262" s="132"/>
    </row>
    <row r="263" spans="1:23" x14ac:dyDescent="0.3">
      <c r="A263" s="139"/>
      <c r="B263" s="135"/>
      <c r="C263" s="135"/>
      <c r="D263" s="135"/>
      <c r="E263" s="134"/>
      <c r="F263" s="135"/>
      <c r="G263" s="135"/>
      <c r="H263" s="135"/>
      <c r="I263" s="135"/>
      <c r="J263" s="135"/>
      <c r="K263" s="132"/>
      <c r="L263" s="132"/>
      <c r="M263" s="132"/>
      <c r="N263" s="132"/>
      <c r="O263" s="132"/>
      <c r="P263" s="132"/>
      <c r="Q263" s="132"/>
      <c r="R263" s="132"/>
      <c r="S263" s="132"/>
      <c r="T263" s="132"/>
      <c r="U263" s="132"/>
      <c r="V263" s="132"/>
      <c r="W263" s="132"/>
    </row>
    <row r="264" spans="1:23" x14ac:dyDescent="0.3">
      <c r="A264" s="139"/>
      <c r="B264" s="135"/>
      <c r="C264" s="135"/>
      <c r="D264" s="135"/>
      <c r="E264" s="134"/>
      <c r="F264" s="135"/>
      <c r="G264" s="135"/>
      <c r="H264" s="135"/>
      <c r="I264" s="135"/>
      <c r="J264" s="135"/>
      <c r="K264" s="135"/>
      <c r="L264" s="135"/>
      <c r="M264" s="135"/>
      <c r="N264" s="135"/>
      <c r="O264" s="134"/>
      <c r="P264" s="135"/>
      <c r="Q264" s="135"/>
      <c r="R264" s="134"/>
      <c r="S264" s="135"/>
      <c r="T264" s="135"/>
      <c r="U264" s="134"/>
      <c r="V264" s="134"/>
      <c r="W264" s="134"/>
    </row>
    <row r="265" spans="1:23" x14ac:dyDescent="0.3">
      <c r="A265" s="139"/>
      <c r="B265" s="135"/>
      <c r="C265" s="135"/>
      <c r="D265" s="135"/>
      <c r="E265" s="134"/>
      <c r="F265" s="135"/>
      <c r="G265" s="135"/>
      <c r="H265" s="135"/>
      <c r="I265" s="135"/>
      <c r="J265" s="135"/>
      <c r="K265" s="135"/>
      <c r="L265" s="135"/>
      <c r="M265" s="135"/>
      <c r="N265" s="135"/>
      <c r="O265" s="134"/>
      <c r="P265" s="135"/>
      <c r="Q265" s="135"/>
      <c r="R265" s="134"/>
      <c r="S265" s="135"/>
      <c r="T265" s="135"/>
      <c r="U265" s="134"/>
      <c r="V265" s="134"/>
      <c r="W265" s="134"/>
    </row>
    <row r="266" spans="1:23" x14ac:dyDescent="0.3">
      <c r="A266" s="139"/>
      <c r="B266" s="135"/>
      <c r="C266" s="135"/>
      <c r="D266" s="135"/>
      <c r="E266" s="134"/>
      <c r="F266" s="135"/>
      <c r="G266" s="135"/>
      <c r="H266" s="135"/>
      <c r="I266" s="135"/>
      <c r="J266" s="135"/>
      <c r="K266" s="135"/>
      <c r="L266" s="135"/>
      <c r="M266" s="135"/>
      <c r="N266" s="135"/>
      <c r="O266" s="134"/>
      <c r="P266" s="135"/>
      <c r="Q266" s="135"/>
      <c r="R266" s="134"/>
      <c r="S266" s="135"/>
      <c r="T266" s="135"/>
      <c r="U266" s="134"/>
      <c r="V266" s="134"/>
      <c r="W266" s="134"/>
    </row>
    <row r="267" spans="1:23" x14ac:dyDescent="0.3">
      <c r="A267" s="139"/>
      <c r="B267" s="135"/>
      <c r="C267" s="135"/>
      <c r="D267" s="135"/>
      <c r="E267" s="134"/>
      <c r="F267" s="135"/>
      <c r="G267" s="135"/>
      <c r="H267" s="135"/>
      <c r="I267" s="135"/>
      <c r="J267" s="135"/>
      <c r="K267" s="135"/>
      <c r="L267" s="135"/>
      <c r="M267" s="135"/>
      <c r="N267" s="135"/>
      <c r="O267" s="134"/>
      <c r="P267" s="135"/>
      <c r="Q267" s="135"/>
      <c r="R267" s="134"/>
      <c r="S267" s="135"/>
      <c r="T267" s="135"/>
      <c r="U267" s="134"/>
      <c r="V267" s="134"/>
      <c r="W267" s="134"/>
    </row>
    <row r="268" spans="1:23" x14ac:dyDescent="0.3">
      <c r="A268" s="139"/>
      <c r="B268" s="135"/>
      <c r="C268" s="135"/>
      <c r="D268" s="135"/>
      <c r="E268" s="134"/>
      <c r="F268" s="135"/>
      <c r="G268" s="135"/>
      <c r="H268" s="135"/>
      <c r="I268" s="135"/>
      <c r="J268" s="135"/>
      <c r="K268" s="135"/>
      <c r="L268" s="135"/>
      <c r="M268" s="135"/>
      <c r="N268" s="135"/>
      <c r="O268" s="134"/>
      <c r="P268" s="135"/>
      <c r="Q268" s="135"/>
      <c r="R268" s="134"/>
      <c r="S268" s="135"/>
      <c r="T268" s="135"/>
      <c r="U268" s="134"/>
      <c r="V268" s="134"/>
      <c r="W268" s="134"/>
    </row>
    <row r="269" spans="1:23" x14ac:dyDescent="0.3">
      <c r="A269" s="139"/>
      <c r="B269" s="135"/>
      <c r="C269" s="135"/>
      <c r="D269" s="135"/>
      <c r="E269" s="134"/>
      <c r="F269" s="135"/>
      <c r="G269" s="135"/>
      <c r="H269" s="135"/>
      <c r="I269" s="135"/>
      <c r="J269" s="135"/>
      <c r="K269" s="135"/>
      <c r="L269" s="135"/>
      <c r="M269" s="135"/>
      <c r="N269" s="135"/>
      <c r="O269" s="134"/>
      <c r="P269" s="135"/>
      <c r="Q269" s="135"/>
      <c r="R269" s="134"/>
      <c r="S269" s="135"/>
      <c r="T269" s="135"/>
      <c r="U269" s="134"/>
      <c r="V269" s="134"/>
      <c r="W269" s="134"/>
    </row>
    <row r="270" spans="1:23" x14ac:dyDescent="0.3">
      <c r="A270" s="139"/>
      <c r="B270" s="135"/>
      <c r="C270" s="135"/>
      <c r="D270" s="135"/>
      <c r="E270" s="134"/>
      <c r="F270" s="135"/>
      <c r="G270" s="135"/>
      <c r="H270" s="135"/>
      <c r="I270" s="135"/>
      <c r="J270" s="135"/>
      <c r="K270" s="135"/>
      <c r="L270" s="135"/>
      <c r="M270" s="135"/>
      <c r="N270" s="135"/>
      <c r="O270" s="134"/>
      <c r="P270" s="135"/>
      <c r="Q270" s="135"/>
      <c r="R270" s="134"/>
      <c r="S270" s="135"/>
      <c r="T270" s="135"/>
      <c r="U270" s="134"/>
      <c r="V270" s="134"/>
      <c r="W270" s="134"/>
    </row>
    <row r="271" spans="1:23" x14ac:dyDescent="0.3">
      <c r="A271" s="139"/>
      <c r="B271" s="135"/>
      <c r="C271" s="135"/>
      <c r="D271" s="135"/>
      <c r="E271" s="134"/>
      <c r="F271" s="135"/>
      <c r="G271" s="135"/>
      <c r="H271" s="135"/>
      <c r="I271" s="135"/>
      <c r="J271" s="135"/>
      <c r="K271" s="135"/>
      <c r="L271" s="135"/>
      <c r="M271" s="135"/>
      <c r="N271" s="135"/>
      <c r="O271" s="134"/>
      <c r="P271" s="135"/>
      <c r="Q271" s="135"/>
      <c r="R271" s="134"/>
      <c r="S271" s="135"/>
      <c r="T271" s="135"/>
      <c r="U271" s="134"/>
      <c r="V271" s="134"/>
      <c r="W271" s="134"/>
    </row>
    <row r="272" spans="1:23" x14ac:dyDescent="0.3">
      <c r="A272" s="139"/>
      <c r="B272" s="135"/>
      <c r="C272" s="135"/>
      <c r="D272" s="135"/>
      <c r="E272" s="134"/>
      <c r="F272" s="135"/>
      <c r="G272" s="135"/>
      <c r="H272" s="135"/>
      <c r="I272" s="135"/>
      <c r="J272" s="135"/>
      <c r="K272" s="135"/>
      <c r="L272" s="135"/>
      <c r="M272" s="135"/>
      <c r="N272" s="135"/>
      <c r="O272" s="134"/>
      <c r="P272" s="135"/>
      <c r="Q272" s="135"/>
      <c r="R272" s="134"/>
      <c r="S272" s="135"/>
      <c r="T272" s="135"/>
      <c r="U272" s="134"/>
      <c r="V272" s="134"/>
      <c r="W272" s="134"/>
    </row>
    <row r="273" spans="1:23" x14ac:dyDescent="0.3">
      <c r="A273" s="139"/>
      <c r="B273" s="135"/>
      <c r="C273" s="135"/>
      <c r="D273" s="135"/>
      <c r="E273" s="134"/>
      <c r="F273" s="135"/>
      <c r="G273" s="135"/>
      <c r="H273" s="135"/>
      <c r="I273" s="135"/>
      <c r="J273" s="135"/>
      <c r="K273" s="135"/>
      <c r="L273" s="135"/>
      <c r="M273" s="135"/>
      <c r="N273" s="135"/>
      <c r="O273" s="134"/>
      <c r="P273" s="135"/>
      <c r="Q273" s="135"/>
      <c r="R273" s="134"/>
      <c r="S273" s="135"/>
      <c r="T273" s="135"/>
      <c r="U273" s="134"/>
      <c r="V273" s="134"/>
      <c r="W273" s="134"/>
    </row>
    <row r="274" spans="1:23" x14ac:dyDescent="0.3">
      <c r="A274" s="139"/>
      <c r="B274" s="135"/>
      <c r="C274" s="135"/>
      <c r="D274" s="135"/>
      <c r="E274" s="134"/>
      <c r="F274" s="135"/>
      <c r="G274" s="135"/>
      <c r="H274" s="135"/>
      <c r="I274" s="135"/>
      <c r="J274" s="135"/>
      <c r="K274" s="135"/>
      <c r="L274" s="135"/>
      <c r="M274" s="135"/>
      <c r="N274" s="135"/>
      <c r="O274" s="134"/>
      <c r="P274" s="135"/>
      <c r="Q274" s="135"/>
      <c r="R274" s="134"/>
      <c r="S274" s="135"/>
      <c r="T274" s="135"/>
      <c r="U274" s="134"/>
      <c r="V274" s="134"/>
      <c r="W274" s="134"/>
    </row>
    <row r="275" spans="1:23" x14ac:dyDescent="0.3">
      <c r="A275" s="139"/>
      <c r="B275" s="135"/>
      <c r="C275" s="135"/>
      <c r="D275" s="135"/>
      <c r="E275" s="134"/>
      <c r="F275" s="135"/>
      <c r="G275" s="135"/>
      <c r="H275" s="135"/>
      <c r="I275" s="135"/>
      <c r="J275" s="135"/>
      <c r="K275" s="135"/>
      <c r="L275" s="135"/>
      <c r="M275" s="135"/>
      <c r="N275" s="135"/>
      <c r="O275" s="134"/>
      <c r="P275" s="135"/>
      <c r="Q275" s="135"/>
      <c r="R275" s="134"/>
      <c r="S275" s="135"/>
      <c r="T275" s="135"/>
      <c r="U275" s="134"/>
      <c r="V275" s="134"/>
      <c r="W275" s="134"/>
    </row>
    <row r="276" spans="1:23" x14ac:dyDescent="0.3">
      <c r="A276" s="139"/>
      <c r="B276" s="135"/>
      <c r="C276" s="135"/>
      <c r="D276" s="135"/>
      <c r="E276" s="134"/>
      <c r="F276" s="135"/>
      <c r="G276" s="135"/>
      <c r="H276" s="135"/>
      <c r="I276" s="135"/>
      <c r="J276" s="135"/>
      <c r="K276" s="135"/>
      <c r="L276" s="135"/>
      <c r="M276" s="135"/>
      <c r="N276" s="135"/>
      <c r="O276" s="134"/>
      <c r="P276" s="135"/>
      <c r="Q276" s="135"/>
      <c r="R276" s="134"/>
      <c r="S276" s="135"/>
      <c r="T276" s="135"/>
      <c r="U276" s="134"/>
      <c r="V276" s="134"/>
      <c r="W276" s="134"/>
    </row>
    <row r="277" spans="1:23" x14ac:dyDescent="0.3">
      <c r="A277" s="139"/>
      <c r="B277" s="135"/>
      <c r="C277" s="135"/>
      <c r="D277" s="135"/>
      <c r="E277" s="134"/>
      <c r="F277" s="135"/>
      <c r="G277" s="135"/>
      <c r="H277" s="135"/>
      <c r="I277" s="135"/>
      <c r="J277" s="135"/>
      <c r="K277" s="135"/>
      <c r="L277" s="135"/>
      <c r="M277" s="135"/>
      <c r="N277" s="135"/>
      <c r="O277" s="134"/>
      <c r="P277" s="135"/>
      <c r="Q277" s="135"/>
      <c r="R277" s="134"/>
      <c r="S277" s="135"/>
      <c r="T277" s="135"/>
      <c r="U277" s="134"/>
      <c r="V277" s="134"/>
      <c r="W277" s="134"/>
    </row>
    <row r="278" spans="1:23" x14ac:dyDescent="0.3">
      <c r="A278" s="139"/>
      <c r="B278" s="135"/>
      <c r="C278" s="135"/>
      <c r="D278" s="135"/>
      <c r="E278" s="134"/>
      <c r="F278" s="135"/>
      <c r="G278" s="135"/>
      <c r="H278" s="135"/>
      <c r="I278" s="135"/>
      <c r="J278" s="135"/>
      <c r="K278" s="135"/>
      <c r="L278" s="135"/>
      <c r="M278" s="135"/>
      <c r="N278" s="135"/>
      <c r="O278" s="134"/>
      <c r="P278" s="135"/>
      <c r="Q278" s="135"/>
      <c r="R278" s="134"/>
      <c r="S278" s="135"/>
      <c r="T278" s="135"/>
      <c r="U278" s="134"/>
      <c r="V278" s="134"/>
      <c r="W278" s="134"/>
    </row>
    <row r="279" spans="1:23" x14ac:dyDescent="0.3">
      <c r="A279" s="139"/>
      <c r="B279" s="135"/>
      <c r="C279" s="135"/>
      <c r="D279" s="135"/>
      <c r="E279" s="134"/>
      <c r="F279" s="135"/>
      <c r="G279" s="135"/>
      <c r="H279" s="135"/>
      <c r="I279" s="135"/>
      <c r="J279" s="135"/>
      <c r="K279" s="135"/>
      <c r="L279" s="135"/>
      <c r="M279" s="135"/>
      <c r="N279" s="135"/>
      <c r="O279" s="134"/>
      <c r="P279" s="135"/>
      <c r="Q279" s="135"/>
      <c r="R279" s="134"/>
      <c r="S279" s="135"/>
      <c r="T279" s="135"/>
      <c r="U279" s="134"/>
      <c r="V279" s="134"/>
      <c r="W279" s="134"/>
    </row>
    <row r="280" spans="1:23" x14ac:dyDescent="0.3">
      <c r="A280" s="139"/>
      <c r="B280" s="135"/>
      <c r="C280" s="135"/>
      <c r="D280" s="135"/>
      <c r="E280" s="134"/>
      <c r="F280" s="135"/>
      <c r="G280" s="135"/>
      <c r="H280" s="135"/>
      <c r="I280" s="135"/>
      <c r="J280" s="135"/>
      <c r="K280" s="135"/>
      <c r="L280" s="135"/>
      <c r="M280" s="135"/>
      <c r="N280" s="135"/>
      <c r="O280" s="134"/>
      <c r="P280" s="135"/>
      <c r="Q280" s="135"/>
      <c r="R280" s="134"/>
      <c r="S280" s="135"/>
      <c r="T280" s="135"/>
      <c r="U280" s="134"/>
      <c r="V280" s="134"/>
      <c r="W280" s="134"/>
    </row>
    <row r="281" spans="1:23" x14ac:dyDescent="0.3">
      <c r="A281" s="139"/>
      <c r="B281" s="135"/>
      <c r="C281" s="135"/>
      <c r="D281" s="135"/>
      <c r="E281" s="134"/>
      <c r="F281" s="135"/>
      <c r="G281" s="135"/>
      <c r="H281" s="135"/>
      <c r="I281" s="135"/>
      <c r="J281" s="135"/>
      <c r="K281" s="135"/>
      <c r="L281" s="135"/>
      <c r="M281" s="135"/>
      <c r="N281" s="135"/>
      <c r="O281" s="134"/>
      <c r="P281" s="135"/>
      <c r="Q281" s="135"/>
      <c r="R281" s="134"/>
      <c r="S281" s="135"/>
      <c r="T281" s="135"/>
      <c r="U281" s="134"/>
      <c r="V281" s="134"/>
      <c r="W281" s="134"/>
    </row>
    <row r="282" spans="1:23" x14ac:dyDescent="0.3">
      <c r="A282" s="139"/>
      <c r="B282" s="135"/>
      <c r="C282" s="135"/>
      <c r="D282" s="135"/>
      <c r="E282" s="134"/>
      <c r="F282" s="135"/>
      <c r="G282" s="135"/>
      <c r="H282" s="135"/>
      <c r="I282" s="135"/>
      <c r="J282" s="135"/>
      <c r="K282" s="135"/>
      <c r="L282" s="135"/>
      <c r="M282" s="135"/>
      <c r="N282" s="135"/>
      <c r="O282" s="134"/>
      <c r="P282" s="135"/>
      <c r="Q282" s="135"/>
      <c r="R282" s="134"/>
      <c r="S282" s="135"/>
      <c r="T282" s="135"/>
      <c r="U282" s="134"/>
      <c r="V282" s="134"/>
      <c r="W282" s="134"/>
    </row>
    <row r="283" spans="1:23" x14ac:dyDescent="0.3">
      <c r="A283" s="139"/>
      <c r="B283" s="135"/>
      <c r="C283" s="135"/>
      <c r="D283" s="135"/>
      <c r="E283" s="134"/>
      <c r="F283" s="135"/>
      <c r="G283" s="135"/>
      <c r="H283" s="135"/>
      <c r="I283" s="135"/>
      <c r="J283" s="135"/>
      <c r="K283" s="135"/>
      <c r="L283" s="135"/>
      <c r="M283" s="135"/>
      <c r="N283" s="135"/>
      <c r="O283" s="134"/>
      <c r="P283" s="135"/>
      <c r="Q283" s="135"/>
      <c r="R283" s="134"/>
      <c r="S283" s="135"/>
      <c r="T283" s="135"/>
      <c r="U283" s="134"/>
      <c r="V283" s="134"/>
      <c r="W283" s="134"/>
    </row>
    <row r="284" spans="1:23" x14ac:dyDescent="0.3">
      <c r="K284" s="135"/>
      <c r="L284" s="135"/>
      <c r="M284" s="135"/>
      <c r="N284" s="135"/>
      <c r="O284" s="134"/>
      <c r="P284" s="135"/>
      <c r="Q284" s="135"/>
      <c r="R284" s="134"/>
      <c r="S284" s="135"/>
      <c r="T284" s="135"/>
      <c r="U284" s="134"/>
      <c r="V284" s="134"/>
      <c r="W284" s="134"/>
    </row>
    <row r="285" spans="1:23" x14ac:dyDescent="0.3">
      <c r="K285" s="135"/>
      <c r="L285" s="135"/>
      <c r="M285" s="135"/>
      <c r="N285" s="135"/>
      <c r="O285" s="134"/>
      <c r="P285" s="135"/>
      <c r="Q285" s="135"/>
      <c r="R285" s="134"/>
      <c r="S285" s="135"/>
      <c r="T285" s="135"/>
      <c r="U285" s="134"/>
      <c r="V285" s="134"/>
      <c r="W285" s="134"/>
    </row>
    <row r="286" spans="1:23" x14ac:dyDescent="0.3">
      <c r="K286" s="135"/>
      <c r="L286" s="135"/>
      <c r="M286" s="135"/>
      <c r="N286" s="135"/>
      <c r="O286" s="134"/>
      <c r="P286" s="135"/>
      <c r="Q286" s="135"/>
      <c r="R286" s="134"/>
      <c r="S286" s="135"/>
      <c r="T286" s="135"/>
      <c r="U286" s="134"/>
      <c r="V286" s="134"/>
      <c r="W286" s="134"/>
    </row>
    <row r="287" spans="1:23" x14ac:dyDescent="0.3">
      <c r="K287" s="135"/>
      <c r="L287" s="135"/>
      <c r="M287" s="135"/>
      <c r="N287" s="135"/>
      <c r="O287" s="134"/>
      <c r="P287" s="135"/>
      <c r="Q287" s="135"/>
      <c r="R287" s="134"/>
      <c r="S287" s="135"/>
      <c r="T287" s="135"/>
      <c r="U287" s="134"/>
      <c r="V287" s="134"/>
      <c r="W287" s="134"/>
    </row>
  </sheetData>
  <mergeCells count="39">
    <mergeCell ref="A1:O1"/>
    <mergeCell ref="A3:B5"/>
    <mergeCell ref="C3:E3"/>
    <mergeCell ref="F3:H3"/>
    <mergeCell ref="J3:K4"/>
    <mergeCell ref="M3:O3"/>
    <mergeCell ref="M4:N4"/>
    <mergeCell ref="M5:O5"/>
    <mergeCell ref="F34:I34"/>
    <mergeCell ref="A36:I36"/>
    <mergeCell ref="E38:G38"/>
    <mergeCell ref="F42:I42"/>
    <mergeCell ref="A7:C7"/>
    <mergeCell ref="E7:G7"/>
    <mergeCell ref="B8:C8"/>
    <mergeCell ref="A10:C10"/>
    <mergeCell ref="A17:I17"/>
    <mergeCell ref="M18:O18"/>
    <mergeCell ref="F26:I26"/>
    <mergeCell ref="A28:I28"/>
    <mergeCell ref="A29:B29"/>
    <mergeCell ref="C29:E29"/>
    <mergeCell ref="F29:G29"/>
    <mergeCell ref="H29:I29"/>
    <mergeCell ref="A18:B18"/>
    <mergeCell ref="C18:D18"/>
    <mergeCell ref="E18:F18"/>
    <mergeCell ref="G18:I18"/>
    <mergeCell ref="A44:I44"/>
    <mergeCell ref="H56:I56"/>
    <mergeCell ref="G57:I57"/>
    <mergeCell ref="A59:I59"/>
    <mergeCell ref="A49:B49"/>
    <mergeCell ref="F51:I51"/>
    <mergeCell ref="A53:E53"/>
    <mergeCell ref="G53:I53"/>
    <mergeCell ref="D54:E54"/>
    <mergeCell ref="D55:E55"/>
    <mergeCell ref="A45:B45"/>
  </mergeCells>
  <conditionalFormatting sqref="D54:D56 A59 G43:H43 G27 G35 G29:G32 F26:F27 G63:H63 G45:H45 G48:H50 G46:G47 G57:I57 F42:F43 E46:E47 F45:F51 F29:F35">
    <cfRule type="containsText" dxfId="13" priority="1" operator="containsText" text="Unsafe">
      <formula>NOT(ISERROR(SEARCH("Unsafe",A26)))</formula>
    </cfRule>
    <cfRule type="containsText" dxfId="12" priority="2" operator="containsText" text="Safe">
      <formula>NOT(ISERROR(SEARCH("Safe",A26)))</formula>
    </cfRule>
  </conditionalFormatting>
  <dataValidations count="1">
    <dataValidation type="list" allowBlank="1" showInputMessage="1" showErrorMessage="1" sqref="B8" xr:uid="{7511B7CD-A503-4412-A289-BC56B2E94FDC}">
      <formula1>$A$122:$A$124</formula1>
    </dataValidation>
  </dataValidation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2E27B1-FDB3-4CE2-9AA6-079C9F831357}">
  <dimension ref="A1:AB287"/>
  <sheetViews>
    <sheetView workbookViewId="0">
      <selection activeCell="G6" sqref="G6"/>
    </sheetView>
  </sheetViews>
  <sheetFormatPr defaultColWidth="9.109375" defaultRowHeight="14.4" x14ac:dyDescent="0.3"/>
  <cols>
    <col min="1" max="1" width="11.33203125" style="73" bestFit="1" customWidth="1"/>
    <col min="2" max="2" width="9.5546875" style="73" customWidth="1"/>
    <col min="3" max="3" width="9.44140625" style="73" customWidth="1"/>
    <col min="4" max="4" width="10.109375" style="73" customWidth="1"/>
    <col min="5" max="5" width="12.6640625" style="73" customWidth="1"/>
    <col min="6" max="6" width="7.6640625" style="73" bestFit="1" customWidth="1"/>
    <col min="7" max="7" width="9.33203125" style="73" customWidth="1"/>
    <col min="8" max="8" width="7.88671875" style="73" customWidth="1"/>
    <col min="9" max="9" width="10.44140625" style="73" customWidth="1"/>
    <col min="10" max="10" width="13.33203125" style="73" bestFit="1" customWidth="1"/>
    <col min="11" max="11" width="6" style="73" customWidth="1"/>
    <col min="12" max="12" width="4.6640625" style="73" customWidth="1"/>
    <col min="13" max="13" width="10.6640625" style="73" customWidth="1"/>
    <col min="14" max="14" width="11.44140625" style="73" customWidth="1"/>
    <col min="15" max="15" width="9.5546875" style="73" customWidth="1"/>
    <col min="16" max="16384" width="9.109375" style="73"/>
  </cols>
  <sheetData>
    <row r="1" spans="1:20" ht="17.399999999999999" x14ac:dyDescent="0.3">
      <c r="A1" s="188" t="s">
        <v>34</v>
      </c>
      <c r="B1" s="188"/>
      <c r="C1" s="188"/>
      <c r="D1" s="188"/>
      <c r="E1" s="188"/>
      <c r="F1" s="188"/>
      <c r="G1" s="188"/>
      <c r="H1" s="188"/>
      <c r="I1" s="188"/>
      <c r="J1" s="188"/>
      <c r="K1" s="188"/>
      <c r="L1" s="188"/>
      <c r="M1" s="188"/>
      <c r="N1" s="188"/>
      <c r="O1" s="188"/>
    </row>
    <row r="2" spans="1:20" ht="15" thickBot="1" x14ac:dyDescent="0.35"/>
    <row r="3" spans="1:20" ht="15" thickBot="1" x14ac:dyDescent="0.35">
      <c r="A3" s="189" t="s">
        <v>35</v>
      </c>
      <c r="B3" s="190"/>
      <c r="C3" s="195" t="s">
        <v>36</v>
      </c>
      <c r="D3" s="196"/>
      <c r="E3" s="197"/>
      <c r="F3" s="195" t="s">
        <v>37</v>
      </c>
      <c r="G3" s="196"/>
      <c r="H3" s="197"/>
      <c r="J3" s="198" t="s">
        <v>121</v>
      </c>
      <c r="K3" s="199"/>
      <c r="M3" s="202" t="s">
        <v>38</v>
      </c>
      <c r="N3" s="203"/>
      <c r="O3" s="204"/>
    </row>
    <row r="4" spans="1:20" ht="15" thickBot="1" x14ac:dyDescent="0.35">
      <c r="A4" s="191"/>
      <c r="B4" s="192"/>
      <c r="C4" s="74" t="s">
        <v>39</v>
      </c>
      <c r="D4" s="75">
        <v>2</v>
      </c>
      <c r="E4" s="76" t="s">
        <v>40</v>
      </c>
      <c r="F4" s="77" t="s">
        <v>41</v>
      </c>
      <c r="G4" s="75">
        <v>0.8</v>
      </c>
      <c r="H4" s="76" t="s">
        <v>40</v>
      </c>
      <c r="J4" s="200"/>
      <c r="K4" s="201"/>
      <c r="M4" s="205" t="s">
        <v>42</v>
      </c>
      <c r="N4" s="206"/>
      <c r="O4" s="78">
        <f>B11*100/(0.75*N19)</f>
        <v>422.66722222222228</v>
      </c>
    </row>
    <row r="5" spans="1:20" ht="15" thickBot="1" x14ac:dyDescent="0.35">
      <c r="A5" s="193"/>
      <c r="B5" s="194"/>
      <c r="C5" s="79" t="s">
        <v>43</v>
      </c>
      <c r="D5" s="80">
        <v>40</v>
      </c>
      <c r="E5" s="81" t="s">
        <v>40</v>
      </c>
      <c r="F5" s="82" t="s">
        <v>44</v>
      </c>
      <c r="G5" s="80">
        <v>80</v>
      </c>
      <c r="H5" s="81" t="s">
        <v>40</v>
      </c>
      <c r="J5" s="83" t="s">
        <v>45</v>
      </c>
      <c r="K5" s="84">
        <v>400</v>
      </c>
      <c r="M5" s="207" t="s">
        <v>46</v>
      </c>
      <c r="N5" s="208"/>
      <c r="O5" s="209"/>
    </row>
    <row r="6" spans="1:20" ht="15" thickBot="1" x14ac:dyDescent="0.35">
      <c r="I6" s="72"/>
      <c r="J6" s="85" t="s">
        <v>122</v>
      </c>
      <c r="K6" s="72"/>
      <c r="M6" s="86" t="s">
        <v>48</v>
      </c>
      <c r="N6" s="87">
        <f>((G4*G5^3/12)+2*(D5*D4^3/12+D5*D4*((G5+D4)/2)^2))</f>
        <v>303146.66666666663</v>
      </c>
      <c r="O6" s="88" t="s">
        <v>49</v>
      </c>
    </row>
    <row r="7" spans="1:20" x14ac:dyDescent="0.3">
      <c r="A7" s="180" t="s">
        <v>50</v>
      </c>
      <c r="B7" s="181"/>
      <c r="C7" s="182"/>
      <c r="E7" s="180" t="s">
        <v>51</v>
      </c>
      <c r="F7" s="181"/>
      <c r="G7" s="182"/>
      <c r="I7" s="72"/>
      <c r="J7" s="72"/>
      <c r="K7" s="72"/>
      <c r="M7" s="86" t="s">
        <v>52</v>
      </c>
      <c r="N7" s="87">
        <f>((G5*G4^3/12)+(D4*D5^3/6))</f>
        <v>21336.746666666666</v>
      </c>
      <c r="O7" s="88" t="s">
        <v>49</v>
      </c>
    </row>
    <row r="8" spans="1:20" ht="15" thickBot="1" x14ac:dyDescent="0.35">
      <c r="A8" s="89" t="s">
        <v>53</v>
      </c>
      <c r="B8" s="183" t="s">
        <v>54</v>
      </c>
      <c r="C8" s="184"/>
      <c r="E8" s="91" t="s">
        <v>55</v>
      </c>
      <c r="F8" s="92">
        <v>400</v>
      </c>
      <c r="G8" s="93" t="s">
        <v>40</v>
      </c>
      <c r="I8" s="72"/>
      <c r="J8" s="72"/>
      <c r="K8" s="72"/>
      <c r="M8" s="86" t="s">
        <v>56</v>
      </c>
      <c r="N8" s="94">
        <f>(((G4*G5^3/12)+2*(D5*D4^3/12+D5*D4*((G5+D4)/2)^2))/N10)^0.5</f>
        <v>36.787679096857055</v>
      </c>
      <c r="O8" s="88" t="s">
        <v>40</v>
      </c>
      <c r="R8" s="72"/>
      <c r="S8" s="72"/>
      <c r="T8" s="72"/>
    </row>
    <row r="9" spans="1:20" ht="15" thickBot="1" x14ac:dyDescent="0.35">
      <c r="E9" s="91" t="s">
        <v>57</v>
      </c>
      <c r="F9" s="95">
        <v>1.3</v>
      </c>
      <c r="G9" s="93"/>
      <c r="I9" s="72"/>
      <c r="J9" s="72"/>
      <c r="K9" s="72"/>
      <c r="M9" s="86" t="s">
        <v>58</v>
      </c>
      <c r="N9" s="94">
        <f>(((G5*G4^3/12)+(D4*D5^3/6))/N10)^0.5</f>
        <v>9.7597814183173863</v>
      </c>
      <c r="O9" s="88" t="s">
        <v>40</v>
      </c>
      <c r="Q9" s="72"/>
      <c r="R9" s="72"/>
      <c r="S9" s="72"/>
      <c r="T9" s="72"/>
    </row>
    <row r="10" spans="1:20" ht="15" thickBot="1" x14ac:dyDescent="0.35">
      <c r="A10" s="185" t="s">
        <v>59</v>
      </c>
      <c r="B10" s="186"/>
      <c r="C10" s="187"/>
      <c r="D10" s="96"/>
      <c r="E10" s="91" t="s">
        <v>60</v>
      </c>
      <c r="F10" s="92">
        <f>1201.5</f>
        <v>1201.5</v>
      </c>
      <c r="G10" s="93" t="s">
        <v>40</v>
      </c>
      <c r="I10" s="72"/>
      <c r="J10" s="72"/>
      <c r="K10" s="72"/>
      <c r="M10" s="86" t="s">
        <v>61</v>
      </c>
      <c r="N10" s="94">
        <f>G5*G4+2*D4*D5</f>
        <v>224</v>
      </c>
      <c r="O10" s="88" t="s">
        <v>62</v>
      </c>
      <c r="Q10" s="72"/>
      <c r="R10" s="72"/>
      <c r="S10" s="72"/>
      <c r="T10" s="72"/>
    </row>
    <row r="11" spans="1:20" x14ac:dyDescent="0.3">
      <c r="A11" s="74" t="s">
        <v>63</v>
      </c>
      <c r="B11" s="97">
        <v>7.6080100000000002</v>
      </c>
      <c r="C11" s="76" t="s">
        <v>64</v>
      </c>
      <c r="D11" s="98"/>
      <c r="E11" s="91" t="s">
        <v>65</v>
      </c>
      <c r="F11" s="92">
        <v>400</v>
      </c>
      <c r="G11" s="93" t="s">
        <v>40</v>
      </c>
      <c r="H11" s="72"/>
      <c r="I11" s="72"/>
      <c r="J11" s="72"/>
      <c r="K11" s="72"/>
      <c r="M11" s="86" t="s">
        <v>66</v>
      </c>
      <c r="N11" s="94">
        <f>G4*(G5+2*D4)</f>
        <v>67.2</v>
      </c>
      <c r="O11" s="88" t="s">
        <v>62</v>
      </c>
      <c r="Q11" s="72"/>
      <c r="R11" s="72"/>
      <c r="S11" s="72"/>
      <c r="T11" s="72"/>
    </row>
    <row r="12" spans="1:20" x14ac:dyDescent="0.3">
      <c r="A12" s="99"/>
      <c r="B12" s="100"/>
      <c r="C12" s="101"/>
      <c r="D12" s="98"/>
      <c r="E12" s="91" t="s">
        <v>67</v>
      </c>
      <c r="F12" s="92">
        <v>400</v>
      </c>
      <c r="G12" s="93" t="s">
        <v>40</v>
      </c>
      <c r="H12" s="72"/>
      <c r="M12" s="86" t="s">
        <v>68</v>
      </c>
      <c r="N12" s="94">
        <f>((G4*G5^3/12)+2*(D5*D4^3/12+D5*D4*((G5+D4)/2)^2))/(0.5*G5+D4)</f>
        <v>7217.7777777777765</v>
      </c>
      <c r="O12" s="88" t="s">
        <v>69</v>
      </c>
      <c r="Q12" s="72"/>
      <c r="R12" s="72"/>
      <c r="S12" s="72"/>
      <c r="T12" s="72"/>
    </row>
    <row r="13" spans="1:20" ht="15" thickBot="1" x14ac:dyDescent="0.35">
      <c r="A13" s="91" t="s">
        <v>70</v>
      </c>
      <c r="B13" s="102">
        <v>-0.87860000000000005</v>
      </c>
      <c r="C13" s="93" t="s">
        <v>71</v>
      </c>
      <c r="E13" s="79" t="s">
        <v>72</v>
      </c>
      <c r="F13" s="80">
        <v>400</v>
      </c>
      <c r="G13" s="81" t="s">
        <v>40</v>
      </c>
      <c r="H13" s="72"/>
      <c r="M13" s="86" t="s">
        <v>73</v>
      </c>
      <c r="N13" s="94">
        <f>((D4*D5^3/3)+(G5*G4^3/6))/D5</f>
        <v>1066.8373333333334</v>
      </c>
      <c r="O13" s="88" t="s">
        <v>69</v>
      </c>
      <c r="Q13" s="72"/>
      <c r="R13" s="72"/>
      <c r="S13" s="72"/>
      <c r="T13" s="72"/>
    </row>
    <row r="14" spans="1:20" x14ac:dyDescent="0.3">
      <c r="A14" s="91" t="s">
        <v>74</v>
      </c>
      <c r="B14" s="102">
        <v>0</v>
      </c>
      <c r="C14" s="93" t="s">
        <v>71</v>
      </c>
      <c r="E14" s="72"/>
      <c r="F14" s="72"/>
      <c r="G14" s="72"/>
      <c r="H14" s="72"/>
      <c r="M14" s="86" t="s">
        <v>75</v>
      </c>
      <c r="N14" s="94">
        <f>D5*D4*(G5+G4)+0.25*G4*(G5)^2</f>
        <v>7744</v>
      </c>
      <c r="O14" s="88" t="s">
        <v>69</v>
      </c>
      <c r="Q14" s="72"/>
      <c r="R14" s="72"/>
      <c r="S14" s="72"/>
      <c r="T14" s="72"/>
    </row>
    <row r="15" spans="1:20" ht="15" thickBot="1" x14ac:dyDescent="0.35">
      <c r="A15" s="79" t="s">
        <v>76</v>
      </c>
      <c r="B15" s="80">
        <v>16.152000000000001</v>
      </c>
      <c r="C15" s="81" t="s">
        <v>71</v>
      </c>
      <c r="E15" s="72"/>
      <c r="F15" s="72"/>
      <c r="G15" s="72"/>
      <c r="H15" s="72"/>
      <c r="M15" s="86" t="s">
        <v>77</v>
      </c>
      <c r="N15" s="94">
        <f>(D4*D5^2/2)+(G5*G4^2/4)</f>
        <v>1612.8</v>
      </c>
      <c r="O15" s="88" t="s">
        <v>69</v>
      </c>
      <c r="Q15"/>
      <c r="R15"/>
    </row>
    <row r="16" spans="1:20" ht="15" thickBot="1" x14ac:dyDescent="0.35">
      <c r="M16" s="104" t="s">
        <v>78</v>
      </c>
      <c r="N16" s="105">
        <f>(((D4*D5^3/12)+(((G5)/6)*G4^3/12))/(D5*D4+(G5*G4/6)))^0.5</f>
        <v>10.846812127686794</v>
      </c>
      <c r="O16" s="106" t="s">
        <v>40</v>
      </c>
      <c r="Q16"/>
      <c r="R16"/>
    </row>
    <row r="17" spans="1:18" ht="15" thickBot="1" x14ac:dyDescent="0.35">
      <c r="A17" s="168" t="s">
        <v>79</v>
      </c>
      <c r="B17" s="169"/>
      <c r="C17" s="169"/>
      <c r="D17" s="169"/>
      <c r="E17" s="169"/>
      <c r="F17" s="169"/>
      <c r="G17" s="169"/>
      <c r="H17" s="169"/>
      <c r="I17" s="170"/>
      <c r="L17" s="72"/>
      <c r="Q17"/>
      <c r="R17"/>
    </row>
    <row r="18" spans="1:18" ht="15" thickBot="1" x14ac:dyDescent="0.35">
      <c r="A18" s="178" t="s">
        <v>80</v>
      </c>
      <c r="B18" s="179"/>
      <c r="C18" s="171" t="str">
        <f>IF((((D5-G4)/2)/D4)&lt;=(15.3/(N19)^0.5),"Compact Flange",IF((((D5-G4)/2)/D4)&lt;=(28/(N19)^0.5),"Non-Compact Flange","Slender Flange"))</f>
        <v>Compact Flange</v>
      </c>
      <c r="D18" s="171"/>
      <c r="E18" s="171" t="str">
        <f>IF((G5/G4)&lt;=(127/(N19)^0.5),"Compact Web",IF((G5/G4)&lt;=(222/(N19)^0.5),"Non-Compact Web","Slender Web"))</f>
        <v>Non-Compact Web</v>
      </c>
      <c r="F18" s="171"/>
      <c r="G18" s="171" t="str">
        <f>IF(AND(C18="Compact Flange",E18="Compact Web"),"Compact Section",IF(OR(AND(C18="Compact Flange",E18="Non-Compact Web"),AND(C18="Non-Compact Flange",E18="Compact Web"),AND(C18="Non-Compact Flange",E18="Non-Compact Web")),"Non-Compact Section","Slender Section"))</f>
        <v>Non-Compact Section</v>
      </c>
      <c r="H18" s="171"/>
      <c r="I18" s="172"/>
      <c r="L18" s="72"/>
      <c r="M18" s="175" t="s">
        <v>81</v>
      </c>
      <c r="N18" s="176"/>
      <c r="O18" s="177"/>
    </row>
    <row r="19" spans="1:18" x14ac:dyDescent="0.3">
      <c r="A19" s="107"/>
      <c r="I19" s="108"/>
      <c r="L19" s="72"/>
      <c r="M19" s="109" t="s">
        <v>82</v>
      </c>
      <c r="N19" s="110">
        <f>LOOKUP(B8,A122:A124,B122:B124)</f>
        <v>2.4</v>
      </c>
      <c r="O19" s="111" t="s">
        <v>83</v>
      </c>
    </row>
    <row r="20" spans="1:18" x14ac:dyDescent="0.3">
      <c r="A20" s="112" t="s">
        <v>84</v>
      </c>
      <c r="I20" s="108"/>
      <c r="M20" s="86" t="s">
        <v>85</v>
      </c>
      <c r="N20" s="87">
        <f>LOOKUP(B8,A122:A124,C122:C124)</f>
        <v>3.7</v>
      </c>
      <c r="O20" s="88" t="s">
        <v>83</v>
      </c>
    </row>
    <row r="21" spans="1:18" ht="15" thickBot="1" x14ac:dyDescent="0.35">
      <c r="A21" s="107"/>
      <c r="I21" s="108"/>
      <c r="M21" s="104" t="s">
        <v>86</v>
      </c>
      <c r="N21" s="113">
        <v>2100</v>
      </c>
      <c r="O21" s="106" t="s">
        <v>83</v>
      </c>
    </row>
    <row r="22" spans="1:18" x14ac:dyDescent="0.3">
      <c r="A22" s="112" t="str">
        <f>IF(G18="Compact Section","Lp=","Lp'=")</f>
        <v>Lp'=</v>
      </c>
      <c r="B22" s="114">
        <f>IF(G18="Compact Section",80*N9/(N19)^0.5,IF(G18="Non-Compact Section",((80*N9/(N19)^0.5)+(B23-(80*N9/(N19)^0.5))*((F25-MIN(F25,(F25-((F25-0.6*0.01*N19*N12)*(((((D5-G4)/2)/D4)-(15.3/(N19)^0.5))/((28/(N19)^0.5)-(15.3/(N19)^0.5))))),(F25-((F25-0.6*0.01*N19*N12)*(((G5/G4)-(127/(N19)^0.5))/((28/(222/(N19)^0.5)-(127/(N19)^0.5))))))))/(F25-0.6*0.01*N19*N12))),"Slender Section"))</f>
        <v>503.99294527690455</v>
      </c>
      <c r="C22" s="73" t="s">
        <v>40</v>
      </c>
      <c r="I22" s="108"/>
    </row>
    <row r="23" spans="1:18" x14ac:dyDescent="0.3">
      <c r="A23" s="112" t="s">
        <v>87</v>
      </c>
      <c r="B23" s="114">
        <f>(1380*D5*D4*(0.5*(1+(1+(2*((0.104*N16*(G5+2*D4)/(D4*D5))^2)*0.6*N19)^2)^0.5))^0.5)/((G5+2*D4)*0.6*N19)</f>
        <v>1466.3615913514814</v>
      </c>
      <c r="C23" s="73" t="s">
        <v>40</v>
      </c>
      <c r="E23" s="73" t="str">
        <f>IF(F8&lt;=B22,"Case A",IF(F8&lt;=B23,"Case B","Case C"))</f>
        <v>Case A</v>
      </c>
      <c r="I23" s="108"/>
    </row>
    <row r="24" spans="1:18" x14ac:dyDescent="0.3">
      <c r="A24" s="112"/>
      <c r="I24" s="108"/>
      <c r="K24" s="72"/>
      <c r="L24" s="72"/>
      <c r="M24" s="72"/>
    </row>
    <row r="25" spans="1:18" x14ac:dyDescent="0.3">
      <c r="A25" s="112" t="s">
        <v>88</v>
      </c>
      <c r="B25" s="115">
        <f>MIN(F25,IF(G18="Compact Section",IF(E23="Case A",F25,IF(E23="Case B",(F25*100-(F25*100-0.6*N19*N12)*((F8-B22)/(B23-B22)))*F9/100,IF(E23="Case C",(N12*(((1380*D4*D5)/((G5+2*D4)*F8))^2+((20700)/(F8/N16)^2)^2)^0.5)*F9/100))),IF(G18="Non-Compact Section",IF(E23="Case A",MIN(F25,(F25-((F25-0.006*N19*N12)*(((((D5-G4)/2)/D4)-(15.3/(N19)^0.5))/((28/(N19)^0.5)-(15.3/(N19)^0.5))))),(F25-((F25-0.006*N19*N12)*(((G5/G4)-(127/(N19)^0.5))/((222/(N19)^0.5)-(127/(N19)^0.5)))))),IF(E23="Case B",MIN(F25,(F25-((F25-0.006*N19*N12)*(((((D5-G4)/2)/D4)-(15.3/(N19)^0.5))/((28/(N19)^0.5)-(15.3/(N19)^0.5))))),(F25-((F25-0.006*N19*N12)*(((G5/G4)-(127/(N19)^0.5))/((28/(222/(N19)^0.5)-(127/(N19)^0.5)))))),(F25*100-(F25*100-0.6*N19*N12)*((F8-B22)/(B23-B22)))*F9/100),IF(E23="Case C",(N12*(((1380*D4*D5)/((G5+2*D4)*F8))^2+((20700)/(F8/N16)^2)^2)^0.5)*F9/100))),"Slender Section")))</f>
        <v>161.7807175910267</v>
      </c>
      <c r="C25" s="73" t="s">
        <v>64</v>
      </c>
      <c r="D25" s="116" t="s">
        <v>89</v>
      </c>
      <c r="E25" s="116" t="s">
        <v>90</v>
      </c>
      <c r="F25" s="73">
        <f>N14*N19/100</f>
        <v>185.85599999999999</v>
      </c>
      <c r="G25" s="73" t="s">
        <v>64</v>
      </c>
      <c r="I25" s="108"/>
    </row>
    <row r="26" spans="1:18" ht="15" thickBot="1" x14ac:dyDescent="0.35">
      <c r="A26" s="117" t="s">
        <v>91</v>
      </c>
      <c r="B26" s="118">
        <f>0.85*B25</f>
        <v>137.51360995237269</v>
      </c>
      <c r="C26" s="119" t="s">
        <v>64</v>
      </c>
      <c r="D26" s="120" t="s">
        <v>92</v>
      </c>
      <c r="E26" s="121">
        <f>B11/B26</f>
        <v>5.5325505618207572E-2</v>
      </c>
      <c r="F26" s="163" t="str">
        <f>IF(B26&gt;=B11,"Safe for flexure about major axis","Unsafe for flexure about major axis")</f>
        <v>Safe for flexure about major axis</v>
      </c>
      <c r="G26" s="163"/>
      <c r="H26" s="163"/>
      <c r="I26" s="164"/>
    </row>
    <row r="27" spans="1:18" x14ac:dyDescent="0.3">
      <c r="A27" s="116"/>
    </row>
    <row r="28" spans="1:18" ht="15" hidden="1" thickBot="1" x14ac:dyDescent="0.35">
      <c r="A28" s="157" t="s">
        <v>93</v>
      </c>
      <c r="B28" s="158"/>
      <c r="C28" s="158"/>
      <c r="D28" s="158"/>
      <c r="E28" s="158"/>
      <c r="F28" s="158"/>
      <c r="G28" s="158"/>
      <c r="H28" s="158"/>
      <c r="I28" s="159"/>
    </row>
    <row r="29" spans="1:18" hidden="1" x14ac:dyDescent="0.3">
      <c r="A29" s="178" t="s">
        <v>80</v>
      </c>
      <c r="B29" s="179"/>
      <c r="C29" s="171" t="s">
        <v>94</v>
      </c>
      <c r="D29" s="171"/>
      <c r="E29" s="171"/>
      <c r="F29" s="171" t="s">
        <v>95</v>
      </c>
      <c r="G29" s="171"/>
      <c r="H29" s="171" t="str">
        <f>IF(AND(C29="Compact Flange",F29="Compact Web"),"Compact Section",IF(OR(AND(C29="Compact Flange",F29="Non-Compact Web"),AND(C29="Non-Compact Flange",F29="Compact Web"),AND(C29="Non-Compact Flange",F29="Non-Compact Web")),"Non-Compact Section","Slender Section"))</f>
        <v>Compact Section</v>
      </c>
      <c r="I29" s="172"/>
    </row>
    <row r="30" spans="1:18" hidden="1" x14ac:dyDescent="0.3">
      <c r="A30" s="107"/>
      <c r="I30" s="108"/>
    </row>
    <row r="31" spans="1:18" hidden="1" x14ac:dyDescent="0.3">
      <c r="A31" s="112" t="s">
        <v>84</v>
      </c>
      <c r="B31" s="73" t="s">
        <v>96</v>
      </c>
      <c r="I31" s="108"/>
    </row>
    <row r="32" spans="1:18" hidden="1" x14ac:dyDescent="0.3">
      <c r="A32" s="107"/>
      <c r="I32" s="108"/>
    </row>
    <row r="33" spans="1:10" hidden="1" x14ac:dyDescent="0.3">
      <c r="A33" s="112" t="s">
        <v>88</v>
      </c>
      <c r="B33" s="115">
        <f>IF(H29="Compact Section",F33,IF(H29="Non-Compact Section",MIN(F33,(F33-((F33-0.006*N19*N13)*(((((D5-G4)/2)/D4)-(15.3/(N19)^0.5))/((43*(0.57/N19)^0.5)-(15.3/(N19)^0.5))))),(F33-((F33-0.006*N19*N13)*(((G5/G4)-(58/(N19)^0.5))/((64/(N19)^0.5)-(58/(N19)^0.5)))))),"Slender Section"))</f>
        <v>38.7072</v>
      </c>
      <c r="C33" s="73" t="s">
        <v>64</v>
      </c>
      <c r="D33" s="116" t="s">
        <v>89</v>
      </c>
      <c r="E33" s="116" t="s">
        <v>90</v>
      </c>
      <c r="F33" s="115">
        <f>N15*N19/100</f>
        <v>38.7072</v>
      </c>
      <c r="G33" s="73" t="s">
        <v>64</v>
      </c>
      <c r="I33" s="108"/>
      <c r="J33" s="116"/>
    </row>
    <row r="34" spans="1:10" ht="15" hidden="1" thickBot="1" x14ac:dyDescent="0.35">
      <c r="A34" s="117" t="s">
        <v>91</v>
      </c>
      <c r="B34" s="122">
        <f>0.85*B33</f>
        <v>32.901119999999999</v>
      </c>
      <c r="C34" s="119" t="s">
        <v>64</v>
      </c>
      <c r="D34" s="120" t="s">
        <v>92</v>
      </c>
      <c r="E34" s="121">
        <f>B12/B34</f>
        <v>0</v>
      </c>
      <c r="F34" s="163" t="str">
        <f>IF(B34&gt;=B12,"Safe for flexure about minor axis","Unsafe for flexure about minor axis")</f>
        <v>Safe for flexure about minor axis</v>
      </c>
      <c r="G34" s="163"/>
      <c r="H34" s="163"/>
      <c r="I34" s="164"/>
    </row>
    <row r="35" spans="1:10" ht="15" thickBot="1" x14ac:dyDescent="0.35">
      <c r="A35" s="116"/>
    </row>
    <row r="36" spans="1:10" ht="15" thickBot="1" x14ac:dyDescent="0.35">
      <c r="A36" s="168" t="s">
        <v>97</v>
      </c>
      <c r="B36" s="169"/>
      <c r="C36" s="169"/>
      <c r="D36" s="169"/>
      <c r="E36" s="169"/>
      <c r="F36" s="169"/>
      <c r="G36" s="169"/>
      <c r="H36" s="169"/>
      <c r="I36" s="170"/>
    </row>
    <row r="37" spans="1:10" x14ac:dyDescent="0.3">
      <c r="A37" s="123" t="s">
        <v>98</v>
      </c>
      <c r="B37" s="114">
        <f>F10/N8</f>
        <v>32.660391454340207</v>
      </c>
      <c r="C37" s="116" t="s">
        <v>89</v>
      </c>
      <c r="D37" s="73">
        <v>180</v>
      </c>
      <c r="F37" s="73" t="str">
        <f>IF(B37&lt;=180,"OK","Decrease λx")</f>
        <v>OK</v>
      </c>
      <c r="I37" s="108"/>
    </row>
    <row r="38" spans="1:10" x14ac:dyDescent="0.3">
      <c r="A38" s="123" t="s">
        <v>99</v>
      </c>
      <c r="B38" s="114">
        <f>F11/N9</f>
        <v>40.984524433023736</v>
      </c>
      <c r="C38" s="116" t="s">
        <v>89</v>
      </c>
      <c r="D38" s="73">
        <v>180</v>
      </c>
      <c r="E38" s="165" t="str">
        <f>IF(B38&lt;=180,"OK","Decrease λy")</f>
        <v>OK</v>
      </c>
      <c r="F38" s="165"/>
      <c r="G38" s="165"/>
      <c r="I38" s="108"/>
    </row>
    <row r="39" spans="1:10" x14ac:dyDescent="0.3">
      <c r="A39" s="123" t="s">
        <v>100</v>
      </c>
      <c r="B39" s="124">
        <f>MAX(B37,B38)*(N19/N21)^0.5/PI()</f>
        <v>0.441027835521768</v>
      </c>
      <c r="I39" s="108"/>
    </row>
    <row r="40" spans="1:10" x14ac:dyDescent="0.3">
      <c r="A40" s="123" t="s">
        <v>101</v>
      </c>
      <c r="B40" s="124">
        <f>IF(B39&gt;1.1,0.648*N19/(B39)^2,(1-0.384*((B39)^2))*N19)</f>
        <v>2.2207436835486574</v>
      </c>
      <c r="C40" s="73" t="s">
        <v>83</v>
      </c>
      <c r="I40" s="108"/>
    </row>
    <row r="41" spans="1:10" x14ac:dyDescent="0.3">
      <c r="A41" s="123" t="s">
        <v>102</v>
      </c>
      <c r="B41" s="115">
        <f>B40*N10</f>
        <v>497.44658511489922</v>
      </c>
      <c r="C41" s="73" t="s">
        <v>71</v>
      </c>
      <c r="I41" s="108"/>
    </row>
    <row r="42" spans="1:10" ht="15" thickBot="1" x14ac:dyDescent="0.35">
      <c r="A42" s="117" t="s">
        <v>103</v>
      </c>
      <c r="B42" s="118">
        <f>0.8*B41</f>
        <v>397.95726809191939</v>
      </c>
      <c r="C42" s="119" t="s">
        <v>71</v>
      </c>
      <c r="D42" s="120" t="s">
        <v>92</v>
      </c>
      <c r="E42" s="121">
        <f>B14/B42</f>
        <v>0</v>
      </c>
      <c r="F42" s="163" t="str">
        <f>IF(B42&gt;=B14,"Safe for axial compression","Unsafe for axial compression")</f>
        <v>Safe for axial compression</v>
      </c>
      <c r="G42" s="163"/>
      <c r="H42" s="163"/>
      <c r="I42" s="164"/>
    </row>
    <row r="43" spans="1:10" ht="15" thickBot="1" x14ac:dyDescent="0.35">
      <c r="A43" s="116"/>
    </row>
    <row r="44" spans="1:10" ht="15" thickBot="1" x14ac:dyDescent="0.35">
      <c r="A44" s="157" t="s">
        <v>104</v>
      </c>
      <c r="B44" s="158"/>
      <c r="C44" s="158"/>
      <c r="D44" s="158"/>
      <c r="E44" s="158"/>
      <c r="F44" s="158"/>
      <c r="G44" s="158"/>
      <c r="H44" s="158"/>
      <c r="I44" s="159"/>
    </row>
    <row r="45" spans="1:10" x14ac:dyDescent="0.3">
      <c r="A45" s="173" t="s">
        <v>105</v>
      </c>
      <c r="B45" s="174"/>
      <c r="I45" s="108"/>
    </row>
    <row r="46" spans="1:10" x14ac:dyDescent="0.3">
      <c r="A46" s="123" t="s">
        <v>106</v>
      </c>
      <c r="B46" s="114">
        <f>F12/N9</f>
        <v>40.984524433023736</v>
      </c>
      <c r="D46" s="116" t="s">
        <v>89</v>
      </c>
      <c r="E46" s="73">
        <v>300</v>
      </c>
      <c r="G46" s="73" t="str">
        <f>IF(B46&lt;=300,"OK","Decrease λ")</f>
        <v>OK</v>
      </c>
      <c r="I46" s="108"/>
    </row>
    <row r="47" spans="1:10" x14ac:dyDescent="0.3">
      <c r="A47" s="123" t="s">
        <v>107</v>
      </c>
      <c r="B47" s="114">
        <f>F13/60</f>
        <v>6.666666666666667</v>
      </c>
      <c r="D47" s="116" t="s">
        <v>89</v>
      </c>
      <c r="E47" s="73" t="s">
        <v>108</v>
      </c>
      <c r="G47" s="73" t="str">
        <f>IF(B47&lt;=(G5+2*D4),"OK","Increase h")</f>
        <v>OK</v>
      </c>
      <c r="I47" s="108"/>
    </row>
    <row r="48" spans="1:10" x14ac:dyDescent="0.3">
      <c r="A48" s="123"/>
      <c r="I48" s="108"/>
    </row>
    <row r="49" spans="1:10" x14ac:dyDescent="0.3">
      <c r="A49" s="166" t="s">
        <v>109</v>
      </c>
      <c r="B49" s="167"/>
      <c r="I49" s="108"/>
      <c r="J49" s="116"/>
    </row>
    <row r="50" spans="1:10" x14ac:dyDescent="0.3">
      <c r="A50" s="123" t="s">
        <v>102</v>
      </c>
      <c r="B50" s="115">
        <f>N10*N19</f>
        <v>537.6</v>
      </c>
      <c r="C50" s="73" t="s">
        <v>71</v>
      </c>
      <c r="I50" s="108"/>
    </row>
    <row r="51" spans="1:10" ht="15" thickBot="1" x14ac:dyDescent="0.35">
      <c r="A51" s="117" t="s">
        <v>110</v>
      </c>
      <c r="B51" s="119">
        <f>0.85*B50</f>
        <v>456.96</v>
      </c>
      <c r="C51" s="119" t="s">
        <v>71</v>
      </c>
      <c r="D51" s="120" t="s">
        <v>92</v>
      </c>
      <c r="E51" s="121">
        <f>B15/B51</f>
        <v>3.5346638655462191E-2</v>
      </c>
      <c r="F51" s="163" t="str">
        <f>IF(B51&gt;=B15,"Safe for yielding at tension","Unsafe for  yielding at tension")</f>
        <v>Safe for yielding at tension</v>
      </c>
      <c r="G51" s="163"/>
      <c r="H51" s="163"/>
      <c r="I51" s="164"/>
    </row>
    <row r="52" spans="1:10" ht="15" thickBot="1" x14ac:dyDescent="0.35"/>
    <row r="53" spans="1:10" ht="15" thickBot="1" x14ac:dyDescent="0.35">
      <c r="A53" s="168" t="s">
        <v>111</v>
      </c>
      <c r="B53" s="169"/>
      <c r="C53" s="169"/>
      <c r="D53" s="169"/>
      <c r="E53" s="170"/>
      <c r="F53" s="72"/>
      <c r="G53" s="168" t="s">
        <v>112</v>
      </c>
      <c r="H53" s="169"/>
      <c r="I53" s="170"/>
    </row>
    <row r="54" spans="1:10" x14ac:dyDescent="0.3">
      <c r="A54" s="125" t="s">
        <v>113</v>
      </c>
      <c r="B54" s="126" t="s">
        <v>92</v>
      </c>
      <c r="C54" s="127">
        <f>IF(B14/B42&gt;=0.2,(B14/B42)+(8/9)*((B11/B26)+(B12/B34)),(B14/(2*B42))+(B11/B26)+(B12/B34))</f>
        <v>5.5325505618207572E-2</v>
      </c>
      <c r="D54" s="171" t="str">
        <f>IF(B14/B42&gt;=0.2,IF((B14/B42)+(8/9)*((B11/B26)+(B12/B34))&lt;=1,"Safe for combined M+C","Unsafe for combined M+C"),IF((B14/(2*B42))+(B11/B26)+(B12/B34)&lt;=1,"Safe for combined M+C","Unsafe for combined M+C"))</f>
        <v>Safe for combined M+C</v>
      </c>
      <c r="E54" s="172"/>
      <c r="G54" s="112" t="s">
        <v>114</v>
      </c>
      <c r="H54" s="115">
        <f>IF((G5/G4)&lt;=(112/((N19)^0.5)),0.6*N11*N19,IF((G5/G4)&lt;=(139/((N19)^0.5)),0.6*N11*N19*((112/((N19)^0.5))/(G5/G4)),IF((G5/G4)&lt;=260,N11*(9500/((G5/G4)^2)),"Need Stiffners")))</f>
        <v>63.839999999999996</v>
      </c>
      <c r="I54" s="108" t="s">
        <v>71</v>
      </c>
    </row>
    <row r="55" spans="1:10" ht="15" thickBot="1" x14ac:dyDescent="0.35">
      <c r="A55" s="128" t="s">
        <v>115</v>
      </c>
      <c r="B55" s="120" t="s">
        <v>92</v>
      </c>
      <c r="C55" s="121">
        <f>IF((B15/B51)&gt;=0.2,(B15/B51)+(8/9)*((B11/B26)+(B12/B34)),(B15/(2*B51))+(B11/B26)+(B12/B34))</f>
        <v>7.2998824945938665E-2</v>
      </c>
      <c r="D55" s="163" t="str">
        <f>IF(B15/B51&gt;=0.2,IF((B15/B51)+(8/9)*((B11/B26)+(B12/B34))&lt;=1,"Safe for combined M+T","Unsafe for combined M+T"),IF((B15/(2*B51))+(B11/B26)+(B12/B34)&lt;=1,"Safe for combined M+T","Unsafe for combined M+T"))</f>
        <v>Safe for combined M+T</v>
      </c>
      <c r="E55" s="164"/>
      <c r="G55" s="123" t="s">
        <v>116</v>
      </c>
      <c r="H55" s="129">
        <f>0.85*H54</f>
        <v>54.263999999999996</v>
      </c>
      <c r="I55" s="108" t="s">
        <v>71</v>
      </c>
    </row>
    <row r="56" spans="1:10" x14ac:dyDescent="0.3">
      <c r="C56"/>
      <c r="G56" s="130" t="s">
        <v>92</v>
      </c>
      <c r="H56" s="160">
        <f>B13/H55</f>
        <v>-1.6191213327436241E-2</v>
      </c>
      <c r="I56" s="161"/>
    </row>
    <row r="57" spans="1:10" ht="15" thickBot="1" x14ac:dyDescent="0.35">
      <c r="G57" s="162" t="str">
        <f>IF(H55&gt;=B13,"Safe for Shear","Unsafe for shear")</f>
        <v>Safe for Shear</v>
      </c>
      <c r="H57" s="163"/>
      <c r="I57" s="164"/>
    </row>
    <row r="59" spans="1:10" x14ac:dyDescent="0.3">
      <c r="A59" s="165" t="str">
        <f>IF(AND(F26="Safe for flexure about major axis",F34="Safe for flexure about minor axis",F42="Safe for axial compression",F51="Safe for yielding at tension",G57="safe for shear",D54="Safe for combined M+C",D55="Safe for combined M+T"),"Safe","Unsafe")</f>
        <v>Safe</v>
      </c>
      <c r="B59" s="165"/>
      <c r="C59" s="165"/>
      <c r="D59" s="165"/>
      <c r="E59" s="165"/>
      <c r="F59" s="165"/>
      <c r="G59" s="165"/>
      <c r="H59" s="165"/>
      <c r="I59" s="165"/>
    </row>
    <row r="61" spans="1:10" x14ac:dyDescent="0.3">
      <c r="I61" s="72"/>
      <c r="J61" s="72"/>
    </row>
    <row r="63" spans="1:10" x14ac:dyDescent="0.3">
      <c r="G63" s="72"/>
      <c r="H63" s="72"/>
      <c r="I63" s="72"/>
      <c r="J63" s="72"/>
    </row>
    <row r="121" spans="1:28" x14ac:dyDescent="0.3">
      <c r="B121" s="73" t="s">
        <v>117</v>
      </c>
      <c r="C121" s="73" t="s">
        <v>118</v>
      </c>
    </row>
    <row r="122" spans="1:28" x14ac:dyDescent="0.3">
      <c r="A122" s="73" t="s">
        <v>54</v>
      </c>
      <c r="B122" s="73">
        <v>2.4</v>
      </c>
      <c r="C122" s="73">
        <v>3.7</v>
      </c>
    </row>
    <row r="123" spans="1:28" x14ac:dyDescent="0.3">
      <c r="A123" s="73" t="s">
        <v>119</v>
      </c>
      <c r="B123" s="73">
        <v>2.8</v>
      </c>
      <c r="C123" s="73">
        <v>4.4000000000000004</v>
      </c>
      <c r="E123" s="131"/>
      <c r="F123" s="131"/>
      <c r="G123" s="131"/>
      <c r="H123" s="131"/>
      <c r="I123" s="131"/>
      <c r="J123" s="131"/>
    </row>
    <row r="124" spans="1:28" x14ac:dyDescent="0.3">
      <c r="A124" s="73" t="s">
        <v>120</v>
      </c>
      <c r="B124" s="73">
        <v>3.6</v>
      </c>
      <c r="C124" s="73">
        <v>5.2</v>
      </c>
      <c r="E124" s="131"/>
      <c r="F124" s="132"/>
      <c r="G124" s="132"/>
      <c r="H124" s="132"/>
      <c r="I124" s="132"/>
      <c r="J124" s="132"/>
    </row>
    <row r="125" spans="1:28" x14ac:dyDescent="0.3">
      <c r="A125" s="131"/>
      <c r="B125" s="132"/>
      <c r="C125" s="132"/>
      <c r="D125" s="132"/>
      <c r="E125" s="132"/>
      <c r="F125" s="132"/>
      <c r="G125" s="132"/>
      <c r="H125" s="132"/>
      <c r="I125" s="132"/>
      <c r="J125" s="132"/>
    </row>
    <row r="126" spans="1:28" ht="16.5" customHeight="1" x14ac:dyDescent="0.3">
      <c r="A126" s="133"/>
      <c r="B126" s="134"/>
      <c r="C126" s="134"/>
      <c r="D126" s="134"/>
      <c r="E126" s="134"/>
      <c r="F126" s="135"/>
      <c r="G126" s="135"/>
      <c r="H126" s="136"/>
      <c r="I126" s="136"/>
      <c r="J126" s="136"/>
    </row>
    <row r="127" spans="1:28" x14ac:dyDescent="0.3">
      <c r="A127" s="133"/>
      <c r="B127" s="134"/>
      <c r="C127" s="134"/>
      <c r="D127" s="134"/>
      <c r="E127" s="134"/>
      <c r="F127" s="135"/>
      <c r="G127" s="135"/>
      <c r="H127" s="136"/>
      <c r="I127" s="136"/>
      <c r="J127" s="136"/>
      <c r="K127" s="131"/>
      <c r="L127" s="131"/>
      <c r="M127" s="131"/>
      <c r="N127" s="131"/>
      <c r="O127" s="131"/>
      <c r="P127" s="131"/>
      <c r="Q127" s="131"/>
      <c r="R127" s="131"/>
      <c r="S127" s="131"/>
      <c r="T127" s="137"/>
      <c r="U127" s="137"/>
      <c r="V127" s="137"/>
      <c r="W127" s="137"/>
      <c r="X127" s="132"/>
      <c r="AB127" s="132"/>
    </row>
    <row r="128" spans="1:28" x14ac:dyDescent="0.3">
      <c r="A128" s="133"/>
      <c r="B128" s="134"/>
      <c r="C128" s="134"/>
      <c r="D128" s="134"/>
      <c r="E128" s="134"/>
      <c r="F128" s="135"/>
      <c r="G128" s="135"/>
      <c r="H128" s="136"/>
      <c r="I128" s="136"/>
      <c r="J128" s="136"/>
      <c r="K128" s="132"/>
      <c r="L128" s="132"/>
      <c r="M128" s="132"/>
      <c r="N128" s="132"/>
      <c r="O128" s="132"/>
      <c r="P128" s="132"/>
      <c r="Q128" s="132"/>
      <c r="R128" s="132"/>
      <c r="S128" s="132"/>
      <c r="T128" s="132"/>
      <c r="U128" s="132"/>
      <c r="V128" s="132"/>
      <c r="W128" s="132"/>
      <c r="X128" s="132"/>
      <c r="AB128" s="132"/>
    </row>
    <row r="129" spans="1:24" x14ac:dyDescent="0.3">
      <c r="A129" s="133"/>
      <c r="B129" s="134"/>
      <c r="C129" s="134"/>
      <c r="D129" s="134"/>
      <c r="E129" s="134"/>
      <c r="F129" s="135"/>
      <c r="G129" s="135"/>
      <c r="H129" s="136"/>
      <c r="I129" s="136"/>
      <c r="J129" s="136"/>
      <c r="K129" s="132"/>
      <c r="L129" s="132"/>
      <c r="M129" s="132"/>
      <c r="N129" s="132"/>
      <c r="O129" s="132"/>
      <c r="P129" s="132"/>
      <c r="Q129" s="132"/>
      <c r="R129" s="132"/>
      <c r="S129" s="132"/>
      <c r="T129" s="132"/>
      <c r="U129" s="132"/>
      <c r="V129" s="132"/>
      <c r="W129" s="132"/>
      <c r="X129" s="134"/>
    </row>
    <row r="130" spans="1:24" x14ac:dyDescent="0.3">
      <c r="A130" s="133"/>
      <c r="B130" s="134"/>
      <c r="C130" s="134"/>
      <c r="D130" s="134"/>
      <c r="E130" s="134"/>
      <c r="F130" s="135"/>
      <c r="G130" s="135"/>
      <c r="H130" s="136"/>
      <c r="I130" s="136"/>
      <c r="J130" s="136"/>
      <c r="K130" s="135"/>
      <c r="L130" s="134"/>
      <c r="M130" s="134"/>
      <c r="N130" s="134"/>
      <c r="O130" s="134"/>
      <c r="P130" s="134"/>
      <c r="Q130" s="134"/>
      <c r="R130" s="134"/>
      <c r="S130" s="134"/>
      <c r="T130" s="138"/>
      <c r="U130" s="134"/>
      <c r="V130" s="134"/>
      <c r="W130" s="134"/>
      <c r="X130" s="134"/>
    </row>
    <row r="131" spans="1:24" x14ac:dyDescent="0.3">
      <c r="A131" s="133"/>
      <c r="B131" s="134"/>
      <c r="C131" s="134"/>
      <c r="D131" s="134"/>
      <c r="E131" s="134"/>
      <c r="F131" s="135"/>
      <c r="G131" s="135"/>
      <c r="H131" s="136"/>
      <c r="I131" s="136"/>
      <c r="J131" s="136"/>
      <c r="K131" s="135"/>
      <c r="L131" s="134"/>
      <c r="M131" s="134"/>
      <c r="N131" s="134"/>
      <c r="O131" s="134"/>
      <c r="P131" s="134"/>
      <c r="Q131" s="134"/>
      <c r="R131" s="134"/>
      <c r="S131" s="134"/>
      <c r="T131" s="138"/>
      <c r="U131" s="134"/>
      <c r="V131" s="134"/>
      <c r="W131" s="134"/>
      <c r="X131" s="134"/>
    </row>
    <row r="132" spans="1:24" x14ac:dyDescent="0.3">
      <c r="A132" s="133"/>
      <c r="B132" s="134"/>
      <c r="C132" s="134"/>
      <c r="D132" s="134"/>
      <c r="E132" s="134"/>
      <c r="F132" s="135"/>
      <c r="G132" s="135"/>
      <c r="H132" s="136"/>
      <c r="I132" s="136"/>
      <c r="J132" s="136"/>
      <c r="K132" s="135"/>
      <c r="L132" s="134"/>
      <c r="M132" s="134"/>
      <c r="N132" s="134"/>
      <c r="O132" s="134"/>
      <c r="P132" s="134"/>
      <c r="Q132" s="134"/>
      <c r="R132" s="134"/>
      <c r="S132" s="134"/>
      <c r="T132" s="138"/>
      <c r="U132" s="134"/>
      <c r="V132" s="134"/>
      <c r="W132" s="134"/>
      <c r="X132" s="134"/>
    </row>
    <row r="133" spans="1:24" x14ac:dyDescent="0.3">
      <c r="A133" s="133"/>
      <c r="B133" s="134"/>
      <c r="C133" s="134"/>
      <c r="D133" s="134"/>
      <c r="E133" s="134"/>
      <c r="F133" s="135"/>
      <c r="G133" s="135"/>
      <c r="H133" s="136"/>
      <c r="I133" s="136"/>
      <c r="J133" s="136"/>
      <c r="K133" s="135"/>
      <c r="L133" s="134"/>
      <c r="M133" s="134"/>
      <c r="N133" s="136"/>
      <c r="O133" s="134"/>
      <c r="P133" s="134"/>
      <c r="Q133" s="134"/>
      <c r="R133" s="134"/>
      <c r="S133" s="134"/>
      <c r="T133" s="138"/>
      <c r="U133" s="134"/>
      <c r="V133" s="134"/>
      <c r="W133" s="134"/>
      <c r="X133" s="134"/>
    </row>
    <row r="134" spans="1:24" x14ac:dyDescent="0.3">
      <c r="A134" s="133"/>
      <c r="B134" s="134"/>
      <c r="C134" s="134"/>
      <c r="D134" s="134"/>
      <c r="E134" s="134"/>
      <c r="F134" s="135"/>
      <c r="G134" s="135"/>
      <c r="H134" s="136"/>
      <c r="I134" s="136"/>
      <c r="J134" s="136"/>
      <c r="K134" s="135"/>
      <c r="L134" s="134"/>
      <c r="M134" s="134"/>
      <c r="N134" s="136"/>
      <c r="O134" s="134"/>
      <c r="P134" s="134"/>
      <c r="Q134" s="134"/>
      <c r="R134" s="134"/>
      <c r="S134" s="134"/>
      <c r="T134" s="138"/>
      <c r="U134" s="134"/>
      <c r="V134" s="134"/>
      <c r="W134" s="134"/>
      <c r="X134" s="134"/>
    </row>
    <row r="135" spans="1:24" x14ac:dyDescent="0.3">
      <c r="A135" s="133"/>
      <c r="B135" s="134"/>
      <c r="C135" s="134"/>
      <c r="D135" s="134"/>
      <c r="E135" s="134"/>
      <c r="F135" s="135"/>
      <c r="G135" s="135"/>
      <c r="H135" s="136"/>
      <c r="I135" s="136"/>
      <c r="J135" s="136"/>
      <c r="K135" s="135"/>
      <c r="L135" s="134"/>
      <c r="M135" s="134"/>
      <c r="N135" s="136"/>
      <c r="O135" s="136"/>
      <c r="P135" s="134"/>
      <c r="Q135" s="134"/>
      <c r="R135" s="134"/>
      <c r="S135" s="134"/>
      <c r="T135" s="138"/>
      <c r="U135" s="134"/>
      <c r="V135" s="134"/>
      <c r="W135" s="134"/>
      <c r="X135" s="134"/>
    </row>
    <row r="136" spans="1:24" x14ac:dyDescent="0.3">
      <c r="A136" s="133"/>
      <c r="B136" s="134"/>
      <c r="C136" s="134"/>
      <c r="D136" s="134"/>
      <c r="E136" s="134"/>
      <c r="F136" s="135"/>
      <c r="G136" s="135"/>
      <c r="H136" s="136"/>
      <c r="I136" s="136"/>
      <c r="J136" s="136"/>
      <c r="K136" s="135"/>
      <c r="L136" s="134"/>
      <c r="M136" s="134"/>
      <c r="N136" s="136"/>
      <c r="O136" s="136"/>
      <c r="P136" s="134"/>
      <c r="Q136" s="134"/>
      <c r="R136" s="134"/>
      <c r="S136" s="134"/>
      <c r="T136" s="138"/>
      <c r="U136" s="134"/>
      <c r="V136" s="134"/>
      <c r="W136" s="134"/>
      <c r="X136" s="134"/>
    </row>
    <row r="137" spans="1:24" x14ac:dyDescent="0.3">
      <c r="A137" s="133"/>
      <c r="B137" s="134"/>
      <c r="C137" s="134"/>
      <c r="D137" s="134"/>
      <c r="E137" s="134"/>
      <c r="F137" s="135"/>
      <c r="G137" s="135"/>
      <c r="H137" s="136"/>
      <c r="I137" s="136"/>
      <c r="J137" s="136"/>
      <c r="K137" s="135"/>
      <c r="L137" s="134"/>
      <c r="M137" s="134"/>
      <c r="N137" s="136"/>
      <c r="O137" s="136"/>
      <c r="P137" s="134"/>
      <c r="Q137" s="136"/>
      <c r="R137" s="134"/>
      <c r="S137" s="134"/>
      <c r="T137" s="138"/>
      <c r="U137" s="134"/>
      <c r="V137" s="134"/>
      <c r="W137" s="134"/>
      <c r="X137" s="134"/>
    </row>
    <row r="138" spans="1:24" x14ac:dyDescent="0.3">
      <c r="A138" s="133"/>
      <c r="B138" s="134"/>
      <c r="C138" s="134"/>
      <c r="D138" s="134"/>
      <c r="E138" s="134"/>
      <c r="F138" s="135"/>
      <c r="G138" s="135"/>
      <c r="H138" s="136"/>
      <c r="I138" s="136"/>
      <c r="J138" s="136"/>
      <c r="K138" s="135"/>
      <c r="L138" s="134"/>
      <c r="M138" s="134"/>
      <c r="N138" s="136"/>
      <c r="O138" s="136"/>
      <c r="P138" s="134"/>
      <c r="Q138" s="136"/>
      <c r="R138" s="134"/>
      <c r="S138" s="134"/>
      <c r="T138" s="138"/>
      <c r="U138" s="134"/>
      <c r="V138" s="134"/>
      <c r="W138" s="134"/>
      <c r="X138" s="134"/>
    </row>
    <row r="139" spans="1:24" x14ac:dyDescent="0.3">
      <c r="A139" s="133"/>
      <c r="B139" s="134"/>
      <c r="C139" s="134"/>
      <c r="D139" s="134"/>
      <c r="E139" s="134"/>
      <c r="F139" s="135"/>
      <c r="G139" s="135"/>
      <c r="H139" s="136"/>
      <c r="I139" s="136"/>
      <c r="J139" s="136"/>
      <c r="K139" s="135"/>
      <c r="L139" s="134"/>
      <c r="M139" s="134"/>
      <c r="N139" s="135"/>
      <c r="O139" s="136"/>
      <c r="P139" s="134"/>
      <c r="Q139" s="136"/>
      <c r="R139" s="134"/>
      <c r="S139" s="134"/>
      <c r="T139" s="138"/>
      <c r="U139" s="134"/>
      <c r="V139" s="134"/>
      <c r="W139" s="134"/>
      <c r="X139" s="134"/>
    </row>
    <row r="140" spans="1:24" x14ac:dyDescent="0.3">
      <c r="A140" s="133"/>
      <c r="B140" s="134"/>
      <c r="C140" s="134"/>
      <c r="D140" s="134"/>
      <c r="E140" s="134"/>
      <c r="F140" s="135"/>
      <c r="G140" s="135"/>
      <c r="H140" s="136"/>
      <c r="I140" s="136"/>
      <c r="J140" s="136"/>
      <c r="K140" s="135"/>
      <c r="L140" s="134"/>
      <c r="M140" s="134"/>
      <c r="N140" s="135"/>
      <c r="O140" s="136"/>
      <c r="P140" s="134"/>
      <c r="Q140" s="136"/>
      <c r="R140" s="134"/>
      <c r="S140" s="134"/>
      <c r="T140" s="138"/>
      <c r="U140" s="134"/>
      <c r="V140" s="134"/>
      <c r="W140" s="134"/>
      <c r="X140" s="134"/>
    </row>
    <row r="141" spans="1:24" x14ac:dyDescent="0.3">
      <c r="A141" s="133"/>
      <c r="B141" s="134"/>
      <c r="C141" s="134"/>
      <c r="D141" s="134"/>
      <c r="E141" s="134"/>
      <c r="F141" s="135"/>
      <c r="G141" s="135"/>
      <c r="H141" s="136"/>
      <c r="I141" s="136"/>
      <c r="J141" s="136"/>
      <c r="K141" s="135"/>
      <c r="L141" s="134"/>
      <c r="M141" s="134"/>
      <c r="N141" s="135"/>
      <c r="O141" s="136"/>
      <c r="P141" s="134"/>
      <c r="Q141" s="136"/>
      <c r="R141" s="136"/>
      <c r="S141" s="134"/>
      <c r="T141" s="138"/>
      <c r="U141" s="134"/>
      <c r="V141" s="134"/>
      <c r="W141" s="134"/>
      <c r="X141" s="134"/>
    </row>
    <row r="142" spans="1:24" x14ac:dyDescent="0.3">
      <c r="A142" s="133"/>
      <c r="B142" s="134"/>
      <c r="C142" s="134"/>
      <c r="D142" s="134"/>
      <c r="E142" s="134"/>
      <c r="F142" s="135"/>
      <c r="G142" s="135"/>
      <c r="H142" s="136"/>
      <c r="I142" s="136"/>
      <c r="J142" s="136"/>
      <c r="K142" s="135"/>
      <c r="L142" s="134"/>
      <c r="M142" s="134"/>
      <c r="N142" s="135"/>
      <c r="O142" s="136"/>
      <c r="P142" s="134"/>
      <c r="Q142" s="136"/>
      <c r="R142" s="136"/>
      <c r="S142" s="134"/>
      <c r="T142" s="138"/>
      <c r="U142" s="134"/>
      <c r="V142" s="134"/>
      <c r="W142" s="134"/>
      <c r="X142" s="134"/>
    </row>
    <row r="143" spans="1:24" x14ac:dyDescent="0.3">
      <c r="A143" s="133"/>
      <c r="B143" s="134"/>
      <c r="C143" s="134"/>
      <c r="D143" s="134"/>
      <c r="E143" s="134"/>
      <c r="F143" s="135"/>
      <c r="G143" s="135"/>
      <c r="H143" s="136"/>
      <c r="I143" s="136"/>
      <c r="J143" s="136"/>
      <c r="K143" s="135"/>
      <c r="L143" s="134"/>
      <c r="M143" s="134"/>
      <c r="N143" s="135"/>
      <c r="O143" s="135"/>
      <c r="P143" s="134"/>
      <c r="Q143" s="136"/>
      <c r="R143" s="136"/>
      <c r="S143" s="134"/>
      <c r="T143" s="138"/>
      <c r="U143" s="134"/>
      <c r="V143" s="134"/>
      <c r="W143" s="134"/>
      <c r="X143" s="134"/>
    </row>
    <row r="144" spans="1:24" x14ac:dyDescent="0.3">
      <c r="A144" s="133"/>
      <c r="B144" s="134"/>
      <c r="C144" s="134"/>
      <c r="D144" s="134"/>
      <c r="E144" s="134"/>
      <c r="F144" s="135"/>
      <c r="G144" s="135"/>
      <c r="H144" s="136"/>
      <c r="I144" s="136"/>
      <c r="J144" s="136"/>
      <c r="K144" s="135"/>
      <c r="L144" s="134"/>
      <c r="M144" s="134"/>
      <c r="N144" s="135"/>
      <c r="O144" s="135"/>
      <c r="P144" s="134"/>
      <c r="Q144" s="135"/>
      <c r="R144" s="136"/>
      <c r="S144" s="134"/>
      <c r="T144" s="138"/>
      <c r="U144" s="134"/>
      <c r="V144" s="134"/>
      <c r="W144" s="134"/>
      <c r="X144" s="134"/>
    </row>
    <row r="145" spans="1:24" x14ac:dyDescent="0.3">
      <c r="A145" s="133"/>
      <c r="B145" s="134"/>
      <c r="C145" s="134"/>
      <c r="D145" s="134"/>
      <c r="E145" s="134"/>
      <c r="F145" s="135"/>
      <c r="G145" s="135"/>
      <c r="H145" s="136"/>
      <c r="I145" s="136"/>
      <c r="J145" s="136"/>
      <c r="K145" s="135"/>
      <c r="L145" s="134"/>
      <c r="M145" s="134"/>
      <c r="N145" s="135"/>
      <c r="O145" s="135"/>
      <c r="P145" s="134"/>
      <c r="Q145" s="135"/>
      <c r="R145" s="136"/>
      <c r="S145" s="134"/>
      <c r="T145" s="138"/>
      <c r="U145" s="134"/>
      <c r="V145" s="134"/>
      <c r="W145" s="134"/>
      <c r="X145" s="134"/>
    </row>
    <row r="146" spans="1:24" x14ac:dyDescent="0.3">
      <c r="A146" s="133"/>
      <c r="B146" s="134"/>
      <c r="C146" s="134"/>
      <c r="D146" s="134"/>
      <c r="E146" s="134"/>
      <c r="F146" s="135"/>
      <c r="G146" s="135"/>
      <c r="H146" s="136"/>
      <c r="I146" s="136"/>
      <c r="J146" s="136"/>
      <c r="K146" s="135"/>
      <c r="L146" s="134"/>
      <c r="M146" s="134"/>
      <c r="N146" s="135"/>
      <c r="O146" s="135"/>
      <c r="P146" s="134"/>
      <c r="Q146" s="135"/>
      <c r="R146" s="136"/>
      <c r="S146" s="134"/>
      <c r="T146" s="138"/>
      <c r="U146" s="134"/>
      <c r="V146" s="134"/>
      <c r="W146" s="134"/>
      <c r="X146" s="134"/>
    </row>
    <row r="147" spans="1:24" x14ac:dyDescent="0.3">
      <c r="A147" s="133"/>
      <c r="B147" s="134"/>
      <c r="C147" s="134"/>
      <c r="D147" s="134"/>
      <c r="E147" s="134"/>
      <c r="F147" s="135"/>
      <c r="G147" s="135"/>
      <c r="H147" s="136"/>
      <c r="I147" s="136"/>
      <c r="J147" s="136"/>
      <c r="K147" s="135"/>
      <c r="L147" s="134"/>
      <c r="M147" s="134"/>
      <c r="N147" s="135"/>
      <c r="O147" s="135"/>
      <c r="P147" s="134"/>
      <c r="Q147" s="135"/>
      <c r="R147" s="136"/>
      <c r="S147" s="134"/>
      <c r="T147" s="138"/>
      <c r="U147" s="134"/>
      <c r="V147" s="134"/>
      <c r="W147" s="134"/>
      <c r="X147" s="134"/>
    </row>
    <row r="148" spans="1:24" x14ac:dyDescent="0.3">
      <c r="A148" s="133"/>
      <c r="B148" s="134"/>
      <c r="C148" s="134"/>
      <c r="D148" s="134"/>
      <c r="E148" s="134"/>
      <c r="F148" s="135"/>
      <c r="G148" s="135"/>
      <c r="H148" s="136"/>
      <c r="I148" s="136"/>
      <c r="J148" s="136"/>
      <c r="K148" s="135"/>
      <c r="L148" s="134"/>
      <c r="M148" s="134"/>
      <c r="N148" s="135"/>
      <c r="O148" s="135"/>
      <c r="P148" s="134"/>
      <c r="Q148" s="135"/>
      <c r="R148" s="136"/>
      <c r="S148" s="134"/>
      <c r="T148" s="138"/>
      <c r="U148" s="134"/>
      <c r="V148" s="134"/>
      <c r="W148" s="134"/>
      <c r="X148" s="134"/>
    </row>
    <row r="149" spans="1:24" x14ac:dyDescent="0.3">
      <c r="A149" s="133"/>
      <c r="B149" s="134"/>
      <c r="C149" s="134"/>
      <c r="D149" s="134"/>
      <c r="E149" s="134"/>
      <c r="F149" s="135"/>
      <c r="G149" s="135"/>
      <c r="H149" s="136"/>
      <c r="I149" s="136"/>
      <c r="J149" s="136"/>
      <c r="K149" s="135"/>
      <c r="L149" s="134"/>
      <c r="M149" s="134"/>
      <c r="N149" s="135"/>
      <c r="O149" s="135"/>
      <c r="P149" s="134"/>
      <c r="Q149" s="135"/>
      <c r="R149" s="136"/>
      <c r="S149" s="134"/>
      <c r="T149" s="138"/>
      <c r="U149" s="134"/>
      <c r="V149" s="134"/>
      <c r="W149" s="134"/>
      <c r="X149" s="134"/>
    </row>
    <row r="150" spans="1:24" x14ac:dyDescent="0.3">
      <c r="A150" s="133"/>
      <c r="B150" s="134"/>
      <c r="C150" s="134"/>
      <c r="D150" s="134"/>
      <c r="E150" s="134"/>
      <c r="F150" s="135"/>
      <c r="G150" s="135"/>
      <c r="H150" s="136"/>
      <c r="I150" s="136"/>
      <c r="J150" s="136"/>
      <c r="K150" s="135"/>
      <c r="L150" s="134"/>
      <c r="M150" s="134"/>
      <c r="N150" s="135"/>
      <c r="O150" s="135"/>
      <c r="P150" s="134"/>
      <c r="Q150" s="135"/>
      <c r="R150" s="136"/>
      <c r="S150" s="134"/>
      <c r="T150" s="138"/>
      <c r="U150" s="134"/>
      <c r="V150" s="134"/>
      <c r="W150" s="134"/>
      <c r="X150" s="134"/>
    </row>
    <row r="151" spans="1:24" x14ac:dyDescent="0.3">
      <c r="K151" s="135"/>
      <c r="L151" s="134"/>
      <c r="M151" s="134"/>
      <c r="N151" s="135"/>
      <c r="O151" s="135"/>
      <c r="P151" s="134"/>
      <c r="Q151" s="135"/>
      <c r="R151" s="136"/>
      <c r="S151" s="134"/>
      <c r="T151" s="138"/>
      <c r="U151" s="134"/>
      <c r="V151" s="134"/>
      <c r="W151" s="134"/>
      <c r="X151" s="134"/>
    </row>
    <row r="152" spans="1:24" x14ac:dyDescent="0.3">
      <c r="A152" s="131"/>
      <c r="B152" s="131"/>
      <c r="C152" s="131"/>
      <c r="D152" s="131"/>
      <c r="E152" s="131"/>
      <c r="F152" s="131"/>
      <c r="G152" s="131"/>
      <c r="H152" s="131"/>
      <c r="I152" s="131"/>
      <c r="J152" s="131"/>
      <c r="K152" s="135"/>
      <c r="L152" s="134"/>
      <c r="M152" s="134"/>
      <c r="N152" s="135"/>
      <c r="O152" s="135"/>
      <c r="P152" s="134"/>
      <c r="Q152" s="135"/>
      <c r="R152" s="136"/>
      <c r="S152" s="134"/>
      <c r="T152" s="138"/>
      <c r="U152" s="134"/>
      <c r="V152" s="134"/>
      <c r="W152" s="134"/>
      <c r="X152" s="134"/>
    </row>
    <row r="153" spans="1:24" x14ac:dyDescent="0.3">
      <c r="A153" s="131"/>
      <c r="B153" s="131"/>
      <c r="C153" s="131"/>
      <c r="D153" s="131"/>
      <c r="E153" s="131"/>
      <c r="F153" s="132"/>
      <c r="G153" s="132"/>
      <c r="H153" s="132"/>
      <c r="I153" s="132"/>
      <c r="J153" s="132"/>
      <c r="K153" s="135"/>
      <c r="L153" s="134"/>
      <c r="M153" s="134"/>
      <c r="N153" s="135"/>
      <c r="O153" s="135"/>
      <c r="P153" s="134"/>
      <c r="Q153" s="135"/>
      <c r="R153" s="136"/>
      <c r="S153" s="134"/>
      <c r="T153" s="138"/>
      <c r="U153" s="134"/>
      <c r="V153" s="134"/>
      <c r="W153" s="134"/>
      <c r="X153" s="134"/>
    </row>
    <row r="154" spans="1:24" x14ac:dyDescent="0.3">
      <c r="A154" s="131"/>
      <c r="B154" s="132"/>
      <c r="C154" s="132"/>
      <c r="D154" s="132"/>
      <c r="E154" s="132"/>
      <c r="F154" s="139"/>
      <c r="G154" s="139"/>
      <c r="H154" s="139"/>
      <c r="I154" s="139"/>
      <c r="J154" s="139"/>
      <c r="K154" s="135"/>
      <c r="L154" s="134"/>
      <c r="M154" s="134"/>
      <c r="N154" s="135"/>
      <c r="O154" s="135"/>
      <c r="P154" s="134"/>
      <c r="Q154" s="135"/>
      <c r="R154" s="138"/>
      <c r="S154" s="134"/>
      <c r="T154" s="138"/>
      <c r="U154" s="134"/>
      <c r="V154" s="134"/>
      <c r="W154" s="134"/>
    </row>
    <row r="155" spans="1:24" ht="16.5" customHeight="1" x14ac:dyDescent="0.3">
      <c r="A155" s="133"/>
      <c r="B155" s="134"/>
      <c r="C155" s="134"/>
      <c r="D155" s="134"/>
      <c r="E155" s="134"/>
      <c r="F155" s="135"/>
      <c r="G155" s="135"/>
      <c r="H155" s="136"/>
      <c r="I155" s="136"/>
      <c r="J155" s="136"/>
    </row>
    <row r="156" spans="1:24" x14ac:dyDescent="0.3">
      <c r="A156" s="133"/>
      <c r="B156" s="134"/>
      <c r="C156" s="134"/>
      <c r="D156" s="134"/>
      <c r="E156" s="134"/>
      <c r="F156" s="135"/>
      <c r="G156" s="135"/>
      <c r="H156" s="136"/>
      <c r="I156" s="136"/>
      <c r="J156" s="136"/>
      <c r="K156" s="131"/>
      <c r="L156" s="131"/>
      <c r="M156" s="131"/>
      <c r="N156" s="131"/>
      <c r="O156" s="131"/>
      <c r="P156" s="131"/>
      <c r="Q156" s="131"/>
      <c r="R156" s="131"/>
      <c r="S156" s="137"/>
      <c r="T156" s="137"/>
      <c r="U156" s="137"/>
      <c r="V156" s="137"/>
    </row>
    <row r="157" spans="1:24" x14ac:dyDescent="0.3">
      <c r="A157" s="133"/>
      <c r="B157" s="134"/>
      <c r="C157" s="134"/>
      <c r="D157" s="134"/>
      <c r="E157" s="134"/>
      <c r="F157" s="135"/>
      <c r="G157" s="135"/>
      <c r="H157" s="136"/>
      <c r="I157" s="136"/>
      <c r="J157" s="136"/>
      <c r="K157" s="132"/>
      <c r="L157" s="132"/>
      <c r="M157" s="132"/>
      <c r="N157" s="132"/>
      <c r="O157" s="132"/>
      <c r="P157" s="132"/>
      <c r="Q157" s="132"/>
      <c r="R157" s="132"/>
      <c r="S157" s="132"/>
      <c r="T157" s="132"/>
      <c r="U157" s="132"/>
      <c r="V157" s="132"/>
    </row>
    <row r="158" spans="1:24" x14ac:dyDescent="0.3">
      <c r="A158" s="133"/>
      <c r="B158" s="134"/>
      <c r="C158" s="134"/>
      <c r="D158" s="134"/>
      <c r="E158" s="134"/>
      <c r="F158" s="135"/>
      <c r="G158" s="135"/>
      <c r="H158" s="136"/>
      <c r="I158" s="136"/>
      <c r="J158" s="136"/>
      <c r="K158" s="139"/>
      <c r="L158" s="139"/>
      <c r="M158" s="132"/>
      <c r="N158" s="132"/>
      <c r="O158" s="132"/>
      <c r="P158" s="132"/>
      <c r="Q158" s="132"/>
      <c r="R158" s="132"/>
      <c r="S158" s="132"/>
      <c r="T158" s="132"/>
      <c r="U158" s="132"/>
      <c r="V158" s="132"/>
    </row>
    <row r="159" spans="1:24" x14ac:dyDescent="0.3">
      <c r="A159" s="133"/>
      <c r="B159" s="134"/>
      <c r="C159" s="134"/>
      <c r="D159" s="134"/>
      <c r="E159" s="134"/>
      <c r="F159" s="135"/>
      <c r="G159" s="135"/>
      <c r="H159" s="136"/>
      <c r="I159" s="136"/>
      <c r="J159" s="136"/>
      <c r="K159" s="136"/>
      <c r="L159" s="136"/>
      <c r="M159" s="136"/>
      <c r="N159" s="136"/>
      <c r="O159" s="134"/>
      <c r="P159" s="135"/>
      <c r="Q159" s="134"/>
      <c r="R159" s="134"/>
      <c r="S159" s="134"/>
      <c r="T159" s="134"/>
      <c r="U159" s="134"/>
      <c r="V159" s="134"/>
    </row>
    <row r="160" spans="1:24" x14ac:dyDescent="0.3">
      <c r="A160" s="133"/>
      <c r="B160" s="134"/>
      <c r="C160" s="134"/>
      <c r="D160" s="134"/>
      <c r="E160" s="134"/>
      <c r="F160" s="135"/>
      <c r="G160" s="135"/>
      <c r="H160" s="136"/>
      <c r="I160" s="136"/>
      <c r="J160" s="136"/>
      <c r="K160" s="136"/>
      <c r="L160" s="136"/>
      <c r="M160" s="135"/>
      <c r="N160" s="136"/>
      <c r="O160" s="134"/>
      <c r="P160" s="135"/>
      <c r="Q160" s="135"/>
      <c r="R160" s="134"/>
      <c r="S160" s="134"/>
      <c r="T160" s="134"/>
      <c r="U160" s="134"/>
      <c r="V160" s="134"/>
    </row>
    <row r="161" spans="1:22" x14ac:dyDescent="0.3">
      <c r="A161" s="133"/>
      <c r="B161" s="134"/>
      <c r="C161" s="134"/>
      <c r="D161" s="134"/>
      <c r="E161" s="134"/>
      <c r="F161" s="135"/>
      <c r="G161" s="135"/>
      <c r="H161" s="136"/>
      <c r="I161" s="136"/>
      <c r="J161" s="136"/>
      <c r="K161" s="136"/>
      <c r="L161" s="136"/>
      <c r="M161" s="135"/>
      <c r="N161" s="136"/>
      <c r="O161" s="134"/>
      <c r="P161" s="135"/>
      <c r="Q161" s="135"/>
      <c r="R161" s="134"/>
      <c r="S161" s="135"/>
      <c r="T161" s="134"/>
      <c r="U161" s="134"/>
      <c r="V161" s="134"/>
    </row>
    <row r="162" spans="1:22" x14ac:dyDescent="0.3">
      <c r="A162" s="133"/>
      <c r="B162" s="134"/>
      <c r="C162" s="134"/>
      <c r="D162" s="134"/>
      <c r="E162" s="134"/>
      <c r="F162" s="135"/>
      <c r="G162" s="135"/>
      <c r="H162" s="136"/>
      <c r="I162" s="136"/>
      <c r="J162" s="136"/>
      <c r="K162" s="136"/>
      <c r="L162" s="136"/>
      <c r="M162" s="135"/>
      <c r="N162" s="136"/>
      <c r="O162" s="134"/>
      <c r="P162" s="135"/>
      <c r="Q162" s="135"/>
      <c r="R162" s="134"/>
      <c r="S162" s="135"/>
      <c r="T162" s="134"/>
      <c r="U162" s="134"/>
      <c r="V162" s="134"/>
    </row>
    <row r="163" spans="1:22" x14ac:dyDescent="0.3">
      <c r="A163" s="133"/>
      <c r="B163" s="134"/>
      <c r="C163" s="134"/>
      <c r="D163" s="134"/>
      <c r="E163" s="134"/>
      <c r="F163" s="135"/>
      <c r="G163" s="135"/>
      <c r="H163" s="136"/>
      <c r="I163" s="136"/>
      <c r="J163" s="136"/>
      <c r="K163" s="136"/>
      <c r="L163" s="136"/>
      <c r="M163" s="135"/>
      <c r="N163" s="135"/>
      <c r="O163" s="134"/>
      <c r="P163" s="135"/>
      <c r="Q163" s="135"/>
      <c r="R163" s="134"/>
      <c r="S163" s="135"/>
      <c r="T163" s="134"/>
      <c r="U163" s="134"/>
      <c r="V163" s="134"/>
    </row>
    <row r="164" spans="1:22" x14ac:dyDescent="0.3">
      <c r="A164" s="133"/>
      <c r="B164" s="134"/>
      <c r="C164" s="134"/>
      <c r="D164" s="134"/>
      <c r="E164" s="134"/>
      <c r="F164" s="135"/>
      <c r="G164" s="135"/>
      <c r="H164" s="136"/>
      <c r="I164" s="136"/>
      <c r="J164" s="136"/>
      <c r="K164" s="136"/>
      <c r="L164" s="136"/>
      <c r="M164" s="135"/>
      <c r="N164" s="135"/>
      <c r="O164" s="134"/>
      <c r="P164" s="135"/>
      <c r="Q164" s="135"/>
      <c r="R164" s="134"/>
      <c r="S164" s="135"/>
      <c r="T164" s="134"/>
      <c r="U164" s="134"/>
      <c r="V164" s="134"/>
    </row>
    <row r="165" spans="1:22" x14ac:dyDescent="0.3">
      <c r="A165" s="133"/>
      <c r="B165" s="134"/>
      <c r="C165" s="134"/>
      <c r="D165" s="134"/>
      <c r="E165" s="134"/>
      <c r="F165" s="135"/>
      <c r="G165" s="135"/>
      <c r="H165" s="136"/>
      <c r="I165" s="136"/>
      <c r="J165" s="136"/>
      <c r="K165" s="136"/>
      <c r="L165" s="136"/>
      <c r="M165" s="135"/>
      <c r="N165" s="135"/>
      <c r="O165" s="134"/>
      <c r="P165" s="135"/>
      <c r="Q165" s="135"/>
      <c r="R165" s="134"/>
      <c r="S165" s="135"/>
      <c r="T165" s="134"/>
      <c r="U165" s="134"/>
      <c r="V165" s="134"/>
    </row>
    <row r="166" spans="1:22" x14ac:dyDescent="0.3">
      <c r="A166" s="133"/>
      <c r="B166" s="134"/>
      <c r="C166" s="134"/>
      <c r="D166" s="134"/>
      <c r="E166" s="134"/>
      <c r="F166" s="135"/>
      <c r="G166" s="135"/>
      <c r="H166" s="136"/>
      <c r="I166" s="136"/>
      <c r="J166" s="136"/>
      <c r="K166" s="136"/>
      <c r="L166" s="136"/>
      <c r="M166" s="135"/>
      <c r="N166" s="135"/>
      <c r="O166" s="134"/>
      <c r="P166" s="135"/>
      <c r="Q166" s="135"/>
      <c r="R166" s="134"/>
      <c r="S166" s="135"/>
      <c r="T166" s="134"/>
      <c r="U166" s="134"/>
      <c r="V166" s="134"/>
    </row>
    <row r="167" spans="1:22" x14ac:dyDescent="0.3">
      <c r="A167" s="133"/>
      <c r="B167" s="134"/>
      <c r="C167" s="134"/>
      <c r="D167" s="134"/>
      <c r="E167" s="134"/>
      <c r="F167" s="135"/>
      <c r="G167" s="135"/>
      <c r="H167" s="136"/>
      <c r="I167" s="136"/>
      <c r="J167" s="136"/>
      <c r="K167" s="136"/>
      <c r="L167" s="136"/>
      <c r="M167" s="135"/>
      <c r="N167" s="135"/>
      <c r="O167" s="134"/>
      <c r="P167" s="135"/>
      <c r="Q167" s="135"/>
      <c r="R167" s="134"/>
      <c r="S167" s="135"/>
      <c r="T167" s="134"/>
      <c r="U167" s="134"/>
      <c r="V167" s="134"/>
    </row>
    <row r="168" spans="1:22" x14ac:dyDescent="0.3">
      <c r="A168" s="133"/>
      <c r="B168" s="134"/>
      <c r="C168" s="134"/>
      <c r="D168" s="134"/>
      <c r="E168" s="134"/>
      <c r="F168" s="135"/>
      <c r="G168" s="135"/>
      <c r="H168" s="136"/>
      <c r="I168" s="136"/>
      <c r="J168" s="136"/>
      <c r="K168" s="136"/>
      <c r="L168" s="136"/>
      <c r="M168" s="135"/>
      <c r="N168" s="135"/>
      <c r="O168" s="134"/>
      <c r="P168" s="135"/>
      <c r="Q168" s="135"/>
      <c r="R168" s="134"/>
      <c r="S168" s="135"/>
      <c r="T168" s="134"/>
      <c r="U168" s="134"/>
      <c r="V168" s="134"/>
    </row>
    <row r="169" spans="1:22" x14ac:dyDescent="0.3">
      <c r="A169" s="133"/>
      <c r="B169" s="134"/>
      <c r="C169" s="134"/>
      <c r="D169" s="134"/>
      <c r="E169" s="134"/>
      <c r="F169" s="135"/>
      <c r="G169" s="135"/>
      <c r="H169" s="136"/>
      <c r="I169" s="136"/>
      <c r="J169" s="136"/>
      <c r="K169" s="136"/>
      <c r="L169" s="136"/>
      <c r="M169" s="135"/>
      <c r="N169" s="135"/>
      <c r="O169" s="134"/>
      <c r="P169" s="135"/>
      <c r="Q169" s="135"/>
      <c r="R169" s="134"/>
      <c r="S169" s="135"/>
      <c r="T169" s="134"/>
      <c r="U169" s="134"/>
      <c r="V169" s="134"/>
    </row>
    <row r="170" spans="1:22" x14ac:dyDescent="0.3">
      <c r="A170" s="133"/>
      <c r="B170" s="134"/>
      <c r="C170" s="134"/>
      <c r="D170" s="134"/>
      <c r="E170" s="134"/>
      <c r="F170" s="135"/>
      <c r="G170" s="135"/>
      <c r="H170" s="136"/>
      <c r="I170" s="136"/>
      <c r="J170" s="136"/>
      <c r="K170" s="136"/>
      <c r="L170" s="136"/>
      <c r="N170" s="135"/>
      <c r="O170" s="134"/>
      <c r="P170" s="135"/>
      <c r="Q170" s="135"/>
      <c r="R170" s="134"/>
      <c r="S170" s="135"/>
      <c r="T170" s="134"/>
      <c r="U170" s="134"/>
      <c r="V170" s="134"/>
    </row>
    <row r="171" spans="1:22" x14ac:dyDescent="0.3">
      <c r="A171" s="133"/>
      <c r="B171" s="134"/>
      <c r="C171" s="134"/>
      <c r="D171" s="134"/>
      <c r="E171" s="134"/>
      <c r="F171" s="135"/>
      <c r="G171" s="135"/>
      <c r="H171" s="136"/>
      <c r="I171" s="136"/>
      <c r="J171" s="136"/>
      <c r="K171" s="136"/>
      <c r="L171" s="136"/>
      <c r="N171" s="135"/>
      <c r="O171" s="134"/>
      <c r="P171" s="135"/>
      <c r="Q171" s="135"/>
      <c r="R171" s="134"/>
      <c r="S171" s="135"/>
      <c r="T171" s="134"/>
      <c r="U171" s="134"/>
      <c r="V171" s="134"/>
    </row>
    <row r="172" spans="1:22" x14ac:dyDescent="0.3">
      <c r="A172" s="133"/>
      <c r="B172" s="134"/>
      <c r="C172" s="134"/>
      <c r="D172" s="134"/>
      <c r="E172" s="134"/>
      <c r="F172" s="135"/>
      <c r="G172" s="135"/>
      <c r="H172" s="136"/>
      <c r="I172" s="136"/>
      <c r="J172" s="136"/>
      <c r="K172" s="136"/>
      <c r="L172" s="136"/>
      <c r="N172" s="135"/>
      <c r="O172" s="134"/>
      <c r="P172" s="135"/>
      <c r="Q172" s="135"/>
      <c r="R172" s="134"/>
      <c r="S172" s="135"/>
      <c r="T172" s="134"/>
      <c r="U172" s="134"/>
      <c r="V172" s="134"/>
    </row>
    <row r="173" spans="1:22" x14ac:dyDescent="0.3">
      <c r="K173" s="136"/>
      <c r="L173" s="136"/>
      <c r="N173" s="135"/>
      <c r="O173" s="134"/>
      <c r="P173" s="135"/>
      <c r="Q173" s="135"/>
      <c r="R173" s="134"/>
      <c r="S173" s="135"/>
      <c r="T173" s="134"/>
      <c r="U173" s="134"/>
      <c r="V173" s="134"/>
    </row>
    <row r="174" spans="1:22" x14ac:dyDescent="0.3">
      <c r="A174" s="131"/>
      <c r="B174" s="131"/>
      <c r="C174" s="131"/>
      <c r="D174" s="131"/>
      <c r="E174" s="131"/>
      <c r="F174" s="131"/>
      <c r="G174" s="131"/>
      <c r="H174" s="131"/>
      <c r="I174" s="131"/>
      <c r="J174" s="131"/>
      <c r="K174" s="136"/>
      <c r="L174" s="136"/>
      <c r="N174" s="135"/>
      <c r="O174" s="134"/>
      <c r="P174" s="135"/>
      <c r="Q174" s="135"/>
      <c r="R174" s="134"/>
      <c r="S174" s="135"/>
      <c r="T174" s="134"/>
      <c r="U174" s="134"/>
      <c r="V174" s="134"/>
    </row>
    <row r="175" spans="1:22" x14ac:dyDescent="0.3">
      <c r="A175" s="131"/>
      <c r="B175" s="131"/>
      <c r="C175" s="131"/>
      <c r="D175" s="131"/>
      <c r="E175" s="131"/>
      <c r="F175" s="132"/>
      <c r="G175" s="132"/>
      <c r="H175" s="132"/>
      <c r="I175" s="132"/>
      <c r="J175" s="132"/>
      <c r="K175" s="136"/>
      <c r="L175" s="136"/>
      <c r="N175" s="135"/>
      <c r="O175" s="134"/>
      <c r="P175" s="135"/>
      <c r="Q175" s="135"/>
      <c r="R175" s="134"/>
      <c r="S175" s="135"/>
      <c r="T175" s="134"/>
      <c r="U175" s="134"/>
      <c r="V175" s="134"/>
    </row>
    <row r="176" spans="1:22" x14ac:dyDescent="0.3">
      <c r="A176" s="131"/>
      <c r="B176" s="132"/>
      <c r="C176" s="132"/>
      <c r="D176" s="132"/>
      <c r="E176" s="132"/>
      <c r="F176" s="132"/>
      <c r="G176" s="132"/>
      <c r="H176" s="132"/>
      <c r="I176" s="132"/>
      <c r="J176" s="132"/>
      <c r="K176" s="136"/>
      <c r="L176" s="136"/>
      <c r="N176" s="135"/>
      <c r="O176" s="134"/>
      <c r="P176" s="135"/>
      <c r="Q176" s="135"/>
      <c r="R176" s="134"/>
      <c r="S176" s="135"/>
      <c r="T176" s="134"/>
      <c r="U176" s="134"/>
      <c r="V176" s="134"/>
    </row>
    <row r="177" spans="1:21" ht="16.5" customHeight="1" x14ac:dyDescent="0.3">
      <c r="A177" s="133"/>
      <c r="B177" s="134"/>
      <c r="C177" s="134"/>
      <c r="D177" s="134"/>
      <c r="E177" s="134"/>
      <c r="F177" s="135"/>
      <c r="G177" s="135"/>
      <c r="H177" s="135"/>
      <c r="I177" s="135"/>
      <c r="J177" s="135"/>
    </row>
    <row r="178" spans="1:21" x14ac:dyDescent="0.3">
      <c r="A178" s="133"/>
      <c r="B178" s="134"/>
      <c r="C178" s="134"/>
      <c r="D178" s="134"/>
      <c r="E178" s="134"/>
      <c r="F178" s="135"/>
      <c r="G178" s="135"/>
      <c r="H178" s="135"/>
      <c r="I178" s="135"/>
      <c r="J178" s="135"/>
      <c r="K178" s="131"/>
      <c r="L178" s="131"/>
      <c r="M178" s="131"/>
      <c r="N178" s="131"/>
      <c r="O178" s="131"/>
      <c r="P178" s="131"/>
      <c r="Q178" s="131"/>
      <c r="R178" s="137"/>
      <c r="S178" s="137"/>
      <c r="T178" s="137"/>
      <c r="U178" s="137"/>
    </row>
    <row r="179" spans="1:21" x14ac:dyDescent="0.3">
      <c r="A179" s="133"/>
      <c r="B179" s="134"/>
      <c r="C179" s="134"/>
      <c r="D179" s="134"/>
      <c r="E179" s="134"/>
      <c r="F179" s="135"/>
      <c r="G179" s="135"/>
      <c r="H179" s="135"/>
      <c r="I179" s="135"/>
      <c r="J179" s="135"/>
      <c r="K179" s="132"/>
      <c r="L179" s="132"/>
      <c r="M179" s="132"/>
      <c r="N179" s="132"/>
      <c r="O179" s="132"/>
      <c r="P179" s="132"/>
      <c r="Q179" s="132"/>
      <c r="R179" s="132"/>
      <c r="S179" s="132"/>
      <c r="T179" s="132"/>
      <c r="U179" s="132"/>
    </row>
    <row r="180" spans="1:21" x14ac:dyDescent="0.3">
      <c r="A180" s="133"/>
      <c r="B180" s="134"/>
      <c r="C180" s="134"/>
      <c r="D180" s="134"/>
      <c r="E180" s="134"/>
      <c r="F180" s="135"/>
      <c r="G180" s="135"/>
      <c r="H180" s="135"/>
      <c r="I180" s="135"/>
      <c r="J180" s="135"/>
      <c r="K180" s="132"/>
      <c r="L180" s="132"/>
      <c r="M180" s="132"/>
      <c r="N180" s="132"/>
      <c r="O180" s="132"/>
      <c r="P180" s="132"/>
      <c r="Q180" s="132"/>
      <c r="R180" s="132"/>
      <c r="S180" s="132"/>
      <c r="T180" s="132"/>
      <c r="U180" s="132"/>
    </row>
    <row r="181" spans="1:21" x14ac:dyDescent="0.3">
      <c r="A181" s="133"/>
      <c r="B181" s="134"/>
      <c r="C181" s="134"/>
      <c r="D181" s="134"/>
      <c r="E181" s="134"/>
      <c r="F181" s="135"/>
      <c r="G181" s="135"/>
      <c r="H181" s="135"/>
      <c r="I181" s="135"/>
      <c r="J181" s="135"/>
      <c r="K181" s="135"/>
      <c r="L181" s="135"/>
      <c r="M181" s="135"/>
      <c r="N181" s="134"/>
      <c r="O181" s="135"/>
      <c r="P181" s="134"/>
      <c r="Q181" s="134"/>
      <c r="R181" s="140"/>
      <c r="S181" s="140"/>
      <c r="T181" s="134"/>
      <c r="U181" s="134"/>
    </row>
    <row r="182" spans="1:21" x14ac:dyDescent="0.3">
      <c r="A182" s="133"/>
      <c r="B182" s="134"/>
      <c r="C182" s="134"/>
      <c r="D182" s="134"/>
      <c r="E182" s="134"/>
      <c r="F182" s="135"/>
      <c r="G182" s="135"/>
      <c r="H182" s="135"/>
      <c r="I182" s="135"/>
      <c r="J182" s="135"/>
      <c r="K182" s="135"/>
      <c r="L182" s="135"/>
      <c r="M182" s="135"/>
      <c r="N182" s="134"/>
      <c r="O182" s="135"/>
      <c r="P182" s="134"/>
      <c r="Q182" s="134"/>
      <c r="R182" s="140"/>
      <c r="S182" s="140"/>
      <c r="T182" s="134"/>
      <c r="U182" s="134"/>
    </row>
    <row r="183" spans="1:21" x14ac:dyDescent="0.3">
      <c r="A183" s="133"/>
      <c r="B183" s="134"/>
      <c r="C183" s="134"/>
      <c r="D183" s="134"/>
      <c r="E183" s="134"/>
      <c r="F183" s="135"/>
      <c r="G183" s="135"/>
      <c r="H183" s="135"/>
      <c r="I183" s="135"/>
      <c r="J183" s="135"/>
      <c r="K183" s="135"/>
      <c r="L183" s="135"/>
      <c r="M183" s="135"/>
      <c r="N183" s="134"/>
      <c r="O183" s="135"/>
      <c r="P183" s="134"/>
      <c r="Q183" s="134"/>
      <c r="R183" s="140"/>
      <c r="S183" s="140"/>
      <c r="T183" s="134"/>
      <c r="U183" s="134"/>
    </row>
    <row r="184" spans="1:21" x14ac:dyDescent="0.3">
      <c r="A184" s="133"/>
      <c r="B184" s="134"/>
      <c r="C184" s="134"/>
      <c r="D184" s="134"/>
      <c r="E184" s="134"/>
      <c r="F184" s="135"/>
      <c r="G184" s="135"/>
      <c r="H184" s="135"/>
      <c r="I184" s="135"/>
      <c r="J184" s="135"/>
      <c r="K184" s="135"/>
      <c r="L184" s="135"/>
      <c r="M184" s="135"/>
      <c r="N184" s="134"/>
      <c r="O184" s="135"/>
      <c r="P184" s="136"/>
      <c r="Q184" s="134"/>
      <c r="R184" s="138"/>
      <c r="S184" s="134"/>
      <c r="T184" s="134"/>
      <c r="U184" s="134"/>
    </row>
    <row r="185" spans="1:21" x14ac:dyDescent="0.3">
      <c r="A185" s="133"/>
      <c r="B185" s="134"/>
      <c r="C185" s="134"/>
      <c r="D185" s="134"/>
      <c r="E185" s="134"/>
      <c r="F185" s="135"/>
      <c r="G185" s="135"/>
      <c r="H185" s="135"/>
      <c r="I185" s="135"/>
      <c r="J185" s="135"/>
      <c r="K185" s="135"/>
      <c r="L185" s="135"/>
      <c r="M185" s="135"/>
      <c r="N185" s="134"/>
      <c r="O185" s="135"/>
      <c r="P185" s="136"/>
      <c r="Q185" s="134"/>
      <c r="R185" s="138"/>
      <c r="S185" s="134"/>
      <c r="T185" s="134"/>
      <c r="U185" s="134"/>
    </row>
    <row r="186" spans="1:21" x14ac:dyDescent="0.3">
      <c r="A186" s="133"/>
      <c r="B186" s="134"/>
      <c r="C186" s="134"/>
      <c r="D186" s="134"/>
      <c r="E186" s="134"/>
      <c r="F186" s="135"/>
      <c r="G186" s="135"/>
      <c r="H186" s="135"/>
      <c r="I186" s="135"/>
      <c r="J186" s="135"/>
      <c r="K186" s="135"/>
      <c r="L186" s="135"/>
      <c r="M186" s="135"/>
      <c r="N186" s="134"/>
      <c r="O186" s="135"/>
      <c r="P186" s="136"/>
      <c r="Q186" s="134"/>
      <c r="R186" s="138"/>
      <c r="S186" s="134"/>
      <c r="T186" s="134"/>
      <c r="U186" s="134"/>
    </row>
    <row r="187" spans="1:21" x14ac:dyDescent="0.3">
      <c r="A187" s="133"/>
      <c r="B187" s="134"/>
      <c r="C187" s="134"/>
      <c r="D187" s="134"/>
      <c r="E187" s="134"/>
      <c r="F187" s="135"/>
      <c r="G187" s="135"/>
      <c r="H187" s="135"/>
      <c r="I187" s="135"/>
      <c r="J187" s="135"/>
      <c r="K187" s="135"/>
      <c r="L187" s="135"/>
      <c r="M187" s="135"/>
      <c r="N187" s="134"/>
      <c r="O187" s="135"/>
      <c r="P187" s="136"/>
      <c r="Q187" s="134"/>
      <c r="R187" s="138"/>
      <c r="S187" s="134"/>
      <c r="T187" s="134"/>
      <c r="U187" s="134"/>
    </row>
    <row r="188" spans="1:21" x14ac:dyDescent="0.3">
      <c r="A188" s="133"/>
      <c r="B188" s="134"/>
      <c r="C188" s="134"/>
      <c r="D188" s="134"/>
      <c r="E188" s="134"/>
      <c r="F188" s="135"/>
      <c r="G188" s="135"/>
      <c r="H188" s="135"/>
      <c r="I188" s="135"/>
      <c r="J188" s="135"/>
      <c r="K188" s="135"/>
      <c r="L188" s="135"/>
      <c r="M188" s="135"/>
      <c r="N188" s="134"/>
      <c r="O188" s="135"/>
      <c r="P188" s="136"/>
      <c r="Q188" s="134"/>
      <c r="R188" s="138"/>
      <c r="S188" s="134"/>
      <c r="T188" s="134"/>
      <c r="U188" s="134"/>
    </row>
    <row r="189" spans="1:21" x14ac:dyDescent="0.3">
      <c r="A189" s="133"/>
      <c r="B189" s="134"/>
      <c r="C189" s="134"/>
      <c r="D189" s="134"/>
      <c r="E189" s="134"/>
      <c r="F189" s="135"/>
      <c r="G189" s="135"/>
      <c r="H189" s="135"/>
      <c r="I189" s="135"/>
      <c r="J189" s="135"/>
      <c r="K189" s="135"/>
      <c r="L189" s="135"/>
      <c r="M189" s="135"/>
      <c r="N189" s="134"/>
      <c r="O189" s="135"/>
      <c r="P189" s="136"/>
      <c r="Q189" s="134"/>
      <c r="R189" s="138"/>
      <c r="S189" s="134"/>
      <c r="T189" s="134"/>
      <c r="U189" s="134"/>
    </row>
    <row r="190" spans="1:21" x14ac:dyDescent="0.3">
      <c r="A190" s="133"/>
      <c r="B190" s="134"/>
      <c r="C190" s="134"/>
      <c r="D190" s="134"/>
      <c r="E190" s="134"/>
      <c r="F190" s="135"/>
      <c r="G190" s="135"/>
      <c r="H190" s="135"/>
      <c r="I190" s="135"/>
      <c r="J190" s="135"/>
      <c r="K190" s="135"/>
      <c r="L190" s="135"/>
      <c r="M190" s="135"/>
      <c r="N190" s="134"/>
      <c r="O190" s="135"/>
      <c r="P190" s="136"/>
      <c r="Q190" s="134"/>
      <c r="R190" s="138"/>
      <c r="S190" s="134"/>
      <c r="T190" s="134"/>
      <c r="U190" s="134"/>
    </row>
    <row r="191" spans="1:21" x14ac:dyDescent="0.3">
      <c r="A191" s="133"/>
      <c r="B191" s="134"/>
      <c r="C191" s="134"/>
      <c r="D191" s="134"/>
      <c r="E191" s="134"/>
      <c r="F191" s="135"/>
      <c r="G191" s="135"/>
      <c r="H191" s="135"/>
      <c r="I191" s="135"/>
      <c r="J191" s="135"/>
      <c r="K191" s="135"/>
      <c r="L191" s="135"/>
      <c r="M191" s="135"/>
      <c r="N191" s="134"/>
      <c r="O191" s="135"/>
      <c r="P191" s="136"/>
      <c r="Q191" s="134"/>
      <c r="R191" s="138"/>
      <c r="S191" s="134"/>
      <c r="T191" s="134"/>
      <c r="U191" s="134"/>
    </row>
    <row r="192" spans="1:21" x14ac:dyDescent="0.3">
      <c r="A192" s="133"/>
      <c r="B192" s="134"/>
      <c r="C192" s="134"/>
      <c r="D192" s="134"/>
      <c r="E192" s="134"/>
      <c r="F192" s="135"/>
      <c r="G192" s="135"/>
      <c r="H192" s="135"/>
      <c r="I192" s="135"/>
      <c r="J192" s="135"/>
      <c r="K192" s="135"/>
      <c r="L192" s="135"/>
      <c r="M192" s="135"/>
      <c r="N192" s="134"/>
      <c r="O192" s="135"/>
      <c r="P192" s="136"/>
      <c r="Q192" s="134"/>
      <c r="R192" s="138"/>
      <c r="S192" s="134"/>
      <c r="T192" s="134"/>
      <c r="U192" s="134"/>
    </row>
    <row r="193" spans="1:23" x14ac:dyDescent="0.3">
      <c r="A193" s="133"/>
      <c r="B193" s="134"/>
      <c r="C193" s="134"/>
      <c r="D193" s="134"/>
      <c r="E193" s="134"/>
      <c r="F193" s="135"/>
      <c r="G193" s="135"/>
      <c r="H193" s="135"/>
      <c r="I193" s="135"/>
      <c r="J193" s="135"/>
      <c r="K193" s="135"/>
      <c r="L193" s="135"/>
      <c r="M193" s="135"/>
      <c r="N193" s="134"/>
      <c r="O193" s="135"/>
      <c r="P193" s="136"/>
      <c r="Q193" s="134"/>
      <c r="R193" s="138"/>
      <c r="S193" s="134"/>
      <c r="T193" s="134"/>
      <c r="U193" s="134"/>
    </row>
    <row r="194" spans="1:23" x14ac:dyDescent="0.3">
      <c r="A194" s="133"/>
      <c r="B194" s="134"/>
      <c r="C194" s="134"/>
      <c r="D194" s="134"/>
      <c r="E194" s="134"/>
      <c r="F194" s="135"/>
      <c r="G194" s="135"/>
      <c r="H194" s="135"/>
      <c r="I194" s="135"/>
      <c r="J194" s="135"/>
      <c r="K194" s="135"/>
      <c r="L194" s="135"/>
      <c r="M194" s="135"/>
      <c r="N194" s="134"/>
      <c r="O194" s="135"/>
      <c r="P194" s="136"/>
      <c r="Q194" s="134"/>
      <c r="R194" s="138"/>
      <c r="S194" s="134"/>
      <c r="T194" s="134"/>
      <c r="U194" s="134"/>
    </row>
    <row r="195" spans="1:23" x14ac:dyDescent="0.3">
      <c r="A195" s="133"/>
      <c r="B195" s="134"/>
      <c r="C195" s="134"/>
      <c r="D195" s="134"/>
      <c r="E195" s="134"/>
      <c r="F195" s="135"/>
      <c r="G195" s="135"/>
      <c r="H195" s="135"/>
      <c r="I195" s="135"/>
      <c r="J195" s="135"/>
      <c r="K195" s="135"/>
      <c r="L195" s="135"/>
      <c r="M195" s="135"/>
      <c r="N195" s="134"/>
      <c r="O195" s="135"/>
      <c r="P195" s="135"/>
      <c r="Q195" s="134"/>
      <c r="R195" s="138"/>
      <c r="S195" s="134"/>
      <c r="T195" s="134"/>
      <c r="U195" s="134"/>
    </row>
    <row r="196" spans="1:23" x14ac:dyDescent="0.3">
      <c r="A196" s="133"/>
      <c r="B196" s="134"/>
      <c r="C196" s="134"/>
      <c r="D196" s="134"/>
      <c r="E196" s="134"/>
      <c r="F196" s="135"/>
      <c r="G196" s="135"/>
      <c r="H196" s="135"/>
      <c r="I196" s="135"/>
      <c r="J196" s="135"/>
      <c r="K196" s="135"/>
      <c r="L196" s="135"/>
      <c r="M196" s="135"/>
      <c r="N196" s="134"/>
      <c r="O196" s="135"/>
      <c r="P196" s="135"/>
      <c r="Q196" s="134"/>
      <c r="R196" s="138"/>
      <c r="S196" s="134"/>
      <c r="T196" s="134"/>
      <c r="U196" s="134"/>
    </row>
    <row r="197" spans="1:23" x14ac:dyDescent="0.3">
      <c r="A197" s="133"/>
      <c r="B197" s="134"/>
      <c r="C197" s="134"/>
      <c r="D197" s="134"/>
      <c r="E197" s="134"/>
      <c r="F197" s="135"/>
      <c r="G197" s="135"/>
      <c r="H197" s="135"/>
      <c r="I197" s="135"/>
      <c r="J197" s="135"/>
      <c r="K197" s="135"/>
      <c r="L197" s="135"/>
      <c r="M197" s="135"/>
      <c r="N197" s="134"/>
      <c r="O197" s="135"/>
      <c r="P197" s="135"/>
      <c r="Q197" s="134"/>
      <c r="R197" s="138"/>
      <c r="S197" s="134"/>
      <c r="T197" s="134"/>
      <c r="U197" s="134"/>
    </row>
    <row r="198" spans="1:23" x14ac:dyDescent="0.3">
      <c r="A198" s="133"/>
      <c r="B198" s="134"/>
      <c r="C198" s="134"/>
      <c r="D198" s="134"/>
      <c r="E198" s="134"/>
      <c r="F198" s="135"/>
      <c r="G198" s="135"/>
      <c r="H198" s="135"/>
      <c r="I198" s="135"/>
      <c r="J198" s="135"/>
      <c r="K198" s="135"/>
      <c r="L198" s="135"/>
      <c r="M198" s="135"/>
      <c r="N198" s="134"/>
      <c r="O198" s="135"/>
      <c r="P198" s="135"/>
      <c r="Q198" s="134"/>
      <c r="R198" s="138"/>
      <c r="S198" s="134"/>
      <c r="T198" s="134"/>
      <c r="U198" s="134"/>
    </row>
    <row r="199" spans="1:23" x14ac:dyDescent="0.3">
      <c r="A199" s="133"/>
      <c r="B199" s="134"/>
      <c r="C199" s="134"/>
      <c r="D199" s="134"/>
      <c r="E199" s="134"/>
      <c r="F199" s="135"/>
      <c r="G199" s="135"/>
      <c r="H199" s="135"/>
      <c r="I199" s="135"/>
      <c r="J199" s="135"/>
      <c r="K199" s="135"/>
      <c r="L199" s="135"/>
      <c r="M199" s="135"/>
      <c r="N199" s="134"/>
      <c r="O199" s="135"/>
      <c r="P199" s="135"/>
      <c r="Q199" s="134"/>
      <c r="R199" s="138"/>
      <c r="S199" s="134"/>
      <c r="T199" s="134"/>
      <c r="U199" s="134"/>
    </row>
    <row r="200" spans="1:23" x14ac:dyDescent="0.3">
      <c r="K200" s="135"/>
      <c r="L200" s="135"/>
      <c r="M200" s="135"/>
      <c r="N200" s="134"/>
      <c r="O200" s="135"/>
      <c r="P200" s="135"/>
      <c r="Q200" s="134"/>
      <c r="R200" s="138"/>
      <c r="S200" s="134"/>
      <c r="T200" s="134"/>
      <c r="U200" s="134"/>
    </row>
    <row r="201" spans="1:23" x14ac:dyDescent="0.3">
      <c r="A201" s="131"/>
      <c r="B201" s="131"/>
      <c r="C201" s="131"/>
      <c r="D201" s="131"/>
      <c r="E201" s="131"/>
      <c r="F201" s="131"/>
      <c r="G201" s="131"/>
      <c r="H201" s="131"/>
      <c r="I201" s="131"/>
      <c r="J201" s="131"/>
      <c r="K201" s="135"/>
      <c r="L201" s="135"/>
      <c r="M201" s="135"/>
      <c r="N201" s="134"/>
      <c r="O201" s="135"/>
      <c r="P201" s="135"/>
      <c r="Q201" s="134"/>
      <c r="R201" s="138"/>
      <c r="S201" s="134"/>
      <c r="T201" s="134"/>
      <c r="U201" s="134"/>
    </row>
    <row r="202" spans="1:23" x14ac:dyDescent="0.3">
      <c r="A202" s="131"/>
      <c r="B202" s="131"/>
      <c r="C202" s="131"/>
      <c r="D202" s="131"/>
      <c r="E202" s="131"/>
      <c r="F202" s="132"/>
      <c r="G202" s="132"/>
      <c r="H202" s="132"/>
      <c r="I202" s="132"/>
      <c r="J202" s="132"/>
      <c r="K202" s="135"/>
      <c r="L202" s="135"/>
      <c r="M202" s="135"/>
      <c r="N202" s="134"/>
      <c r="O202" s="135"/>
      <c r="P202" s="135"/>
      <c r="Q202" s="134"/>
      <c r="R202" s="138"/>
      <c r="S202" s="134"/>
      <c r="T202" s="134"/>
      <c r="U202" s="134"/>
    </row>
    <row r="203" spans="1:23" x14ac:dyDescent="0.3">
      <c r="A203" s="131"/>
      <c r="B203" s="132"/>
      <c r="C203" s="132"/>
      <c r="D203" s="132"/>
      <c r="E203" s="132"/>
      <c r="F203" s="132"/>
      <c r="G203" s="132"/>
      <c r="H203" s="132"/>
      <c r="I203" s="132"/>
      <c r="J203" s="132"/>
      <c r="K203" s="135"/>
      <c r="L203" s="135"/>
      <c r="M203" s="135"/>
      <c r="N203" s="134"/>
      <c r="O203" s="135"/>
      <c r="P203" s="135"/>
      <c r="Q203" s="134"/>
      <c r="R203" s="138"/>
      <c r="S203" s="134"/>
      <c r="T203" s="134"/>
      <c r="U203" s="134"/>
    </row>
    <row r="204" spans="1:23" ht="16.5" customHeight="1" x14ac:dyDescent="0.3">
      <c r="A204" s="133"/>
      <c r="B204" s="136"/>
      <c r="C204" s="136"/>
      <c r="D204" s="136"/>
      <c r="E204" s="134"/>
      <c r="F204" s="138"/>
      <c r="G204" s="138"/>
      <c r="H204" s="136"/>
      <c r="I204" s="136"/>
      <c r="J204" s="136"/>
    </row>
    <row r="205" spans="1:23" x14ac:dyDescent="0.3">
      <c r="A205" s="133"/>
      <c r="B205" s="136"/>
      <c r="C205" s="136"/>
      <c r="D205" s="136"/>
      <c r="E205" s="134"/>
      <c r="F205" s="138"/>
      <c r="G205" s="138"/>
      <c r="H205" s="136"/>
      <c r="I205" s="136"/>
      <c r="J205" s="136"/>
      <c r="K205" s="131"/>
      <c r="L205" s="131"/>
      <c r="M205" s="131"/>
      <c r="N205" s="131"/>
      <c r="O205" s="131"/>
      <c r="P205" s="131"/>
      <c r="Q205" s="131"/>
      <c r="R205" s="131"/>
      <c r="S205" s="137"/>
      <c r="T205" s="137"/>
      <c r="U205" s="137"/>
      <c r="V205" s="137"/>
      <c r="W205" s="137"/>
    </row>
    <row r="206" spans="1:23" x14ac:dyDescent="0.3">
      <c r="A206" s="133"/>
      <c r="B206" s="136"/>
      <c r="C206" s="136"/>
      <c r="D206" s="136"/>
      <c r="E206" s="134"/>
      <c r="F206" s="138"/>
      <c r="G206" s="138"/>
      <c r="H206" s="136"/>
      <c r="I206" s="136"/>
      <c r="J206" s="136"/>
      <c r="K206" s="132"/>
      <c r="L206" s="132"/>
      <c r="M206" s="132"/>
      <c r="N206" s="132"/>
      <c r="O206" s="132"/>
      <c r="P206" s="132"/>
      <c r="Q206" s="132"/>
      <c r="R206" s="132"/>
      <c r="S206" s="141"/>
      <c r="T206" s="132"/>
      <c r="U206" s="132"/>
      <c r="V206" s="132"/>
      <c r="W206" s="132"/>
    </row>
    <row r="207" spans="1:23" x14ac:dyDescent="0.3">
      <c r="A207" s="133"/>
      <c r="B207" s="136"/>
      <c r="C207" s="136"/>
      <c r="D207" s="136"/>
      <c r="E207" s="134"/>
      <c r="F207" s="138"/>
      <c r="G207" s="138"/>
      <c r="H207" s="136"/>
      <c r="I207" s="136"/>
      <c r="J207" s="136"/>
      <c r="K207" s="132"/>
      <c r="L207" s="132"/>
      <c r="M207" s="132"/>
      <c r="N207" s="132"/>
      <c r="O207" s="132"/>
      <c r="P207" s="132"/>
      <c r="Q207" s="132"/>
      <c r="R207" s="132"/>
      <c r="S207" s="132"/>
      <c r="T207" s="132"/>
      <c r="U207" s="132"/>
      <c r="V207" s="132"/>
      <c r="W207" s="132"/>
    </row>
    <row r="208" spans="1:23" x14ac:dyDescent="0.3">
      <c r="A208" s="133"/>
      <c r="B208" s="136"/>
      <c r="C208" s="136"/>
      <c r="D208" s="136"/>
      <c r="E208" s="134"/>
      <c r="F208" s="138"/>
      <c r="G208" s="138"/>
      <c r="H208" s="136"/>
      <c r="I208" s="136"/>
      <c r="J208" s="136"/>
      <c r="K208" s="136"/>
      <c r="L208" s="138"/>
      <c r="M208" s="135"/>
      <c r="N208" s="135"/>
      <c r="O208" s="134"/>
      <c r="P208" s="135"/>
      <c r="Q208" s="135"/>
      <c r="R208" s="134"/>
      <c r="S208" s="138"/>
      <c r="T208" s="138"/>
      <c r="U208" s="134"/>
      <c r="V208" s="134"/>
      <c r="W208" s="134"/>
    </row>
    <row r="209" spans="1:23" x14ac:dyDescent="0.3">
      <c r="A209" s="133"/>
      <c r="B209" s="136"/>
      <c r="C209" s="136"/>
      <c r="D209" s="136"/>
      <c r="E209" s="134"/>
      <c r="F209" s="138"/>
      <c r="G209" s="138"/>
      <c r="H209" s="136"/>
      <c r="I209" s="136"/>
      <c r="J209" s="136"/>
      <c r="K209" s="136"/>
      <c r="L209" s="138"/>
      <c r="M209" s="135"/>
      <c r="N209" s="135"/>
      <c r="O209" s="134"/>
      <c r="P209" s="135"/>
      <c r="Q209" s="135"/>
      <c r="R209" s="134"/>
      <c r="S209" s="138"/>
      <c r="T209" s="138"/>
      <c r="U209" s="134"/>
      <c r="V209" s="134"/>
      <c r="W209" s="134"/>
    </row>
    <row r="210" spans="1:23" x14ac:dyDescent="0.3">
      <c r="A210" s="133"/>
      <c r="B210" s="136"/>
      <c r="C210" s="136"/>
      <c r="D210" s="136"/>
      <c r="E210" s="134"/>
      <c r="F210" s="138"/>
      <c r="G210" s="138"/>
      <c r="H210" s="136"/>
      <c r="I210" s="136"/>
      <c r="J210" s="136"/>
      <c r="K210" s="136"/>
      <c r="L210" s="138"/>
      <c r="M210" s="135"/>
      <c r="N210" s="135"/>
      <c r="O210" s="134"/>
      <c r="P210" s="135"/>
      <c r="Q210" s="135"/>
      <c r="R210" s="134"/>
      <c r="S210" s="138"/>
      <c r="T210" s="138"/>
      <c r="U210" s="134"/>
      <c r="V210" s="134"/>
      <c r="W210" s="134"/>
    </row>
    <row r="211" spans="1:23" x14ac:dyDescent="0.3">
      <c r="A211" s="133"/>
      <c r="B211" s="136"/>
      <c r="C211" s="135"/>
      <c r="D211" s="135"/>
      <c r="E211" s="134"/>
      <c r="F211" s="138"/>
      <c r="G211" s="138"/>
      <c r="H211" s="136"/>
      <c r="I211" s="136"/>
      <c r="J211" s="136"/>
      <c r="K211" s="136"/>
      <c r="L211" s="138"/>
      <c r="M211" s="135"/>
      <c r="N211" s="135"/>
      <c r="O211" s="134"/>
      <c r="P211" s="135"/>
      <c r="Q211" s="135"/>
      <c r="R211" s="134"/>
      <c r="S211" s="138"/>
      <c r="T211" s="138"/>
      <c r="U211" s="134"/>
      <c r="V211" s="134"/>
      <c r="W211" s="134"/>
    </row>
    <row r="212" spans="1:23" x14ac:dyDescent="0.3">
      <c r="A212" s="133"/>
      <c r="B212" s="136"/>
      <c r="C212" s="135"/>
      <c r="D212" s="135"/>
      <c r="E212" s="134"/>
      <c r="F212" s="138"/>
      <c r="G212" s="138"/>
      <c r="H212" s="136"/>
      <c r="I212" s="136"/>
      <c r="J212" s="136"/>
      <c r="K212" s="136"/>
      <c r="L212" s="138"/>
      <c r="M212" s="135"/>
      <c r="N212" s="135"/>
      <c r="O212" s="134"/>
      <c r="P212" s="135"/>
      <c r="Q212" s="135"/>
      <c r="R212" s="134"/>
      <c r="S212" s="138"/>
      <c r="T212" s="138"/>
      <c r="U212" s="134"/>
      <c r="V212" s="134"/>
      <c r="W212" s="134"/>
    </row>
    <row r="213" spans="1:23" x14ac:dyDescent="0.3">
      <c r="A213" s="133"/>
      <c r="B213" s="135"/>
      <c r="C213" s="135"/>
      <c r="D213" s="135"/>
      <c r="E213" s="134"/>
      <c r="F213" s="138"/>
      <c r="G213" s="138"/>
      <c r="H213" s="136"/>
      <c r="I213" s="136"/>
      <c r="J213" s="136"/>
      <c r="K213" s="136"/>
      <c r="L213" s="138"/>
      <c r="M213" s="135"/>
      <c r="N213" s="135"/>
      <c r="O213" s="134"/>
      <c r="P213" s="135"/>
      <c r="Q213" s="135"/>
      <c r="R213" s="134"/>
      <c r="S213" s="138"/>
      <c r="T213" s="138"/>
      <c r="U213" s="134"/>
      <c r="V213" s="134"/>
      <c r="W213" s="134"/>
    </row>
    <row r="214" spans="1:23" x14ac:dyDescent="0.3">
      <c r="A214" s="133"/>
      <c r="B214" s="135"/>
      <c r="C214" s="135"/>
      <c r="D214" s="135"/>
      <c r="E214" s="134"/>
      <c r="F214" s="138"/>
      <c r="G214" s="138"/>
      <c r="H214" s="136"/>
      <c r="I214" s="136"/>
      <c r="J214" s="136"/>
      <c r="K214" s="136"/>
      <c r="L214" s="138"/>
      <c r="M214" s="135"/>
      <c r="N214" s="135"/>
      <c r="O214" s="134"/>
      <c r="P214" s="135"/>
      <c r="Q214" s="135"/>
      <c r="R214" s="134"/>
      <c r="S214" s="138"/>
      <c r="T214" s="138"/>
      <c r="U214" s="134"/>
      <c r="V214" s="134"/>
      <c r="W214" s="134"/>
    </row>
    <row r="215" spans="1:23" x14ac:dyDescent="0.3">
      <c r="A215" s="133"/>
      <c r="B215" s="135"/>
      <c r="C215" s="135"/>
      <c r="D215" s="135"/>
      <c r="E215" s="134"/>
      <c r="F215" s="138"/>
      <c r="G215" s="138"/>
      <c r="H215" s="136"/>
      <c r="I215" s="136"/>
      <c r="J215" s="136"/>
      <c r="K215" s="136"/>
      <c r="L215" s="138"/>
      <c r="M215" s="135"/>
      <c r="N215" s="135"/>
      <c r="O215" s="134"/>
      <c r="P215" s="135"/>
      <c r="Q215" s="135"/>
      <c r="R215" s="134"/>
      <c r="S215" s="138"/>
      <c r="T215" s="138"/>
      <c r="U215" s="134"/>
      <c r="V215" s="134"/>
      <c r="W215" s="134"/>
    </row>
    <row r="216" spans="1:23" x14ac:dyDescent="0.3">
      <c r="A216" s="133"/>
      <c r="B216" s="135"/>
      <c r="C216" s="135"/>
      <c r="D216" s="135"/>
      <c r="E216" s="134"/>
      <c r="F216" s="138"/>
      <c r="G216" s="138"/>
      <c r="H216" s="136"/>
      <c r="I216" s="136"/>
      <c r="J216" s="136"/>
      <c r="K216" s="136"/>
      <c r="L216" s="138"/>
      <c r="M216" s="135"/>
      <c r="N216" s="135"/>
      <c r="O216" s="134"/>
      <c r="P216" s="135"/>
      <c r="Q216" s="135"/>
      <c r="R216" s="134"/>
      <c r="S216" s="138"/>
      <c r="T216" s="138"/>
      <c r="U216" s="134"/>
      <c r="V216" s="134"/>
      <c r="W216" s="134"/>
    </row>
    <row r="217" spans="1:23" x14ac:dyDescent="0.3">
      <c r="A217" s="133"/>
      <c r="B217" s="135"/>
      <c r="C217" s="135"/>
      <c r="D217" s="135"/>
      <c r="E217" s="134"/>
      <c r="F217" s="138"/>
      <c r="G217" s="138"/>
      <c r="H217" s="136"/>
      <c r="I217" s="136"/>
      <c r="J217" s="136"/>
      <c r="K217" s="136"/>
      <c r="L217" s="138"/>
      <c r="M217" s="135"/>
      <c r="N217" s="135"/>
      <c r="O217" s="134"/>
      <c r="P217" s="135"/>
      <c r="Q217" s="135"/>
      <c r="R217" s="134"/>
      <c r="S217" s="138"/>
      <c r="T217" s="138"/>
      <c r="U217" s="134"/>
      <c r="V217" s="134"/>
      <c r="W217" s="134"/>
    </row>
    <row r="218" spans="1:23" x14ac:dyDescent="0.3">
      <c r="A218" s="133"/>
      <c r="B218" s="135"/>
      <c r="C218" s="135"/>
      <c r="D218" s="135"/>
      <c r="E218" s="134"/>
      <c r="F218" s="138"/>
      <c r="G218" s="138"/>
      <c r="H218" s="136"/>
      <c r="I218" s="136"/>
      <c r="J218" s="136"/>
      <c r="K218" s="136"/>
      <c r="L218" s="138"/>
      <c r="M218" s="135"/>
      <c r="N218" s="135"/>
      <c r="O218" s="134"/>
      <c r="P218" s="135"/>
      <c r="Q218" s="135"/>
      <c r="R218" s="134"/>
      <c r="S218" s="138"/>
      <c r="T218" s="138"/>
      <c r="U218" s="134"/>
      <c r="V218" s="134"/>
      <c r="W218" s="134"/>
    </row>
    <row r="219" spans="1:23" x14ac:dyDescent="0.3">
      <c r="A219" s="133"/>
      <c r="B219" s="135"/>
      <c r="C219" s="135"/>
      <c r="D219" s="135"/>
      <c r="E219" s="134"/>
      <c r="F219" s="138"/>
      <c r="G219" s="138"/>
      <c r="H219" s="136"/>
      <c r="I219" s="136"/>
      <c r="J219" s="136"/>
      <c r="K219" s="136"/>
      <c r="L219" s="138"/>
      <c r="M219" s="135"/>
      <c r="N219" s="135"/>
      <c r="O219" s="134"/>
      <c r="P219" s="135"/>
      <c r="Q219" s="135"/>
      <c r="R219" s="134"/>
      <c r="S219" s="138"/>
      <c r="T219" s="138"/>
      <c r="U219" s="134"/>
      <c r="V219" s="134"/>
      <c r="W219" s="134"/>
    </row>
    <row r="220" spans="1:23" x14ac:dyDescent="0.3">
      <c r="A220" s="133"/>
      <c r="B220" s="135"/>
      <c r="C220" s="135"/>
      <c r="D220" s="135"/>
      <c r="E220" s="134"/>
      <c r="F220" s="138"/>
      <c r="G220" s="138"/>
      <c r="H220" s="136"/>
      <c r="I220" s="136"/>
      <c r="J220" s="136"/>
      <c r="K220" s="136"/>
      <c r="L220" s="138"/>
      <c r="M220" s="135"/>
      <c r="N220" s="135"/>
      <c r="O220" s="134"/>
      <c r="P220" s="135"/>
      <c r="Q220" s="135"/>
      <c r="R220" s="134"/>
      <c r="S220" s="138"/>
      <c r="T220" s="138"/>
      <c r="U220" s="134"/>
      <c r="V220" s="134"/>
      <c r="W220" s="134"/>
    </row>
    <row r="221" spans="1:23" x14ac:dyDescent="0.3">
      <c r="A221" s="133"/>
      <c r="B221" s="135"/>
      <c r="C221" s="135"/>
      <c r="D221" s="135"/>
      <c r="E221" s="134"/>
      <c r="F221" s="138"/>
      <c r="G221" s="138"/>
      <c r="H221" s="136"/>
      <c r="I221" s="136"/>
      <c r="J221" s="136"/>
      <c r="K221" s="136"/>
      <c r="L221" s="138"/>
      <c r="M221" s="135"/>
      <c r="N221" s="135"/>
      <c r="O221" s="134"/>
      <c r="P221" s="135"/>
      <c r="Q221" s="135"/>
      <c r="R221" s="134"/>
      <c r="S221" s="138"/>
      <c r="T221" s="138"/>
      <c r="U221" s="134"/>
      <c r="V221" s="134"/>
      <c r="W221" s="134"/>
    </row>
    <row r="222" spans="1:23" x14ac:dyDescent="0.3">
      <c r="A222" s="133"/>
      <c r="B222" s="135"/>
      <c r="C222" s="135"/>
      <c r="D222" s="135"/>
      <c r="E222" s="134"/>
      <c r="F222" s="138"/>
      <c r="G222" s="138"/>
      <c r="H222" s="136"/>
      <c r="I222" s="136"/>
      <c r="J222" s="136"/>
      <c r="K222" s="136"/>
      <c r="L222" s="138"/>
      <c r="M222" s="135"/>
      <c r="N222" s="135"/>
      <c r="O222" s="134"/>
      <c r="P222" s="135"/>
      <c r="Q222" s="135"/>
      <c r="R222" s="134"/>
      <c r="S222" s="138"/>
      <c r="T222" s="138"/>
      <c r="U222" s="134"/>
      <c r="V222" s="134"/>
      <c r="W222" s="134"/>
    </row>
    <row r="223" spans="1:23" x14ac:dyDescent="0.3">
      <c r="A223" s="133"/>
      <c r="B223" s="135"/>
      <c r="C223" s="135"/>
      <c r="D223" s="135"/>
      <c r="E223" s="134"/>
      <c r="F223" s="138"/>
      <c r="G223" s="138"/>
      <c r="H223" s="136"/>
      <c r="I223" s="136"/>
      <c r="J223" s="136"/>
      <c r="K223" s="136"/>
      <c r="L223" s="138"/>
      <c r="M223" s="135"/>
      <c r="N223" s="135"/>
      <c r="O223" s="134"/>
      <c r="P223" s="135"/>
      <c r="Q223" s="135"/>
      <c r="R223" s="134"/>
      <c r="S223" s="138"/>
      <c r="T223" s="138"/>
      <c r="U223" s="134"/>
      <c r="V223" s="134"/>
      <c r="W223" s="134"/>
    </row>
    <row r="224" spans="1:23" x14ac:dyDescent="0.3">
      <c r="A224" s="133"/>
      <c r="B224" s="135"/>
      <c r="C224" s="135"/>
      <c r="D224" s="135"/>
      <c r="E224" s="135"/>
      <c r="F224" s="138"/>
      <c r="G224" s="138"/>
      <c r="H224" s="136"/>
      <c r="I224" s="136"/>
      <c r="J224" s="136"/>
      <c r="K224" s="136"/>
      <c r="L224" s="138"/>
      <c r="M224" s="135"/>
      <c r="N224" s="135"/>
      <c r="O224" s="134"/>
      <c r="P224" s="135"/>
      <c r="Q224" s="135"/>
      <c r="R224" s="134"/>
      <c r="S224" s="138"/>
      <c r="T224" s="138"/>
      <c r="U224" s="134"/>
      <c r="V224" s="134"/>
      <c r="W224" s="134"/>
    </row>
    <row r="225" spans="1:23" x14ac:dyDescent="0.3">
      <c r="A225" s="133"/>
      <c r="B225" s="135"/>
      <c r="C225" s="135"/>
      <c r="D225" s="135"/>
      <c r="E225" s="135"/>
      <c r="F225" s="138"/>
      <c r="G225" s="138"/>
      <c r="H225" s="136"/>
      <c r="I225" s="136"/>
      <c r="J225" s="136"/>
      <c r="K225" s="136"/>
      <c r="L225" s="138"/>
      <c r="M225" s="135"/>
      <c r="N225" s="135"/>
      <c r="O225" s="134"/>
      <c r="P225" s="135"/>
      <c r="Q225" s="135"/>
      <c r="R225" s="134"/>
      <c r="S225" s="138"/>
      <c r="T225" s="138"/>
      <c r="U225" s="134"/>
      <c r="V225" s="134"/>
      <c r="W225" s="134"/>
    </row>
    <row r="226" spans="1:23" x14ac:dyDescent="0.3">
      <c r="A226" s="133"/>
      <c r="B226" s="135"/>
      <c r="C226" s="135"/>
      <c r="D226" s="135"/>
      <c r="E226" s="135"/>
      <c r="F226" s="138"/>
      <c r="G226" s="138"/>
      <c r="H226" s="136"/>
      <c r="I226" s="136"/>
      <c r="J226" s="136"/>
      <c r="K226" s="136"/>
      <c r="L226" s="138"/>
      <c r="M226" s="135"/>
      <c r="N226" s="135"/>
      <c r="O226" s="134"/>
      <c r="P226" s="135"/>
      <c r="Q226" s="135"/>
      <c r="R226" s="134"/>
      <c r="S226" s="138"/>
      <c r="T226" s="138"/>
      <c r="U226" s="134"/>
      <c r="V226" s="134"/>
      <c r="W226" s="134"/>
    </row>
    <row r="227" spans="1:23" x14ac:dyDescent="0.3">
      <c r="A227" s="133"/>
      <c r="B227" s="135"/>
      <c r="C227" s="135"/>
      <c r="D227" s="135"/>
      <c r="E227" s="135"/>
      <c r="F227" s="138"/>
      <c r="G227" s="138"/>
      <c r="H227" s="136"/>
      <c r="I227" s="136"/>
      <c r="J227" s="136"/>
      <c r="K227" s="136"/>
      <c r="L227" s="138"/>
      <c r="M227" s="135"/>
      <c r="N227" s="135"/>
      <c r="O227" s="134"/>
      <c r="P227" s="135"/>
      <c r="Q227" s="135"/>
      <c r="R227" s="134"/>
      <c r="S227" s="138"/>
      <c r="T227" s="138"/>
      <c r="U227" s="134"/>
      <c r="V227" s="134"/>
      <c r="W227" s="134"/>
    </row>
    <row r="228" spans="1:23" x14ac:dyDescent="0.3">
      <c r="K228" s="136"/>
      <c r="L228" s="138"/>
      <c r="M228" s="135"/>
      <c r="N228" s="135"/>
      <c r="O228" s="134"/>
      <c r="P228" s="135"/>
      <c r="Q228" s="135"/>
      <c r="R228" s="134"/>
      <c r="S228" s="138"/>
      <c r="T228" s="138"/>
      <c r="U228" s="134"/>
      <c r="V228" s="134"/>
      <c r="W228" s="134"/>
    </row>
    <row r="229" spans="1:23" x14ac:dyDescent="0.3">
      <c r="A229" s="131"/>
      <c r="B229" s="131"/>
      <c r="C229" s="131"/>
      <c r="D229" s="131"/>
      <c r="E229" s="131"/>
      <c r="F229" s="137"/>
      <c r="G229" s="137"/>
      <c r="H229" s="137"/>
      <c r="I229" s="137"/>
      <c r="J229" s="137"/>
      <c r="K229" s="136"/>
      <c r="L229" s="138"/>
      <c r="M229" s="135"/>
      <c r="N229" s="135"/>
      <c r="O229" s="134"/>
      <c r="P229" s="135"/>
      <c r="Q229" s="135"/>
      <c r="R229" s="134"/>
      <c r="S229" s="138"/>
      <c r="T229" s="138"/>
      <c r="U229" s="134"/>
      <c r="V229" s="134"/>
      <c r="W229" s="134"/>
    </row>
    <row r="230" spans="1:23" x14ac:dyDescent="0.3">
      <c r="A230" s="131"/>
      <c r="B230" s="131"/>
      <c r="C230" s="131"/>
      <c r="D230" s="131"/>
      <c r="E230" s="131"/>
      <c r="F230" s="132"/>
      <c r="G230" s="132"/>
      <c r="H230" s="132"/>
      <c r="I230" s="132"/>
      <c r="J230" s="132"/>
      <c r="K230" s="136"/>
      <c r="L230" s="138"/>
      <c r="M230" s="135"/>
      <c r="N230" s="135"/>
      <c r="O230" s="134"/>
      <c r="P230" s="135"/>
      <c r="Q230" s="135"/>
      <c r="R230" s="134"/>
      <c r="S230" s="138"/>
      <c r="T230" s="138"/>
      <c r="U230" s="134"/>
      <c r="V230" s="134"/>
      <c r="W230" s="134"/>
    </row>
    <row r="231" spans="1:23" x14ac:dyDescent="0.3">
      <c r="A231" s="131"/>
      <c r="B231" s="132"/>
      <c r="C231" s="132"/>
      <c r="D231" s="132"/>
      <c r="E231" s="132"/>
      <c r="F231" s="132"/>
      <c r="G231" s="132"/>
      <c r="H231" s="132"/>
      <c r="I231" s="132"/>
      <c r="J231" s="132"/>
      <c r="K231" s="136"/>
      <c r="L231" s="138"/>
      <c r="M231" s="135"/>
      <c r="N231" s="135"/>
      <c r="O231" s="134"/>
      <c r="P231" s="135"/>
      <c r="Q231" s="135"/>
      <c r="R231" s="134"/>
      <c r="S231" s="138"/>
      <c r="T231" s="138"/>
      <c r="U231" s="134"/>
      <c r="V231" s="134"/>
      <c r="W231" s="134"/>
    </row>
    <row r="232" spans="1:23" x14ac:dyDescent="0.3">
      <c r="A232" s="133"/>
      <c r="B232" s="135"/>
      <c r="C232" s="135"/>
      <c r="D232" s="135"/>
      <c r="E232" s="134"/>
      <c r="F232" s="138"/>
      <c r="G232" s="138"/>
      <c r="H232" s="136"/>
      <c r="I232" s="136"/>
      <c r="J232" s="136"/>
    </row>
    <row r="233" spans="1:23" x14ac:dyDescent="0.3">
      <c r="A233" s="133"/>
      <c r="B233" s="135"/>
      <c r="C233" s="135"/>
      <c r="D233" s="135"/>
      <c r="E233" s="134"/>
      <c r="F233" s="138"/>
      <c r="G233" s="138"/>
      <c r="H233" s="136"/>
      <c r="I233" s="136"/>
      <c r="J233" s="136"/>
      <c r="K233" s="137"/>
      <c r="L233" s="137"/>
      <c r="M233" s="137"/>
      <c r="N233" s="137"/>
      <c r="O233" s="137"/>
      <c r="P233" s="137"/>
      <c r="Q233" s="137"/>
      <c r="R233" s="137"/>
      <c r="S233" s="137"/>
      <c r="T233" s="137"/>
      <c r="U233" s="137"/>
      <c r="V233" s="137"/>
      <c r="W233" s="137"/>
    </row>
    <row r="234" spans="1:23" x14ac:dyDescent="0.3">
      <c r="A234" s="133"/>
      <c r="B234" s="135"/>
      <c r="C234" s="135"/>
      <c r="D234" s="135"/>
      <c r="E234" s="134"/>
      <c r="F234" s="138"/>
      <c r="G234" s="138"/>
      <c r="H234" s="136"/>
      <c r="I234" s="136"/>
      <c r="J234" s="136"/>
      <c r="K234" s="132"/>
      <c r="L234" s="132"/>
      <c r="M234" s="132"/>
      <c r="N234" s="132"/>
      <c r="O234" s="132"/>
      <c r="P234" s="132"/>
      <c r="Q234" s="132"/>
      <c r="R234" s="132"/>
      <c r="S234" s="141"/>
      <c r="T234" s="132"/>
      <c r="U234" s="132"/>
      <c r="V234" s="132"/>
      <c r="W234" s="132"/>
    </row>
    <row r="235" spans="1:23" x14ac:dyDescent="0.3">
      <c r="A235" s="133"/>
      <c r="B235" s="135"/>
      <c r="C235" s="135"/>
      <c r="D235" s="135"/>
      <c r="E235" s="134"/>
      <c r="F235" s="138"/>
      <c r="G235" s="138"/>
      <c r="H235" s="136"/>
      <c r="I235" s="136"/>
      <c r="J235" s="136"/>
      <c r="K235" s="132"/>
      <c r="L235" s="132"/>
      <c r="M235" s="132"/>
      <c r="N235" s="132"/>
      <c r="O235" s="132"/>
      <c r="P235" s="132"/>
      <c r="Q235" s="132"/>
      <c r="R235" s="132"/>
      <c r="S235" s="132"/>
      <c r="T235" s="132"/>
      <c r="U235" s="132"/>
      <c r="V235" s="132"/>
      <c r="W235" s="132"/>
    </row>
    <row r="236" spans="1:23" x14ac:dyDescent="0.3">
      <c r="A236" s="133"/>
      <c r="B236" s="135"/>
      <c r="C236" s="135"/>
      <c r="D236" s="135"/>
      <c r="E236" s="134"/>
      <c r="F236" s="138"/>
      <c r="G236" s="138"/>
      <c r="H236" s="136"/>
      <c r="I236" s="136"/>
      <c r="J236" s="136"/>
      <c r="K236" s="138"/>
      <c r="L236" s="138"/>
      <c r="M236" s="135"/>
      <c r="N236" s="135"/>
      <c r="O236" s="134"/>
      <c r="P236" s="135"/>
      <c r="Q236" s="135"/>
      <c r="R236" s="134"/>
      <c r="S236" s="138"/>
      <c r="T236" s="138"/>
      <c r="U236" s="134"/>
      <c r="V236" s="134"/>
      <c r="W236" s="134"/>
    </row>
    <row r="237" spans="1:23" x14ac:dyDescent="0.3">
      <c r="A237" s="133"/>
      <c r="B237" s="135"/>
      <c r="C237" s="135"/>
      <c r="D237" s="135"/>
      <c r="E237" s="134"/>
      <c r="F237" s="138"/>
      <c r="G237" s="138"/>
      <c r="H237" s="136"/>
      <c r="I237" s="136"/>
      <c r="J237" s="136"/>
      <c r="K237" s="138"/>
      <c r="L237" s="138"/>
      <c r="M237" s="135"/>
      <c r="N237" s="135"/>
      <c r="O237" s="134"/>
      <c r="P237" s="135"/>
      <c r="Q237" s="135"/>
      <c r="R237" s="134"/>
      <c r="S237" s="138"/>
      <c r="T237" s="138"/>
      <c r="U237" s="134"/>
      <c r="V237" s="134"/>
      <c r="W237" s="134"/>
    </row>
    <row r="238" spans="1:23" x14ac:dyDescent="0.3">
      <c r="A238" s="133"/>
      <c r="B238" s="135"/>
      <c r="C238" s="135"/>
      <c r="D238" s="135"/>
      <c r="E238" s="134"/>
      <c r="F238" s="138"/>
      <c r="G238" s="138"/>
      <c r="H238" s="136"/>
      <c r="I238" s="136"/>
      <c r="J238" s="136"/>
      <c r="K238" s="138"/>
      <c r="L238" s="138"/>
      <c r="M238" s="135"/>
      <c r="N238" s="135"/>
      <c r="O238" s="134"/>
      <c r="P238" s="135"/>
      <c r="Q238" s="135"/>
      <c r="R238" s="134"/>
      <c r="S238" s="138"/>
      <c r="T238" s="138"/>
      <c r="U238" s="134"/>
      <c r="V238" s="134"/>
      <c r="W238" s="134"/>
    </row>
    <row r="239" spans="1:23" x14ac:dyDescent="0.3">
      <c r="A239" s="133"/>
      <c r="B239" s="135"/>
      <c r="C239" s="135"/>
      <c r="D239" s="135"/>
      <c r="E239" s="134"/>
      <c r="F239" s="138"/>
      <c r="G239" s="138"/>
      <c r="H239" s="136"/>
      <c r="I239" s="136"/>
      <c r="J239" s="136"/>
      <c r="K239" s="138"/>
      <c r="L239" s="138"/>
      <c r="M239" s="135"/>
      <c r="N239" s="135"/>
      <c r="O239" s="134"/>
      <c r="P239" s="135"/>
      <c r="Q239" s="135"/>
      <c r="R239" s="134"/>
      <c r="S239" s="138"/>
      <c r="T239" s="138"/>
      <c r="U239" s="134"/>
      <c r="V239" s="134"/>
      <c r="W239" s="134"/>
    </row>
    <row r="240" spans="1:23" x14ac:dyDescent="0.3">
      <c r="A240" s="133"/>
      <c r="B240" s="135"/>
      <c r="C240" s="135"/>
      <c r="D240" s="135"/>
      <c r="E240" s="134"/>
      <c r="F240" s="138"/>
      <c r="G240" s="138"/>
      <c r="H240" s="136"/>
      <c r="I240" s="136"/>
      <c r="J240" s="136"/>
      <c r="K240" s="138"/>
      <c r="L240" s="138"/>
      <c r="M240" s="135"/>
      <c r="N240" s="135"/>
      <c r="O240" s="134"/>
      <c r="P240" s="135"/>
      <c r="Q240" s="135"/>
      <c r="R240" s="134"/>
      <c r="S240" s="138"/>
      <c r="T240" s="138"/>
      <c r="U240" s="134"/>
      <c r="V240" s="134"/>
      <c r="W240" s="134"/>
    </row>
    <row r="241" spans="1:23" x14ac:dyDescent="0.3">
      <c r="A241" s="133"/>
      <c r="B241" s="135"/>
      <c r="C241" s="135"/>
      <c r="D241" s="135"/>
      <c r="E241" s="134"/>
      <c r="F241" s="138"/>
      <c r="G241" s="138"/>
      <c r="H241" s="136"/>
      <c r="I241" s="136"/>
      <c r="J241" s="136"/>
      <c r="K241" s="138"/>
      <c r="L241" s="138"/>
      <c r="M241" s="135"/>
      <c r="N241" s="135"/>
      <c r="O241" s="134"/>
      <c r="P241" s="135"/>
      <c r="Q241" s="135"/>
      <c r="R241" s="134"/>
      <c r="S241" s="138"/>
      <c r="T241" s="138"/>
      <c r="U241" s="134"/>
      <c r="V241" s="134"/>
      <c r="W241" s="134"/>
    </row>
    <row r="242" spans="1:23" x14ac:dyDescent="0.3">
      <c r="A242" s="133"/>
      <c r="B242" s="135"/>
      <c r="C242" s="135"/>
      <c r="D242" s="135"/>
      <c r="E242" s="134"/>
      <c r="F242" s="138"/>
      <c r="G242" s="138"/>
      <c r="H242" s="136"/>
      <c r="I242" s="136"/>
      <c r="J242" s="136"/>
      <c r="K242" s="138"/>
      <c r="L242" s="138"/>
      <c r="M242" s="135"/>
      <c r="N242" s="135"/>
      <c r="O242" s="134"/>
      <c r="P242" s="135"/>
      <c r="Q242" s="135"/>
      <c r="R242" s="134"/>
      <c r="S242" s="138"/>
      <c r="T242" s="138"/>
      <c r="U242" s="134"/>
      <c r="V242" s="134"/>
      <c r="W242" s="134"/>
    </row>
    <row r="243" spans="1:23" x14ac:dyDescent="0.3">
      <c r="A243" s="133"/>
      <c r="B243" s="135"/>
      <c r="C243" s="135"/>
      <c r="D243" s="135"/>
      <c r="E243" s="134"/>
      <c r="F243" s="138"/>
      <c r="G243" s="138"/>
      <c r="H243" s="136"/>
      <c r="I243" s="136"/>
      <c r="J243" s="136"/>
      <c r="K243" s="138"/>
      <c r="L243" s="138"/>
      <c r="M243" s="135"/>
      <c r="N243" s="135"/>
      <c r="O243" s="134"/>
      <c r="P243" s="135"/>
      <c r="Q243" s="135"/>
      <c r="R243" s="134"/>
      <c r="S243" s="138"/>
      <c r="T243" s="138"/>
      <c r="U243" s="134"/>
      <c r="V243" s="134"/>
      <c r="W243" s="134"/>
    </row>
    <row r="244" spans="1:23" x14ac:dyDescent="0.3">
      <c r="A244" s="133"/>
      <c r="B244" s="135"/>
      <c r="C244" s="135"/>
      <c r="D244" s="135"/>
      <c r="E244" s="134"/>
      <c r="F244" s="138"/>
      <c r="G244" s="138"/>
      <c r="H244" s="136"/>
      <c r="I244" s="136"/>
      <c r="J244" s="136"/>
      <c r="K244" s="138"/>
      <c r="L244" s="138"/>
      <c r="M244" s="135"/>
      <c r="N244" s="135"/>
      <c r="O244" s="134"/>
      <c r="P244" s="135"/>
      <c r="Q244" s="135"/>
      <c r="R244" s="134"/>
      <c r="S244" s="138"/>
      <c r="T244" s="138"/>
      <c r="U244" s="134"/>
      <c r="V244" s="134"/>
      <c r="W244" s="134"/>
    </row>
    <row r="245" spans="1:23" x14ac:dyDescent="0.3">
      <c r="A245" s="133"/>
      <c r="B245" s="135"/>
      <c r="C245" s="135"/>
      <c r="D245" s="135"/>
      <c r="E245" s="134"/>
      <c r="F245" s="138"/>
      <c r="G245" s="138"/>
      <c r="H245" s="136"/>
      <c r="I245" s="136"/>
      <c r="J245" s="136"/>
      <c r="K245" s="138"/>
      <c r="L245" s="138"/>
      <c r="M245" s="135"/>
      <c r="N245" s="135"/>
      <c r="O245" s="134"/>
      <c r="P245" s="135"/>
      <c r="Q245" s="135"/>
      <c r="R245" s="134"/>
      <c r="S245" s="138"/>
      <c r="T245" s="138"/>
      <c r="U245" s="134"/>
      <c r="V245" s="134"/>
      <c r="W245" s="134"/>
    </row>
    <row r="246" spans="1:23" x14ac:dyDescent="0.3">
      <c r="A246" s="133"/>
      <c r="B246" s="135"/>
      <c r="C246" s="135"/>
      <c r="D246" s="135"/>
      <c r="E246" s="134"/>
      <c r="F246" s="138"/>
      <c r="G246" s="138"/>
      <c r="H246" s="136"/>
      <c r="I246" s="136"/>
      <c r="J246" s="136"/>
      <c r="K246" s="138"/>
      <c r="L246" s="138"/>
      <c r="M246" s="135"/>
      <c r="N246" s="135"/>
      <c r="O246" s="134"/>
      <c r="P246" s="135"/>
      <c r="Q246" s="135"/>
      <c r="R246" s="134"/>
      <c r="S246" s="138"/>
      <c r="T246" s="138"/>
      <c r="U246" s="134"/>
      <c r="V246" s="134"/>
      <c r="W246" s="134"/>
    </row>
    <row r="247" spans="1:23" x14ac:dyDescent="0.3">
      <c r="A247" s="133"/>
      <c r="B247" s="135"/>
      <c r="C247" s="135"/>
      <c r="D247" s="135"/>
      <c r="E247" s="134"/>
      <c r="F247" s="138"/>
      <c r="G247" s="138"/>
      <c r="H247" s="136"/>
      <c r="I247" s="136"/>
      <c r="J247" s="136"/>
      <c r="K247" s="138"/>
      <c r="L247" s="138"/>
      <c r="M247" s="135"/>
      <c r="N247" s="135"/>
      <c r="O247" s="134"/>
      <c r="P247" s="135"/>
      <c r="Q247" s="135"/>
      <c r="R247" s="134"/>
      <c r="S247" s="138"/>
      <c r="T247" s="138"/>
      <c r="U247" s="134"/>
      <c r="V247" s="134"/>
      <c r="W247" s="134"/>
    </row>
    <row r="248" spans="1:23" x14ac:dyDescent="0.3">
      <c r="A248" s="133"/>
      <c r="B248" s="135"/>
      <c r="C248" s="135"/>
      <c r="D248" s="135"/>
      <c r="E248" s="134"/>
      <c r="F248" s="138"/>
      <c r="G248" s="138"/>
      <c r="H248" s="136"/>
      <c r="I248" s="136"/>
      <c r="J248" s="136"/>
      <c r="K248" s="138"/>
      <c r="L248" s="138"/>
      <c r="M248" s="135"/>
      <c r="N248" s="135"/>
      <c r="O248" s="134"/>
      <c r="P248" s="135"/>
      <c r="Q248" s="135"/>
      <c r="R248" s="134"/>
      <c r="S248" s="138"/>
      <c r="T248" s="138"/>
      <c r="U248" s="134"/>
      <c r="V248" s="134"/>
      <c r="W248" s="134"/>
    </row>
    <row r="249" spans="1:23" x14ac:dyDescent="0.3">
      <c r="A249" s="133"/>
      <c r="B249" s="135"/>
      <c r="C249" s="135"/>
      <c r="D249" s="135"/>
      <c r="E249" s="134"/>
      <c r="F249" s="138"/>
      <c r="G249" s="138"/>
      <c r="H249" s="136"/>
      <c r="I249" s="136"/>
      <c r="J249" s="136"/>
      <c r="K249" s="138"/>
      <c r="L249" s="138"/>
      <c r="M249" s="135"/>
      <c r="N249" s="135"/>
      <c r="O249" s="134"/>
      <c r="P249" s="135"/>
      <c r="Q249" s="135"/>
      <c r="R249" s="134"/>
      <c r="S249" s="138"/>
      <c r="T249" s="138"/>
      <c r="U249" s="134"/>
      <c r="V249" s="134"/>
      <c r="W249" s="134"/>
    </row>
    <row r="250" spans="1:23" x14ac:dyDescent="0.3">
      <c r="A250" s="133"/>
      <c r="B250" s="135"/>
      <c r="C250" s="135"/>
      <c r="D250" s="135"/>
      <c r="E250" s="134"/>
      <c r="F250" s="138"/>
      <c r="G250" s="138"/>
      <c r="H250" s="136"/>
      <c r="I250" s="136"/>
      <c r="J250" s="136"/>
      <c r="K250" s="138"/>
      <c r="L250" s="138"/>
      <c r="M250" s="135"/>
      <c r="N250" s="135"/>
      <c r="O250" s="134"/>
      <c r="P250" s="135"/>
      <c r="Q250" s="135"/>
      <c r="R250" s="134"/>
      <c r="S250" s="138"/>
      <c r="T250" s="138"/>
      <c r="U250" s="134"/>
      <c r="V250" s="134"/>
      <c r="W250" s="134"/>
    </row>
    <row r="251" spans="1:23" x14ac:dyDescent="0.3">
      <c r="A251" s="133"/>
      <c r="B251" s="135"/>
      <c r="C251" s="135"/>
      <c r="D251" s="135"/>
      <c r="E251" s="134"/>
      <c r="F251" s="138"/>
      <c r="G251" s="138"/>
      <c r="H251" s="136"/>
      <c r="I251" s="136"/>
      <c r="J251" s="136"/>
      <c r="K251" s="138"/>
      <c r="L251" s="138"/>
      <c r="M251" s="135"/>
      <c r="N251" s="135"/>
      <c r="O251" s="134"/>
      <c r="P251" s="135"/>
      <c r="Q251" s="135"/>
      <c r="R251" s="134"/>
      <c r="S251" s="138"/>
      <c r="T251" s="138"/>
      <c r="U251" s="134"/>
      <c r="V251" s="134"/>
      <c r="W251" s="134"/>
    </row>
    <row r="252" spans="1:23" x14ac:dyDescent="0.3">
      <c r="A252" s="133"/>
      <c r="B252" s="135"/>
      <c r="C252" s="135"/>
      <c r="D252" s="135"/>
      <c r="E252" s="134"/>
      <c r="F252" s="138"/>
      <c r="G252" s="138"/>
      <c r="H252" s="136"/>
      <c r="I252" s="136"/>
      <c r="J252" s="136"/>
      <c r="K252" s="138"/>
      <c r="L252" s="138"/>
      <c r="M252" s="135"/>
      <c r="N252" s="135"/>
      <c r="O252" s="134"/>
      <c r="P252" s="135"/>
      <c r="Q252" s="135"/>
      <c r="R252" s="134"/>
      <c r="S252" s="138"/>
      <c r="T252" s="138"/>
      <c r="U252" s="134"/>
      <c r="V252" s="134"/>
      <c r="W252" s="134"/>
    </row>
    <row r="253" spans="1:23" x14ac:dyDescent="0.3">
      <c r="A253" s="133"/>
      <c r="B253" s="135"/>
      <c r="C253" s="135"/>
      <c r="D253" s="135"/>
      <c r="E253" s="134"/>
      <c r="F253" s="138"/>
      <c r="G253" s="138"/>
      <c r="H253" s="136"/>
      <c r="I253" s="136"/>
      <c r="J253" s="136"/>
      <c r="K253" s="138"/>
      <c r="L253" s="138"/>
      <c r="M253" s="135"/>
      <c r="N253" s="135"/>
      <c r="O253" s="134"/>
      <c r="P253" s="135"/>
      <c r="Q253" s="135"/>
      <c r="R253" s="134"/>
      <c r="S253" s="138"/>
      <c r="T253" s="138"/>
      <c r="U253" s="134"/>
      <c r="V253" s="134"/>
      <c r="W253" s="134"/>
    </row>
    <row r="254" spans="1:23" x14ac:dyDescent="0.3">
      <c r="A254" s="133"/>
      <c r="B254" s="135"/>
      <c r="C254" s="135"/>
      <c r="D254" s="135"/>
      <c r="E254" s="134"/>
      <c r="F254" s="138"/>
      <c r="G254" s="138"/>
      <c r="H254" s="136"/>
      <c r="I254" s="136"/>
      <c r="J254" s="136"/>
      <c r="K254" s="138"/>
      <c r="L254" s="138"/>
      <c r="M254" s="135"/>
      <c r="N254" s="135"/>
      <c r="O254" s="134"/>
      <c r="P254" s="135"/>
      <c r="Q254" s="135"/>
      <c r="R254" s="134"/>
      <c r="S254" s="138"/>
      <c r="T254" s="138"/>
      <c r="U254" s="134"/>
      <c r="V254" s="134"/>
      <c r="W254" s="134"/>
    </row>
    <row r="255" spans="1:23" x14ac:dyDescent="0.3">
      <c r="A255" s="133"/>
      <c r="B255" s="135"/>
      <c r="C255" s="135"/>
      <c r="D255" s="135"/>
      <c r="E255" s="134"/>
      <c r="F255" s="138"/>
      <c r="G255" s="138"/>
      <c r="H255" s="136"/>
      <c r="I255" s="136"/>
      <c r="J255" s="136"/>
      <c r="K255" s="138"/>
      <c r="L255" s="138"/>
      <c r="M255" s="135"/>
      <c r="N255" s="135"/>
      <c r="O255" s="134"/>
      <c r="P255" s="135"/>
      <c r="Q255" s="135"/>
      <c r="R255" s="134"/>
      <c r="S255" s="138"/>
      <c r="T255" s="138"/>
      <c r="U255" s="134"/>
      <c r="V255" s="134"/>
      <c r="W255" s="134"/>
    </row>
    <row r="256" spans="1:23" x14ac:dyDescent="0.3">
      <c r="K256" s="138"/>
      <c r="L256" s="138"/>
      <c r="M256" s="135"/>
      <c r="N256" s="135"/>
      <c r="O256" s="134"/>
      <c r="P256" s="135"/>
      <c r="Q256" s="135"/>
      <c r="R256" s="134"/>
      <c r="S256" s="138"/>
      <c r="T256" s="138"/>
      <c r="U256" s="134"/>
      <c r="V256" s="134"/>
      <c r="W256" s="134"/>
    </row>
    <row r="257" spans="1:23" x14ac:dyDescent="0.3">
      <c r="A257" s="131"/>
      <c r="B257" s="131"/>
      <c r="C257" s="131"/>
      <c r="D257" s="131"/>
      <c r="E257" s="131"/>
      <c r="F257" s="137"/>
      <c r="G257" s="137"/>
      <c r="H257" s="137"/>
      <c r="I257" s="137"/>
      <c r="J257" s="137"/>
      <c r="K257" s="138"/>
      <c r="L257" s="138"/>
      <c r="M257" s="135"/>
      <c r="N257" s="135"/>
      <c r="O257" s="134"/>
      <c r="P257" s="135"/>
      <c r="Q257" s="135"/>
      <c r="R257" s="134"/>
      <c r="S257" s="138"/>
      <c r="T257" s="138"/>
      <c r="U257" s="134"/>
      <c r="V257" s="134"/>
      <c r="W257" s="134"/>
    </row>
    <row r="258" spans="1:23" x14ac:dyDescent="0.3">
      <c r="A258" s="131"/>
      <c r="B258" s="131"/>
      <c r="C258" s="131"/>
      <c r="D258" s="131"/>
      <c r="E258" s="131"/>
      <c r="F258" s="132"/>
      <c r="G258" s="132"/>
      <c r="H258" s="132"/>
      <c r="I258" s="132"/>
      <c r="J258" s="132"/>
      <c r="K258" s="138"/>
      <c r="L258" s="138"/>
      <c r="M258" s="135"/>
      <c r="N258" s="135"/>
      <c r="O258" s="134"/>
      <c r="P258" s="135"/>
      <c r="Q258" s="135"/>
      <c r="R258" s="134"/>
      <c r="S258" s="138"/>
      <c r="T258" s="138"/>
      <c r="U258" s="134"/>
      <c r="V258" s="134"/>
      <c r="W258" s="134"/>
    </row>
    <row r="259" spans="1:23" x14ac:dyDescent="0.3">
      <c r="A259" s="131"/>
      <c r="B259" s="132"/>
      <c r="C259" s="132"/>
      <c r="D259" s="132"/>
      <c r="E259" s="132"/>
      <c r="F259" s="132"/>
      <c r="G259" s="132"/>
      <c r="H259" s="132"/>
      <c r="I259" s="132"/>
      <c r="J259" s="132"/>
      <c r="K259" s="138"/>
      <c r="L259" s="138"/>
      <c r="M259" s="135"/>
      <c r="N259" s="135"/>
      <c r="O259" s="134"/>
      <c r="P259" s="135"/>
      <c r="Q259" s="135"/>
      <c r="R259" s="134"/>
      <c r="S259" s="138"/>
      <c r="T259" s="138"/>
      <c r="U259" s="134"/>
      <c r="V259" s="134"/>
      <c r="W259" s="134"/>
    </row>
    <row r="260" spans="1:23" x14ac:dyDescent="0.3">
      <c r="A260" s="139"/>
      <c r="B260" s="135"/>
      <c r="C260" s="135"/>
      <c r="D260" s="135"/>
      <c r="E260" s="134"/>
      <c r="F260" s="135"/>
      <c r="G260" s="135"/>
      <c r="H260" s="135"/>
      <c r="I260" s="135"/>
      <c r="J260" s="135"/>
    </row>
    <row r="261" spans="1:23" x14ac:dyDescent="0.3">
      <c r="A261" s="139"/>
      <c r="B261" s="135"/>
      <c r="C261" s="135"/>
      <c r="D261" s="135"/>
      <c r="E261" s="134"/>
      <c r="F261" s="135"/>
      <c r="G261" s="135"/>
      <c r="H261" s="135"/>
      <c r="I261" s="135"/>
      <c r="J261" s="135"/>
      <c r="K261" s="137"/>
      <c r="L261" s="137"/>
      <c r="M261" s="137"/>
      <c r="N261" s="137"/>
      <c r="O261" s="137"/>
      <c r="P261" s="137"/>
      <c r="Q261" s="137"/>
      <c r="R261" s="137"/>
      <c r="S261" s="137"/>
      <c r="T261" s="137"/>
      <c r="U261" s="137"/>
      <c r="V261" s="137"/>
      <c r="W261" s="137"/>
    </row>
    <row r="262" spans="1:23" x14ac:dyDescent="0.3">
      <c r="A262" s="139"/>
      <c r="B262" s="135"/>
      <c r="C262" s="135"/>
      <c r="D262" s="135"/>
      <c r="E262" s="134"/>
      <c r="F262" s="135"/>
      <c r="G262" s="135"/>
      <c r="H262" s="135"/>
      <c r="I262" s="135"/>
      <c r="J262" s="135"/>
      <c r="K262" s="132"/>
      <c r="L262" s="132"/>
      <c r="M262" s="132"/>
      <c r="N262" s="132"/>
      <c r="O262" s="132"/>
      <c r="P262" s="132"/>
      <c r="Q262" s="132"/>
      <c r="R262" s="132"/>
      <c r="S262" s="141"/>
      <c r="T262" s="132"/>
      <c r="U262" s="132"/>
      <c r="V262" s="132"/>
      <c r="W262" s="132"/>
    </row>
    <row r="263" spans="1:23" x14ac:dyDescent="0.3">
      <c r="A263" s="139"/>
      <c r="B263" s="135"/>
      <c r="C263" s="135"/>
      <c r="D263" s="135"/>
      <c r="E263" s="134"/>
      <c r="F263" s="135"/>
      <c r="G263" s="135"/>
      <c r="H263" s="135"/>
      <c r="I263" s="135"/>
      <c r="J263" s="135"/>
      <c r="K263" s="132"/>
      <c r="L263" s="132"/>
      <c r="M263" s="132"/>
      <c r="N263" s="132"/>
      <c r="O263" s="132"/>
      <c r="P263" s="132"/>
      <c r="Q263" s="132"/>
      <c r="R263" s="132"/>
      <c r="S263" s="132"/>
      <c r="T263" s="132"/>
      <c r="U263" s="132"/>
      <c r="V263" s="132"/>
      <c r="W263" s="132"/>
    </row>
    <row r="264" spans="1:23" x14ac:dyDescent="0.3">
      <c r="A264" s="139"/>
      <c r="B264" s="135"/>
      <c r="C264" s="135"/>
      <c r="D264" s="135"/>
      <c r="E264" s="134"/>
      <c r="F264" s="135"/>
      <c r="G264" s="135"/>
      <c r="H264" s="135"/>
      <c r="I264" s="135"/>
      <c r="J264" s="135"/>
      <c r="K264" s="135"/>
      <c r="L264" s="135"/>
      <c r="M264" s="135"/>
      <c r="N264" s="135"/>
      <c r="O264" s="134"/>
      <c r="P264" s="135"/>
      <c r="Q264" s="135"/>
      <c r="R264" s="134"/>
      <c r="S264" s="135"/>
      <c r="T264" s="135"/>
      <c r="U264" s="134"/>
      <c r="V264" s="134"/>
      <c r="W264" s="134"/>
    </row>
    <row r="265" spans="1:23" x14ac:dyDescent="0.3">
      <c r="A265" s="139"/>
      <c r="B265" s="135"/>
      <c r="C265" s="135"/>
      <c r="D265" s="135"/>
      <c r="E265" s="134"/>
      <c r="F265" s="135"/>
      <c r="G265" s="135"/>
      <c r="H265" s="135"/>
      <c r="I265" s="135"/>
      <c r="J265" s="135"/>
      <c r="K265" s="135"/>
      <c r="L265" s="135"/>
      <c r="M265" s="135"/>
      <c r="N265" s="135"/>
      <c r="O265" s="134"/>
      <c r="P265" s="135"/>
      <c r="Q265" s="135"/>
      <c r="R265" s="134"/>
      <c r="S265" s="135"/>
      <c r="T265" s="135"/>
      <c r="U265" s="134"/>
      <c r="V265" s="134"/>
      <c r="W265" s="134"/>
    </row>
    <row r="266" spans="1:23" x14ac:dyDescent="0.3">
      <c r="A266" s="139"/>
      <c r="B266" s="135"/>
      <c r="C266" s="135"/>
      <c r="D266" s="135"/>
      <c r="E266" s="134"/>
      <c r="F266" s="135"/>
      <c r="G266" s="135"/>
      <c r="H266" s="135"/>
      <c r="I266" s="135"/>
      <c r="J266" s="135"/>
      <c r="K266" s="135"/>
      <c r="L266" s="135"/>
      <c r="M266" s="135"/>
      <c r="N266" s="135"/>
      <c r="O266" s="134"/>
      <c r="P266" s="135"/>
      <c r="Q266" s="135"/>
      <c r="R266" s="134"/>
      <c r="S266" s="135"/>
      <c r="T266" s="135"/>
      <c r="U266" s="134"/>
      <c r="V266" s="134"/>
      <c r="W266" s="134"/>
    </row>
    <row r="267" spans="1:23" x14ac:dyDescent="0.3">
      <c r="A267" s="139"/>
      <c r="B267" s="135"/>
      <c r="C267" s="135"/>
      <c r="D267" s="135"/>
      <c r="E267" s="134"/>
      <c r="F267" s="135"/>
      <c r="G267" s="135"/>
      <c r="H267" s="135"/>
      <c r="I267" s="135"/>
      <c r="J267" s="135"/>
      <c r="K267" s="135"/>
      <c r="L267" s="135"/>
      <c r="M267" s="135"/>
      <c r="N267" s="135"/>
      <c r="O267" s="134"/>
      <c r="P267" s="135"/>
      <c r="Q267" s="135"/>
      <c r="R267" s="134"/>
      <c r="S267" s="135"/>
      <c r="T267" s="135"/>
      <c r="U267" s="134"/>
      <c r="V267" s="134"/>
      <c r="W267" s="134"/>
    </row>
    <row r="268" spans="1:23" x14ac:dyDescent="0.3">
      <c r="A268" s="139"/>
      <c r="B268" s="135"/>
      <c r="C268" s="135"/>
      <c r="D268" s="135"/>
      <c r="E268" s="134"/>
      <c r="F268" s="135"/>
      <c r="G268" s="135"/>
      <c r="H268" s="135"/>
      <c r="I268" s="135"/>
      <c r="J268" s="135"/>
      <c r="K268" s="135"/>
      <c r="L268" s="135"/>
      <c r="M268" s="135"/>
      <c r="N268" s="135"/>
      <c r="O268" s="134"/>
      <c r="P268" s="135"/>
      <c r="Q268" s="135"/>
      <c r="R268" s="134"/>
      <c r="S268" s="135"/>
      <c r="T268" s="135"/>
      <c r="U268" s="134"/>
      <c r="V268" s="134"/>
      <c r="W268" s="134"/>
    </row>
    <row r="269" spans="1:23" x14ac:dyDescent="0.3">
      <c r="A269" s="139"/>
      <c r="B269" s="135"/>
      <c r="C269" s="135"/>
      <c r="D269" s="135"/>
      <c r="E269" s="134"/>
      <c r="F269" s="135"/>
      <c r="G269" s="135"/>
      <c r="H269" s="135"/>
      <c r="I269" s="135"/>
      <c r="J269" s="135"/>
      <c r="K269" s="135"/>
      <c r="L269" s="135"/>
      <c r="M269" s="135"/>
      <c r="N269" s="135"/>
      <c r="O269" s="134"/>
      <c r="P269" s="135"/>
      <c r="Q269" s="135"/>
      <c r="R269" s="134"/>
      <c r="S269" s="135"/>
      <c r="T269" s="135"/>
      <c r="U269" s="134"/>
      <c r="V269" s="134"/>
      <c r="W269" s="134"/>
    </row>
    <row r="270" spans="1:23" x14ac:dyDescent="0.3">
      <c r="A270" s="139"/>
      <c r="B270" s="135"/>
      <c r="C270" s="135"/>
      <c r="D270" s="135"/>
      <c r="E270" s="134"/>
      <c r="F270" s="135"/>
      <c r="G270" s="135"/>
      <c r="H270" s="135"/>
      <c r="I270" s="135"/>
      <c r="J270" s="135"/>
      <c r="K270" s="135"/>
      <c r="L270" s="135"/>
      <c r="M270" s="135"/>
      <c r="N270" s="135"/>
      <c r="O270" s="134"/>
      <c r="P270" s="135"/>
      <c r="Q270" s="135"/>
      <c r="R270" s="134"/>
      <c r="S270" s="135"/>
      <c r="T270" s="135"/>
      <c r="U270" s="134"/>
      <c r="V270" s="134"/>
      <c r="W270" s="134"/>
    </row>
    <row r="271" spans="1:23" x14ac:dyDescent="0.3">
      <c r="A271" s="139"/>
      <c r="B271" s="135"/>
      <c r="C271" s="135"/>
      <c r="D271" s="135"/>
      <c r="E271" s="134"/>
      <c r="F271" s="135"/>
      <c r="G271" s="135"/>
      <c r="H271" s="135"/>
      <c r="I271" s="135"/>
      <c r="J271" s="135"/>
      <c r="K271" s="135"/>
      <c r="L271" s="135"/>
      <c r="M271" s="135"/>
      <c r="N271" s="135"/>
      <c r="O271" s="134"/>
      <c r="P271" s="135"/>
      <c r="Q271" s="135"/>
      <c r="R271" s="134"/>
      <c r="S271" s="135"/>
      <c r="T271" s="135"/>
      <c r="U271" s="134"/>
      <c r="V271" s="134"/>
      <c r="W271" s="134"/>
    </row>
    <row r="272" spans="1:23" x14ac:dyDescent="0.3">
      <c r="A272" s="139"/>
      <c r="B272" s="135"/>
      <c r="C272" s="135"/>
      <c r="D272" s="135"/>
      <c r="E272" s="134"/>
      <c r="F272" s="135"/>
      <c r="G272" s="135"/>
      <c r="H272" s="135"/>
      <c r="I272" s="135"/>
      <c r="J272" s="135"/>
      <c r="K272" s="135"/>
      <c r="L272" s="135"/>
      <c r="M272" s="135"/>
      <c r="N272" s="135"/>
      <c r="O272" s="134"/>
      <c r="P272" s="135"/>
      <c r="Q272" s="135"/>
      <c r="R272" s="134"/>
      <c r="S272" s="135"/>
      <c r="T272" s="135"/>
      <c r="U272" s="134"/>
      <c r="V272" s="134"/>
      <c r="W272" s="134"/>
    </row>
    <row r="273" spans="1:23" x14ac:dyDescent="0.3">
      <c r="A273" s="139"/>
      <c r="B273" s="135"/>
      <c r="C273" s="135"/>
      <c r="D273" s="135"/>
      <c r="E273" s="134"/>
      <c r="F273" s="135"/>
      <c r="G273" s="135"/>
      <c r="H273" s="135"/>
      <c r="I273" s="135"/>
      <c r="J273" s="135"/>
      <c r="K273" s="135"/>
      <c r="L273" s="135"/>
      <c r="M273" s="135"/>
      <c r="N273" s="135"/>
      <c r="O273" s="134"/>
      <c r="P273" s="135"/>
      <c r="Q273" s="135"/>
      <c r="R273" s="134"/>
      <c r="S273" s="135"/>
      <c r="T273" s="135"/>
      <c r="U273" s="134"/>
      <c r="V273" s="134"/>
      <c r="W273" s="134"/>
    </row>
    <row r="274" spans="1:23" x14ac:dyDescent="0.3">
      <c r="A274" s="139"/>
      <c r="B274" s="135"/>
      <c r="C274" s="135"/>
      <c r="D274" s="135"/>
      <c r="E274" s="134"/>
      <c r="F274" s="135"/>
      <c r="G274" s="135"/>
      <c r="H274" s="135"/>
      <c r="I274" s="135"/>
      <c r="J274" s="135"/>
      <c r="K274" s="135"/>
      <c r="L274" s="135"/>
      <c r="M274" s="135"/>
      <c r="N274" s="135"/>
      <c r="O274" s="134"/>
      <c r="P274" s="135"/>
      <c r="Q274" s="135"/>
      <c r="R274" s="134"/>
      <c r="S274" s="135"/>
      <c r="T274" s="135"/>
      <c r="U274" s="134"/>
      <c r="V274" s="134"/>
      <c r="W274" s="134"/>
    </row>
    <row r="275" spans="1:23" x14ac:dyDescent="0.3">
      <c r="A275" s="139"/>
      <c r="B275" s="135"/>
      <c r="C275" s="135"/>
      <c r="D275" s="135"/>
      <c r="E275" s="134"/>
      <c r="F275" s="135"/>
      <c r="G275" s="135"/>
      <c r="H275" s="135"/>
      <c r="I275" s="135"/>
      <c r="J275" s="135"/>
      <c r="K275" s="135"/>
      <c r="L275" s="135"/>
      <c r="M275" s="135"/>
      <c r="N275" s="135"/>
      <c r="O275" s="134"/>
      <c r="P275" s="135"/>
      <c r="Q275" s="135"/>
      <c r="R275" s="134"/>
      <c r="S275" s="135"/>
      <c r="T275" s="135"/>
      <c r="U275" s="134"/>
      <c r="V275" s="134"/>
      <c r="W275" s="134"/>
    </row>
    <row r="276" spans="1:23" x14ac:dyDescent="0.3">
      <c r="A276" s="139"/>
      <c r="B276" s="135"/>
      <c r="C276" s="135"/>
      <c r="D276" s="135"/>
      <c r="E276" s="134"/>
      <c r="F276" s="135"/>
      <c r="G276" s="135"/>
      <c r="H276" s="135"/>
      <c r="I276" s="135"/>
      <c r="J276" s="135"/>
      <c r="K276" s="135"/>
      <c r="L276" s="135"/>
      <c r="M276" s="135"/>
      <c r="N276" s="135"/>
      <c r="O276" s="134"/>
      <c r="P276" s="135"/>
      <c r="Q276" s="135"/>
      <c r="R276" s="134"/>
      <c r="S276" s="135"/>
      <c r="T276" s="135"/>
      <c r="U276" s="134"/>
      <c r="V276" s="134"/>
      <c r="W276" s="134"/>
    </row>
    <row r="277" spans="1:23" x14ac:dyDescent="0.3">
      <c r="A277" s="139"/>
      <c r="B277" s="135"/>
      <c r="C277" s="135"/>
      <c r="D277" s="135"/>
      <c r="E277" s="134"/>
      <c r="F277" s="135"/>
      <c r="G277" s="135"/>
      <c r="H277" s="135"/>
      <c r="I277" s="135"/>
      <c r="J277" s="135"/>
      <c r="K277" s="135"/>
      <c r="L277" s="135"/>
      <c r="M277" s="135"/>
      <c r="N277" s="135"/>
      <c r="O277" s="134"/>
      <c r="P277" s="135"/>
      <c r="Q277" s="135"/>
      <c r="R277" s="134"/>
      <c r="S277" s="135"/>
      <c r="T277" s="135"/>
      <c r="U277" s="134"/>
      <c r="V277" s="134"/>
      <c r="W277" s="134"/>
    </row>
    <row r="278" spans="1:23" x14ac:dyDescent="0.3">
      <c r="A278" s="139"/>
      <c r="B278" s="135"/>
      <c r="C278" s="135"/>
      <c r="D278" s="135"/>
      <c r="E278" s="134"/>
      <c r="F278" s="135"/>
      <c r="G278" s="135"/>
      <c r="H278" s="135"/>
      <c r="I278" s="135"/>
      <c r="J278" s="135"/>
      <c r="K278" s="135"/>
      <c r="L278" s="135"/>
      <c r="M278" s="135"/>
      <c r="N278" s="135"/>
      <c r="O278" s="134"/>
      <c r="P278" s="135"/>
      <c r="Q278" s="135"/>
      <c r="R278" s="134"/>
      <c r="S278" s="135"/>
      <c r="T278" s="135"/>
      <c r="U278" s="134"/>
      <c r="V278" s="134"/>
      <c r="W278" s="134"/>
    </row>
    <row r="279" spans="1:23" x14ac:dyDescent="0.3">
      <c r="A279" s="139"/>
      <c r="B279" s="135"/>
      <c r="C279" s="135"/>
      <c r="D279" s="135"/>
      <c r="E279" s="134"/>
      <c r="F279" s="135"/>
      <c r="G279" s="135"/>
      <c r="H279" s="135"/>
      <c r="I279" s="135"/>
      <c r="J279" s="135"/>
      <c r="K279" s="135"/>
      <c r="L279" s="135"/>
      <c r="M279" s="135"/>
      <c r="N279" s="135"/>
      <c r="O279" s="134"/>
      <c r="P279" s="135"/>
      <c r="Q279" s="135"/>
      <c r="R279" s="134"/>
      <c r="S279" s="135"/>
      <c r="T279" s="135"/>
      <c r="U279" s="134"/>
      <c r="V279" s="134"/>
      <c r="W279" s="134"/>
    </row>
    <row r="280" spans="1:23" x14ac:dyDescent="0.3">
      <c r="A280" s="139"/>
      <c r="B280" s="135"/>
      <c r="C280" s="135"/>
      <c r="D280" s="135"/>
      <c r="E280" s="134"/>
      <c r="F280" s="135"/>
      <c r="G280" s="135"/>
      <c r="H280" s="135"/>
      <c r="I280" s="135"/>
      <c r="J280" s="135"/>
      <c r="K280" s="135"/>
      <c r="L280" s="135"/>
      <c r="M280" s="135"/>
      <c r="N280" s="135"/>
      <c r="O280" s="134"/>
      <c r="P280" s="135"/>
      <c r="Q280" s="135"/>
      <c r="R280" s="134"/>
      <c r="S280" s="135"/>
      <c r="T280" s="135"/>
      <c r="U280" s="134"/>
      <c r="V280" s="134"/>
      <c r="W280" s="134"/>
    </row>
    <row r="281" spans="1:23" x14ac:dyDescent="0.3">
      <c r="A281" s="139"/>
      <c r="B281" s="135"/>
      <c r="C281" s="135"/>
      <c r="D281" s="135"/>
      <c r="E281" s="134"/>
      <c r="F281" s="135"/>
      <c r="G281" s="135"/>
      <c r="H281" s="135"/>
      <c r="I281" s="135"/>
      <c r="J281" s="135"/>
      <c r="K281" s="135"/>
      <c r="L281" s="135"/>
      <c r="M281" s="135"/>
      <c r="N281" s="135"/>
      <c r="O281" s="134"/>
      <c r="P281" s="135"/>
      <c r="Q281" s="135"/>
      <c r="R281" s="134"/>
      <c r="S281" s="135"/>
      <c r="T281" s="135"/>
      <c r="U281" s="134"/>
      <c r="V281" s="134"/>
      <c r="W281" s="134"/>
    </row>
    <row r="282" spans="1:23" x14ac:dyDescent="0.3">
      <c r="A282" s="139"/>
      <c r="B282" s="135"/>
      <c r="C282" s="135"/>
      <c r="D282" s="135"/>
      <c r="E282" s="134"/>
      <c r="F282" s="135"/>
      <c r="G282" s="135"/>
      <c r="H282" s="135"/>
      <c r="I282" s="135"/>
      <c r="J282" s="135"/>
      <c r="K282" s="135"/>
      <c r="L282" s="135"/>
      <c r="M282" s="135"/>
      <c r="N282" s="135"/>
      <c r="O282" s="134"/>
      <c r="P282" s="135"/>
      <c r="Q282" s="135"/>
      <c r="R282" s="134"/>
      <c r="S282" s="135"/>
      <c r="T282" s="135"/>
      <c r="U282" s="134"/>
      <c r="V282" s="134"/>
      <c r="W282" s="134"/>
    </row>
    <row r="283" spans="1:23" x14ac:dyDescent="0.3">
      <c r="A283" s="139"/>
      <c r="B283" s="135"/>
      <c r="C283" s="135"/>
      <c r="D283" s="135"/>
      <c r="E283" s="134"/>
      <c r="F283" s="135"/>
      <c r="G283" s="135"/>
      <c r="H283" s="135"/>
      <c r="I283" s="135"/>
      <c r="J283" s="135"/>
      <c r="K283" s="135"/>
      <c r="L283" s="135"/>
      <c r="M283" s="135"/>
      <c r="N283" s="135"/>
      <c r="O283" s="134"/>
      <c r="P283" s="135"/>
      <c r="Q283" s="135"/>
      <c r="R283" s="134"/>
      <c r="S283" s="135"/>
      <c r="T283" s="135"/>
      <c r="U283" s="134"/>
      <c r="V283" s="134"/>
      <c r="W283" s="134"/>
    </row>
    <row r="284" spans="1:23" x14ac:dyDescent="0.3">
      <c r="K284" s="135"/>
      <c r="L284" s="135"/>
      <c r="M284" s="135"/>
      <c r="N284" s="135"/>
      <c r="O284" s="134"/>
      <c r="P284" s="135"/>
      <c r="Q284" s="135"/>
      <c r="R284" s="134"/>
      <c r="S284" s="135"/>
      <c r="T284" s="135"/>
      <c r="U284" s="134"/>
      <c r="V284" s="134"/>
      <c r="W284" s="134"/>
    </row>
    <row r="285" spans="1:23" x14ac:dyDescent="0.3">
      <c r="K285" s="135"/>
      <c r="L285" s="135"/>
      <c r="M285" s="135"/>
      <c r="N285" s="135"/>
      <c r="O285" s="134"/>
      <c r="P285" s="135"/>
      <c r="Q285" s="135"/>
      <c r="R285" s="134"/>
      <c r="S285" s="135"/>
      <c r="T285" s="135"/>
      <c r="U285" s="134"/>
      <c r="V285" s="134"/>
      <c r="W285" s="134"/>
    </row>
    <row r="286" spans="1:23" x14ac:dyDescent="0.3">
      <c r="K286" s="135"/>
      <c r="L286" s="135"/>
      <c r="M286" s="135"/>
      <c r="N286" s="135"/>
      <c r="O286" s="134"/>
      <c r="P286" s="135"/>
      <c r="Q286" s="135"/>
      <c r="R286" s="134"/>
      <c r="S286" s="135"/>
      <c r="T286" s="135"/>
      <c r="U286" s="134"/>
      <c r="V286" s="134"/>
      <c r="W286" s="134"/>
    </row>
    <row r="287" spans="1:23" x14ac:dyDescent="0.3">
      <c r="K287" s="135"/>
      <c r="L287" s="135"/>
      <c r="M287" s="135"/>
      <c r="N287" s="135"/>
      <c r="O287" s="134"/>
      <c r="P287" s="135"/>
      <c r="Q287" s="135"/>
      <c r="R287" s="134"/>
      <c r="S287" s="135"/>
      <c r="T287" s="135"/>
      <c r="U287" s="134"/>
      <c r="V287" s="134"/>
      <c r="W287" s="134"/>
    </row>
  </sheetData>
  <mergeCells count="39">
    <mergeCell ref="A1:O1"/>
    <mergeCell ref="A3:B5"/>
    <mergeCell ref="C3:E3"/>
    <mergeCell ref="F3:H3"/>
    <mergeCell ref="J3:K4"/>
    <mergeCell ref="M3:O3"/>
    <mergeCell ref="M4:N4"/>
    <mergeCell ref="M5:O5"/>
    <mergeCell ref="F34:I34"/>
    <mergeCell ref="A36:I36"/>
    <mergeCell ref="E38:G38"/>
    <mergeCell ref="F42:I42"/>
    <mergeCell ref="A7:C7"/>
    <mergeCell ref="E7:G7"/>
    <mergeCell ref="B8:C8"/>
    <mergeCell ref="A10:C10"/>
    <mergeCell ref="A17:I17"/>
    <mergeCell ref="M18:O18"/>
    <mergeCell ref="F26:I26"/>
    <mergeCell ref="A28:I28"/>
    <mergeCell ref="A29:B29"/>
    <mergeCell ref="C29:E29"/>
    <mergeCell ref="F29:G29"/>
    <mergeCell ref="H29:I29"/>
    <mergeCell ref="A18:B18"/>
    <mergeCell ref="C18:D18"/>
    <mergeCell ref="E18:F18"/>
    <mergeCell ref="G18:I18"/>
    <mergeCell ref="A44:I44"/>
    <mergeCell ref="H56:I56"/>
    <mergeCell ref="G57:I57"/>
    <mergeCell ref="A59:I59"/>
    <mergeCell ref="A49:B49"/>
    <mergeCell ref="F51:I51"/>
    <mergeCell ref="A53:E53"/>
    <mergeCell ref="G53:I53"/>
    <mergeCell ref="D54:E54"/>
    <mergeCell ref="D55:E55"/>
    <mergeCell ref="A45:B45"/>
  </mergeCells>
  <conditionalFormatting sqref="D54:D56 A59 G43:H43 G27 G35 G29:G32 F26:F27 G63:H63 G45:H45 G48:H50 G46:G47 G57:I57 F42:F43 E46:E47 F45:F51 F29:F35">
    <cfRule type="containsText" dxfId="11" priority="1" operator="containsText" text="Unsafe">
      <formula>NOT(ISERROR(SEARCH("Unsafe",A26)))</formula>
    </cfRule>
    <cfRule type="containsText" dxfId="10" priority="2" operator="containsText" text="Safe">
      <formula>NOT(ISERROR(SEARCH("Safe",A26)))</formula>
    </cfRule>
  </conditionalFormatting>
  <dataValidations count="1">
    <dataValidation type="list" allowBlank="1" showInputMessage="1" showErrorMessage="1" sqref="B8" xr:uid="{A1DF9E21-C3D2-4605-BB86-93DC2EDF9627}">
      <formula1>$A$122:$A$124</formula1>
    </dataValidation>
  </dataValidation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219B6-248D-4976-9749-23D0D9875E5C}">
  <dimension ref="A1:AB287"/>
  <sheetViews>
    <sheetView workbookViewId="0">
      <selection activeCell="G6" sqref="G6"/>
    </sheetView>
  </sheetViews>
  <sheetFormatPr defaultColWidth="9.109375" defaultRowHeight="14.4" x14ac:dyDescent="0.3"/>
  <cols>
    <col min="1" max="1" width="11.33203125" style="73" bestFit="1" customWidth="1"/>
    <col min="2" max="2" width="10.44140625" style="73" customWidth="1"/>
    <col min="3" max="3" width="9.44140625" style="73" customWidth="1"/>
    <col min="4" max="4" width="10.109375" style="73" customWidth="1"/>
    <col min="5" max="5" width="12.6640625" style="73" customWidth="1"/>
    <col min="6" max="6" width="7.6640625" style="73" bestFit="1" customWidth="1"/>
    <col min="7" max="7" width="9.33203125" style="73" customWidth="1"/>
    <col min="8" max="8" width="7.88671875" style="73" customWidth="1"/>
    <col min="9" max="9" width="10.44140625" style="73" customWidth="1"/>
    <col min="10" max="10" width="13.33203125" style="73" bestFit="1" customWidth="1"/>
    <col min="11" max="11" width="6" style="73" customWidth="1"/>
    <col min="12" max="12" width="4.6640625" style="73" customWidth="1"/>
    <col min="13" max="13" width="10.6640625" style="73" customWidth="1"/>
    <col min="14" max="14" width="11.44140625" style="73" customWidth="1"/>
    <col min="15" max="15" width="9.5546875" style="73" customWidth="1"/>
    <col min="16" max="16384" width="9.109375" style="73"/>
  </cols>
  <sheetData>
    <row r="1" spans="1:20" ht="17.399999999999999" x14ac:dyDescent="0.3">
      <c r="A1" s="188" t="s">
        <v>34</v>
      </c>
      <c r="B1" s="188"/>
      <c r="C1" s="188"/>
      <c r="D1" s="188"/>
      <c r="E1" s="188"/>
      <c r="F1" s="188"/>
      <c r="G1" s="188"/>
      <c r="H1" s="188"/>
      <c r="I1" s="188"/>
      <c r="J1" s="188"/>
      <c r="K1" s="188"/>
      <c r="L1" s="188"/>
      <c r="M1" s="188"/>
      <c r="N1" s="188"/>
      <c r="O1" s="188"/>
    </row>
    <row r="2" spans="1:20" ht="15" thickBot="1" x14ac:dyDescent="0.35"/>
    <row r="3" spans="1:20" ht="15" thickBot="1" x14ac:dyDescent="0.35">
      <c r="A3" s="189" t="s">
        <v>35</v>
      </c>
      <c r="B3" s="190"/>
      <c r="C3" s="195" t="s">
        <v>36</v>
      </c>
      <c r="D3" s="196"/>
      <c r="E3" s="197"/>
      <c r="F3" s="195" t="s">
        <v>37</v>
      </c>
      <c r="G3" s="196"/>
      <c r="H3" s="197"/>
      <c r="J3" s="198" t="s">
        <v>123</v>
      </c>
      <c r="K3" s="199"/>
      <c r="M3" s="202" t="s">
        <v>38</v>
      </c>
      <c r="N3" s="203"/>
      <c r="O3" s="204"/>
    </row>
    <row r="4" spans="1:20" ht="15" thickBot="1" x14ac:dyDescent="0.35">
      <c r="A4" s="191"/>
      <c r="B4" s="192"/>
      <c r="C4" s="74" t="s">
        <v>39</v>
      </c>
      <c r="D4" s="75">
        <v>2</v>
      </c>
      <c r="E4" s="76" t="s">
        <v>40</v>
      </c>
      <c r="F4" s="77" t="s">
        <v>41</v>
      </c>
      <c r="G4" s="75">
        <v>0.8</v>
      </c>
      <c r="H4" s="76" t="s">
        <v>40</v>
      </c>
      <c r="J4" s="200"/>
      <c r="K4" s="201"/>
      <c r="M4" s="205" t="s">
        <v>42</v>
      </c>
      <c r="N4" s="206"/>
      <c r="O4" s="78">
        <f>B11*100/(0.75*N19)</f>
        <v>3969.8383333333331</v>
      </c>
    </row>
    <row r="5" spans="1:20" ht="15" thickBot="1" x14ac:dyDescent="0.35">
      <c r="A5" s="193"/>
      <c r="B5" s="194"/>
      <c r="C5" s="79" t="s">
        <v>43</v>
      </c>
      <c r="D5" s="80">
        <v>40</v>
      </c>
      <c r="E5" s="81" t="s">
        <v>40</v>
      </c>
      <c r="F5" s="82" t="s">
        <v>44</v>
      </c>
      <c r="G5" s="80">
        <v>80</v>
      </c>
      <c r="H5" s="81" t="s">
        <v>40</v>
      </c>
      <c r="J5" s="83" t="s">
        <v>45</v>
      </c>
      <c r="K5" s="84">
        <v>400</v>
      </c>
      <c r="M5" s="207" t="s">
        <v>46</v>
      </c>
      <c r="N5" s="208"/>
      <c r="O5" s="209"/>
    </row>
    <row r="6" spans="1:20" ht="15" thickBot="1" x14ac:dyDescent="0.35">
      <c r="I6" s="72"/>
      <c r="J6" s="85" t="s">
        <v>47</v>
      </c>
      <c r="K6" s="72"/>
      <c r="M6" s="86" t="s">
        <v>48</v>
      </c>
      <c r="N6" s="87">
        <f>((G4*G5^3/12)+2*(D5*D4^3/12+D5*D4*((G5+D4)/2)^2))</f>
        <v>303146.66666666663</v>
      </c>
      <c r="O6" s="88" t="s">
        <v>49</v>
      </c>
    </row>
    <row r="7" spans="1:20" x14ac:dyDescent="0.3">
      <c r="A7" s="180" t="s">
        <v>50</v>
      </c>
      <c r="B7" s="181"/>
      <c r="C7" s="182"/>
      <c r="E7" s="180" t="s">
        <v>51</v>
      </c>
      <c r="F7" s="181"/>
      <c r="G7" s="182"/>
      <c r="I7" s="72"/>
      <c r="J7" s="72"/>
      <c r="K7" s="72"/>
      <c r="M7" s="86" t="s">
        <v>52</v>
      </c>
      <c r="N7" s="87">
        <f>((G5*G4^3/12)+(D4*D5^3/6))</f>
        <v>21336.746666666666</v>
      </c>
      <c r="O7" s="88" t="s">
        <v>49</v>
      </c>
    </row>
    <row r="8" spans="1:20" ht="15" thickBot="1" x14ac:dyDescent="0.35">
      <c r="A8" s="89" t="s">
        <v>53</v>
      </c>
      <c r="B8" s="183" t="s">
        <v>54</v>
      </c>
      <c r="C8" s="184"/>
      <c r="E8" s="91" t="s">
        <v>55</v>
      </c>
      <c r="F8" s="92">
        <v>400</v>
      </c>
      <c r="G8" s="93" t="s">
        <v>40</v>
      </c>
      <c r="I8" s="72"/>
      <c r="J8" s="72"/>
      <c r="K8" s="72"/>
      <c r="M8" s="86" t="s">
        <v>56</v>
      </c>
      <c r="N8" s="94">
        <f>(((G4*G5^3/12)+2*(D5*D4^3/12+D5*D4*((G5+D4)/2)^2))/N10)^0.5</f>
        <v>36.787679096857055</v>
      </c>
      <c r="O8" s="88" t="s">
        <v>40</v>
      </c>
      <c r="R8" s="72"/>
      <c r="S8" s="72"/>
      <c r="T8" s="72"/>
    </row>
    <row r="9" spans="1:20" ht="15" thickBot="1" x14ac:dyDescent="0.35">
      <c r="E9" s="91" t="s">
        <v>57</v>
      </c>
      <c r="F9" s="95">
        <v>1.3</v>
      </c>
      <c r="G9" s="93"/>
      <c r="I9" s="72"/>
      <c r="J9" s="72"/>
      <c r="K9" s="72"/>
      <c r="M9" s="86" t="s">
        <v>58</v>
      </c>
      <c r="N9" s="94">
        <f>(((G5*G4^3/12)+(D4*D5^3/6))/N10)^0.5</f>
        <v>9.7597814183173863</v>
      </c>
      <c r="O9" s="88" t="s">
        <v>40</v>
      </c>
      <c r="Q9" s="72"/>
      <c r="R9" s="72"/>
      <c r="S9" s="72"/>
      <c r="T9" s="72"/>
    </row>
    <row r="10" spans="1:20" ht="15" thickBot="1" x14ac:dyDescent="0.35">
      <c r="A10" s="185" t="s">
        <v>59</v>
      </c>
      <c r="B10" s="186"/>
      <c r="C10" s="187"/>
      <c r="D10" s="96"/>
      <c r="E10" s="91" t="s">
        <v>60</v>
      </c>
      <c r="F10" s="92">
        <v>1201.5</v>
      </c>
      <c r="G10" s="93" t="s">
        <v>40</v>
      </c>
      <c r="I10" s="72"/>
      <c r="J10" s="72"/>
      <c r="K10" s="72"/>
      <c r="M10" s="86" t="s">
        <v>61</v>
      </c>
      <c r="N10" s="94">
        <f>G5*G4+2*D4*D5</f>
        <v>224</v>
      </c>
      <c r="O10" s="88" t="s">
        <v>62</v>
      </c>
      <c r="Q10" s="72"/>
      <c r="R10" s="72"/>
      <c r="S10" s="72"/>
      <c r="T10" s="72"/>
    </row>
    <row r="11" spans="1:20" x14ac:dyDescent="0.3">
      <c r="A11" s="74" t="s">
        <v>63</v>
      </c>
      <c r="B11" s="97">
        <v>71.457089999999994</v>
      </c>
      <c r="C11" s="76" t="s">
        <v>64</v>
      </c>
      <c r="D11" s="98"/>
      <c r="E11" s="91" t="s">
        <v>65</v>
      </c>
      <c r="F11" s="92">
        <v>400</v>
      </c>
      <c r="G11" s="93" t="s">
        <v>40</v>
      </c>
      <c r="H11" s="72"/>
      <c r="I11" s="72"/>
      <c r="J11" s="72"/>
      <c r="K11" s="72"/>
      <c r="M11" s="86" t="s">
        <v>66</v>
      </c>
      <c r="N11" s="94">
        <f>G4*(G5+2*D4)</f>
        <v>67.2</v>
      </c>
      <c r="O11" s="88" t="s">
        <v>62</v>
      </c>
      <c r="Q11" s="72"/>
      <c r="R11" s="72"/>
      <c r="S11" s="72"/>
      <c r="T11" s="72"/>
    </row>
    <row r="12" spans="1:20" x14ac:dyDescent="0.3">
      <c r="A12" s="99"/>
      <c r="B12" s="100"/>
      <c r="C12" s="101"/>
      <c r="D12" s="98"/>
      <c r="E12" s="91" t="s">
        <v>67</v>
      </c>
      <c r="F12" s="92">
        <v>400</v>
      </c>
      <c r="G12" s="93" t="s">
        <v>40</v>
      </c>
      <c r="H12" s="72"/>
      <c r="M12" s="86" t="s">
        <v>68</v>
      </c>
      <c r="N12" s="94">
        <f>((G4*G5^3/12)+2*(D5*D4^3/12+D5*D4*((G5+D4)/2)^2))/(0.5*G5+D4)</f>
        <v>7217.7777777777765</v>
      </c>
      <c r="O12" s="88" t="s">
        <v>69</v>
      </c>
      <c r="Q12" s="72"/>
      <c r="R12" s="72"/>
      <c r="S12" s="72"/>
      <c r="T12" s="72"/>
    </row>
    <row r="13" spans="1:20" ht="15" thickBot="1" x14ac:dyDescent="0.35">
      <c r="A13" s="91" t="s">
        <v>70</v>
      </c>
      <c r="B13" s="102">
        <v>14.1622</v>
      </c>
      <c r="C13" s="93" t="s">
        <v>71</v>
      </c>
      <c r="E13" s="79" t="s">
        <v>72</v>
      </c>
      <c r="F13" s="80">
        <v>400</v>
      </c>
      <c r="G13" s="81" t="s">
        <v>40</v>
      </c>
      <c r="H13" s="72"/>
      <c r="M13" s="86" t="s">
        <v>73</v>
      </c>
      <c r="N13" s="94">
        <f>((D4*D5^3/3)+(G5*G4^3/6))/D5</f>
        <v>1066.8373333333334</v>
      </c>
      <c r="O13" s="88" t="s">
        <v>69</v>
      </c>
      <c r="Q13" s="72"/>
      <c r="R13" s="72"/>
      <c r="S13" s="72"/>
      <c r="T13" s="72"/>
    </row>
    <row r="14" spans="1:20" x14ac:dyDescent="0.3">
      <c r="A14" s="91" t="s">
        <v>74</v>
      </c>
      <c r="B14" s="102">
        <v>-3.3285999999999998</v>
      </c>
      <c r="C14" s="93" t="s">
        <v>71</v>
      </c>
      <c r="E14" s="72"/>
      <c r="F14" s="72"/>
      <c r="G14" s="72"/>
      <c r="H14" s="72"/>
      <c r="M14" s="86" t="s">
        <v>75</v>
      </c>
      <c r="N14" s="94">
        <f>D5*D4*(G5+G4)+0.25*G4*(G5)^2</f>
        <v>7744</v>
      </c>
      <c r="O14" s="88" t="s">
        <v>69</v>
      </c>
      <c r="Q14" s="72"/>
      <c r="R14" s="72"/>
      <c r="S14" s="72"/>
      <c r="T14" s="72"/>
    </row>
    <row r="15" spans="1:20" ht="15" thickBot="1" x14ac:dyDescent="0.35">
      <c r="A15" s="79" t="s">
        <v>76</v>
      </c>
      <c r="B15" s="80">
        <v>0</v>
      </c>
      <c r="C15" s="81" t="s">
        <v>71</v>
      </c>
      <c r="E15" s="103"/>
      <c r="F15" s="103"/>
      <c r="G15" s="103"/>
      <c r="H15" s="103"/>
      <c r="M15" s="86" t="s">
        <v>77</v>
      </c>
      <c r="N15" s="94">
        <f>(D4*D5^2/2)+(G5*G4^2/4)</f>
        <v>1612.8</v>
      </c>
      <c r="O15" s="88" t="s">
        <v>69</v>
      </c>
      <c r="Q15"/>
      <c r="R15"/>
    </row>
    <row r="16" spans="1:20" ht="15" thickBot="1" x14ac:dyDescent="0.35">
      <c r="M16" s="104" t="s">
        <v>78</v>
      </c>
      <c r="N16" s="105">
        <f>(((D4*D5^3/12)+(((G5)/6)*G4^3/12))/(D5*D4+(G5*G4/6)))^0.5</f>
        <v>10.846812127686794</v>
      </c>
      <c r="O16" s="106" t="s">
        <v>40</v>
      </c>
      <c r="Q16"/>
      <c r="R16"/>
    </row>
    <row r="17" spans="1:18" ht="15" thickBot="1" x14ac:dyDescent="0.35">
      <c r="A17" s="168" t="s">
        <v>79</v>
      </c>
      <c r="B17" s="169"/>
      <c r="C17" s="169"/>
      <c r="D17" s="169"/>
      <c r="E17" s="169"/>
      <c r="F17" s="169"/>
      <c r="G17" s="169"/>
      <c r="H17" s="169"/>
      <c r="I17" s="170"/>
      <c r="L17" s="72"/>
      <c r="Q17"/>
      <c r="R17"/>
    </row>
    <row r="18" spans="1:18" ht="15" thickBot="1" x14ac:dyDescent="0.35">
      <c r="A18" s="178" t="s">
        <v>80</v>
      </c>
      <c r="B18" s="179"/>
      <c r="C18" s="171" t="str">
        <f>IF((((D5-G4)/2)/D4)&lt;=(15.3/(N19)^0.5),"Compact Flange",IF((((D5-G4)/2)/D4)&lt;=(28/(N19)^0.5),"Non-Compact Flange","Slender Flange"))</f>
        <v>Compact Flange</v>
      </c>
      <c r="D18" s="171"/>
      <c r="E18" s="171" t="str">
        <f>IF((G5/G4)&lt;=(127/(N19)^0.5),"Compact Web",IF((G5/G4)&lt;=(222/(N19)^0.5),"Non-Compact Web","Slender Web"))</f>
        <v>Non-Compact Web</v>
      </c>
      <c r="F18" s="171"/>
      <c r="G18" s="171" t="str">
        <f>IF(AND(C18="Compact Flange",E18="Compact Web"),"Compact Section",IF(OR(AND(C18="Compact Flange",E18="Non-Compact Web"),AND(C18="Non-Compact Flange",E18="Compact Web"),AND(C18="Non-Compact Flange",E18="Non-Compact Web")),"Non-Compact Section","Slender Section"))</f>
        <v>Non-Compact Section</v>
      </c>
      <c r="H18" s="171"/>
      <c r="I18" s="172"/>
      <c r="L18" s="72"/>
      <c r="M18" s="175" t="s">
        <v>81</v>
      </c>
      <c r="N18" s="176"/>
      <c r="O18" s="177"/>
    </row>
    <row r="19" spans="1:18" x14ac:dyDescent="0.3">
      <c r="A19" s="107"/>
      <c r="I19" s="108"/>
      <c r="L19" s="72"/>
      <c r="M19" s="109" t="s">
        <v>82</v>
      </c>
      <c r="N19" s="110">
        <f>LOOKUP(B8,A122:A124,B122:B124)</f>
        <v>2.4</v>
      </c>
      <c r="O19" s="111" t="s">
        <v>83</v>
      </c>
    </row>
    <row r="20" spans="1:18" x14ac:dyDescent="0.3">
      <c r="A20" s="112" t="s">
        <v>84</v>
      </c>
      <c r="I20" s="108"/>
      <c r="M20" s="86" t="s">
        <v>85</v>
      </c>
      <c r="N20" s="87">
        <f>LOOKUP(B8,A122:A124,C122:C124)</f>
        <v>3.7</v>
      </c>
      <c r="O20" s="88" t="s">
        <v>83</v>
      </c>
    </row>
    <row r="21" spans="1:18" ht="15" thickBot="1" x14ac:dyDescent="0.35">
      <c r="A21" s="107"/>
      <c r="I21" s="108"/>
      <c r="M21" s="104" t="s">
        <v>86</v>
      </c>
      <c r="N21" s="113">
        <v>2100</v>
      </c>
      <c r="O21" s="106" t="s">
        <v>83</v>
      </c>
    </row>
    <row r="22" spans="1:18" x14ac:dyDescent="0.3">
      <c r="A22" s="112" t="str">
        <f>IF(G18="Compact Section","Lp=","Lp'=")</f>
        <v>Lp'=</v>
      </c>
      <c r="B22" s="114">
        <f>IF(G18="Compact Section",80*N9/(N19)^0.5,IF(G18="Non-Compact Section",((80*N9/(N19)^0.5)+(B23-(80*N9/(N19)^0.5))*((F25-MIN(F25,(F25-((F25-0.6*0.01*N19*N12)*(((((D5-G4)/2)/D4)-(15.3/(N19)^0.5))/((28/(N19)^0.5)-(15.3/(N19)^0.5))))),(F25-((F25-0.6*0.01*N19*N12)*(((G5/G4)-(127/(N19)^0.5))/((28/(222/(N19)^0.5)-(127/(N19)^0.5))))))))/(F25-0.6*0.01*N19*N12))),"Slender Section"))</f>
        <v>503.99294527690455</v>
      </c>
      <c r="C22" s="73" t="s">
        <v>40</v>
      </c>
      <c r="I22" s="108"/>
    </row>
    <row r="23" spans="1:18" x14ac:dyDescent="0.3">
      <c r="A23" s="112" t="s">
        <v>87</v>
      </c>
      <c r="B23" s="114">
        <f>(1380*D5*D4*(0.5*(1+(1+(2*((0.104*N16*(G5+2*D4)/(D4*D5))^2)*0.6*N19)^2)^0.5))^0.5)/((G5+2*D4)*0.6*N19)</f>
        <v>1466.3615913514814</v>
      </c>
      <c r="C23" s="73" t="s">
        <v>40</v>
      </c>
      <c r="E23" s="73" t="str">
        <f>IF(F8&lt;=B22,"Case A",IF(F8&lt;=B23,"Case B","Case C"))</f>
        <v>Case A</v>
      </c>
      <c r="I23" s="108"/>
    </row>
    <row r="24" spans="1:18" x14ac:dyDescent="0.3">
      <c r="A24" s="112"/>
      <c r="I24" s="108"/>
      <c r="K24" s="72"/>
      <c r="L24" s="72"/>
      <c r="M24" s="72"/>
    </row>
    <row r="25" spans="1:18" x14ac:dyDescent="0.3">
      <c r="A25" s="112" t="s">
        <v>88</v>
      </c>
      <c r="B25" s="115">
        <f>MIN(F25,IF(G18="Compact Section",IF(E23="Case A",F25,IF(E23="Case B",(F25*100-(F25*100-0.6*N19*N12)*((F8-B22)/(B23-B22)))*F9/100,IF(E23="Case C",(N12*(((1380*D4*D5)/((G5+2*D4)*F8))^2+((20700)/(F8/N16)^2)^2)^0.5)*F9/100))),IF(G18="Non-Compact Section",IF(E23="Case A",MIN(F25,(F25-((F25-0.006*N19*N12)*(((((D5-G4)/2)/D4)-(15.3/(N19)^0.5))/((28/(N19)^0.5)-(15.3/(N19)^0.5))))),(F25-((F25-0.006*N19*N12)*(((G5/G4)-(127/(N19)^0.5))/((222/(N19)^0.5)-(127/(N19)^0.5)))))),IF(E23="Case B",MIN(F25,(F25-((F25-0.006*N19*N12)*(((((D5-G4)/2)/D4)-(15.3/(N19)^0.5))/((28/(N19)^0.5)-(15.3/(N19)^0.5))))),(F25-((F25-0.006*N19*N12)*(((G5/G4)-(127/(N19)^0.5))/((28/(222/(N19)^0.5)-(127/(N19)^0.5)))))),(F25*100-(F25*100-0.6*N19*N12)*((F8-B22)/(B23-B22)))*F9/100),IF(E23="Case C",(N12*(((1380*D4*D5)/((G5+2*D4)*F8))^2+((20700)/(F8/N16)^2)^2)^0.5)*F9/100))),"Slender Section")))</f>
        <v>161.7807175910267</v>
      </c>
      <c r="C25" s="73" t="s">
        <v>64</v>
      </c>
      <c r="D25" s="116" t="s">
        <v>89</v>
      </c>
      <c r="E25" s="116" t="s">
        <v>90</v>
      </c>
      <c r="F25" s="73">
        <f>N14*N19/100</f>
        <v>185.85599999999999</v>
      </c>
      <c r="G25" s="73" t="s">
        <v>64</v>
      </c>
      <c r="I25" s="108"/>
    </row>
    <row r="26" spans="1:18" ht="15" thickBot="1" x14ac:dyDescent="0.35">
      <c r="A26" s="117" t="s">
        <v>91</v>
      </c>
      <c r="B26" s="118">
        <f>0.85*B25</f>
        <v>137.51360995237269</v>
      </c>
      <c r="C26" s="119" t="s">
        <v>64</v>
      </c>
      <c r="D26" s="120" t="s">
        <v>92</v>
      </c>
      <c r="E26" s="121">
        <f>B11/B26</f>
        <v>0.51963649288785951</v>
      </c>
      <c r="F26" s="163" t="str">
        <f>IF(B26&gt;=B11,"Safe for flexure about major axis","Unsafe for flexure about major axis")</f>
        <v>Safe for flexure about major axis</v>
      </c>
      <c r="G26" s="163"/>
      <c r="H26" s="163"/>
      <c r="I26" s="164"/>
    </row>
    <row r="27" spans="1:18" x14ac:dyDescent="0.3">
      <c r="A27" s="116"/>
    </row>
    <row r="28" spans="1:18" ht="15" hidden="1" thickBot="1" x14ac:dyDescent="0.35">
      <c r="A28" s="157" t="s">
        <v>93</v>
      </c>
      <c r="B28" s="158"/>
      <c r="C28" s="158"/>
      <c r="D28" s="158"/>
      <c r="E28" s="158"/>
      <c r="F28" s="158"/>
      <c r="G28" s="158"/>
      <c r="H28" s="158"/>
      <c r="I28" s="159"/>
    </row>
    <row r="29" spans="1:18" hidden="1" x14ac:dyDescent="0.3">
      <c r="A29" s="178" t="s">
        <v>80</v>
      </c>
      <c r="B29" s="179"/>
      <c r="C29" s="171" t="s">
        <v>94</v>
      </c>
      <c r="D29" s="171"/>
      <c r="E29" s="171"/>
      <c r="F29" s="171" t="s">
        <v>95</v>
      </c>
      <c r="G29" s="171"/>
      <c r="H29" s="171" t="str">
        <f>IF(AND(C29="Compact Flange",F29="Compact Web"),"Compact Section",IF(OR(AND(C29="Compact Flange",F29="Non-Compact Web"),AND(C29="Non-Compact Flange",F29="Compact Web"),AND(C29="Non-Compact Flange",F29="Non-Compact Web")),"Non-Compact Section","Slender Section"))</f>
        <v>Compact Section</v>
      </c>
      <c r="I29" s="172"/>
    </row>
    <row r="30" spans="1:18" hidden="1" x14ac:dyDescent="0.3">
      <c r="A30" s="107"/>
      <c r="I30" s="108"/>
    </row>
    <row r="31" spans="1:18" hidden="1" x14ac:dyDescent="0.3">
      <c r="A31" s="112" t="s">
        <v>84</v>
      </c>
      <c r="B31" s="73" t="s">
        <v>96</v>
      </c>
      <c r="I31" s="108"/>
    </row>
    <row r="32" spans="1:18" hidden="1" x14ac:dyDescent="0.3">
      <c r="A32" s="107"/>
      <c r="I32" s="108"/>
    </row>
    <row r="33" spans="1:10" hidden="1" x14ac:dyDescent="0.3">
      <c r="A33" s="112" t="s">
        <v>88</v>
      </c>
      <c r="B33" s="115">
        <f>IF(H29="Compact Section",F33,IF(H29="Non-Compact Section",MIN(F33,(F33-((F33-0.006*N19*N13)*(((((D5-G4)/2)/D4)-(15.3/(N19)^0.5))/((43*(0.57/N19)^0.5)-(15.3/(N19)^0.5))))),(F33-((F33-0.006*N19*N13)*(((G5/G4)-(58/(N19)^0.5))/((64/(N19)^0.5)-(58/(N19)^0.5)))))),"Slender Section"))</f>
        <v>38.7072</v>
      </c>
      <c r="C33" s="73" t="s">
        <v>64</v>
      </c>
      <c r="D33" s="116" t="s">
        <v>89</v>
      </c>
      <c r="E33" s="116" t="s">
        <v>90</v>
      </c>
      <c r="F33" s="115">
        <f>N15*N19/100</f>
        <v>38.7072</v>
      </c>
      <c r="G33" s="73" t="s">
        <v>64</v>
      </c>
      <c r="I33" s="108"/>
      <c r="J33" s="116"/>
    </row>
    <row r="34" spans="1:10" ht="15" hidden="1" thickBot="1" x14ac:dyDescent="0.35">
      <c r="A34" s="117" t="s">
        <v>91</v>
      </c>
      <c r="B34" s="122">
        <f>0.85*B33</f>
        <v>32.901119999999999</v>
      </c>
      <c r="C34" s="119" t="s">
        <v>64</v>
      </c>
      <c r="D34" s="120" t="s">
        <v>92</v>
      </c>
      <c r="E34" s="121">
        <f>B12/B34</f>
        <v>0</v>
      </c>
      <c r="F34" s="163" t="str">
        <f>IF(B34&gt;=B12,"Safe for flexure about minor axis","Unsafe for flexure about minor axis")</f>
        <v>Safe for flexure about minor axis</v>
      </c>
      <c r="G34" s="163"/>
      <c r="H34" s="163"/>
      <c r="I34" s="164"/>
    </row>
    <row r="35" spans="1:10" ht="15" thickBot="1" x14ac:dyDescent="0.35">
      <c r="A35" s="116"/>
    </row>
    <row r="36" spans="1:10" ht="15" thickBot="1" x14ac:dyDescent="0.35">
      <c r="A36" s="168" t="s">
        <v>97</v>
      </c>
      <c r="B36" s="169"/>
      <c r="C36" s="169"/>
      <c r="D36" s="169"/>
      <c r="E36" s="169"/>
      <c r="F36" s="169"/>
      <c r="G36" s="169"/>
      <c r="H36" s="169"/>
      <c r="I36" s="170"/>
    </row>
    <row r="37" spans="1:10" x14ac:dyDescent="0.3">
      <c r="A37" s="123" t="s">
        <v>98</v>
      </c>
      <c r="B37" s="114">
        <f>F10/N8</f>
        <v>32.660391454340207</v>
      </c>
      <c r="C37" s="116" t="s">
        <v>89</v>
      </c>
      <c r="D37" s="73">
        <v>180</v>
      </c>
      <c r="F37" s="73" t="str">
        <f>IF(B37&lt;=180,"OK","Decrease λx")</f>
        <v>OK</v>
      </c>
      <c r="I37" s="108"/>
    </row>
    <row r="38" spans="1:10" x14ac:dyDescent="0.3">
      <c r="A38" s="123" t="s">
        <v>99</v>
      </c>
      <c r="B38" s="114">
        <f>F11/N9</f>
        <v>40.984524433023736</v>
      </c>
      <c r="C38" s="116" t="s">
        <v>89</v>
      </c>
      <c r="D38" s="73">
        <v>180</v>
      </c>
      <c r="E38" s="165" t="str">
        <f>IF(B38&lt;=180,"OK","Decrease λy")</f>
        <v>OK</v>
      </c>
      <c r="F38" s="165"/>
      <c r="G38" s="165"/>
      <c r="I38" s="108"/>
    </row>
    <row r="39" spans="1:10" x14ac:dyDescent="0.3">
      <c r="A39" s="123" t="s">
        <v>100</v>
      </c>
      <c r="B39" s="124">
        <f>MAX(B37,B38)*(N19/N21)^0.5/PI()</f>
        <v>0.441027835521768</v>
      </c>
      <c r="I39" s="108"/>
    </row>
    <row r="40" spans="1:10" x14ac:dyDescent="0.3">
      <c r="A40" s="123" t="s">
        <v>101</v>
      </c>
      <c r="B40" s="124">
        <f>IF(B39&gt;1.1,0.648*N19/(B39)^2,(1-0.384*((B39)^2))*N19)</f>
        <v>2.2207436835486574</v>
      </c>
      <c r="C40" s="73" t="s">
        <v>83</v>
      </c>
      <c r="I40" s="108"/>
    </row>
    <row r="41" spans="1:10" x14ac:dyDescent="0.3">
      <c r="A41" s="123" t="s">
        <v>102</v>
      </c>
      <c r="B41" s="115">
        <f>B40*N10</f>
        <v>497.44658511489922</v>
      </c>
      <c r="C41" s="73" t="s">
        <v>71</v>
      </c>
      <c r="I41" s="108"/>
    </row>
    <row r="42" spans="1:10" ht="15" thickBot="1" x14ac:dyDescent="0.35">
      <c r="A42" s="117" t="s">
        <v>103</v>
      </c>
      <c r="B42" s="118">
        <f>0.8*B41</f>
        <v>397.95726809191939</v>
      </c>
      <c r="C42" s="119" t="s">
        <v>71</v>
      </c>
      <c r="D42" s="120" t="s">
        <v>92</v>
      </c>
      <c r="E42" s="121">
        <f>B14/B42</f>
        <v>-8.3642146202269289E-3</v>
      </c>
      <c r="F42" s="163" t="str">
        <f>IF(B42&gt;=B14,"Safe for axial compression","Unsafe for axial compression")</f>
        <v>Safe for axial compression</v>
      </c>
      <c r="G42" s="163"/>
      <c r="H42" s="163"/>
      <c r="I42" s="164"/>
    </row>
    <row r="43" spans="1:10" ht="15" thickBot="1" x14ac:dyDescent="0.35">
      <c r="A43" s="116"/>
    </row>
    <row r="44" spans="1:10" ht="15" thickBot="1" x14ac:dyDescent="0.35">
      <c r="A44" s="157" t="s">
        <v>104</v>
      </c>
      <c r="B44" s="158"/>
      <c r="C44" s="158"/>
      <c r="D44" s="158"/>
      <c r="E44" s="158"/>
      <c r="F44" s="158"/>
      <c r="G44" s="158"/>
      <c r="H44" s="158"/>
      <c r="I44" s="159"/>
    </row>
    <row r="45" spans="1:10" x14ac:dyDescent="0.3">
      <c r="A45" s="173" t="s">
        <v>105</v>
      </c>
      <c r="B45" s="174"/>
      <c r="I45" s="108"/>
    </row>
    <row r="46" spans="1:10" x14ac:dyDescent="0.3">
      <c r="A46" s="123" t="s">
        <v>106</v>
      </c>
      <c r="B46" s="114">
        <f>F12/N9</f>
        <v>40.984524433023736</v>
      </c>
      <c r="D46" s="116" t="s">
        <v>89</v>
      </c>
      <c r="E46" s="73">
        <v>300</v>
      </c>
      <c r="G46" s="73" t="str">
        <f>IF(B46&lt;=300,"OK","Decrease λ")</f>
        <v>OK</v>
      </c>
      <c r="I46" s="108"/>
    </row>
    <row r="47" spans="1:10" x14ac:dyDescent="0.3">
      <c r="A47" s="123" t="s">
        <v>107</v>
      </c>
      <c r="B47" s="114">
        <f>F13/60</f>
        <v>6.666666666666667</v>
      </c>
      <c r="D47" s="116" t="s">
        <v>89</v>
      </c>
      <c r="E47" s="73" t="s">
        <v>108</v>
      </c>
      <c r="G47" s="73" t="str">
        <f>IF(B47&lt;=(G5+2*D4),"OK","Increase h")</f>
        <v>OK</v>
      </c>
      <c r="I47" s="108"/>
    </row>
    <row r="48" spans="1:10" x14ac:dyDescent="0.3">
      <c r="A48" s="123"/>
      <c r="I48" s="108"/>
    </row>
    <row r="49" spans="1:10" x14ac:dyDescent="0.3">
      <c r="A49" s="166" t="s">
        <v>109</v>
      </c>
      <c r="B49" s="167"/>
      <c r="I49" s="108"/>
      <c r="J49" s="116"/>
    </row>
    <row r="50" spans="1:10" x14ac:dyDescent="0.3">
      <c r="A50" s="123" t="s">
        <v>102</v>
      </c>
      <c r="B50" s="115">
        <f>N10*N19</f>
        <v>537.6</v>
      </c>
      <c r="C50" s="73" t="s">
        <v>71</v>
      </c>
      <c r="I50" s="108"/>
    </row>
    <row r="51" spans="1:10" ht="15" thickBot="1" x14ac:dyDescent="0.35">
      <c r="A51" s="117" t="s">
        <v>110</v>
      </c>
      <c r="B51" s="119">
        <f>0.85*B50</f>
        <v>456.96</v>
      </c>
      <c r="C51" s="119" t="s">
        <v>71</v>
      </c>
      <c r="D51" s="120" t="s">
        <v>92</v>
      </c>
      <c r="E51" s="121">
        <f>B15/B51</f>
        <v>0</v>
      </c>
      <c r="F51" s="163" t="str">
        <f>IF(B51&gt;=B15,"Safe for yielding at tension","Unsafe for  yielding at tension")</f>
        <v>Safe for yielding at tension</v>
      </c>
      <c r="G51" s="163"/>
      <c r="H51" s="163"/>
      <c r="I51" s="164"/>
    </row>
    <row r="52" spans="1:10" ht="15" thickBot="1" x14ac:dyDescent="0.35"/>
    <row r="53" spans="1:10" ht="15" thickBot="1" x14ac:dyDescent="0.35">
      <c r="A53" s="168" t="s">
        <v>111</v>
      </c>
      <c r="B53" s="169"/>
      <c r="C53" s="169"/>
      <c r="D53" s="169"/>
      <c r="E53" s="170"/>
      <c r="F53" s="72"/>
      <c r="G53" s="168" t="s">
        <v>112</v>
      </c>
      <c r="H53" s="169"/>
      <c r="I53" s="170"/>
    </row>
    <row r="54" spans="1:10" x14ac:dyDescent="0.3">
      <c r="A54" s="125" t="s">
        <v>113</v>
      </c>
      <c r="B54" s="126" t="s">
        <v>92</v>
      </c>
      <c r="C54" s="127">
        <f>IF(B14/B42&gt;=0.2,(B14/B42)+(8/9)*((B11/B26)+(B12/B34)),(B14/(2*B42))+(B11/B26)+(B12/B34))</f>
        <v>0.51545438557774603</v>
      </c>
      <c r="D54" s="171" t="str">
        <f>IF(B14/B42&gt;=0.2,IF((B14/B42)+(8/9)*((B11/B26)+(B12/B34))&lt;=1,"Safe for combined M+C","Unsafe for combined M+C"),IF((B14/(2*B42))+(B11/B26)+(B12/B34)&lt;=1,"Safe for combined M+C","Unsafe for combined M+C"))</f>
        <v>Safe for combined M+C</v>
      </c>
      <c r="E54" s="172"/>
      <c r="G54" s="112" t="s">
        <v>114</v>
      </c>
      <c r="H54" s="115">
        <f>IF((G5/G4)&lt;=(112/((N19)^0.5)),0.6*N11*N19,IF((G5/G4)&lt;=(139/((N19)^0.5)),0.6*N11*N19*((112/((N19)^0.5))/(G5/G4)),IF((G5/G4)&lt;=260,N11*(9500/((G5/G4)^2)),"Need Stiffners")))</f>
        <v>63.839999999999996</v>
      </c>
      <c r="I54" s="108" t="s">
        <v>71</v>
      </c>
    </row>
    <row r="55" spans="1:10" ht="15" thickBot="1" x14ac:dyDescent="0.35">
      <c r="A55" s="128" t="s">
        <v>115</v>
      </c>
      <c r="B55" s="120" t="s">
        <v>92</v>
      </c>
      <c r="C55" s="121">
        <f>IF((B15/B51)&gt;=0.2,(B15/B51)+(8/9)*((B11/B26)+(B12/B34)),(B15/(2*B51))+(B11/B26)+(B12/B34))</f>
        <v>0.51963649288785951</v>
      </c>
      <c r="D55" s="163" t="str">
        <f>IF(B15/B51&gt;=0.2,IF((B15/B51)+(8/9)*((B11/B26)+(B12/B34))&lt;=1,"Safe for combined M+T","Unsafe for combined M+T"),IF((B15/(2*B51))+(B11/B26)+(B12/B34)&lt;=1,"Safe for combined M+T","Unsafe for combined M+T"))</f>
        <v>Safe for combined M+T</v>
      </c>
      <c r="E55" s="164"/>
      <c r="G55" s="123" t="s">
        <v>116</v>
      </c>
      <c r="H55" s="129">
        <f>0.85*H54</f>
        <v>54.263999999999996</v>
      </c>
      <c r="I55" s="108" t="s">
        <v>71</v>
      </c>
    </row>
    <row r="56" spans="1:10" x14ac:dyDescent="0.3">
      <c r="C56"/>
      <c r="G56" s="130" t="s">
        <v>92</v>
      </c>
      <c r="H56" s="160">
        <f>B13/H55</f>
        <v>0.26098702638950322</v>
      </c>
      <c r="I56" s="161"/>
    </row>
    <row r="57" spans="1:10" ht="15" thickBot="1" x14ac:dyDescent="0.35">
      <c r="G57" s="162" t="str">
        <f>IF(H55&gt;=B13,"Safe for Shear","Unsafe for shear")</f>
        <v>Safe for Shear</v>
      </c>
      <c r="H57" s="163"/>
      <c r="I57" s="164"/>
    </row>
    <row r="59" spans="1:10" x14ac:dyDescent="0.3">
      <c r="A59" s="165" t="str">
        <f>IF(AND(F26="Safe for flexure about major axis",F34="Safe for flexure about minor axis",F42="Safe for axial compression",F51="Safe for yielding at tension",G57="safe for shear",D54="Safe for combined M+C",D55="Safe for combined M+T"),"Safe","Unsafe")</f>
        <v>Safe</v>
      </c>
      <c r="B59" s="165"/>
      <c r="C59" s="165"/>
      <c r="D59" s="165"/>
      <c r="E59" s="165"/>
      <c r="F59" s="165"/>
      <c r="G59" s="165"/>
      <c r="H59" s="165"/>
      <c r="I59" s="165"/>
    </row>
    <row r="61" spans="1:10" x14ac:dyDescent="0.3">
      <c r="I61" s="72"/>
      <c r="J61" s="72"/>
    </row>
    <row r="63" spans="1:10" x14ac:dyDescent="0.3">
      <c r="G63" s="72"/>
      <c r="H63" s="72"/>
      <c r="I63" s="72"/>
      <c r="J63" s="72"/>
    </row>
    <row r="121" spans="1:28" x14ac:dyDescent="0.3">
      <c r="B121" s="73" t="s">
        <v>117</v>
      </c>
      <c r="C121" s="73" t="s">
        <v>118</v>
      </c>
    </row>
    <row r="122" spans="1:28" x14ac:dyDescent="0.3">
      <c r="A122" s="73" t="s">
        <v>54</v>
      </c>
      <c r="B122" s="73">
        <v>2.4</v>
      </c>
      <c r="C122" s="73">
        <v>3.7</v>
      </c>
    </row>
    <row r="123" spans="1:28" x14ac:dyDescent="0.3">
      <c r="A123" s="73" t="s">
        <v>119</v>
      </c>
      <c r="B123" s="73">
        <v>2.8</v>
      </c>
      <c r="C123" s="73">
        <v>4.4000000000000004</v>
      </c>
      <c r="E123" s="131"/>
      <c r="F123" s="131"/>
      <c r="G123" s="131"/>
      <c r="H123" s="131"/>
      <c r="I123" s="131"/>
      <c r="J123" s="131"/>
    </row>
    <row r="124" spans="1:28" x14ac:dyDescent="0.3">
      <c r="A124" s="73" t="s">
        <v>120</v>
      </c>
      <c r="B124" s="73">
        <v>3.6</v>
      </c>
      <c r="C124" s="73">
        <v>5.2</v>
      </c>
      <c r="E124" s="131"/>
      <c r="F124" s="132"/>
      <c r="G124" s="132"/>
      <c r="H124" s="132"/>
      <c r="I124" s="132"/>
      <c r="J124" s="132"/>
    </row>
    <row r="125" spans="1:28" x14ac:dyDescent="0.3">
      <c r="A125" s="131"/>
      <c r="B125" s="132"/>
      <c r="C125" s="132"/>
      <c r="D125" s="132"/>
      <c r="E125" s="132"/>
      <c r="F125" s="132"/>
      <c r="G125" s="132"/>
      <c r="H125" s="132"/>
      <c r="I125" s="132"/>
      <c r="J125" s="132"/>
    </row>
    <row r="126" spans="1:28" ht="16.5" customHeight="1" x14ac:dyDescent="0.3">
      <c r="A126" s="133"/>
      <c r="B126" s="134"/>
      <c r="C126" s="134"/>
      <c r="D126" s="134"/>
      <c r="E126" s="134"/>
      <c r="F126" s="135"/>
      <c r="G126" s="135"/>
      <c r="H126" s="136"/>
      <c r="I126" s="136"/>
      <c r="J126" s="136"/>
    </row>
    <row r="127" spans="1:28" x14ac:dyDescent="0.3">
      <c r="A127" s="133"/>
      <c r="B127" s="134"/>
      <c r="C127" s="134"/>
      <c r="D127" s="134"/>
      <c r="E127" s="134"/>
      <c r="F127" s="135"/>
      <c r="G127" s="135"/>
      <c r="H127" s="136"/>
      <c r="I127" s="136"/>
      <c r="J127" s="136"/>
      <c r="K127" s="131"/>
      <c r="L127" s="131"/>
      <c r="M127" s="131"/>
      <c r="N127" s="131"/>
      <c r="O127" s="131"/>
      <c r="P127" s="131"/>
      <c r="Q127" s="131"/>
      <c r="R127" s="131"/>
      <c r="S127" s="131"/>
      <c r="T127" s="137"/>
      <c r="U127" s="137"/>
      <c r="V127" s="137"/>
      <c r="W127" s="137"/>
      <c r="X127" s="132"/>
      <c r="AB127" s="132"/>
    </row>
    <row r="128" spans="1:28" x14ac:dyDescent="0.3">
      <c r="A128" s="133"/>
      <c r="B128" s="134"/>
      <c r="C128" s="134"/>
      <c r="D128" s="134"/>
      <c r="E128" s="134"/>
      <c r="F128" s="135"/>
      <c r="G128" s="135"/>
      <c r="H128" s="136"/>
      <c r="I128" s="136"/>
      <c r="J128" s="136"/>
      <c r="K128" s="132"/>
      <c r="L128" s="132"/>
      <c r="M128" s="132"/>
      <c r="N128" s="132"/>
      <c r="O128" s="132"/>
      <c r="P128" s="132"/>
      <c r="Q128" s="132"/>
      <c r="R128" s="132"/>
      <c r="S128" s="132"/>
      <c r="T128" s="132"/>
      <c r="U128" s="132"/>
      <c r="V128" s="132"/>
      <c r="W128" s="132"/>
      <c r="X128" s="132"/>
      <c r="AB128" s="132"/>
    </row>
    <row r="129" spans="1:24" x14ac:dyDescent="0.3">
      <c r="A129" s="133"/>
      <c r="B129" s="134"/>
      <c r="C129" s="134"/>
      <c r="D129" s="134"/>
      <c r="E129" s="134"/>
      <c r="F129" s="135"/>
      <c r="G129" s="135"/>
      <c r="H129" s="136"/>
      <c r="I129" s="136"/>
      <c r="J129" s="136"/>
      <c r="K129" s="132"/>
      <c r="L129" s="132"/>
      <c r="M129" s="132"/>
      <c r="N129" s="132"/>
      <c r="O129" s="132"/>
      <c r="P129" s="132"/>
      <c r="Q129" s="132"/>
      <c r="R129" s="132"/>
      <c r="S129" s="132"/>
      <c r="T129" s="132"/>
      <c r="U129" s="132"/>
      <c r="V129" s="132"/>
      <c r="W129" s="132"/>
      <c r="X129" s="134"/>
    </row>
    <row r="130" spans="1:24" x14ac:dyDescent="0.3">
      <c r="A130" s="133"/>
      <c r="B130" s="134"/>
      <c r="C130" s="134"/>
      <c r="D130" s="134"/>
      <c r="E130" s="134"/>
      <c r="F130" s="135"/>
      <c r="G130" s="135"/>
      <c r="H130" s="136"/>
      <c r="I130" s="136"/>
      <c r="J130" s="136"/>
      <c r="K130" s="135"/>
      <c r="L130" s="134"/>
      <c r="M130" s="134"/>
      <c r="N130" s="134"/>
      <c r="O130" s="134"/>
      <c r="P130" s="134"/>
      <c r="Q130" s="134"/>
      <c r="R130" s="134"/>
      <c r="S130" s="134"/>
      <c r="T130" s="138"/>
      <c r="U130" s="134"/>
      <c r="V130" s="134"/>
      <c r="W130" s="134"/>
      <c r="X130" s="134"/>
    </row>
    <row r="131" spans="1:24" x14ac:dyDescent="0.3">
      <c r="A131" s="133"/>
      <c r="B131" s="134"/>
      <c r="C131" s="134"/>
      <c r="D131" s="134"/>
      <c r="E131" s="134"/>
      <c r="F131" s="135"/>
      <c r="G131" s="135"/>
      <c r="H131" s="136"/>
      <c r="I131" s="136"/>
      <c r="J131" s="136"/>
      <c r="K131" s="135"/>
      <c r="L131" s="134"/>
      <c r="M131" s="134"/>
      <c r="N131" s="134"/>
      <c r="O131" s="134"/>
      <c r="P131" s="134"/>
      <c r="Q131" s="134"/>
      <c r="R131" s="134"/>
      <c r="S131" s="134"/>
      <c r="T131" s="138"/>
      <c r="U131" s="134"/>
      <c r="V131" s="134"/>
      <c r="W131" s="134"/>
      <c r="X131" s="134"/>
    </row>
    <row r="132" spans="1:24" x14ac:dyDescent="0.3">
      <c r="A132" s="133"/>
      <c r="B132" s="134"/>
      <c r="C132" s="134"/>
      <c r="D132" s="134"/>
      <c r="E132" s="134"/>
      <c r="F132" s="135"/>
      <c r="G132" s="135"/>
      <c r="H132" s="136"/>
      <c r="I132" s="136"/>
      <c r="J132" s="136"/>
      <c r="K132" s="135"/>
      <c r="L132" s="134"/>
      <c r="M132" s="134"/>
      <c r="N132" s="134"/>
      <c r="O132" s="134"/>
      <c r="P132" s="134"/>
      <c r="Q132" s="134"/>
      <c r="R132" s="134"/>
      <c r="S132" s="134"/>
      <c r="T132" s="138"/>
      <c r="U132" s="134"/>
      <c r="V132" s="134"/>
      <c r="W132" s="134"/>
      <c r="X132" s="134"/>
    </row>
    <row r="133" spans="1:24" x14ac:dyDescent="0.3">
      <c r="A133" s="133"/>
      <c r="B133" s="134"/>
      <c r="C133" s="134"/>
      <c r="D133" s="134"/>
      <c r="E133" s="134"/>
      <c r="F133" s="135"/>
      <c r="G133" s="135"/>
      <c r="H133" s="136"/>
      <c r="I133" s="136"/>
      <c r="J133" s="136"/>
      <c r="K133" s="135"/>
      <c r="L133" s="134"/>
      <c r="M133" s="134"/>
      <c r="N133" s="136"/>
      <c r="O133" s="134"/>
      <c r="P133" s="134"/>
      <c r="Q133" s="134"/>
      <c r="R133" s="134"/>
      <c r="S133" s="134"/>
      <c r="T133" s="138"/>
      <c r="U133" s="134"/>
      <c r="V133" s="134"/>
      <c r="W133" s="134"/>
      <c r="X133" s="134"/>
    </row>
    <row r="134" spans="1:24" x14ac:dyDescent="0.3">
      <c r="A134" s="133"/>
      <c r="B134" s="134"/>
      <c r="C134" s="134"/>
      <c r="D134" s="134"/>
      <c r="E134" s="134"/>
      <c r="F134" s="135"/>
      <c r="G134" s="135"/>
      <c r="H134" s="136"/>
      <c r="I134" s="136"/>
      <c r="J134" s="136"/>
      <c r="K134" s="135"/>
      <c r="L134" s="134"/>
      <c r="M134" s="134"/>
      <c r="N134" s="136"/>
      <c r="O134" s="134"/>
      <c r="P134" s="134"/>
      <c r="Q134" s="134"/>
      <c r="R134" s="134"/>
      <c r="S134" s="134"/>
      <c r="T134" s="138"/>
      <c r="U134" s="134"/>
      <c r="V134" s="134"/>
      <c r="W134" s="134"/>
      <c r="X134" s="134"/>
    </row>
    <row r="135" spans="1:24" x14ac:dyDescent="0.3">
      <c r="A135" s="133"/>
      <c r="B135" s="134"/>
      <c r="C135" s="134"/>
      <c r="D135" s="134"/>
      <c r="E135" s="134"/>
      <c r="F135" s="135"/>
      <c r="G135" s="135"/>
      <c r="H135" s="136"/>
      <c r="I135" s="136"/>
      <c r="J135" s="136"/>
      <c r="K135" s="135"/>
      <c r="L135" s="134"/>
      <c r="M135" s="134"/>
      <c r="N135" s="136"/>
      <c r="O135" s="136"/>
      <c r="P135" s="134"/>
      <c r="Q135" s="134"/>
      <c r="R135" s="134"/>
      <c r="S135" s="134"/>
      <c r="T135" s="138"/>
      <c r="U135" s="134"/>
      <c r="V135" s="134"/>
      <c r="W135" s="134"/>
      <c r="X135" s="134"/>
    </row>
    <row r="136" spans="1:24" x14ac:dyDescent="0.3">
      <c r="A136" s="133"/>
      <c r="B136" s="134"/>
      <c r="C136" s="134"/>
      <c r="D136" s="134"/>
      <c r="E136" s="134"/>
      <c r="F136" s="135"/>
      <c r="G136" s="135"/>
      <c r="H136" s="136"/>
      <c r="I136" s="136"/>
      <c r="J136" s="136"/>
      <c r="K136" s="135"/>
      <c r="L136" s="134"/>
      <c r="M136" s="134"/>
      <c r="N136" s="136"/>
      <c r="O136" s="136"/>
      <c r="P136" s="134"/>
      <c r="Q136" s="134"/>
      <c r="R136" s="134"/>
      <c r="S136" s="134"/>
      <c r="T136" s="138"/>
      <c r="U136" s="134"/>
      <c r="V136" s="134"/>
      <c r="W136" s="134"/>
      <c r="X136" s="134"/>
    </row>
    <row r="137" spans="1:24" x14ac:dyDescent="0.3">
      <c r="A137" s="133"/>
      <c r="B137" s="134"/>
      <c r="C137" s="134"/>
      <c r="D137" s="134"/>
      <c r="E137" s="134"/>
      <c r="F137" s="135"/>
      <c r="G137" s="135"/>
      <c r="H137" s="136"/>
      <c r="I137" s="136"/>
      <c r="J137" s="136"/>
      <c r="K137" s="135"/>
      <c r="L137" s="134"/>
      <c r="M137" s="134"/>
      <c r="N137" s="136"/>
      <c r="O137" s="136"/>
      <c r="P137" s="134"/>
      <c r="Q137" s="136"/>
      <c r="R137" s="134"/>
      <c r="S137" s="134"/>
      <c r="T137" s="138"/>
      <c r="U137" s="134"/>
      <c r="V137" s="134"/>
      <c r="W137" s="134"/>
      <c r="X137" s="134"/>
    </row>
    <row r="138" spans="1:24" x14ac:dyDescent="0.3">
      <c r="A138" s="133"/>
      <c r="B138" s="134"/>
      <c r="C138" s="134"/>
      <c r="D138" s="134"/>
      <c r="E138" s="134"/>
      <c r="F138" s="135"/>
      <c r="G138" s="135"/>
      <c r="H138" s="136"/>
      <c r="I138" s="136"/>
      <c r="J138" s="136"/>
      <c r="K138" s="135"/>
      <c r="L138" s="134"/>
      <c r="M138" s="134"/>
      <c r="N138" s="136"/>
      <c r="O138" s="136"/>
      <c r="P138" s="134"/>
      <c r="Q138" s="136"/>
      <c r="R138" s="134"/>
      <c r="S138" s="134"/>
      <c r="T138" s="138"/>
      <c r="U138" s="134"/>
      <c r="V138" s="134"/>
      <c r="W138" s="134"/>
      <c r="X138" s="134"/>
    </row>
    <row r="139" spans="1:24" x14ac:dyDescent="0.3">
      <c r="A139" s="133"/>
      <c r="B139" s="134"/>
      <c r="C139" s="134"/>
      <c r="D139" s="134"/>
      <c r="E139" s="134"/>
      <c r="F139" s="135"/>
      <c r="G139" s="135"/>
      <c r="H139" s="136"/>
      <c r="I139" s="136"/>
      <c r="J139" s="136"/>
      <c r="K139" s="135"/>
      <c r="L139" s="134"/>
      <c r="M139" s="134"/>
      <c r="N139" s="135"/>
      <c r="O139" s="136"/>
      <c r="P139" s="134"/>
      <c r="Q139" s="136"/>
      <c r="R139" s="134"/>
      <c r="S139" s="134"/>
      <c r="T139" s="138"/>
      <c r="U139" s="134"/>
      <c r="V139" s="134"/>
      <c r="W139" s="134"/>
      <c r="X139" s="134"/>
    </row>
    <row r="140" spans="1:24" x14ac:dyDescent="0.3">
      <c r="A140" s="133"/>
      <c r="B140" s="134"/>
      <c r="C140" s="134"/>
      <c r="D140" s="134"/>
      <c r="E140" s="134"/>
      <c r="F140" s="135"/>
      <c r="G140" s="135"/>
      <c r="H140" s="136"/>
      <c r="I140" s="136"/>
      <c r="J140" s="136"/>
      <c r="K140" s="135"/>
      <c r="L140" s="134"/>
      <c r="M140" s="134"/>
      <c r="N140" s="135"/>
      <c r="O140" s="136"/>
      <c r="P140" s="134"/>
      <c r="Q140" s="136"/>
      <c r="R140" s="134"/>
      <c r="S140" s="134"/>
      <c r="T140" s="138"/>
      <c r="U140" s="134"/>
      <c r="V140" s="134"/>
      <c r="W140" s="134"/>
      <c r="X140" s="134"/>
    </row>
    <row r="141" spans="1:24" x14ac:dyDescent="0.3">
      <c r="A141" s="133"/>
      <c r="B141" s="134"/>
      <c r="C141" s="134"/>
      <c r="D141" s="134"/>
      <c r="E141" s="134"/>
      <c r="F141" s="135"/>
      <c r="G141" s="135"/>
      <c r="H141" s="136"/>
      <c r="I141" s="136"/>
      <c r="J141" s="136"/>
      <c r="K141" s="135"/>
      <c r="L141" s="134"/>
      <c r="M141" s="134"/>
      <c r="N141" s="135"/>
      <c r="O141" s="136"/>
      <c r="P141" s="134"/>
      <c r="Q141" s="136"/>
      <c r="R141" s="136"/>
      <c r="S141" s="134"/>
      <c r="T141" s="138"/>
      <c r="U141" s="134"/>
      <c r="V141" s="134"/>
      <c r="W141" s="134"/>
      <c r="X141" s="134"/>
    </row>
    <row r="142" spans="1:24" x14ac:dyDescent="0.3">
      <c r="A142" s="133"/>
      <c r="B142" s="134"/>
      <c r="C142" s="134"/>
      <c r="D142" s="134"/>
      <c r="E142" s="134"/>
      <c r="F142" s="135"/>
      <c r="G142" s="135"/>
      <c r="H142" s="136"/>
      <c r="I142" s="136"/>
      <c r="J142" s="136"/>
      <c r="K142" s="135"/>
      <c r="L142" s="134"/>
      <c r="M142" s="134"/>
      <c r="N142" s="135"/>
      <c r="O142" s="136"/>
      <c r="P142" s="134"/>
      <c r="Q142" s="136"/>
      <c r="R142" s="136"/>
      <c r="S142" s="134"/>
      <c r="T142" s="138"/>
      <c r="U142" s="134"/>
      <c r="V142" s="134"/>
      <c r="W142" s="134"/>
      <c r="X142" s="134"/>
    </row>
    <row r="143" spans="1:24" x14ac:dyDescent="0.3">
      <c r="A143" s="133"/>
      <c r="B143" s="134"/>
      <c r="C143" s="134"/>
      <c r="D143" s="134"/>
      <c r="E143" s="134"/>
      <c r="F143" s="135"/>
      <c r="G143" s="135"/>
      <c r="H143" s="136"/>
      <c r="I143" s="136"/>
      <c r="J143" s="136"/>
      <c r="K143" s="135"/>
      <c r="L143" s="134"/>
      <c r="M143" s="134"/>
      <c r="N143" s="135"/>
      <c r="O143" s="135"/>
      <c r="P143" s="134"/>
      <c r="Q143" s="136"/>
      <c r="R143" s="136"/>
      <c r="S143" s="134"/>
      <c r="T143" s="138"/>
      <c r="U143" s="134"/>
      <c r="V143" s="134"/>
      <c r="W143" s="134"/>
      <c r="X143" s="134"/>
    </row>
    <row r="144" spans="1:24" x14ac:dyDescent="0.3">
      <c r="A144" s="133"/>
      <c r="B144" s="134"/>
      <c r="C144" s="134"/>
      <c r="D144" s="134"/>
      <c r="E144" s="134"/>
      <c r="F144" s="135"/>
      <c r="G144" s="135"/>
      <c r="H144" s="136"/>
      <c r="I144" s="136"/>
      <c r="J144" s="136"/>
      <c r="K144" s="135"/>
      <c r="L144" s="134"/>
      <c r="M144" s="134"/>
      <c r="N144" s="135"/>
      <c r="O144" s="135"/>
      <c r="P144" s="134"/>
      <c r="Q144" s="135"/>
      <c r="R144" s="136"/>
      <c r="S144" s="134"/>
      <c r="T144" s="138"/>
      <c r="U144" s="134"/>
      <c r="V144" s="134"/>
      <c r="W144" s="134"/>
      <c r="X144" s="134"/>
    </row>
    <row r="145" spans="1:24" x14ac:dyDescent="0.3">
      <c r="A145" s="133"/>
      <c r="B145" s="134"/>
      <c r="C145" s="134"/>
      <c r="D145" s="134"/>
      <c r="E145" s="134"/>
      <c r="F145" s="135"/>
      <c r="G145" s="135"/>
      <c r="H145" s="136"/>
      <c r="I145" s="136"/>
      <c r="J145" s="136"/>
      <c r="K145" s="135"/>
      <c r="L145" s="134"/>
      <c r="M145" s="134"/>
      <c r="N145" s="135"/>
      <c r="O145" s="135"/>
      <c r="P145" s="134"/>
      <c r="Q145" s="135"/>
      <c r="R145" s="136"/>
      <c r="S145" s="134"/>
      <c r="T145" s="138"/>
      <c r="U145" s="134"/>
      <c r="V145" s="134"/>
      <c r="W145" s="134"/>
      <c r="X145" s="134"/>
    </row>
    <row r="146" spans="1:24" x14ac:dyDescent="0.3">
      <c r="A146" s="133"/>
      <c r="B146" s="134"/>
      <c r="C146" s="134"/>
      <c r="D146" s="134"/>
      <c r="E146" s="134"/>
      <c r="F146" s="135"/>
      <c r="G146" s="135"/>
      <c r="H146" s="136"/>
      <c r="I146" s="136"/>
      <c r="J146" s="136"/>
      <c r="K146" s="135"/>
      <c r="L146" s="134"/>
      <c r="M146" s="134"/>
      <c r="N146" s="135"/>
      <c r="O146" s="135"/>
      <c r="P146" s="134"/>
      <c r="Q146" s="135"/>
      <c r="R146" s="136"/>
      <c r="S146" s="134"/>
      <c r="T146" s="138"/>
      <c r="U146" s="134"/>
      <c r="V146" s="134"/>
      <c r="W146" s="134"/>
      <c r="X146" s="134"/>
    </row>
    <row r="147" spans="1:24" x14ac:dyDescent="0.3">
      <c r="A147" s="133"/>
      <c r="B147" s="134"/>
      <c r="C147" s="134"/>
      <c r="D147" s="134"/>
      <c r="E147" s="134"/>
      <c r="F147" s="135"/>
      <c r="G147" s="135"/>
      <c r="H147" s="136"/>
      <c r="I147" s="136"/>
      <c r="J147" s="136"/>
      <c r="K147" s="135"/>
      <c r="L147" s="134"/>
      <c r="M147" s="134"/>
      <c r="N147" s="135"/>
      <c r="O147" s="135"/>
      <c r="P147" s="134"/>
      <c r="Q147" s="135"/>
      <c r="R147" s="136"/>
      <c r="S147" s="134"/>
      <c r="T147" s="138"/>
      <c r="U147" s="134"/>
      <c r="V147" s="134"/>
      <c r="W147" s="134"/>
      <c r="X147" s="134"/>
    </row>
    <row r="148" spans="1:24" x14ac:dyDescent="0.3">
      <c r="A148" s="133"/>
      <c r="B148" s="134"/>
      <c r="C148" s="134"/>
      <c r="D148" s="134"/>
      <c r="E148" s="134"/>
      <c r="F148" s="135"/>
      <c r="G148" s="135"/>
      <c r="H148" s="136"/>
      <c r="I148" s="136"/>
      <c r="J148" s="136"/>
      <c r="K148" s="135"/>
      <c r="L148" s="134"/>
      <c r="M148" s="134"/>
      <c r="N148" s="135"/>
      <c r="O148" s="135"/>
      <c r="P148" s="134"/>
      <c r="Q148" s="135"/>
      <c r="R148" s="136"/>
      <c r="S148" s="134"/>
      <c r="T148" s="138"/>
      <c r="U148" s="134"/>
      <c r="V148" s="134"/>
      <c r="W148" s="134"/>
      <c r="X148" s="134"/>
    </row>
    <row r="149" spans="1:24" x14ac:dyDescent="0.3">
      <c r="A149" s="133"/>
      <c r="B149" s="134"/>
      <c r="C149" s="134"/>
      <c r="D149" s="134"/>
      <c r="E149" s="134"/>
      <c r="F149" s="135"/>
      <c r="G149" s="135"/>
      <c r="H149" s="136"/>
      <c r="I149" s="136"/>
      <c r="J149" s="136"/>
      <c r="K149" s="135"/>
      <c r="L149" s="134"/>
      <c r="M149" s="134"/>
      <c r="N149" s="135"/>
      <c r="O149" s="135"/>
      <c r="P149" s="134"/>
      <c r="Q149" s="135"/>
      <c r="R149" s="136"/>
      <c r="S149" s="134"/>
      <c r="T149" s="138"/>
      <c r="U149" s="134"/>
      <c r="V149" s="134"/>
      <c r="W149" s="134"/>
      <c r="X149" s="134"/>
    </row>
    <row r="150" spans="1:24" x14ac:dyDescent="0.3">
      <c r="A150" s="133"/>
      <c r="B150" s="134"/>
      <c r="C150" s="134"/>
      <c r="D150" s="134"/>
      <c r="E150" s="134"/>
      <c r="F150" s="135"/>
      <c r="G150" s="135"/>
      <c r="H150" s="136"/>
      <c r="I150" s="136"/>
      <c r="J150" s="136"/>
      <c r="K150" s="135"/>
      <c r="L150" s="134"/>
      <c r="M150" s="134"/>
      <c r="N150" s="135"/>
      <c r="O150" s="135"/>
      <c r="P150" s="134"/>
      <c r="Q150" s="135"/>
      <c r="R150" s="136"/>
      <c r="S150" s="134"/>
      <c r="T150" s="138"/>
      <c r="U150" s="134"/>
      <c r="V150" s="134"/>
      <c r="W150" s="134"/>
      <c r="X150" s="134"/>
    </row>
    <row r="151" spans="1:24" x14ac:dyDescent="0.3">
      <c r="K151" s="135"/>
      <c r="L151" s="134"/>
      <c r="M151" s="134"/>
      <c r="N151" s="135"/>
      <c r="O151" s="135"/>
      <c r="P151" s="134"/>
      <c r="Q151" s="135"/>
      <c r="R151" s="136"/>
      <c r="S151" s="134"/>
      <c r="T151" s="138"/>
      <c r="U151" s="134"/>
      <c r="V151" s="134"/>
      <c r="W151" s="134"/>
      <c r="X151" s="134"/>
    </row>
    <row r="152" spans="1:24" x14ac:dyDescent="0.3">
      <c r="A152" s="131"/>
      <c r="B152" s="131"/>
      <c r="C152" s="131"/>
      <c r="D152" s="131"/>
      <c r="E152" s="131"/>
      <c r="F152" s="131"/>
      <c r="G152" s="131"/>
      <c r="H152" s="131"/>
      <c r="I152" s="131"/>
      <c r="J152" s="131"/>
      <c r="K152" s="135"/>
      <c r="L152" s="134"/>
      <c r="M152" s="134"/>
      <c r="N152" s="135"/>
      <c r="O152" s="135"/>
      <c r="P152" s="134"/>
      <c r="Q152" s="135"/>
      <c r="R152" s="136"/>
      <c r="S152" s="134"/>
      <c r="T152" s="138"/>
      <c r="U152" s="134"/>
      <c r="V152" s="134"/>
      <c r="W152" s="134"/>
      <c r="X152" s="134"/>
    </row>
    <row r="153" spans="1:24" x14ac:dyDescent="0.3">
      <c r="A153" s="131"/>
      <c r="B153" s="131"/>
      <c r="C153" s="131"/>
      <c r="D153" s="131"/>
      <c r="E153" s="131"/>
      <c r="F153" s="132"/>
      <c r="G153" s="132"/>
      <c r="H153" s="132"/>
      <c r="I153" s="132"/>
      <c r="J153" s="132"/>
      <c r="K153" s="135"/>
      <c r="L153" s="134"/>
      <c r="M153" s="134"/>
      <c r="N153" s="135"/>
      <c r="O153" s="135"/>
      <c r="P153" s="134"/>
      <c r="Q153" s="135"/>
      <c r="R153" s="136"/>
      <c r="S153" s="134"/>
      <c r="T153" s="138"/>
      <c r="U153" s="134"/>
      <c r="V153" s="134"/>
      <c r="W153" s="134"/>
      <c r="X153" s="134"/>
    </row>
    <row r="154" spans="1:24" x14ac:dyDescent="0.3">
      <c r="A154" s="131"/>
      <c r="B154" s="132"/>
      <c r="C154" s="132"/>
      <c r="D154" s="132"/>
      <c r="E154" s="132"/>
      <c r="F154" s="139"/>
      <c r="G154" s="139"/>
      <c r="H154" s="139"/>
      <c r="I154" s="139"/>
      <c r="J154" s="139"/>
      <c r="K154" s="135"/>
      <c r="L154" s="134"/>
      <c r="M154" s="134"/>
      <c r="N154" s="135"/>
      <c r="O154" s="135"/>
      <c r="P154" s="134"/>
      <c r="Q154" s="135"/>
      <c r="R154" s="138"/>
      <c r="S154" s="134"/>
      <c r="T154" s="138"/>
      <c r="U154" s="134"/>
      <c r="V154" s="134"/>
      <c r="W154" s="134"/>
    </row>
    <row r="155" spans="1:24" ht="16.5" customHeight="1" x14ac:dyDescent="0.3">
      <c r="A155" s="133"/>
      <c r="B155" s="134"/>
      <c r="C155" s="134"/>
      <c r="D155" s="134"/>
      <c r="E155" s="134"/>
      <c r="F155" s="135"/>
      <c r="G155" s="135"/>
      <c r="H155" s="136"/>
      <c r="I155" s="136"/>
      <c r="J155" s="136"/>
    </row>
    <row r="156" spans="1:24" x14ac:dyDescent="0.3">
      <c r="A156" s="133"/>
      <c r="B156" s="134"/>
      <c r="C156" s="134"/>
      <c r="D156" s="134"/>
      <c r="E156" s="134"/>
      <c r="F156" s="135"/>
      <c r="G156" s="135"/>
      <c r="H156" s="136"/>
      <c r="I156" s="136"/>
      <c r="J156" s="136"/>
      <c r="K156" s="131"/>
      <c r="L156" s="131"/>
      <c r="M156" s="131"/>
      <c r="N156" s="131"/>
      <c r="O156" s="131"/>
      <c r="P156" s="131"/>
      <c r="Q156" s="131"/>
      <c r="R156" s="131"/>
      <c r="S156" s="137"/>
      <c r="T156" s="137"/>
      <c r="U156" s="137"/>
      <c r="V156" s="137"/>
    </row>
    <row r="157" spans="1:24" x14ac:dyDescent="0.3">
      <c r="A157" s="133"/>
      <c r="B157" s="134"/>
      <c r="C157" s="134"/>
      <c r="D157" s="134"/>
      <c r="E157" s="134"/>
      <c r="F157" s="135"/>
      <c r="G157" s="135"/>
      <c r="H157" s="136"/>
      <c r="I157" s="136"/>
      <c r="J157" s="136"/>
      <c r="K157" s="132"/>
      <c r="L157" s="132"/>
      <c r="M157" s="132"/>
      <c r="N157" s="132"/>
      <c r="O157" s="132"/>
      <c r="P157" s="132"/>
      <c r="Q157" s="132"/>
      <c r="R157" s="132"/>
      <c r="S157" s="132"/>
      <c r="T157" s="132"/>
      <c r="U157" s="132"/>
      <c r="V157" s="132"/>
    </row>
    <row r="158" spans="1:24" x14ac:dyDescent="0.3">
      <c r="A158" s="133"/>
      <c r="B158" s="134"/>
      <c r="C158" s="134"/>
      <c r="D158" s="134"/>
      <c r="E158" s="134"/>
      <c r="F158" s="135"/>
      <c r="G158" s="135"/>
      <c r="H158" s="136"/>
      <c r="I158" s="136"/>
      <c r="J158" s="136"/>
      <c r="K158" s="139"/>
      <c r="L158" s="139"/>
      <c r="M158" s="132"/>
      <c r="N158" s="132"/>
      <c r="O158" s="132"/>
      <c r="P158" s="132"/>
      <c r="Q158" s="132"/>
      <c r="R158" s="132"/>
      <c r="S158" s="132"/>
      <c r="T158" s="132"/>
      <c r="U158" s="132"/>
      <c r="V158" s="132"/>
    </row>
    <row r="159" spans="1:24" x14ac:dyDescent="0.3">
      <c r="A159" s="133"/>
      <c r="B159" s="134"/>
      <c r="C159" s="134"/>
      <c r="D159" s="134"/>
      <c r="E159" s="134"/>
      <c r="F159" s="135"/>
      <c r="G159" s="135"/>
      <c r="H159" s="136"/>
      <c r="I159" s="136"/>
      <c r="J159" s="136"/>
      <c r="K159" s="136"/>
      <c r="L159" s="136"/>
      <c r="M159" s="136"/>
      <c r="N159" s="136"/>
      <c r="O159" s="134"/>
      <c r="P159" s="135"/>
      <c r="Q159" s="134"/>
      <c r="R159" s="134"/>
      <c r="S159" s="134"/>
      <c r="T159" s="134"/>
      <c r="U159" s="134"/>
      <c r="V159" s="134"/>
    </row>
    <row r="160" spans="1:24" x14ac:dyDescent="0.3">
      <c r="A160" s="133"/>
      <c r="B160" s="134"/>
      <c r="C160" s="134"/>
      <c r="D160" s="134"/>
      <c r="E160" s="134"/>
      <c r="F160" s="135"/>
      <c r="G160" s="135"/>
      <c r="H160" s="136"/>
      <c r="I160" s="136"/>
      <c r="J160" s="136"/>
      <c r="K160" s="136"/>
      <c r="L160" s="136"/>
      <c r="M160" s="135"/>
      <c r="N160" s="136"/>
      <c r="O160" s="134"/>
      <c r="P160" s="135"/>
      <c r="Q160" s="135"/>
      <c r="R160" s="134"/>
      <c r="S160" s="134"/>
      <c r="T160" s="134"/>
      <c r="U160" s="134"/>
      <c r="V160" s="134"/>
    </row>
    <row r="161" spans="1:22" x14ac:dyDescent="0.3">
      <c r="A161" s="133"/>
      <c r="B161" s="134"/>
      <c r="C161" s="134"/>
      <c r="D161" s="134"/>
      <c r="E161" s="134"/>
      <c r="F161" s="135"/>
      <c r="G161" s="135"/>
      <c r="H161" s="136"/>
      <c r="I161" s="136"/>
      <c r="J161" s="136"/>
      <c r="K161" s="136"/>
      <c r="L161" s="136"/>
      <c r="M161" s="135"/>
      <c r="N161" s="136"/>
      <c r="O161" s="134"/>
      <c r="P161" s="135"/>
      <c r="Q161" s="135"/>
      <c r="R161" s="134"/>
      <c r="S161" s="135"/>
      <c r="T161" s="134"/>
      <c r="U161" s="134"/>
      <c r="V161" s="134"/>
    </row>
    <row r="162" spans="1:22" x14ac:dyDescent="0.3">
      <c r="A162" s="133"/>
      <c r="B162" s="134"/>
      <c r="C162" s="134"/>
      <c r="D162" s="134"/>
      <c r="E162" s="134"/>
      <c r="F162" s="135"/>
      <c r="G162" s="135"/>
      <c r="H162" s="136"/>
      <c r="I162" s="136"/>
      <c r="J162" s="136"/>
      <c r="K162" s="136"/>
      <c r="L162" s="136"/>
      <c r="M162" s="135"/>
      <c r="N162" s="136"/>
      <c r="O162" s="134"/>
      <c r="P162" s="135"/>
      <c r="Q162" s="135"/>
      <c r="R162" s="134"/>
      <c r="S162" s="135"/>
      <c r="T162" s="134"/>
      <c r="U162" s="134"/>
      <c r="V162" s="134"/>
    </row>
    <row r="163" spans="1:22" x14ac:dyDescent="0.3">
      <c r="A163" s="133"/>
      <c r="B163" s="134"/>
      <c r="C163" s="134"/>
      <c r="D163" s="134"/>
      <c r="E163" s="134"/>
      <c r="F163" s="135"/>
      <c r="G163" s="135"/>
      <c r="H163" s="136"/>
      <c r="I163" s="136"/>
      <c r="J163" s="136"/>
      <c r="K163" s="136"/>
      <c r="L163" s="136"/>
      <c r="M163" s="135"/>
      <c r="N163" s="135"/>
      <c r="O163" s="134"/>
      <c r="P163" s="135"/>
      <c r="Q163" s="135"/>
      <c r="R163" s="134"/>
      <c r="S163" s="135"/>
      <c r="T163" s="134"/>
      <c r="U163" s="134"/>
      <c r="V163" s="134"/>
    </row>
    <row r="164" spans="1:22" x14ac:dyDescent="0.3">
      <c r="A164" s="133"/>
      <c r="B164" s="134"/>
      <c r="C164" s="134"/>
      <c r="D164" s="134"/>
      <c r="E164" s="134"/>
      <c r="F164" s="135"/>
      <c r="G164" s="135"/>
      <c r="H164" s="136"/>
      <c r="I164" s="136"/>
      <c r="J164" s="136"/>
      <c r="K164" s="136"/>
      <c r="L164" s="136"/>
      <c r="M164" s="135"/>
      <c r="N164" s="135"/>
      <c r="O164" s="134"/>
      <c r="P164" s="135"/>
      <c r="Q164" s="135"/>
      <c r="R164" s="134"/>
      <c r="S164" s="135"/>
      <c r="T164" s="134"/>
      <c r="U164" s="134"/>
      <c r="V164" s="134"/>
    </row>
    <row r="165" spans="1:22" x14ac:dyDescent="0.3">
      <c r="A165" s="133"/>
      <c r="B165" s="134"/>
      <c r="C165" s="134"/>
      <c r="D165" s="134"/>
      <c r="E165" s="134"/>
      <c r="F165" s="135"/>
      <c r="G165" s="135"/>
      <c r="H165" s="136"/>
      <c r="I165" s="136"/>
      <c r="J165" s="136"/>
      <c r="K165" s="136"/>
      <c r="L165" s="136"/>
      <c r="M165" s="135"/>
      <c r="N165" s="135"/>
      <c r="O165" s="134"/>
      <c r="P165" s="135"/>
      <c r="Q165" s="135"/>
      <c r="R165" s="134"/>
      <c r="S165" s="135"/>
      <c r="T165" s="134"/>
      <c r="U165" s="134"/>
      <c r="V165" s="134"/>
    </row>
    <row r="166" spans="1:22" x14ac:dyDescent="0.3">
      <c r="A166" s="133"/>
      <c r="B166" s="134"/>
      <c r="C166" s="134"/>
      <c r="D166" s="134"/>
      <c r="E166" s="134"/>
      <c r="F166" s="135"/>
      <c r="G166" s="135"/>
      <c r="H166" s="136"/>
      <c r="I166" s="136"/>
      <c r="J166" s="136"/>
      <c r="K166" s="136"/>
      <c r="L166" s="136"/>
      <c r="M166" s="135"/>
      <c r="N166" s="135"/>
      <c r="O166" s="134"/>
      <c r="P166" s="135"/>
      <c r="Q166" s="135"/>
      <c r="R166" s="134"/>
      <c r="S166" s="135"/>
      <c r="T166" s="134"/>
      <c r="U166" s="134"/>
      <c r="V166" s="134"/>
    </row>
    <row r="167" spans="1:22" x14ac:dyDescent="0.3">
      <c r="A167" s="133"/>
      <c r="B167" s="134"/>
      <c r="C167" s="134"/>
      <c r="D167" s="134"/>
      <c r="E167" s="134"/>
      <c r="F167" s="135"/>
      <c r="G167" s="135"/>
      <c r="H167" s="136"/>
      <c r="I167" s="136"/>
      <c r="J167" s="136"/>
      <c r="K167" s="136"/>
      <c r="L167" s="136"/>
      <c r="M167" s="135"/>
      <c r="N167" s="135"/>
      <c r="O167" s="134"/>
      <c r="P167" s="135"/>
      <c r="Q167" s="135"/>
      <c r="R167" s="134"/>
      <c r="S167" s="135"/>
      <c r="T167" s="134"/>
      <c r="U167" s="134"/>
      <c r="V167" s="134"/>
    </row>
    <row r="168" spans="1:22" x14ac:dyDescent="0.3">
      <c r="A168" s="133"/>
      <c r="B168" s="134"/>
      <c r="C168" s="134"/>
      <c r="D168" s="134"/>
      <c r="E168" s="134"/>
      <c r="F168" s="135"/>
      <c r="G168" s="135"/>
      <c r="H168" s="136"/>
      <c r="I168" s="136"/>
      <c r="J168" s="136"/>
      <c r="K168" s="136"/>
      <c r="L168" s="136"/>
      <c r="M168" s="135"/>
      <c r="N168" s="135"/>
      <c r="O168" s="134"/>
      <c r="P168" s="135"/>
      <c r="Q168" s="135"/>
      <c r="R168" s="134"/>
      <c r="S168" s="135"/>
      <c r="T168" s="134"/>
      <c r="U168" s="134"/>
      <c r="V168" s="134"/>
    </row>
    <row r="169" spans="1:22" x14ac:dyDescent="0.3">
      <c r="A169" s="133"/>
      <c r="B169" s="134"/>
      <c r="C169" s="134"/>
      <c r="D169" s="134"/>
      <c r="E169" s="134"/>
      <c r="F169" s="135"/>
      <c r="G169" s="135"/>
      <c r="H169" s="136"/>
      <c r="I169" s="136"/>
      <c r="J169" s="136"/>
      <c r="K169" s="136"/>
      <c r="L169" s="136"/>
      <c r="M169" s="135"/>
      <c r="N169" s="135"/>
      <c r="O169" s="134"/>
      <c r="P169" s="135"/>
      <c r="Q169" s="135"/>
      <c r="R169" s="134"/>
      <c r="S169" s="135"/>
      <c r="T169" s="134"/>
      <c r="U169" s="134"/>
      <c r="V169" s="134"/>
    </row>
    <row r="170" spans="1:22" x14ac:dyDescent="0.3">
      <c r="A170" s="133"/>
      <c r="B170" s="134"/>
      <c r="C170" s="134"/>
      <c r="D170" s="134"/>
      <c r="E170" s="134"/>
      <c r="F170" s="135"/>
      <c r="G170" s="135"/>
      <c r="H170" s="136"/>
      <c r="I170" s="136"/>
      <c r="J170" s="136"/>
      <c r="K170" s="136"/>
      <c r="L170" s="136"/>
      <c r="N170" s="135"/>
      <c r="O170" s="134"/>
      <c r="P170" s="135"/>
      <c r="Q170" s="135"/>
      <c r="R170" s="134"/>
      <c r="S170" s="135"/>
      <c r="T170" s="134"/>
      <c r="U170" s="134"/>
      <c r="V170" s="134"/>
    </row>
    <row r="171" spans="1:22" x14ac:dyDescent="0.3">
      <c r="A171" s="133"/>
      <c r="B171" s="134"/>
      <c r="C171" s="134"/>
      <c r="D171" s="134"/>
      <c r="E171" s="134"/>
      <c r="F171" s="135"/>
      <c r="G171" s="135"/>
      <c r="H171" s="136"/>
      <c r="I171" s="136"/>
      <c r="J171" s="136"/>
      <c r="K171" s="136"/>
      <c r="L171" s="136"/>
      <c r="N171" s="135"/>
      <c r="O171" s="134"/>
      <c r="P171" s="135"/>
      <c r="Q171" s="135"/>
      <c r="R171" s="134"/>
      <c r="S171" s="135"/>
      <c r="T171" s="134"/>
      <c r="U171" s="134"/>
      <c r="V171" s="134"/>
    </row>
    <row r="172" spans="1:22" x14ac:dyDescent="0.3">
      <c r="A172" s="133"/>
      <c r="B172" s="134"/>
      <c r="C172" s="134"/>
      <c r="D172" s="134"/>
      <c r="E172" s="134"/>
      <c r="F172" s="135"/>
      <c r="G172" s="135"/>
      <c r="H172" s="136"/>
      <c r="I172" s="136"/>
      <c r="J172" s="136"/>
      <c r="K172" s="136"/>
      <c r="L172" s="136"/>
      <c r="N172" s="135"/>
      <c r="O172" s="134"/>
      <c r="P172" s="135"/>
      <c r="Q172" s="135"/>
      <c r="R172" s="134"/>
      <c r="S172" s="135"/>
      <c r="T172" s="134"/>
      <c r="U172" s="134"/>
      <c r="V172" s="134"/>
    </row>
    <row r="173" spans="1:22" x14ac:dyDescent="0.3">
      <c r="K173" s="136"/>
      <c r="L173" s="136"/>
      <c r="N173" s="135"/>
      <c r="O173" s="134"/>
      <c r="P173" s="135"/>
      <c r="Q173" s="135"/>
      <c r="R173" s="134"/>
      <c r="S173" s="135"/>
      <c r="T173" s="134"/>
      <c r="U173" s="134"/>
      <c r="V173" s="134"/>
    </row>
    <row r="174" spans="1:22" x14ac:dyDescent="0.3">
      <c r="A174" s="131"/>
      <c r="B174" s="131"/>
      <c r="C174" s="131"/>
      <c r="D174" s="131"/>
      <c r="E174" s="131"/>
      <c r="F174" s="131"/>
      <c r="G174" s="131"/>
      <c r="H174" s="131"/>
      <c r="I174" s="131"/>
      <c r="J174" s="131"/>
      <c r="K174" s="136"/>
      <c r="L174" s="136"/>
      <c r="N174" s="135"/>
      <c r="O174" s="134"/>
      <c r="P174" s="135"/>
      <c r="Q174" s="135"/>
      <c r="R174" s="134"/>
      <c r="S174" s="135"/>
      <c r="T174" s="134"/>
      <c r="U174" s="134"/>
      <c r="V174" s="134"/>
    </row>
    <row r="175" spans="1:22" x14ac:dyDescent="0.3">
      <c r="A175" s="131"/>
      <c r="B175" s="131"/>
      <c r="C175" s="131"/>
      <c r="D175" s="131"/>
      <c r="E175" s="131"/>
      <c r="F175" s="132"/>
      <c r="G175" s="132"/>
      <c r="H175" s="132"/>
      <c r="I175" s="132"/>
      <c r="J175" s="132"/>
      <c r="K175" s="136"/>
      <c r="L175" s="136"/>
      <c r="N175" s="135"/>
      <c r="O175" s="134"/>
      <c r="P175" s="135"/>
      <c r="Q175" s="135"/>
      <c r="R175" s="134"/>
      <c r="S175" s="135"/>
      <c r="T175" s="134"/>
      <c r="U175" s="134"/>
      <c r="V175" s="134"/>
    </row>
    <row r="176" spans="1:22" x14ac:dyDescent="0.3">
      <c r="A176" s="131"/>
      <c r="B176" s="132"/>
      <c r="C176" s="132"/>
      <c r="D176" s="132"/>
      <c r="E176" s="132"/>
      <c r="F176" s="132"/>
      <c r="G176" s="132"/>
      <c r="H176" s="132"/>
      <c r="I176" s="132"/>
      <c r="J176" s="132"/>
      <c r="K176" s="136"/>
      <c r="L176" s="136"/>
      <c r="N176" s="135"/>
      <c r="O176" s="134"/>
      <c r="P176" s="135"/>
      <c r="Q176" s="135"/>
      <c r="R176" s="134"/>
      <c r="S176" s="135"/>
      <c r="T176" s="134"/>
      <c r="U176" s="134"/>
      <c r="V176" s="134"/>
    </row>
    <row r="177" spans="1:21" ht="16.5" customHeight="1" x14ac:dyDescent="0.3">
      <c r="A177" s="133"/>
      <c r="B177" s="134"/>
      <c r="C177" s="134"/>
      <c r="D177" s="134"/>
      <c r="E177" s="134"/>
      <c r="F177" s="135"/>
      <c r="G177" s="135"/>
      <c r="H177" s="135"/>
      <c r="I177" s="135"/>
      <c r="J177" s="135"/>
    </row>
    <row r="178" spans="1:21" x14ac:dyDescent="0.3">
      <c r="A178" s="133"/>
      <c r="B178" s="134"/>
      <c r="C178" s="134"/>
      <c r="D178" s="134"/>
      <c r="E178" s="134"/>
      <c r="F178" s="135"/>
      <c r="G178" s="135"/>
      <c r="H178" s="135"/>
      <c r="I178" s="135"/>
      <c r="J178" s="135"/>
      <c r="K178" s="131"/>
      <c r="L178" s="131"/>
      <c r="M178" s="131"/>
      <c r="N178" s="131"/>
      <c r="O178" s="131"/>
      <c r="P178" s="131"/>
      <c r="Q178" s="131"/>
      <c r="R178" s="137"/>
      <c r="S178" s="137"/>
      <c r="T178" s="137"/>
      <c r="U178" s="137"/>
    </row>
    <row r="179" spans="1:21" x14ac:dyDescent="0.3">
      <c r="A179" s="133"/>
      <c r="B179" s="134"/>
      <c r="C179" s="134"/>
      <c r="D179" s="134"/>
      <c r="E179" s="134"/>
      <c r="F179" s="135"/>
      <c r="G179" s="135"/>
      <c r="H179" s="135"/>
      <c r="I179" s="135"/>
      <c r="J179" s="135"/>
      <c r="K179" s="132"/>
      <c r="L179" s="132"/>
      <c r="M179" s="132"/>
      <c r="N179" s="132"/>
      <c r="O179" s="132"/>
      <c r="P179" s="132"/>
      <c r="Q179" s="132"/>
      <c r="R179" s="132"/>
      <c r="S179" s="132"/>
      <c r="T179" s="132"/>
      <c r="U179" s="132"/>
    </row>
    <row r="180" spans="1:21" x14ac:dyDescent="0.3">
      <c r="A180" s="133"/>
      <c r="B180" s="134"/>
      <c r="C180" s="134"/>
      <c r="D180" s="134"/>
      <c r="E180" s="134"/>
      <c r="F180" s="135"/>
      <c r="G180" s="135"/>
      <c r="H180" s="135"/>
      <c r="I180" s="135"/>
      <c r="J180" s="135"/>
      <c r="K180" s="132"/>
      <c r="L180" s="132"/>
      <c r="M180" s="132"/>
      <c r="N180" s="132"/>
      <c r="O180" s="132"/>
      <c r="P180" s="132"/>
      <c r="Q180" s="132"/>
      <c r="R180" s="132"/>
      <c r="S180" s="132"/>
      <c r="T180" s="132"/>
      <c r="U180" s="132"/>
    </row>
    <row r="181" spans="1:21" x14ac:dyDescent="0.3">
      <c r="A181" s="133"/>
      <c r="B181" s="134"/>
      <c r="C181" s="134"/>
      <c r="D181" s="134"/>
      <c r="E181" s="134"/>
      <c r="F181" s="135"/>
      <c r="G181" s="135"/>
      <c r="H181" s="135"/>
      <c r="I181" s="135"/>
      <c r="J181" s="135"/>
      <c r="K181" s="135"/>
      <c r="L181" s="135"/>
      <c r="M181" s="135"/>
      <c r="N181" s="134"/>
      <c r="O181" s="135"/>
      <c r="P181" s="134"/>
      <c r="Q181" s="134"/>
      <c r="R181" s="140"/>
      <c r="S181" s="140"/>
      <c r="T181" s="134"/>
      <c r="U181" s="134"/>
    </row>
    <row r="182" spans="1:21" x14ac:dyDescent="0.3">
      <c r="A182" s="133"/>
      <c r="B182" s="134"/>
      <c r="C182" s="134"/>
      <c r="D182" s="134"/>
      <c r="E182" s="134"/>
      <c r="F182" s="135"/>
      <c r="G182" s="135"/>
      <c r="H182" s="135"/>
      <c r="I182" s="135"/>
      <c r="J182" s="135"/>
      <c r="K182" s="135"/>
      <c r="L182" s="135"/>
      <c r="M182" s="135"/>
      <c r="N182" s="134"/>
      <c r="O182" s="135"/>
      <c r="P182" s="134"/>
      <c r="Q182" s="134"/>
      <c r="R182" s="140"/>
      <c r="S182" s="140"/>
      <c r="T182" s="134"/>
      <c r="U182" s="134"/>
    </row>
    <row r="183" spans="1:21" x14ac:dyDescent="0.3">
      <c r="A183" s="133"/>
      <c r="B183" s="134"/>
      <c r="C183" s="134"/>
      <c r="D183" s="134"/>
      <c r="E183" s="134"/>
      <c r="F183" s="135"/>
      <c r="G183" s="135"/>
      <c r="H183" s="135"/>
      <c r="I183" s="135"/>
      <c r="J183" s="135"/>
      <c r="K183" s="135"/>
      <c r="L183" s="135"/>
      <c r="M183" s="135"/>
      <c r="N183" s="134"/>
      <c r="O183" s="135"/>
      <c r="P183" s="134"/>
      <c r="Q183" s="134"/>
      <c r="R183" s="140"/>
      <c r="S183" s="140"/>
      <c r="T183" s="134"/>
      <c r="U183" s="134"/>
    </row>
    <row r="184" spans="1:21" x14ac:dyDescent="0.3">
      <c r="A184" s="133"/>
      <c r="B184" s="134"/>
      <c r="C184" s="134"/>
      <c r="D184" s="134"/>
      <c r="E184" s="134"/>
      <c r="F184" s="135"/>
      <c r="G184" s="135"/>
      <c r="H184" s="135"/>
      <c r="I184" s="135"/>
      <c r="J184" s="135"/>
      <c r="K184" s="135"/>
      <c r="L184" s="135"/>
      <c r="M184" s="135"/>
      <c r="N184" s="134"/>
      <c r="O184" s="135"/>
      <c r="P184" s="136"/>
      <c r="Q184" s="134"/>
      <c r="R184" s="138"/>
      <c r="S184" s="134"/>
      <c r="T184" s="134"/>
      <c r="U184" s="134"/>
    </row>
    <row r="185" spans="1:21" x14ac:dyDescent="0.3">
      <c r="A185" s="133"/>
      <c r="B185" s="134"/>
      <c r="C185" s="134"/>
      <c r="D185" s="134"/>
      <c r="E185" s="134"/>
      <c r="F185" s="135"/>
      <c r="G185" s="135"/>
      <c r="H185" s="135"/>
      <c r="I185" s="135"/>
      <c r="J185" s="135"/>
      <c r="K185" s="135"/>
      <c r="L185" s="135"/>
      <c r="M185" s="135"/>
      <c r="N185" s="134"/>
      <c r="O185" s="135"/>
      <c r="P185" s="136"/>
      <c r="Q185" s="134"/>
      <c r="R185" s="138"/>
      <c r="S185" s="134"/>
      <c r="T185" s="134"/>
      <c r="U185" s="134"/>
    </row>
    <row r="186" spans="1:21" x14ac:dyDescent="0.3">
      <c r="A186" s="133"/>
      <c r="B186" s="134"/>
      <c r="C186" s="134"/>
      <c r="D186" s="134"/>
      <c r="E186" s="134"/>
      <c r="F186" s="135"/>
      <c r="G186" s="135"/>
      <c r="H186" s="135"/>
      <c r="I186" s="135"/>
      <c r="J186" s="135"/>
      <c r="K186" s="135"/>
      <c r="L186" s="135"/>
      <c r="M186" s="135"/>
      <c r="N186" s="134"/>
      <c r="O186" s="135"/>
      <c r="P186" s="136"/>
      <c r="Q186" s="134"/>
      <c r="R186" s="138"/>
      <c r="S186" s="134"/>
      <c r="T186" s="134"/>
      <c r="U186" s="134"/>
    </row>
    <row r="187" spans="1:21" x14ac:dyDescent="0.3">
      <c r="A187" s="133"/>
      <c r="B187" s="134"/>
      <c r="C187" s="134"/>
      <c r="D187" s="134"/>
      <c r="E187" s="134"/>
      <c r="F187" s="135"/>
      <c r="G187" s="135"/>
      <c r="H187" s="135"/>
      <c r="I187" s="135"/>
      <c r="J187" s="135"/>
      <c r="K187" s="135"/>
      <c r="L187" s="135"/>
      <c r="M187" s="135"/>
      <c r="N187" s="134"/>
      <c r="O187" s="135"/>
      <c r="P187" s="136"/>
      <c r="Q187" s="134"/>
      <c r="R187" s="138"/>
      <c r="S187" s="134"/>
      <c r="T187" s="134"/>
      <c r="U187" s="134"/>
    </row>
    <row r="188" spans="1:21" x14ac:dyDescent="0.3">
      <c r="A188" s="133"/>
      <c r="B188" s="134"/>
      <c r="C188" s="134"/>
      <c r="D188" s="134"/>
      <c r="E188" s="134"/>
      <c r="F188" s="135"/>
      <c r="G188" s="135"/>
      <c r="H188" s="135"/>
      <c r="I188" s="135"/>
      <c r="J188" s="135"/>
      <c r="K188" s="135"/>
      <c r="L188" s="135"/>
      <c r="M188" s="135"/>
      <c r="N188" s="134"/>
      <c r="O188" s="135"/>
      <c r="P188" s="136"/>
      <c r="Q188" s="134"/>
      <c r="R188" s="138"/>
      <c r="S188" s="134"/>
      <c r="T188" s="134"/>
      <c r="U188" s="134"/>
    </row>
    <row r="189" spans="1:21" x14ac:dyDescent="0.3">
      <c r="A189" s="133"/>
      <c r="B189" s="134"/>
      <c r="C189" s="134"/>
      <c r="D189" s="134"/>
      <c r="E189" s="134"/>
      <c r="F189" s="135"/>
      <c r="G189" s="135"/>
      <c r="H189" s="135"/>
      <c r="I189" s="135"/>
      <c r="J189" s="135"/>
      <c r="K189" s="135"/>
      <c r="L189" s="135"/>
      <c r="M189" s="135"/>
      <c r="N189" s="134"/>
      <c r="O189" s="135"/>
      <c r="P189" s="136"/>
      <c r="Q189" s="134"/>
      <c r="R189" s="138"/>
      <c r="S189" s="134"/>
      <c r="T189" s="134"/>
      <c r="U189" s="134"/>
    </row>
    <row r="190" spans="1:21" x14ac:dyDescent="0.3">
      <c r="A190" s="133"/>
      <c r="B190" s="134"/>
      <c r="C190" s="134"/>
      <c r="D190" s="134"/>
      <c r="E190" s="134"/>
      <c r="F190" s="135"/>
      <c r="G190" s="135"/>
      <c r="H190" s="135"/>
      <c r="I190" s="135"/>
      <c r="J190" s="135"/>
      <c r="K190" s="135"/>
      <c r="L190" s="135"/>
      <c r="M190" s="135"/>
      <c r="N190" s="134"/>
      <c r="O190" s="135"/>
      <c r="P190" s="136"/>
      <c r="Q190" s="134"/>
      <c r="R190" s="138"/>
      <c r="S190" s="134"/>
      <c r="T190" s="134"/>
      <c r="U190" s="134"/>
    </row>
    <row r="191" spans="1:21" x14ac:dyDescent="0.3">
      <c r="A191" s="133"/>
      <c r="B191" s="134"/>
      <c r="C191" s="134"/>
      <c r="D191" s="134"/>
      <c r="E191" s="134"/>
      <c r="F191" s="135"/>
      <c r="G191" s="135"/>
      <c r="H191" s="135"/>
      <c r="I191" s="135"/>
      <c r="J191" s="135"/>
      <c r="K191" s="135"/>
      <c r="L191" s="135"/>
      <c r="M191" s="135"/>
      <c r="N191" s="134"/>
      <c r="O191" s="135"/>
      <c r="P191" s="136"/>
      <c r="Q191" s="134"/>
      <c r="R191" s="138"/>
      <c r="S191" s="134"/>
      <c r="T191" s="134"/>
      <c r="U191" s="134"/>
    </row>
    <row r="192" spans="1:21" x14ac:dyDescent="0.3">
      <c r="A192" s="133"/>
      <c r="B192" s="134"/>
      <c r="C192" s="134"/>
      <c r="D192" s="134"/>
      <c r="E192" s="134"/>
      <c r="F192" s="135"/>
      <c r="G192" s="135"/>
      <c r="H192" s="135"/>
      <c r="I192" s="135"/>
      <c r="J192" s="135"/>
      <c r="K192" s="135"/>
      <c r="L192" s="135"/>
      <c r="M192" s="135"/>
      <c r="N192" s="134"/>
      <c r="O192" s="135"/>
      <c r="P192" s="136"/>
      <c r="Q192" s="134"/>
      <c r="R192" s="138"/>
      <c r="S192" s="134"/>
      <c r="T192" s="134"/>
      <c r="U192" s="134"/>
    </row>
    <row r="193" spans="1:23" x14ac:dyDescent="0.3">
      <c r="A193" s="133"/>
      <c r="B193" s="134"/>
      <c r="C193" s="134"/>
      <c r="D193" s="134"/>
      <c r="E193" s="134"/>
      <c r="F193" s="135"/>
      <c r="G193" s="135"/>
      <c r="H193" s="135"/>
      <c r="I193" s="135"/>
      <c r="J193" s="135"/>
      <c r="K193" s="135"/>
      <c r="L193" s="135"/>
      <c r="M193" s="135"/>
      <c r="N193" s="134"/>
      <c r="O193" s="135"/>
      <c r="P193" s="136"/>
      <c r="Q193" s="134"/>
      <c r="R193" s="138"/>
      <c r="S193" s="134"/>
      <c r="T193" s="134"/>
      <c r="U193" s="134"/>
    </row>
    <row r="194" spans="1:23" x14ac:dyDescent="0.3">
      <c r="A194" s="133"/>
      <c r="B194" s="134"/>
      <c r="C194" s="134"/>
      <c r="D194" s="134"/>
      <c r="E194" s="134"/>
      <c r="F194" s="135"/>
      <c r="G194" s="135"/>
      <c r="H194" s="135"/>
      <c r="I194" s="135"/>
      <c r="J194" s="135"/>
      <c r="K194" s="135"/>
      <c r="L194" s="135"/>
      <c r="M194" s="135"/>
      <c r="N194" s="134"/>
      <c r="O194" s="135"/>
      <c r="P194" s="136"/>
      <c r="Q194" s="134"/>
      <c r="R194" s="138"/>
      <c r="S194" s="134"/>
      <c r="T194" s="134"/>
      <c r="U194" s="134"/>
    </row>
    <row r="195" spans="1:23" x14ac:dyDescent="0.3">
      <c r="A195" s="133"/>
      <c r="B195" s="134"/>
      <c r="C195" s="134"/>
      <c r="D195" s="134"/>
      <c r="E195" s="134"/>
      <c r="F195" s="135"/>
      <c r="G195" s="135"/>
      <c r="H195" s="135"/>
      <c r="I195" s="135"/>
      <c r="J195" s="135"/>
      <c r="K195" s="135"/>
      <c r="L195" s="135"/>
      <c r="M195" s="135"/>
      <c r="N195" s="134"/>
      <c r="O195" s="135"/>
      <c r="P195" s="135"/>
      <c r="Q195" s="134"/>
      <c r="R195" s="138"/>
      <c r="S195" s="134"/>
      <c r="T195" s="134"/>
      <c r="U195" s="134"/>
    </row>
    <row r="196" spans="1:23" x14ac:dyDescent="0.3">
      <c r="A196" s="133"/>
      <c r="B196" s="134"/>
      <c r="C196" s="134"/>
      <c r="D196" s="134"/>
      <c r="E196" s="134"/>
      <c r="F196" s="135"/>
      <c r="G196" s="135"/>
      <c r="H196" s="135"/>
      <c r="I196" s="135"/>
      <c r="J196" s="135"/>
      <c r="K196" s="135"/>
      <c r="L196" s="135"/>
      <c r="M196" s="135"/>
      <c r="N196" s="134"/>
      <c r="O196" s="135"/>
      <c r="P196" s="135"/>
      <c r="Q196" s="134"/>
      <c r="R196" s="138"/>
      <c r="S196" s="134"/>
      <c r="T196" s="134"/>
      <c r="U196" s="134"/>
    </row>
    <row r="197" spans="1:23" x14ac:dyDescent="0.3">
      <c r="A197" s="133"/>
      <c r="B197" s="134"/>
      <c r="C197" s="134"/>
      <c r="D197" s="134"/>
      <c r="E197" s="134"/>
      <c r="F197" s="135"/>
      <c r="G197" s="135"/>
      <c r="H197" s="135"/>
      <c r="I197" s="135"/>
      <c r="J197" s="135"/>
      <c r="K197" s="135"/>
      <c r="L197" s="135"/>
      <c r="M197" s="135"/>
      <c r="N197" s="134"/>
      <c r="O197" s="135"/>
      <c r="P197" s="135"/>
      <c r="Q197" s="134"/>
      <c r="R197" s="138"/>
      <c r="S197" s="134"/>
      <c r="T197" s="134"/>
      <c r="U197" s="134"/>
    </row>
    <row r="198" spans="1:23" x14ac:dyDescent="0.3">
      <c r="A198" s="133"/>
      <c r="B198" s="134"/>
      <c r="C198" s="134"/>
      <c r="D198" s="134"/>
      <c r="E198" s="134"/>
      <c r="F198" s="135"/>
      <c r="G198" s="135"/>
      <c r="H198" s="135"/>
      <c r="I198" s="135"/>
      <c r="J198" s="135"/>
      <c r="K198" s="135"/>
      <c r="L198" s="135"/>
      <c r="M198" s="135"/>
      <c r="N198" s="134"/>
      <c r="O198" s="135"/>
      <c r="P198" s="135"/>
      <c r="Q198" s="134"/>
      <c r="R198" s="138"/>
      <c r="S198" s="134"/>
      <c r="T198" s="134"/>
      <c r="U198" s="134"/>
    </row>
    <row r="199" spans="1:23" x14ac:dyDescent="0.3">
      <c r="A199" s="133"/>
      <c r="B199" s="134"/>
      <c r="C199" s="134"/>
      <c r="D199" s="134"/>
      <c r="E199" s="134"/>
      <c r="F199" s="135"/>
      <c r="G199" s="135"/>
      <c r="H199" s="135"/>
      <c r="I199" s="135"/>
      <c r="J199" s="135"/>
      <c r="K199" s="135"/>
      <c r="L199" s="135"/>
      <c r="M199" s="135"/>
      <c r="N199" s="134"/>
      <c r="O199" s="135"/>
      <c r="P199" s="135"/>
      <c r="Q199" s="134"/>
      <c r="R199" s="138"/>
      <c r="S199" s="134"/>
      <c r="T199" s="134"/>
      <c r="U199" s="134"/>
    </row>
    <row r="200" spans="1:23" x14ac:dyDescent="0.3">
      <c r="K200" s="135"/>
      <c r="L200" s="135"/>
      <c r="M200" s="135"/>
      <c r="N200" s="134"/>
      <c r="O200" s="135"/>
      <c r="P200" s="135"/>
      <c r="Q200" s="134"/>
      <c r="R200" s="138"/>
      <c r="S200" s="134"/>
      <c r="T200" s="134"/>
      <c r="U200" s="134"/>
    </row>
    <row r="201" spans="1:23" x14ac:dyDescent="0.3">
      <c r="A201" s="131"/>
      <c r="B201" s="131"/>
      <c r="C201" s="131"/>
      <c r="D201" s="131"/>
      <c r="E201" s="131"/>
      <c r="F201" s="131"/>
      <c r="G201" s="131"/>
      <c r="H201" s="131"/>
      <c r="I201" s="131"/>
      <c r="J201" s="131"/>
      <c r="K201" s="135"/>
      <c r="L201" s="135"/>
      <c r="M201" s="135"/>
      <c r="N201" s="134"/>
      <c r="O201" s="135"/>
      <c r="P201" s="135"/>
      <c r="Q201" s="134"/>
      <c r="R201" s="138"/>
      <c r="S201" s="134"/>
      <c r="T201" s="134"/>
      <c r="U201" s="134"/>
    </row>
    <row r="202" spans="1:23" x14ac:dyDescent="0.3">
      <c r="A202" s="131"/>
      <c r="B202" s="131"/>
      <c r="C202" s="131"/>
      <c r="D202" s="131"/>
      <c r="E202" s="131"/>
      <c r="F202" s="132"/>
      <c r="G202" s="132"/>
      <c r="H202" s="132"/>
      <c r="I202" s="132"/>
      <c r="J202" s="132"/>
      <c r="K202" s="135"/>
      <c r="L202" s="135"/>
      <c r="M202" s="135"/>
      <c r="N202" s="134"/>
      <c r="O202" s="135"/>
      <c r="P202" s="135"/>
      <c r="Q202" s="134"/>
      <c r="R202" s="138"/>
      <c r="S202" s="134"/>
      <c r="T202" s="134"/>
      <c r="U202" s="134"/>
    </row>
    <row r="203" spans="1:23" x14ac:dyDescent="0.3">
      <c r="A203" s="131"/>
      <c r="B203" s="132"/>
      <c r="C203" s="132"/>
      <c r="D203" s="132"/>
      <c r="E203" s="132"/>
      <c r="F203" s="132"/>
      <c r="G203" s="132"/>
      <c r="H203" s="132"/>
      <c r="I203" s="132"/>
      <c r="J203" s="132"/>
      <c r="K203" s="135"/>
      <c r="L203" s="135"/>
      <c r="M203" s="135"/>
      <c r="N203" s="134"/>
      <c r="O203" s="135"/>
      <c r="P203" s="135"/>
      <c r="Q203" s="134"/>
      <c r="R203" s="138"/>
      <c r="S203" s="134"/>
      <c r="T203" s="134"/>
      <c r="U203" s="134"/>
    </row>
    <row r="204" spans="1:23" ht="16.5" customHeight="1" x14ac:dyDescent="0.3">
      <c r="A204" s="133"/>
      <c r="B204" s="136"/>
      <c r="C204" s="136"/>
      <c r="D204" s="136"/>
      <c r="E204" s="134"/>
      <c r="F204" s="138"/>
      <c r="G204" s="138"/>
      <c r="H204" s="136"/>
      <c r="I204" s="136"/>
      <c r="J204" s="136"/>
    </row>
    <row r="205" spans="1:23" x14ac:dyDescent="0.3">
      <c r="A205" s="133"/>
      <c r="B205" s="136"/>
      <c r="C205" s="136"/>
      <c r="D205" s="136"/>
      <c r="E205" s="134"/>
      <c r="F205" s="138"/>
      <c r="G205" s="138"/>
      <c r="H205" s="136"/>
      <c r="I205" s="136"/>
      <c r="J205" s="136"/>
      <c r="K205" s="131"/>
      <c r="L205" s="131"/>
      <c r="M205" s="131"/>
      <c r="N205" s="131"/>
      <c r="O205" s="131"/>
      <c r="P205" s="131"/>
      <c r="Q205" s="131"/>
      <c r="R205" s="131"/>
      <c r="S205" s="137"/>
      <c r="T205" s="137"/>
      <c r="U205" s="137"/>
      <c r="V205" s="137"/>
      <c r="W205" s="137"/>
    </row>
    <row r="206" spans="1:23" x14ac:dyDescent="0.3">
      <c r="A206" s="133"/>
      <c r="B206" s="136"/>
      <c r="C206" s="136"/>
      <c r="D206" s="136"/>
      <c r="E206" s="134"/>
      <c r="F206" s="138"/>
      <c r="G206" s="138"/>
      <c r="H206" s="136"/>
      <c r="I206" s="136"/>
      <c r="J206" s="136"/>
      <c r="K206" s="132"/>
      <c r="L206" s="132"/>
      <c r="M206" s="132"/>
      <c r="N206" s="132"/>
      <c r="O206" s="132"/>
      <c r="P206" s="132"/>
      <c r="Q206" s="132"/>
      <c r="R206" s="132"/>
      <c r="S206" s="141"/>
      <c r="T206" s="132"/>
      <c r="U206" s="132"/>
      <c r="V206" s="132"/>
      <c r="W206" s="132"/>
    </row>
    <row r="207" spans="1:23" x14ac:dyDescent="0.3">
      <c r="A207" s="133"/>
      <c r="B207" s="136"/>
      <c r="C207" s="136"/>
      <c r="D207" s="136"/>
      <c r="E207" s="134"/>
      <c r="F207" s="138"/>
      <c r="G207" s="138"/>
      <c r="H207" s="136"/>
      <c r="I207" s="136"/>
      <c r="J207" s="136"/>
      <c r="K207" s="132"/>
      <c r="L207" s="132"/>
      <c r="M207" s="132"/>
      <c r="N207" s="132"/>
      <c r="O207" s="132"/>
      <c r="P207" s="132"/>
      <c r="Q207" s="132"/>
      <c r="R207" s="132"/>
      <c r="S207" s="132"/>
      <c r="T207" s="132"/>
      <c r="U207" s="132"/>
      <c r="V207" s="132"/>
      <c r="W207" s="132"/>
    </row>
    <row r="208" spans="1:23" x14ac:dyDescent="0.3">
      <c r="A208" s="133"/>
      <c r="B208" s="136"/>
      <c r="C208" s="136"/>
      <c r="D208" s="136"/>
      <c r="E208" s="134"/>
      <c r="F208" s="138"/>
      <c r="G208" s="138"/>
      <c r="H208" s="136"/>
      <c r="I208" s="136"/>
      <c r="J208" s="136"/>
      <c r="K208" s="136"/>
      <c r="L208" s="138"/>
      <c r="M208" s="135"/>
      <c r="N208" s="135"/>
      <c r="O208" s="134"/>
      <c r="P208" s="135"/>
      <c r="Q208" s="135"/>
      <c r="R208" s="134"/>
      <c r="S208" s="138"/>
      <c r="T208" s="138"/>
      <c r="U208" s="134"/>
      <c r="V208" s="134"/>
      <c r="W208" s="134"/>
    </row>
    <row r="209" spans="1:23" x14ac:dyDescent="0.3">
      <c r="A209" s="133"/>
      <c r="B209" s="136"/>
      <c r="C209" s="136"/>
      <c r="D209" s="136"/>
      <c r="E209" s="134"/>
      <c r="F209" s="138"/>
      <c r="G209" s="138"/>
      <c r="H209" s="136"/>
      <c r="I209" s="136"/>
      <c r="J209" s="136"/>
      <c r="K209" s="136"/>
      <c r="L209" s="138"/>
      <c r="M209" s="135"/>
      <c r="N209" s="135"/>
      <c r="O209" s="134"/>
      <c r="P209" s="135"/>
      <c r="Q209" s="135"/>
      <c r="R209" s="134"/>
      <c r="S209" s="138"/>
      <c r="T209" s="138"/>
      <c r="U209" s="134"/>
      <c r="V209" s="134"/>
      <c r="W209" s="134"/>
    </row>
    <row r="210" spans="1:23" x14ac:dyDescent="0.3">
      <c r="A210" s="133"/>
      <c r="B210" s="136"/>
      <c r="C210" s="136"/>
      <c r="D210" s="136"/>
      <c r="E210" s="134"/>
      <c r="F210" s="138"/>
      <c r="G210" s="138"/>
      <c r="H210" s="136"/>
      <c r="I210" s="136"/>
      <c r="J210" s="136"/>
      <c r="K210" s="136"/>
      <c r="L210" s="138"/>
      <c r="M210" s="135"/>
      <c r="N210" s="135"/>
      <c r="O210" s="134"/>
      <c r="P210" s="135"/>
      <c r="Q210" s="135"/>
      <c r="R210" s="134"/>
      <c r="S210" s="138"/>
      <c r="T210" s="138"/>
      <c r="U210" s="134"/>
      <c r="V210" s="134"/>
      <c r="W210" s="134"/>
    </row>
    <row r="211" spans="1:23" x14ac:dyDescent="0.3">
      <c r="A211" s="133"/>
      <c r="B211" s="136"/>
      <c r="C211" s="135"/>
      <c r="D211" s="135"/>
      <c r="E211" s="134"/>
      <c r="F211" s="138"/>
      <c r="G211" s="138"/>
      <c r="H211" s="136"/>
      <c r="I211" s="136"/>
      <c r="J211" s="136"/>
      <c r="K211" s="136"/>
      <c r="L211" s="138"/>
      <c r="M211" s="135"/>
      <c r="N211" s="135"/>
      <c r="O211" s="134"/>
      <c r="P211" s="135"/>
      <c r="Q211" s="135"/>
      <c r="R211" s="134"/>
      <c r="S211" s="138"/>
      <c r="T211" s="138"/>
      <c r="U211" s="134"/>
      <c r="V211" s="134"/>
      <c r="W211" s="134"/>
    </row>
    <row r="212" spans="1:23" x14ac:dyDescent="0.3">
      <c r="A212" s="133"/>
      <c r="B212" s="136"/>
      <c r="C212" s="135"/>
      <c r="D212" s="135"/>
      <c r="E212" s="134"/>
      <c r="F212" s="138"/>
      <c r="G212" s="138"/>
      <c r="H212" s="136"/>
      <c r="I212" s="136"/>
      <c r="J212" s="136"/>
      <c r="K212" s="136"/>
      <c r="L212" s="138"/>
      <c r="M212" s="135"/>
      <c r="N212" s="135"/>
      <c r="O212" s="134"/>
      <c r="P212" s="135"/>
      <c r="Q212" s="135"/>
      <c r="R212" s="134"/>
      <c r="S212" s="138"/>
      <c r="T212" s="138"/>
      <c r="U212" s="134"/>
      <c r="V212" s="134"/>
      <c r="W212" s="134"/>
    </row>
    <row r="213" spans="1:23" x14ac:dyDescent="0.3">
      <c r="A213" s="133"/>
      <c r="B213" s="135"/>
      <c r="C213" s="135"/>
      <c r="D213" s="135"/>
      <c r="E213" s="134"/>
      <c r="F213" s="138"/>
      <c r="G213" s="138"/>
      <c r="H213" s="136"/>
      <c r="I213" s="136"/>
      <c r="J213" s="136"/>
      <c r="K213" s="136"/>
      <c r="L213" s="138"/>
      <c r="M213" s="135"/>
      <c r="N213" s="135"/>
      <c r="O213" s="134"/>
      <c r="P213" s="135"/>
      <c r="Q213" s="135"/>
      <c r="R213" s="134"/>
      <c r="S213" s="138"/>
      <c r="T213" s="138"/>
      <c r="U213" s="134"/>
      <c r="V213" s="134"/>
      <c r="W213" s="134"/>
    </row>
    <row r="214" spans="1:23" x14ac:dyDescent="0.3">
      <c r="A214" s="133"/>
      <c r="B214" s="135"/>
      <c r="C214" s="135"/>
      <c r="D214" s="135"/>
      <c r="E214" s="134"/>
      <c r="F214" s="138"/>
      <c r="G214" s="138"/>
      <c r="H214" s="136"/>
      <c r="I214" s="136"/>
      <c r="J214" s="136"/>
      <c r="K214" s="136"/>
      <c r="L214" s="138"/>
      <c r="M214" s="135"/>
      <c r="N214" s="135"/>
      <c r="O214" s="134"/>
      <c r="P214" s="135"/>
      <c r="Q214" s="135"/>
      <c r="R214" s="134"/>
      <c r="S214" s="138"/>
      <c r="T214" s="138"/>
      <c r="U214" s="134"/>
      <c r="V214" s="134"/>
      <c r="W214" s="134"/>
    </row>
    <row r="215" spans="1:23" x14ac:dyDescent="0.3">
      <c r="A215" s="133"/>
      <c r="B215" s="135"/>
      <c r="C215" s="135"/>
      <c r="D215" s="135"/>
      <c r="E215" s="134"/>
      <c r="F215" s="138"/>
      <c r="G215" s="138"/>
      <c r="H215" s="136"/>
      <c r="I215" s="136"/>
      <c r="J215" s="136"/>
      <c r="K215" s="136"/>
      <c r="L215" s="138"/>
      <c r="M215" s="135"/>
      <c r="N215" s="135"/>
      <c r="O215" s="134"/>
      <c r="P215" s="135"/>
      <c r="Q215" s="135"/>
      <c r="R215" s="134"/>
      <c r="S215" s="138"/>
      <c r="T215" s="138"/>
      <c r="U215" s="134"/>
      <c r="V215" s="134"/>
      <c r="W215" s="134"/>
    </row>
    <row r="216" spans="1:23" x14ac:dyDescent="0.3">
      <c r="A216" s="133"/>
      <c r="B216" s="135"/>
      <c r="C216" s="135"/>
      <c r="D216" s="135"/>
      <c r="E216" s="134"/>
      <c r="F216" s="138"/>
      <c r="G216" s="138"/>
      <c r="H216" s="136"/>
      <c r="I216" s="136"/>
      <c r="J216" s="136"/>
      <c r="K216" s="136"/>
      <c r="L216" s="138"/>
      <c r="M216" s="135"/>
      <c r="N216" s="135"/>
      <c r="O216" s="134"/>
      <c r="P216" s="135"/>
      <c r="Q216" s="135"/>
      <c r="R216" s="134"/>
      <c r="S216" s="138"/>
      <c r="T216" s="138"/>
      <c r="U216" s="134"/>
      <c r="V216" s="134"/>
      <c r="W216" s="134"/>
    </row>
    <row r="217" spans="1:23" x14ac:dyDescent="0.3">
      <c r="A217" s="133"/>
      <c r="B217" s="135"/>
      <c r="C217" s="135"/>
      <c r="D217" s="135"/>
      <c r="E217" s="134"/>
      <c r="F217" s="138"/>
      <c r="G217" s="138"/>
      <c r="H217" s="136"/>
      <c r="I217" s="136"/>
      <c r="J217" s="136"/>
      <c r="K217" s="136"/>
      <c r="L217" s="138"/>
      <c r="M217" s="135"/>
      <c r="N217" s="135"/>
      <c r="O217" s="134"/>
      <c r="P217" s="135"/>
      <c r="Q217" s="135"/>
      <c r="R217" s="134"/>
      <c r="S217" s="138"/>
      <c r="T217" s="138"/>
      <c r="U217" s="134"/>
      <c r="V217" s="134"/>
      <c r="W217" s="134"/>
    </row>
    <row r="218" spans="1:23" x14ac:dyDescent="0.3">
      <c r="A218" s="133"/>
      <c r="B218" s="135"/>
      <c r="C218" s="135"/>
      <c r="D218" s="135"/>
      <c r="E218" s="134"/>
      <c r="F218" s="138"/>
      <c r="G218" s="138"/>
      <c r="H218" s="136"/>
      <c r="I218" s="136"/>
      <c r="J218" s="136"/>
      <c r="K218" s="136"/>
      <c r="L218" s="138"/>
      <c r="M218" s="135"/>
      <c r="N218" s="135"/>
      <c r="O218" s="134"/>
      <c r="P218" s="135"/>
      <c r="Q218" s="135"/>
      <c r="R218" s="134"/>
      <c r="S218" s="138"/>
      <c r="T218" s="138"/>
      <c r="U218" s="134"/>
      <c r="V218" s="134"/>
      <c r="W218" s="134"/>
    </row>
    <row r="219" spans="1:23" x14ac:dyDescent="0.3">
      <c r="A219" s="133"/>
      <c r="B219" s="135"/>
      <c r="C219" s="135"/>
      <c r="D219" s="135"/>
      <c r="E219" s="134"/>
      <c r="F219" s="138"/>
      <c r="G219" s="138"/>
      <c r="H219" s="136"/>
      <c r="I219" s="136"/>
      <c r="J219" s="136"/>
      <c r="K219" s="136"/>
      <c r="L219" s="138"/>
      <c r="M219" s="135"/>
      <c r="N219" s="135"/>
      <c r="O219" s="134"/>
      <c r="P219" s="135"/>
      <c r="Q219" s="135"/>
      <c r="R219" s="134"/>
      <c r="S219" s="138"/>
      <c r="T219" s="138"/>
      <c r="U219" s="134"/>
      <c r="V219" s="134"/>
      <c r="W219" s="134"/>
    </row>
    <row r="220" spans="1:23" x14ac:dyDescent="0.3">
      <c r="A220" s="133"/>
      <c r="B220" s="135"/>
      <c r="C220" s="135"/>
      <c r="D220" s="135"/>
      <c r="E220" s="134"/>
      <c r="F220" s="138"/>
      <c r="G220" s="138"/>
      <c r="H220" s="136"/>
      <c r="I220" s="136"/>
      <c r="J220" s="136"/>
      <c r="K220" s="136"/>
      <c r="L220" s="138"/>
      <c r="M220" s="135"/>
      <c r="N220" s="135"/>
      <c r="O220" s="134"/>
      <c r="P220" s="135"/>
      <c r="Q220" s="135"/>
      <c r="R220" s="134"/>
      <c r="S220" s="138"/>
      <c r="T220" s="138"/>
      <c r="U220" s="134"/>
      <c r="V220" s="134"/>
      <c r="W220" s="134"/>
    </row>
    <row r="221" spans="1:23" x14ac:dyDescent="0.3">
      <c r="A221" s="133"/>
      <c r="B221" s="135"/>
      <c r="C221" s="135"/>
      <c r="D221" s="135"/>
      <c r="E221" s="134"/>
      <c r="F221" s="138"/>
      <c r="G221" s="138"/>
      <c r="H221" s="136"/>
      <c r="I221" s="136"/>
      <c r="J221" s="136"/>
      <c r="K221" s="136"/>
      <c r="L221" s="138"/>
      <c r="M221" s="135"/>
      <c r="N221" s="135"/>
      <c r="O221" s="134"/>
      <c r="P221" s="135"/>
      <c r="Q221" s="135"/>
      <c r="R221" s="134"/>
      <c r="S221" s="138"/>
      <c r="T221" s="138"/>
      <c r="U221" s="134"/>
      <c r="V221" s="134"/>
      <c r="W221" s="134"/>
    </row>
    <row r="222" spans="1:23" x14ac:dyDescent="0.3">
      <c r="A222" s="133"/>
      <c r="B222" s="135"/>
      <c r="C222" s="135"/>
      <c r="D222" s="135"/>
      <c r="E222" s="134"/>
      <c r="F222" s="138"/>
      <c r="G222" s="138"/>
      <c r="H222" s="136"/>
      <c r="I222" s="136"/>
      <c r="J222" s="136"/>
      <c r="K222" s="136"/>
      <c r="L222" s="138"/>
      <c r="M222" s="135"/>
      <c r="N222" s="135"/>
      <c r="O222" s="134"/>
      <c r="P222" s="135"/>
      <c r="Q222" s="135"/>
      <c r="R222" s="134"/>
      <c r="S222" s="138"/>
      <c r="T222" s="138"/>
      <c r="U222" s="134"/>
      <c r="V222" s="134"/>
      <c r="W222" s="134"/>
    </row>
    <row r="223" spans="1:23" x14ac:dyDescent="0.3">
      <c r="A223" s="133"/>
      <c r="B223" s="135"/>
      <c r="C223" s="135"/>
      <c r="D223" s="135"/>
      <c r="E223" s="134"/>
      <c r="F223" s="138"/>
      <c r="G223" s="138"/>
      <c r="H223" s="136"/>
      <c r="I223" s="136"/>
      <c r="J223" s="136"/>
      <c r="K223" s="136"/>
      <c r="L223" s="138"/>
      <c r="M223" s="135"/>
      <c r="N223" s="135"/>
      <c r="O223" s="134"/>
      <c r="P223" s="135"/>
      <c r="Q223" s="135"/>
      <c r="R223" s="134"/>
      <c r="S223" s="138"/>
      <c r="T223" s="138"/>
      <c r="U223" s="134"/>
      <c r="V223" s="134"/>
      <c r="W223" s="134"/>
    </row>
    <row r="224" spans="1:23" x14ac:dyDescent="0.3">
      <c r="A224" s="133"/>
      <c r="B224" s="135"/>
      <c r="C224" s="135"/>
      <c r="D224" s="135"/>
      <c r="E224" s="135"/>
      <c r="F224" s="138"/>
      <c r="G224" s="138"/>
      <c r="H224" s="136"/>
      <c r="I224" s="136"/>
      <c r="J224" s="136"/>
      <c r="K224" s="136"/>
      <c r="L224" s="138"/>
      <c r="M224" s="135"/>
      <c r="N224" s="135"/>
      <c r="O224" s="134"/>
      <c r="P224" s="135"/>
      <c r="Q224" s="135"/>
      <c r="R224" s="134"/>
      <c r="S224" s="138"/>
      <c r="T224" s="138"/>
      <c r="U224" s="134"/>
      <c r="V224" s="134"/>
      <c r="W224" s="134"/>
    </row>
    <row r="225" spans="1:23" x14ac:dyDescent="0.3">
      <c r="A225" s="133"/>
      <c r="B225" s="135"/>
      <c r="C225" s="135"/>
      <c r="D225" s="135"/>
      <c r="E225" s="135"/>
      <c r="F225" s="138"/>
      <c r="G225" s="138"/>
      <c r="H225" s="136"/>
      <c r="I225" s="136"/>
      <c r="J225" s="136"/>
      <c r="K225" s="136"/>
      <c r="L225" s="138"/>
      <c r="M225" s="135"/>
      <c r="N225" s="135"/>
      <c r="O225" s="134"/>
      <c r="P225" s="135"/>
      <c r="Q225" s="135"/>
      <c r="R225" s="134"/>
      <c r="S225" s="138"/>
      <c r="T225" s="138"/>
      <c r="U225" s="134"/>
      <c r="V225" s="134"/>
      <c r="W225" s="134"/>
    </row>
    <row r="226" spans="1:23" x14ac:dyDescent="0.3">
      <c r="A226" s="133"/>
      <c r="B226" s="135"/>
      <c r="C226" s="135"/>
      <c r="D226" s="135"/>
      <c r="E226" s="135"/>
      <c r="F226" s="138"/>
      <c r="G226" s="138"/>
      <c r="H226" s="136"/>
      <c r="I226" s="136"/>
      <c r="J226" s="136"/>
      <c r="K226" s="136"/>
      <c r="L226" s="138"/>
      <c r="M226" s="135"/>
      <c r="N226" s="135"/>
      <c r="O226" s="134"/>
      <c r="P226" s="135"/>
      <c r="Q226" s="135"/>
      <c r="R226" s="134"/>
      <c r="S226" s="138"/>
      <c r="T226" s="138"/>
      <c r="U226" s="134"/>
      <c r="V226" s="134"/>
      <c r="W226" s="134"/>
    </row>
    <row r="227" spans="1:23" x14ac:dyDescent="0.3">
      <c r="A227" s="133"/>
      <c r="B227" s="135"/>
      <c r="C227" s="135"/>
      <c r="D227" s="135"/>
      <c r="E227" s="135"/>
      <c r="F227" s="138"/>
      <c r="G227" s="138"/>
      <c r="H227" s="136"/>
      <c r="I227" s="136"/>
      <c r="J227" s="136"/>
      <c r="K227" s="136"/>
      <c r="L227" s="138"/>
      <c r="M227" s="135"/>
      <c r="N227" s="135"/>
      <c r="O227" s="134"/>
      <c r="P227" s="135"/>
      <c r="Q227" s="135"/>
      <c r="R227" s="134"/>
      <c r="S227" s="138"/>
      <c r="T227" s="138"/>
      <c r="U227" s="134"/>
      <c r="V227" s="134"/>
      <c r="W227" s="134"/>
    </row>
    <row r="228" spans="1:23" x14ac:dyDescent="0.3">
      <c r="K228" s="136"/>
      <c r="L228" s="138"/>
      <c r="M228" s="135"/>
      <c r="N228" s="135"/>
      <c r="O228" s="134"/>
      <c r="P228" s="135"/>
      <c r="Q228" s="135"/>
      <c r="R228" s="134"/>
      <c r="S228" s="138"/>
      <c r="T228" s="138"/>
      <c r="U228" s="134"/>
      <c r="V228" s="134"/>
      <c r="W228" s="134"/>
    </row>
    <row r="229" spans="1:23" x14ac:dyDescent="0.3">
      <c r="A229" s="131"/>
      <c r="B229" s="131"/>
      <c r="C229" s="131"/>
      <c r="D229" s="131"/>
      <c r="E229" s="131"/>
      <c r="F229" s="137"/>
      <c r="G229" s="137"/>
      <c r="H229" s="137"/>
      <c r="I229" s="137"/>
      <c r="J229" s="137"/>
      <c r="K229" s="136"/>
      <c r="L229" s="138"/>
      <c r="M229" s="135"/>
      <c r="N229" s="135"/>
      <c r="O229" s="134"/>
      <c r="P229" s="135"/>
      <c r="Q229" s="135"/>
      <c r="R229" s="134"/>
      <c r="S229" s="138"/>
      <c r="T229" s="138"/>
      <c r="U229" s="134"/>
      <c r="V229" s="134"/>
      <c r="W229" s="134"/>
    </row>
    <row r="230" spans="1:23" x14ac:dyDescent="0.3">
      <c r="A230" s="131"/>
      <c r="B230" s="131"/>
      <c r="C230" s="131"/>
      <c r="D230" s="131"/>
      <c r="E230" s="131"/>
      <c r="F230" s="132"/>
      <c r="G230" s="132"/>
      <c r="H230" s="132"/>
      <c r="I230" s="132"/>
      <c r="J230" s="132"/>
      <c r="K230" s="136"/>
      <c r="L230" s="138"/>
      <c r="M230" s="135"/>
      <c r="N230" s="135"/>
      <c r="O230" s="134"/>
      <c r="P230" s="135"/>
      <c r="Q230" s="135"/>
      <c r="R230" s="134"/>
      <c r="S230" s="138"/>
      <c r="T230" s="138"/>
      <c r="U230" s="134"/>
      <c r="V230" s="134"/>
      <c r="W230" s="134"/>
    </row>
    <row r="231" spans="1:23" x14ac:dyDescent="0.3">
      <c r="A231" s="131"/>
      <c r="B231" s="132"/>
      <c r="C231" s="132"/>
      <c r="D231" s="132"/>
      <c r="E231" s="132"/>
      <c r="F231" s="132"/>
      <c r="G231" s="132"/>
      <c r="H231" s="132"/>
      <c r="I231" s="132"/>
      <c r="J231" s="132"/>
      <c r="K231" s="136"/>
      <c r="L231" s="138"/>
      <c r="M231" s="135"/>
      <c r="N231" s="135"/>
      <c r="O231" s="134"/>
      <c r="P231" s="135"/>
      <c r="Q231" s="135"/>
      <c r="R231" s="134"/>
      <c r="S231" s="138"/>
      <c r="T231" s="138"/>
      <c r="U231" s="134"/>
      <c r="V231" s="134"/>
      <c r="W231" s="134"/>
    </row>
    <row r="232" spans="1:23" x14ac:dyDescent="0.3">
      <c r="A232" s="133"/>
      <c r="B232" s="135"/>
      <c r="C232" s="135"/>
      <c r="D232" s="135"/>
      <c r="E232" s="134"/>
      <c r="F232" s="138"/>
      <c r="G232" s="138"/>
      <c r="H232" s="136"/>
      <c r="I232" s="136"/>
      <c r="J232" s="136"/>
    </row>
    <row r="233" spans="1:23" x14ac:dyDescent="0.3">
      <c r="A233" s="133"/>
      <c r="B233" s="135"/>
      <c r="C233" s="135"/>
      <c r="D233" s="135"/>
      <c r="E233" s="134"/>
      <c r="F233" s="138"/>
      <c r="G233" s="138"/>
      <c r="H233" s="136"/>
      <c r="I233" s="136"/>
      <c r="J233" s="136"/>
      <c r="K233" s="137"/>
      <c r="L233" s="137"/>
      <c r="M233" s="137"/>
      <c r="N233" s="137"/>
      <c r="O233" s="137"/>
      <c r="P233" s="137"/>
      <c r="Q233" s="137"/>
      <c r="R233" s="137"/>
      <c r="S233" s="137"/>
      <c r="T233" s="137"/>
      <c r="U233" s="137"/>
      <c r="V233" s="137"/>
      <c r="W233" s="137"/>
    </row>
    <row r="234" spans="1:23" x14ac:dyDescent="0.3">
      <c r="A234" s="133"/>
      <c r="B234" s="135"/>
      <c r="C234" s="135"/>
      <c r="D234" s="135"/>
      <c r="E234" s="134"/>
      <c r="F234" s="138"/>
      <c r="G234" s="138"/>
      <c r="H234" s="136"/>
      <c r="I234" s="136"/>
      <c r="J234" s="136"/>
      <c r="K234" s="132"/>
      <c r="L234" s="132"/>
      <c r="M234" s="132"/>
      <c r="N234" s="132"/>
      <c r="O234" s="132"/>
      <c r="P234" s="132"/>
      <c r="Q234" s="132"/>
      <c r="R234" s="132"/>
      <c r="S234" s="141"/>
      <c r="T234" s="132"/>
      <c r="U234" s="132"/>
      <c r="V234" s="132"/>
      <c r="W234" s="132"/>
    </row>
    <row r="235" spans="1:23" x14ac:dyDescent="0.3">
      <c r="A235" s="133"/>
      <c r="B235" s="135"/>
      <c r="C235" s="135"/>
      <c r="D235" s="135"/>
      <c r="E235" s="134"/>
      <c r="F235" s="138"/>
      <c r="G235" s="138"/>
      <c r="H235" s="136"/>
      <c r="I235" s="136"/>
      <c r="J235" s="136"/>
      <c r="K235" s="132"/>
      <c r="L235" s="132"/>
      <c r="M235" s="132"/>
      <c r="N235" s="132"/>
      <c r="O235" s="132"/>
      <c r="P235" s="132"/>
      <c r="Q235" s="132"/>
      <c r="R235" s="132"/>
      <c r="S235" s="132"/>
      <c r="T235" s="132"/>
      <c r="U235" s="132"/>
      <c r="V235" s="132"/>
      <c r="W235" s="132"/>
    </row>
    <row r="236" spans="1:23" x14ac:dyDescent="0.3">
      <c r="A236" s="133"/>
      <c r="B236" s="135"/>
      <c r="C236" s="135"/>
      <c r="D236" s="135"/>
      <c r="E236" s="134"/>
      <c r="F236" s="138"/>
      <c r="G236" s="138"/>
      <c r="H236" s="136"/>
      <c r="I236" s="136"/>
      <c r="J236" s="136"/>
      <c r="K236" s="138"/>
      <c r="L236" s="138"/>
      <c r="M236" s="135"/>
      <c r="N236" s="135"/>
      <c r="O236" s="134"/>
      <c r="P236" s="135"/>
      <c r="Q236" s="135"/>
      <c r="R236" s="134"/>
      <c r="S236" s="138"/>
      <c r="T236" s="138"/>
      <c r="U236" s="134"/>
      <c r="V236" s="134"/>
      <c r="W236" s="134"/>
    </row>
    <row r="237" spans="1:23" x14ac:dyDescent="0.3">
      <c r="A237" s="133"/>
      <c r="B237" s="135"/>
      <c r="C237" s="135"/>
      <c r="D237" s="135"/>
      <c r="E237" s="134"/>
      <c r="F237" s="138"/>
      <c r="G237" s="138"/>
      <c r="H237" s="136"/>
      <c r="I237" s="136"/>
      <c r="J237" s="136"/>
      <c r="K237" s="138"/>
      <c r="L237" s="138"/>
      <c r="M237" s="135"/>
      <c r="N237" s="135"/>
      <c r="O237" s="134"/>
      <c r="P237" s="135"/>
      <c r="Q237" s="135"/>
      <c r="R237" s="134"/>
      <c r="S237" s="138"/>
      <c r="T237" s="138"/>
      <c r="U237" s="134"/>
      <c r="V237" s="134"/>
      <c r="W237" s="134"/>
    </row>
    <row r="238" spans="1:23" x14ac:dyDescent="0.3">
      <c r="A238" s="133"/>
      <c r="B238" s="135"/>
      <c r="C238" s="135"/>
      <c r="D238" s="135"/>
      <c r="E238" s="134"/>
      <c r="F238" s="138"/>
      <c r="G238" s="138"/>
      <c r="H238" s="136"/>
      <c r="I238" s="136"/>
      <c r="J238" s="136"/>
      <c r="K238" s="138"/>
      <c r="L238" s="138"/>
      <c r="M238" s="135"/>
      <c r="N238" s="135"/>
      <c r="O238" s="134"/>
      <c r="P238" s="135"/>
      <c r="Q238" s="135"/>
      <c r="R238" s="134"/>
      <c r="S238" s="138"/>
      <c r="T238" s="138"/>
      <c r="U238" s="134"/>
      <c r="V238" s="134"/>
      <c r="W238" s="134"/>
    </row>
    <row r="239" spans="1:23" x14ac:dyDescent="0.3">
      <c r="A239" s="133"/>
      <c r="B239" s="135"/>
      <c r="C239" s="135"/>
      <c r="D239" s="135"/>
      <c r="E239" s="134"/>
      <c r="F239" s="138"/>
      <c r="G239" s="138"/>
      <c r="H239" s="136"/>
      <c r="I239" s="136"/>
      <c r="J239" s="136"/>
      <c r="K239" s="138"/>
      <c r="L239" s="138"/>
      <c r="M239" s="135"/>
      <c r="N239" s="135"/>
      <c r="O239" s="134"/>
      <c r="P239" s="135"/>
      <c r="Q239" s="135"/>
      <c r="R239" s="134"/>
      <c r="S239" s="138"/>
      <c r="T239" s="138"/>
      <c r="U239" s="134"/>
      <c r="V239" s="134"/>
      <c r="W239" s="134"/>
    </row>
    <row r="240" spans="1:23" x14ac:dyDescent="0.3">
      <c r="A240" s="133"/>
      <c r="B240" s="135"/>
      <c r="C240" s="135"/>
      <c r="D240" s="135"/>
      <c r="E240" s="134"/>
      <c r="F240" s="138"/>
      <c r="G240" s="138"/>
      <c r="H240" s="136"/>
      <c r="I240" s="136"/>
      <c r="J240" s="136"/>
      <c r="K240" s="138"/>
      <c r="L240" s="138"/>
      <c r="M240" s="135"/>
      <c r="N240" s="135"/>
      <c r="O240" s="134"/>
      <c r="P240" s="135"/>
      <c r="Q240" s="135"/>
      <c r="R240" s="134"/>
      <c r="S240" s="138"/>
      <c r="T240" s="138"/>
      <c r="U240" s="134"/>
      <c r="V240" s="134"/>
      <c r="W240" s="134"/>
    </row>
    <row r="241" spans="1:23" x14ac:dyDescent="0.3">
      <c r="A241" s="133"/>
      <c r="B241" s="135"/>
      <c r="C241" s="135"/>
      <c r="D241" s="135"/>
      <c r="E241" s="134"/>
      <c r="F241" s="138"/>
      <c r="G241" s="138"/>
      <c r="H241" s="136"/>
      <c r="I241" s="136"/>
      <c r="J241" s="136"/>
      <c r="K241" s="138"/>
      <c r="L241" s="138"/>
      <c r="M241" s="135"/>
      <c r="N241" s="135"/>
      <c r="O241" s="134"/>
      <c r="P241" s="135"/>
      <c r="Q241" s="135"/>
      <c r="R241" s="134"/>
      <c r="S241" s="138"/>
      <c r="T241" s="138"/>
      <c r="U241" s="134"/>
      <c r="V241" s="134"/>
      <c r="W241" s="134"/>
    </row>
    <row r="242" spans="1:23" x14ac:dyDescent="0.3">
      <c r="A242" s="133"/>
      <c r="B242" s="135"/>
      <c r="C242" s="135"/>
      <c r="D242" s="135"/>
      <c r="E242" s="134"/>
      <c r="F242" s="138"/>
      <c r="G242" s="138"/>
      <c r="H242" s="136"/>
      <c r="I242" s="136"/>
      <c r="J242" s="136"/>
      <c r="K242" s="138"/>
      <c r="L242" s="138"/>
      <c r="M242" s="135"/>
      <c r="N242" s="135"/>
      <c r="O242" s="134"/>
      <c r="P242" s="135"/>
      <c r="Q242" s="135"/>
      <c r="R242" s="134"/>
      <c r="S242" s="138"/>
      <c r="T242" s="138"/>
      <c r="U242" s="134"/>
      <c r="V242" s="134"/>
      <c r="W242" s="134"/>
    </row>
    <row r="243" spans="1:23" x14ac:dyDescent="0.3">
      <c r="A243" s="133"/>
      <c r="B243" s="135"/>
      <c r="C243" s="135"/>
      <c r="D243" s="135"/>
      <c r="E243" s="134"/>
      <c r="F243" s="138"/>
      <c r="G243" s="138"/>
      <c r="H243" s="136"/>
      <c r="I243" s="136"/>
      <c r="J243" s="136"/>
      <c r="K243" s="138"/>
      <c r="L243" s="138"/>
      <c r="M243" s="135"/>
      <c r="N243" s="135"/>
      <c r="O243" s="134"/>
      <c r="P243" s="135"/>
      <c r="Q243" s="135"/>
      <c r="R243" s="134"/>
      <c r="S243" s="138"/>
      <c r="T243" s="138"/>
      <c r="U243" s="134"/>
      <c r="V243" s="134"/>
      <c r="W243" s="134"/>
    </row>
    <row r="244" spans="1:23" x14ac:dyDescent="0.3">
      <c r="A244" s="133"/>
      <c r="B244" s="135"/>
      <c r="C244" s="135"/>
      <c r="D244" s="135"/>
      <c r="E244" s="134"/>
      <c r="F244" s="138"/>
      <c r="G244" s="138"/>
      <c r="H244" s="136"/>
      <c r="I244" s="136"/>
      <c r="J244" s="136"/>
      <c r="K244" s="138"/>
      <c r="L244" s="138"/>
      <c r="M244" s="135"/>
      <c r="N244" s="135"/>
      <c r="O244" s="134"/>
      <c r="P244" s="135"/>
      <c r="Q244" s="135"/>
      <c r="R244" s="134"/>
      <c r="S244" s="138"/>
      <c r="T244" s="138"/>
      <c r="U244" s="134"/>
      <c r="V244" s="134"/>
      <c r="W244" s="134"/>
    </row>
    <row r="245" spans="1:23" x14ac:dyDescent="0.3">
      <c r="A245" s="133"/>
      <c r="B245" s="135"/>
      <c r="C245" s="135"/>
      <c r="D245" s="135"/>
      <c r="E245" s="134"/>
      <c r="F245" s="138"/>
      <c r="G245" s="138"/>
      <c r="H245" s="136"/>
      <c r="I245" s="136"/>
      <c r="J245" s="136"/>
      <c r="K245" s="138"/>
      <c r="L245" s="138"/>
      <c r="M245" s="135"/>
      <c r="N245" s="135"/>
      <c r="O245" s="134"/>
      <c r="P245" s="135"/>
      <c r="Q245" s="135"/>
      <c r="R245" s="134"/>
      <c r="S245" s="138"/>
      <c r="T245" s="138"/>
      <c r="U245" s="134"/>
      <c r="V245" s="134"/>
      <c r="W245" s="134"/>
    </row>
    <row r="246" spans="1:23" x14ac:dyDescent="0.3">
      <c r="A246" s="133"/>
      <c r="B246" s="135"/>
      <c r="C246" s="135"/>
      <c r="D246" s="135"/>
      <c r="E246" s="134"/>
      <c r="F246" s="138"/>
      <c r="G246" s="138"/>
      <c r="H246" s="136"/>
      <c r="I246" s="136"/>
      <c r="J246" s="136"/>
      <c r="K246" s="138"/>
      <c r="L246" s="138"/>
      <c r="M246" s="135"/>
      <c r="N246" s="135"/>
      <c r="O246" s="134"/>
      <c r="P246" s="135"/>
      <c r="Q246" s="135"/>
      <c r="R246" s="134"/>
      <c r="S246" s="138"/>
      <c r="T246" s="138"/>
      <c r="U246" s="134"/>
      <c r="V246" s="134"/>
      <c r="W246" s="134"/>
    </row>
    <row r="247" spans="1:23" x14ac:dyDescent="0.3">
      <c r="A247" s="133"/>
      <c r="B247" s="135"/>
      <c r="C247" s="135"/>
      <c r="D247" s="135"/>
      <c r="E247" s="134"/>
      <c r="F247" s="138"/>
      <c r="G247" s="138"/>
      <c r="H247" s="136"/>
      <c r="I247" s="136"/>
      <c r="J247" s="136"/>
      <c r="K247" s="138"/>
      <c r="L247" s="138"/>
      <c r="M247" s="135"/>
      <c r="N247" s="135"/>
      <c r="O247" s="134"/>
      <c r="P247" s="135"/>
      <c r="Q247" s="135"/>
      <c r="R247" s="134"/>
      <c r="S247" s="138"/>
      <c r="T247" s="138"/>
      <c r="U247" s="134"/>
      <c r="V247" s="134"/>
      <c r="W247" s="134"/>
    </row>
    <row r="248" spans="1:23" x14ac:dyDescent="0.3">
      <c r="A248" s="133"/>
      <c r="B248" s="135"/>
      <c r="C248" s="135"/>
      <c r="D248" s="135"/>
      <c r="E248" s="134"/>
      <c r="F248" s="138"/>
      <c r="G248" s="138"/>
      <c r="H248" s="136"/>
      <c r="I248" s="136"/>
      <c r="J248" s="136"/>
      <c r="K248" s="138"/>
      <c r="L248" s="138"/>
      <c r="M248" s="135"/>
      <c r="N248" s="135"/>
      <c r="O248" s="134"/>
      <c r="P248" s="135"/>
      <c r="Q248" s="135"/>
      <c r="R248" s="134"/>
      <c r="S248" s="138"/>
      <c r="T248" s="138"/>
      <c r="U248" s="134"/>
      <c r="V248" s="134"/>
      <c r="W248" s="134"/>
    </row>
    <row r="249" spans="1:23" x14ac:dyDescent="0.3">
      <c r="A249" s="133"/>
      <c r="B249" s="135"/>
      <c r="C249" s="135"/>
      <c r="D249" s="135"/>
      <c r="E249" s="134"/>
      <c r="F249" s="138"/>
      <c r="G249" s="138"/>
      <c r="H249" s="136"/>
      <c r="I249" s="136"/>
      <c r="J249" s="136"/>
      <c r="K249" s="138"/>
      <c r="L249" s="138"/>
      <c r="M249" s="135"/>
      <c r="N249" s="135"/>
      <c r="O249" s="134"/>
      <c r="P249" s="135"/>
      <c r="Q249" s="135"/>
      <c r="R249" s="134"/>
      <c r="S249" s="138"/>
      <c r="T249" s="138"/>
      <c r="U249" s="134"/>
      <c r="V249" s="134"/>
      <c r="W249" s="134"/>
    </row>
    <row r="250" spans="1:23" x14ac:dyDescent="0.3">
      <c r="A250" s="133"/>
      <c r="B250" s="135"/>
      <c r="C250" s="135"/>
      <c r="D250" s="135"/>
      <c r="E250" s="134"/>
      <c r="F250" s="138"/>
      <c r="G250" s="138"/>
      <c r="H250" s="136"/>
      <c r="I250" s="136"/>
      <c r="J250" s="136"/>
      <c r="K250" s="138"/>
      <c r="L250" s="138"/>
      <c r="M250" s="135"/>
      <c r="N250" s="135"/>
      <c r="O250" s="134"/>
      <c r="P250" s="135"/>
      <c r="Q250" s="135"/>
      <c r="R250" s="134"/>
      <c r="S250" s="138"/>
      <c r="T250" s="138"/>
      <c r="U250" s="134"/>
      <c r="V250" s="134"/>
      <c r="W250" s="134"/>
    </row>
    <row r="251" spans="1:23" x14ac:dyDescent="0.3">
      <c r="A251" s="133"/>
      <c r="B251" s="135"/>
      <c r="C251" s="135"/>
      <c r="D251" s="135"/>
      <c r="E251" s="134"/>
      <c r="F251" s="138"/>
      <c r="G251" s="138"/>
      <c r="H251" s="136"/>
      <c r="I251" s="136"/>
      <c r="J251" s="136"/>
      <c r="K251" s="138"/>
      <c r="L251" s="138"/>
      <c r="M251" s="135"/>
      <c r="N251" s="135"/>
      <c r="O251" s="134"/>
      <c r="P251" s="135"/>
      <c r="Q251" s="135"/>
      <c r="R251" s="134"/>
      <c r="S251" s="138"/>
      <c r="T251" s="138"/>
      <c r="U251" s="134"/>
      <c r="V251" s="134"/>
      <c r="W251" s="134"/>
    </row>
    <row r="252" spans="1:23" x14ac:dyDescent="0.3">
      <c r="A252" s="133"/>
      <c r="B252" s="135"/>
      <c r="C252" s="135"/>
      <c r="D252" s="135"/>
      <c r="E252" s="134"/>
      <c r="F252" s="138"/>
      <c r="G252" s="138"/>
      <c r="H252" s="136"/>
      <c r="I252" s="136"/>
      <c r="J252" s="136"/>
      <c r="K252" s="138"/>
      <c r="L252" s="138"/>
      <c r="M252" s="135"/>
      <c r="N252" s="135"/>
      <c r="O252" s="134"/>
      <c r="P252" s="135"/>
      <c r="Q252" s="135"/>
      <c r="R252" s="134"/>
      <c r="S252" s="138"/>
      <c r="T252" s="138"/>
      <c r="U252" s="134"/>
      <c r="V252" s="134"/>
      <c r="W252" s="134"/>
    </row>
    <row r="253" spans="1:23" x14ac:dyDescent="0.3">
      <c r="A253" s="133"/>
      <c r="B253" s="135"/>
      <c r="C253" s="135"/>
      <c r="D253" s="135"/>
      <c r="E253" s="134"/>
      <c r="F253" s="138"/>
      <c r="G253" s="138"/>
      <c r="H253" s="136"/>
      <c r="I253" s="136"/>
      <c r="J253" s="136"/>
      <c r="K253" s="138"/>
      <c r="L253" s="138"/>
      <c r="M253" s="135"/>
      <c r="N253" s="135"/>
      <c r="O253" s="134"/>
      <c r="P253" s="135"/>
      <c r="Q253" s="135"/>
      <c r="R253" s="134"/>
      <c r="S253" s="138"/>
      <c r="T253" s="138"/>
      <c r="U253" s="134"/>
      <c r="V253" s="134"/>
      <c r="W253" s="134"/>
    </row>
    <row r="254" spans="1:23" x14ac:dyDescent="0.3">
      <c r="A254" s="133"/>
      <c r="B254" s="135"/>
      <c r="C254" s="135"/>
      <c r="D254" s="135"/>
      <c r="E254" s="134"/>
      <c r="F254" s="138"/>
      <c r="G254" s="138"/>
      <c r="H254" s="136"/>
      <c r="I254" s="136"/>
      <c r="J254" s="136"/>
      <c r="K254" s="138"/>
      <c r="L254" s="138"/>
      <c r="M254" s="135"/>
      <c r="N254" s="135"/>
      <c r="O254" s="134"/>
      <c r="P254" s="135"/>
      <c r="Q254" s="135"/>
      <c r="R254" s="134"/>
      <c r="S254" s="138"/>
      <c r="T254" s="138"/>
      <c r="U254" s="134"/>
      <c r="V254" s="134"/>
      <c r="W254" s="134"/>
    </row>
    <row r="255" spans="1:23" x14ac:dyDescent="0.3">
      <c r="A255" s="133"/>
      <c r="B255" s="135"/>
      <c r="C255" s="135"/>
      <c r="D255" s="135"/>
      <c r="E255" s="134"/>
      <c r="F255" s="138"/>
      <c r="G255" s="138"/>
      <c r="H255" s="136"/>
      <c r="I255" s="136"/>
      <c r="J255" s="136"/>
      <c r="K255" s="138"/>
      <c r="L255" s="138"/>
      <c r="M255" s="135"/>
      <c r="N255" s="135"/>
      <c r="O255" s="134"/>
      <c r="P255" s="135"/>
      <c r="Q255" s="135"/>
      <c r="R255" s="134"/>
      <c r="S255" s="138"/>
      <c r="T255" s="138"/>
      <c r="U255" s="134"/>
      <c r="V255" s="134"/>
      <c r="W255" s="134"/>
    </row>
    <row r="256" spans="1:23" x14ac:dyDescent="0.3">
      <c r="K256" s="138"/>
      <c r="L256" s="138"/>
      <c r="M256" s="135"/>
      <c r="N256" s="135"/>
      <c r="O256" s="134"/>
      <c r="P256" s="135"/>
      <c r="Q256" s="135"/>
      <c r="R256" s="134"/>
      <c r="S256" s="138"/>
      <c r="T256" s="138"/>
      <c r="U256" s="134"/>
      <c r="V256" s="134"/>
      <c r="W256" s="134"/>
    </row>
    <row r="257" spans="1:23" x14ac:dyDescent="0.3">
      <c r="A257" s="131"/>
      <c r="B257" s="131"/>
      <c r="C257" s="131"/>
      <c r="D257" s="131"/>
      <c r="E257" s="131"/>
      <c r="F257" s="137"/>
      <c r="G257" s="137"/>
      <c r="H257" s="137"/>
      <c r="I257" s="137"/>
      <c r="J257" s="137"/>
      <c r="K257" s="138"/>
      <c r="L257" s="138"/>
      <c r="M257" s="135"/>
      <c r="N257" s="135"/>
      <c r="O257" s="134"/>
      <c r="P257" s="135"/>
      <c r="Q257" s="135"/>
      <c r="R257" s="134"/>
      <c r="S257" s="138"/>
      <c r="T257" s="138"/>
      <c r="U257" s="134"/>
      <c r="V257" s="134"/>
      <c r="W257" s="134"/>
    </row>
    <row r="258" spans="1:23" x14ac:dyDescent="0.3">
      <c r="A258" s="131"/>
      <c r="B258" s="131"/>
      <c r="C258" s="131"/>
      <c r="D258" s="131"/>
      <c r="E258" s="131"/>
      <c r="F258" s="132"/>
      <c r="G258" s="132"/>
      <c r="H258" s="132"/>
      <c r="I258" s="132"/>
      <c r="J258" s="132"/>
      <c r="K258" s="138"/>
      <c r="L258" s="138"/>
      <c r="M258" s="135"/>
      <c r="N258" s="135"/>
      <c r="O258" s="134"/>
      <c r="P258" s="135"/>
      <c r="Q258" s="135"/>
      <c r="R258" s="134"/>
      <c r="S258" s="138"/>
      <c r="T258" s="138"/>
      <c r="U258" s="134"/>
      <c r="V258" s="134"/>
      <c r="W258" s="134"/>
    </row>
    <row r="259" spans="1:23" x14ac:dyDescent="0.3">
      <c r="A259" s="131"/>
      <c r="B259" s="132"/>
      <c r="C259" s="132"/>
      <c r="D259" s="132"/>
      <c r="E259" s="132"/>
      <c r="F259" s="132"/>
      <c r="G259" s="132"/>
      <c r="H259" s="132"/>
      <c r="I259" s="132"/>
      <c r="J259" s="132"/>
      <c r="K259" s="138"/>
      <c r="L259" s="138"/>
      <c r="M259" s="135"/>
      <c r="N259" s="135"/>
      <c r="O259" s="134"/>
      <c r="P259" s="135"/>
      <c r="Q259" s="135"/>
      <c r="R259" s="134"/>
      <c r="S259" s="138"/>
      <c r="T259" s="138"/>
      <c r="U259" s="134"/>
      <c r="V259" s="134"/>
      <c r="W259" s="134"/>
    </row>
    <row r="260" spans="1:23" x14ac:dyDescent="0.3">
      <c r="A260" s="139"/>
      <c r="B260" s="135"/>
      <c r="C260" s="135"/>
      <c r="D260" s="135"/>
      <c r="E260" s="134"/>
      <c r="F260" s="135"/>
      <c r="G260" s="135"/>
      <c r="H260" s="135"/>
      <c r="I260" s="135"/>
      <c r="J260" s="135"/>
    </row>
    <row r="261" spans="1:23" x14ac:dyDescent="0.3">
      <c r="A261" s="139"/>
      <c r="B261" s="135"/>
      <c r="C261" s="135"/>
      <c r="D261" s="135"/>
      <c r="E261" s="134"/>
      <c r="F261" s="135"/>
      <c r="G261" s="135"/>
      <c r="H261" s="135"/>
      <c r="I261" s="135"/>
      <c r="J261" s="135"/>
      <c r="K261" s="137"/>
      <c r="L261" s="137"/>
      <c r="M261" s="137"/>
      <c r="N261" s="137"/>
      <c r="O261" s="137"/>
      <c r="P261" s="137"/>
      <c r="Q261" s="137"/>
      <c r="R261" s="137"/>
      <c r="S261" s="137"/>
      <c r="T261" s="137"/>
      <c r="U261" s="137"/>
      <c r="V261" s="137"/>
      <c r="W261" s="137"/>
    </row>
    <row r="262" spans="1:23" x14ac:dyDescent="0.3">
      <c r="A262" s="139"/>
      <c r="B262" s="135"/>
      <c r="C262" s="135"/>
      <c r="D262" s="135"/>
      <c r="E262" s="134"/>
      <c r="F262" s="135"/>
      <c r="G262" s="135"/>
      <c r="H262" s="135"/>
      <c r="I262" s="135"/>
      <c r="J262" s="135"/>
      <c r="K262" s="132"/>
      <c r="L262" s="132"/>
      <c r="M262" s="132"/>
      <c r="N262" s="132"/>
      <c r="O262" s="132"/>
      <c r="P262" s="132"/>
      <c r="Q262" s="132"/>
      <c r="R262" s="132"/>
      <c r="S262" s="141"/>
      <c r="T262" s="132"/>
      <c r="U262" s="132"/>
      <c r="V262" s="132"/>
      <c r="W262" s="132"/>
    </row>
    <row r="263" spans="1:23" x14ac:dyDescent="0.3">
      <c r="A263" s="139"/>
      <c r="B263" s="135"/>
      <c r="C263" s="135"/>
      <c r="D263" s="135"/>
      <c r="E263" s="134"/>
      <c r="F263" s="135"/>
      <c r="G263" s="135"/>
      <c r="H263" s="135"/>
      <c r="I263" s="135"/>
      <c r="J263" s="135"/>
      <c r="K263" s="132"/>
      <c r="L263" s="132"/>
      <c r="M263" s="132"/>
      <c r="N263" s="132"/>
      <c r="O263" s="132"/>
      <c r="P263" s="132"/>
      <c r="Q263" s="132"/>
      <c r="R263" s="132"/>
      <c r="S263" s="132"/>
      <c r="T263" s="132"/>
      <c r="U263" s="132"/>
      <c r="V263" s="132"/>
      <c r="W263" s="132"/>
    </row>
    <row r="264" spans="1:23" x14ac:dyDescent="0.3">
      <c r="A264" s="139"/>
      <c r="B264" s="135"/>
      <c r="C264" s="135"/>
      <c r="D264" s="135"/>
      <c r="E264" s="134"/>
      <c r="F264" s="135"/>
      <c r="G264" s="135"/>
      <c r="H264" s="135"/>
      <c r="I264" s="135"/>
      <c r="J264" s="135"/>
      <c r="K264" s="135"/>
      <c r="L264" s="135"/>
      <c r="M264" s="135"/>
      <c r="N264" s="135"/>
      <c r="O264" s="134"/>
      <c r="P264" s="135"/>
      <c r="Q264" s="135"/>
      <c r="R264" s="134"/>
      <c r="S264" s="135"/>
      <c r="T264" s="135"/>
      <c r="U264" s="134"/>
      <c r="V264" s="134"/>
      <c r="W264" s="134"/>
    </row>
    <row r="265" spans="1:23" x14ac:dyDescent="0.3">
      <c r="A265" s="139"/>
      <c r="B265" s="135"/>
      <c r="C265" s="135"/>
      <c r="D265" s="135"/>
      <c r="E265" s="134"/>
      <c r="F265" s="135"/>
      <c r="G265" s="135"/>
      <c r="H265" s="135"/>
      <c r="I265" s="135"/>
      <c r="J265" s="135"/>
      <c r="K265" s="135"/>
      <c r="L265" s="135"/>
      <c r="M265" s="135"/>
      <c r="N265" s="135"/>
      <c r="O265" s="134"/>
      <c r="P265" s="135"/>
      <c r="Q265" s="135"/>
      <c r="R265" s="134"/>
      <c r="S265" s="135"/>
      <c r="T265" s="135"/>
      <c r="U265" s="134"/>
      <c r="V265" s="134"/>
      <c r="W265" s="134"/>
    </row>
    <row r="266" spans="1:23" x14ac:dyDescent="0.3">
      <c r="A266" s="139"/>
      <c r="B266" s="135"/>
      <c r="C266" s="135"/>
      <c r="D266" s="135"/>
      <c r="E266" s="134"/>
      <c r="F266" s="135"/>
      <c r="G266" s="135"/>
      <c r="H266" s="135"/>
      <c r="I266" s="135"/>
      <c r="J266" s="135"/>
      <c r="K266" s="135"/>
      <c r="L266" s="135"/>
      <c r="M266" s="135"/>
      <c r="N266" s="135"/>
      <c r="O266" s="134"/>
      <c r="P266" s="135"/>
      <c r="Q266" s="135"/>
      <c r="R266" s="134"/>
      <c r="S266" s="135"/>
      <c r="T266" s="135"/>
      <c r="U266" s="134"/>
      <c r="V266" s="134"/>
      <c r="W266" s="134"/>
    </row>
    <row r="267" spans="1:23" x14ac:dyDescent="0.3">
      <c r="A267" s="139"/>
      <c r="B267" s="135"/>
      <c r="C267" s="135"/>
      <c r="D267" s="135"/>
      <c r="E267" s="134"/>
      <c r="F267" s="135"/>
      <c r="G267" s="135"/>
      <c r="H267" s="135"/>
      <c r="I267" s="135"/>
      <c r="J267" s="135"/>
      <c r="K267" s="135"/>
      <c r="L267" s="135"/>
      <c r="M267" s="135"/>
      <c r="N267" s="135"/>
      <c r="O267" s="134"/>
      <c r="P267" s="135"/>
      <c r="Q267" s="135"/>
      <c r="R267" s="134"/>
      <c r="S267" s="135"/>
      <c r="T267" s="135"/>
      <c r="U267" s="134"/>
      <c r="V267" s="134"/>
      <c r="W267" s="134"/>
    </row>
    <row r="268" spans="1:23" x14ac:dyDescent="0.3">
      <c r="A268" s="139"/>
      <c r="B268" s="135"/>
      <c r="C268" s="135"/>
      <c r="D268" s="135"/>
      <c r="E268" s="134"/>
      <c r="F268" s="135"/>
      <c r="G268" s="135"/>
      <c r="H268" s="135"/>
      <c r="I268" s="135"/>
      <c r="J268" s="135"/>
      <c r="K268" s="135"/>
      <c r="L268" s="135"/>
      <c r="M268" s="135"/>
      <c r="N268" s="135"/>
      <c r="O268" s="134"/>
      <c r="P268" s="135"/>
      <c r="Q268" s="135"/>
      <c r="R268" s="134"/>
      <c r="S268" s="135"/>
      <c r="T268" s="135"/>
      <c r="U268" s="134"/>
      <c r="V268" s="134"/>
      <c r="W268" s="134"/>
    </row>
    <row r="269" spans="1:23" x14ac:dyDescent="0.3">
      <c r="A269" s="139"/>
      <c r="B269" s="135"/>
      <c r="C269" s="135"/>
      <c r="D269" s="135"/>
      <c r="E269" s="134"/>
      <c r="F269" s="135"/>
      <c r="G269" s="135"/>
      <c r="H269" s="135"/>
      <c r="I269" s="135"/>
      <c r="J269" s="135"/>
      <c r="K269" s="135"/>
      <c r="L269" s="135"/>
      <c r="M269" s="135"/>
      <c r="N269" s="135"/>
      <c r="O269" s="134"/>
      <c r="P269" s="135"/>
      <c r="Q269" s="135"/>
      <c r="R269" s="134"/>
      <c r="S269" s="135"/>
      <c r="T269" s="135"/>
      <c r="U269" s="134"/>
      <c r="V269" s="134"/>
      <c r="W269" s="134"/>
    </row>
    <row r="270" spans="1:23" x14ac:dyDescent="0.3">
      <c r="A270" s="139"/>
      <c r="B270" s="135"/>
      <c r="C270" s="135"/>
      <c r="D270" s="135"/>
      <c r="E270" s="134"/>
      <c r="F270" s="135"/>
      <c r="G270" s="135"/>
      <c r="H270" s="135"/>
      <c r="I270" s="135"/>
      <c r="J270" s="135"/>
      <c r="K270" s="135"/>
      <c r="L270" s="135"/>
      <c r="M270" s="135"/>
      <c r="N270" s="135"/>
      <c r="O270" s="134"/>
      <c r="P270" s="135"/>
      <c r="Q270" s="135"/>
      <c r="R270" s="134"/>
      <c r="S270" s="135"/>
      <c r="T270" s="135"/>
      <c r="U270" s="134"/>
      <c r="V270" s="134"/>
      <c r="W270" s="134"/>
    </row>
    <row r="271" spans="1:23" x14ac:dyDescent="0.3">
      <c r="A271" s="139"/>
      <c r="B271" s="135"/>
      <c r="C271" s="135"/>
      <c r="D271" s="135"/>
      <c r="E271" s="134"/>
      <c r="F271" s="135"/>
      <c r="G271" s="135"/>
      <c r="H271" s="135"/>
      <c r="I271" s="135"/>
      <c r="J271" s="135"/>
      <c r="K271" s="135"/>
      <c r="L271" s="135"/>
      <c r="M271" s="135"/>
      <c r="N271" s="135"/>
      <c r="O271" s="134"/>
      <c r="P271" s="135"/>
      <c r="Q271" s="135"/>
      <c r="R271" s="134"/>
      <c r="S271" s="135"/>
      <c r="T271" s="135"/>
      <c r="U271" s="134"/>
      <c r="V271" s="134"/>
      <c r="W271" s="134"/>
    </row>
    <row r="272" spans="1:23" x14ac:dyDescent="0.3">
      <c r="A272" s="139"/>
      <c r="B272" s="135"/>
      <c r="C272" s="135"/>
      <c r="D272" s="135"/>
      <c r="E272" s="134"/>
      <c r="F272" s="135"/>
      <c r="G272" s="135"/>
      <c r="H272" s="135"/>
      <c r="I272" s="135"/>
      <c r="J272" s="135"/>
      <c r="K272" s="135"/>
      <c r="L272" s="135"/>
      <c r="M272" s="135"/>
      <c r="N272" s="135"/>
      <c r="O272" s="134"/>
      <c r="P272" s="135"/>
      <c r="Q272" s="135"/>
      <c r="R272" s="134"/>
      <c r="S272" s="135"/>
      <c r="T272" s="135"/>
      <c r="U272" s="134"/>
      <c r="V272" s="134"/>
      <c r="W272" s="134"/>
    </row>
    <row r="273" spans="1:23" x14ac:dyDescent="0.3">
      <c r="A273" s="139"/>
      <c r="B273" s="135"/>
      <c r="C273" s="135"/>
      <c r="D273" s="135"/>
      <c r="E273" s="134"/>
      <c r="F273" s="135"/>
      <c r="G273" s="135"/>
      <c r="H273" s="135"/>
      <c r="I273" s="135"/>
      <c r="J273" s="135"/>
      <c r="K273" s="135"/>
      <c r="L273" s="135"/>
      <c r="M273" s="135"/>
      <c r="N273" s="135"/>
      <c r="O273" s="134"/>
      <c r="P273" s="135"/>
      <c r="Q273" s="135"/>
      <c r="R273" s="134"/>
      <c r="S273" s="135"/>
      <c r="T273" s="135"/>
      <c r="U273" s="134"/>
      <c r="V273" s="134"/>
      <c r="W273" s="134"/>
    </row>
    <row r="274" spans="1:23" x14ac:dyDescent="0.3">
      <c r="A274" s="139"/>
      <c r="B274" s="135"/>
      <c r="C274" s="135"/>
      <c r="D274" s="135"/>
      <c r="E274" s="134"/>
      <c r="F274" s="135"/>
      <c r="G274" s="135"/>
      <c r="H274" s="135"/>
      <c r="I274" s="135"/>
      <c r="J274" s="135"/>
      <c r="K274" s="135"/>
      <c r="L274" s="135"/>
      <c r="M274" s="135"/>
      <c r="N274" s="135"/>
      <c r="O274" s="134"/>
      <c r="P274" s="135"/>
      <c r="Q274" s="135"/>
      <c r="R274" s="134"/>
      <c r="S274" s="135"/>
      <c r="T274" s="135"/>
      <c r="U274" s="134"/>
      <c r="V274" s="134"/>
      <c r="W274" s="134"/>
    </row>
    <row r="275" spans="1:23" x14ac:dyDescent="0.3">
      <c r="A275" s="139"/>
      <c r="B275" s="135"/>
      <c r="C275" s="135"/>
      <c r="D275" s="135"/>
      <c r="E275" s="134"/>
      <c r="F275" s="135"/>
      <c r="G275" s="135"/>
      <c r="H275" s="135"/>
      <c r="I275" s="135"/>
      <c r="J275" s="135"/>
      <c r="K275" s="135"/>
      <c r="L275" s="135"/>
      <c r="M275" s="135"/>
      <c r="N275" s="135"/>
      <c r="O275" s="134"/>
      <c r="P275" s="135"/>
      <c r="Q275" s="135"/>
      <c r="R275" s="134"/>
      <c r="S275" s="135"/>
      <c r="T275" s="135"/>
      <c r="U275" s="134"/>
      <c r="V275" s="134"/>
      <c r="W275" s="134"/>
    </row>
    <row r="276" spans="1:23" x14ac:dyDescent="0.3">
      <c r="A276" s="139"/>
      <c r="B276" s="135"/>
      <c r="C276" s="135"/>
      <c r="D276" s="135"/>
      <c r="E276" s="134"/>
      <c r="F276" s="135"/>
      <c r="G276" s="135"/>
      <c r="H276" s="135"/>
      <c r="I276" s="135"/>
      <c r="J276" s="135"/>
      <c r="K276" s="135"/>
      <c r="L276" s="135"/>
      <c r="M276" s="135"/>
      <c r="N276" s="135"/>
      <c r="O276" s="134"/>
      <c r="P276" s="135"/>
      <c r="Q276" s="135"/>
      <c r="R276" s="134"/>
      <c r="S276" s="135"/>
      <c r="T276" s="135"/>
      <c r="U276" s="134"/>
      <c r="V276" s="134"/>
      <c r="W276" s="134"/>
    </row>
    <row r="277" spans="1:23" x14ac:dyDescent="0.3">
      <c r="A277" s="139"/>
      <c r="B277" s="135"/>
      <c r="C277" s="135"/>
      <c r="D277" s="135"/>
      <c r="E277" s="134"/>
      <c r="F277" s="135"/>
      <c r="G277" s="135"/>
      <c r="H277" s="135"/>
      <c r="I277" s="135"/>
      <c r="J277" s="135"/>
      <c r="K277" s="135"/>
      <c r="L277" s="135"/>
      <c r="M277" s="135"/>
      <c r="N277" s="135"/>
      <c r="O277" s="134"/>
      <c r="P277" s="135"/>
      <c r="Q277" s="135"/>
      <c r="R277" s="134"/>
      <c r="S277" s="135"/>
      <c r="T277" s="135"/>
      <c r="U277" s="134"/>
      <c r="V277" s="134"/>
      <c r="W277" s="134"/>
    </row>
    <row r="278" spans="1:23" x14ac:dyDescent="0.3">
      <c r="A278" s="139"/>
      <c r="B278" s="135"/>
      <c r="C278" s="135"/>
      <c r="D278" s="135"/>
      <c r="E278" s="134"/>
      <c r="F278" s="135"/>
      <c r="G278" s="135"/>
      <c r="H278" s="135"/>
      <c r="I278" s="135"/>
      <c r="J278" s="135"/>
      <c r="K278" s="135"/>
      <c r="L278" s="135"/>
      <c r="M278" s="135"/>
      <c r="N278" s="135"/>
      <c r="O278" s="134"/>
      <c r="P278" s="135"/>
      <c r="Q278" s="135"/>
      <c r="R278" s="134"/>
      <c r="S278" s="135"/>
      <c r="T278" s="135"/>
      <c r="U278" s="134"/>
      <c r="V278" s="134"/>
      <c r="W278" s="134"/>
    </row>
    <row r="279" spans="1:23" x14ac:dyDescent="0.3">
      <c r="A279" s="139"/>
      <c r="B279" s="135"/>
      <c r="C279" s="135"/>
      <c r="D279" s="135"/>
      <c r="E279" s="134"/>
      <c r="F279" s="135"/>
      <c r="G279" s="135"/>
      <c r="H279" s="135"/>
      <c r="I279" s="135"/>
      <c r="J279" s="135"/>
      <c r="K279" s="135"/>
      <c r="L279" s="135"/>
      <c r="M279" s="135"/>
      <c r="N279" s="135"/>
      <c r="O279" s="134"/>
      <c r="P279" s="135"/>
      <c r="Q279" s="135"/>
      <c r="R279" s="134"/>
      <c r="S279" s="135"/>
      <c r="T279" s="135"/>
      <c r="U279" s="134"/>
      <c r="V279" s="134"/>
      <c r="W279" s="134"/>
    </row>
    <row r="280" spans="1:23" x14ac:dyDescent="0.3">
      <c r="A280" s="139"/>
      <c r="B280" s="135"/>
      <c r="C280" s="135"/>
      <c r="D280" s="135"/>
      <c r="E280" s="134"/>
      <c r="F280" s="135"/>
      <c r="G280" s="135"/>
      <c r="H280" s="135"/>
      <c r="I280" s="135"/>
      <c r="J280" s="135"/>
      <c r="K280" s="135"/>
      <c r="L280" s="135"/>
      <c r="M280" s="135"/>
      <c r="N280" s="135"/>
      <c r="O280" s="134"/>
      <c r="P280" s="135"/>
      <c r="Q280" s="135"/>
      <c r="R280" s="134"/>
      <c r="S280" s="135"/>
      <c r="T280" s="135"/>
      <c r="U280" s="134"/>
      <c r="V280" s="134"/>
      <c r="W280" s="134"/>
    </row>
    <row r="281" spans="1:23" x14ac:dyDescent="0.3">
      <c r="A281" s="139"/>
      <c r="B281" s="135"/>
      <c r="C281" s="135"/>
      <c r="D281" s="135"/>
      <c r="E281" s="134"/>
      <c r="F281" s="135"/>
      <c r="G281" s="135"/>
      <c r="H281" s="135"/>
      <c r="I281" s="135"/>
      <c r="J281" s="135"/>
      <c r="K281" s="135"/>
      <c r="L281" s="135"/>
      <c r="M281" s="135"/>
      <c r="N281" s="135"/>
      <c r="O281" s="134"/>
      <c r="P281" s="135"/>
      <c r="Q281" s="135"/>
      <c r="R281" s="134"/>
      <c r="S281" s="135"/>
      <c r="T281" s="135"/>
      <c r="U281" s="134"/>
      <c r="V281" s="134"/>
      <c r="W281" s="134"/>
    </row>
    <row r="282" spans="1:23" x14ac:dyDescent="0.3">
      <c r="A282" s="139"/>
      <c r="B282" s="135"/>
      <c r="C282" s="135"/>
      <c r="D282" s="135"/>
      <c r="E282" s="134"/>
      <c r="F282" s="135"/>
      <c r="G282" s="135"/>
      <c r="H282" s="135"/>
      <c r="I282" s="135"/>
      <c r="J282" s="135"/>
      <c r="K282" s="135"/>
      <c r="L282" s="135"/>
      <c r="M282" s="135"/>
      <c r="N282" s="135"/>
      <c r="O282" s="134"/>
      <c r="P282" s="135"/>
      <c r="Q282" s="135"/>
      <c r="R282" s="134"/>
      <c r="S282" s="135"/>
      <c r="T282" s="135"/>
      <c r="U282" s="134"/>
      <c r="V282" s="134"/>
      <c r="W282" s="134"/>
    </row>
    <row r="283" spans="1:23" x14ac:dyDescent="0.3">
      <c r="A283" s="139"/>
      <c r="B283" s="135"/>
      <c r="C283" s="135"/>
      <c r="D283" s="135"/>
      <c r="E283" s="134"/>
      <c r="F283" s="135"/>
      <c r="G283" s="135"/>
      <c r="H283" s="135"/>
      <c r="I283" s="135"/>
      <c r="J283" s="135"/>
      <c r="K283" s="135"/>
      <c r="L283" s="135"/>
      <c r="M283" s="135"/>
      <c r="N283" s="135"/>
      <c r="O283" s="134"/>
      <c r="P283" s="135"/>
      <c r="Q283" s="135"/>
      <c r="R283" s="134"/>
      <c r="S283" s="135"/>
      <c r="T283" s="135"/>
      <c r="U283" s="134"/>
      <c r="V283" s="134"/>
      <c r="W283" s="134"/>
    </row>
    <row r="284" spans="1:23" x14ac:dyDescent="0.3">
      <c r="K284" s="135"/>
      <c r="L284" s="135"/>
      <c r="M284" s="135"/>
      <c r="N284" s="135"/>
      <c r="O284" s="134"/>
      <c r="P284" s="135"/>
      <c r="Q284" s="135"/>
      <c r="R284" s="134"/>
      <c r="S284" s="135"/>
      <c r="T284" s="135"/>
      <c r="U284" s="134"/>
      <c r="V284" s="134"/>
      <c r="W284" s="134"/>
    </row>
    <row r="285" spans="1:23" x14ac:dyDescent="0.3">
      <c r="K285" s="135"/>
      <c r="L285" s="135"/>
      <c r="M285" s="135"/>
      <c r="N285" s="135"/>
      <c r="O285" s="134"/>
      <c r="P285" s="135"/>
      <c r="Q285" s="135"/>
      <c r="R285" s="134"/>
      <c r="S285" s="135"/>
      <c r="T285" s="135"/>
      <c r="U285" s="134"/>
      <c r="V285" s="134"/>
      <c r="W285" s="134"/>
    </row>
    <row r="286" spans="1:23" x14ac:dyDescent="0.3">
      <c r="K286" s="135"/>
      <c r="L286" s="135"/>
      <c r="M286" s="135"/>
      <c r="N286" s="135"/>
      <c r="O286" s="134"/>
      <c r="P286" s="135"/>
      <c r="Q286" s="135"/>
      <c r="R286" s="134"/>
      <c r="S286" s="135"/>
      <c r="T286" s="135"/>
      <c r="U286" s="134"/>
      <c r="V286" s="134"/>
      <c r="W286" s="134"/>
    </row>
    <row r="287" spans="1:23" x14ac:dyDescent="0.3">
      <c r="K287" s="135"/>
      <c r="L287" s="135"/>
      <c r="M287" s="135"/>
      <c r="N287" s="135"/>
      <c r="O287" s="134"/>
      <c r="P287" s="135"/>
      <c r="Q287" s="135"/>
      <c r="R287" s="134"/>
      <c r="S287" s="135"/>
      <c r="T287" s="135"/>
      <c r="U287" s="134"/>
      <c r="V287" s="134"/>
      <c r="W287" s="134"/>
    </row>
  </sheetData>
  <mergeCells count="39">
    <mergeCell ref="A1:O1"/>
    <mergeCell ref="A3:B5"/>
    <mergeCell ref="C3:E3"/>
    <mergeCell ref="F3:H3"/>
    <mergeCell ref="J3:K4"/>
    <mergeCell ref="M3:O3"/>
    <mergeCell ref="M4:N4"/>
    <mergeCell ref="M5:O5"/>
    <mergeCell ref="F34:I34"/>
    <mergeCell ref="A36:I36"/>
    <mergeCell ref="E38:G38"/>
    <mergeCell ref="F42:I42"/>
    <mergeCell ref="A7:C7"/>
    <mergeCell ref="E7:G7"/>
    <mergeCell ref="B8:C8"/>
    <mergeCell ref="A10:C10"/>
    <mergeCell ref="A17:I17"/>
    <mergeCell ref="M18:O18"/>
    <mergeCell ref="F26:I26"/>
    <mergeCell ref="A28:I28"/>
    <mergeCell ref="A29:B29"/>
    <mergeCell ref="C29:E29"/>
    <mergeCell ref="F29:G29"/>
    <mergeCell ref="H29:I29"/>
    <mergeCell ref="A18:B18"/>
    <mergeCell ref="C18:D18"/>
    <mergeCell ref="E18:F18"/>
    <mergeCell ref="G18:I18"/>
    <mergeCell ref="A44:I44"/>
    <mergeCell ref="H56:I56"/>
    <mergeCell ref="G57:I57"/>
    <mergeCell ref="A59:I59"/>
    <mergeCell ref="A49:B49"/>
    <mergeCell ref="F51:I51"/>
    <mergeCell ref="A53:E53"/>
    <mergeCell ref="G53:I53"/>
    <mergeCell ref="D54:E54"/>
    <mergeCell ref="D55:E55"/>
    <mergeCell ref="A45:B45"/>
  </mergeCells>
  <conditionalFormatting sqref="D54:D56 A59 G43:H43 G27 G35 G29:G32 F26:F27 G63:H63 G45:H45 G48:H50 G46:G47 G57:I57 F42:F43 E46:E47 F45:F51 F29:F35">
    <cfRule type="containsText" dxfId="9" priority="1" operator="containsText" text="Unsafe">
      <formula>NOT(ISERROR(SEARCH("Unsafe",A26)))</formula>
    </cfRule>
    <cfRule type="containsText" dxfId="8" priority="2" operator="containsText" text="Safe">
      <formula>NOT(ISERROR(SEARCH("Safe",A26)))</formula>
    </cfRule>
  </conditionalFormatting>
  <dataValidations count="1">
    <dataValidation type="list" allowBlank="1" showInputMessage="1" showErrorMessage="1" sqref="B8" xr:uid="{C6811F26-4D71-4A36-A824-D12C5D1C7369}">
      <formula1>$A$122:$A$124</formula1>
    </dataValidation>
  </dataValidation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E8604-5175-4AD1-83A9-0662D706104A}">
  <dimension ref="A1:AB287"/>
  <sheetViews>
    <sheetView workbookViewId="0">
      <selection activeCell="G6" sqref="G6"/>
    </sheetView>
  </sheetViews>
  <sheetFormatPr defaultColWidth="9.109375" defaultRowHeight="14.4" x14ac:dyDescent="0.3"/>
  <cols>
    <col min="1" max="1" width="11.33203125" style="73" bestFit="1" customWidth="1"/>
    <col min="2" max="2" width="10.44140625" style="73" customWidth="1"/>
    <col min="3" max="3" width="9.44140625" style="73" customWidth="1"/>
    <col min="4" max="4" width="10.109375" style="73" customWidth="1"/>
    <col min="5" max="5" width="12.6640625" style="73" customWidth="1"/>
    <col min="6" max="6" width="7.6640625" style="73" bestFit="1" customWidth="1"/>
    <col min="7" max="7" width="9.33203125" style="73" customWidth="1"/>
    <col min="8" max="8" width="7.88671875" style="73" customWidth="1"/>
    <col min="9" max="9" width="10.44140625" style="73" customWidth="1"/>
    <col min="10" max="10" width="13.33203125" style="73" bestFit="1" customWidth="1"/>
    <col min="11" max="11" width="6" style="73" customWidth="1"/>
    <col min="12" max="12" width="4.6640625" style="73" customWidth="1"/>
    <col min="13" max="13" width="10.6640625" style="73" customWidth="1"/>
    <col min="14" max="14" width="11.44140625" style="73" customWidth="1"/>
    <col min="15" max="15" width="9.5546875" style="73" customWidth="1"/>
    <col min="16" max="16384" width="9.109375" style="73"/>
  </cols>
  <sheetData>
    <row r="1" spans="1:20" ht="17.399999999999999" x14ac:dyDescent="0.3">
      <c r="A1" s="188" t="s">
        <v>34</v>
      </c>
      <c r="B1" s="188"/>
      <c r="C1" s="188"/>
      <c r="D1" s="188"/>
      <c r="E1" s="188"/>
      <c r="F1" s="188"/>
      <c r="G1" s="188"/>
      <c r="H1" s="188"/>
      <c r="I1" s="188"/>
      <c r="J1" s="188"/>
      <c r="K1" s="188"/>
      <c r="L1" s="188"/>
      <c r="M1" s="188"/>
      <c r="N1" s="188"/>
      <c r="O1" s="188"/>
    </row>
    <row r="2" spans="1:20" ht="15" thickBot="1" x14ac:dyDescent="0.35"/>
    <row r="3" spans="1:20" ht="15" thickBot="1" x14ac:dyDescent="0.35">
      <c r="A3" s="189" t="s">
        <v>35</v>
      </c>
      <c r="B3" s="190"/>
      <c r="C3" s="195" t="s">
        <v>36</v>
      </c>
      <c r="D3" s="196"/>
      <c r="E3" s="197"/>
      <c r="F3" s="195" t="s">
        <v>37</v>
      </c>
      <c r="G3" s="196"/>
      <c r="H3" s="197"/>
      <c r="J3" s="198" t="s">
        <v>30</v>
      </c>
      <c r="K3" s="199"/>
      <c r="M3" s="202" t="s">
        <v>38</v>
      </c>
      <c r="N3" s="203"/>
      <c r="O3" s="204"/>
    </row>
    <row r="4" spans="1:20" ht="15" thickBot="1" x14ac:dyDescent="0.35">
      <c r="A4" s="191"/>
      <c r="B4" s="192"/>
      <c r="C4" s="74" t="s">
        <v>39</v>
      </c>
      <c r="D4" s="75">
        <v>2</v>
      </c>
      <c r="E4" s="76" t="s">
        <v>40</v>
      </c>
      <c r="F4" s="77" t="s">
        <v>41</v>
      </c>
      <c r="G4" s="75">
        <v>0.8</v>
      </c>
      <c r="H4" s="76" t="s">
        <v>40</v>
      </c>
      <c r="J4" s="200"/>
      <c r="K4" s="201"/>
      <c r="M4" s="205" t="s">
        <v>42</v>
      </c>
      <c r="N4" s="206"/>
      <c r="O4" s="78">
        <f>B11*100/(0.75*N19)</f>
        <v>6996.043333333334</v>
      </c>
    </row>
    <row r="5" spans="1:20" ht="15" thickBot="1" x14ac:dyDescent="0.35">
      <c r="A5" s="193"/>
      <c r="B5" s="194"/>
      <c r="C5" s="79" t="s">
        <v>43</v>
      </c>
      <c r="D5" s="80">
        <v>40</v>
      </c>
      <c r="E5" s="81" t="s">
        <v>40</v>
      </c>
      <c r="F5" s="82" t="s">
        <v>44</v>
      </c>
      <c r="G5" s="80">
        <v>80</v>
      </c>
      <c r="H5" s="81" t="s">
        <v>40</v>
      </c>
      <c r="J5" s="83" t="s">
        <v>45</v>
      </c>
      <c r="K5" s="84">
        <v>400</v>
      </c>
      <c r="M5" s="207" t="s">
        <v>46</v>
      </c>
      <c r="N5" s="208"/>
      <c r="O5" s="209"/>
    </row>
    <row r="6" spans="1:20" ht="15" thickBot="1" x14ac:dyDescent="0.35">
      <c r="I6" s="72"/>
      <c r="J6" s="85" t="s">
        <v>47</v>
      </c>
      <c r="K6" s="72"/>
      <c r="M6" s="86" t="s">
        <v>48</v>
      </c>
      <c r="N6" s="87">
        <f>((G4*G5^3/12)+2*(D5*D4^3/12+D5*D4*((G5+D4)/2)^2))</f>
        <v>303146.66666666663</v>
      </c>
      <c r="O6" s="88" t="s">
        <v>49</v>
      </c>
    </row>
    <row r="7" spans="1:20" x14ac:dyDescent="0.3">
      <c r="A7" s="180" t="s">
        <v>50</v>
      </c>
      <c r="B7" s="181"/>
      <c r="C7" s="182"/>
      <c r="E7" s="180" t="s">
        <v>51</v>
      </c>
      <c r="F7" s="181"/>
      <c r="G7" s="182"/>
      <c r="I7" s="72"/>
      <c r="J7" s="72"/>
      <c r="K7" s="72"/>
      <c r="M7" s="86" t="s">
        <v>52</v>
      </c>
      <c r="N7" s="87">
        <f>((G5*G4^3/12)+(D4*D5^3/6))</f>
        <v>21336.746666666666</v>
      </c>
      <c r="O7" s="88" t="s">
        <v>49</v>
      </c>
    </row>
    <row r="8" spans="1:20" ht="15" thickBot="1" x14ac:dyDescent="0.35">
      <c r="A8" s="89" t="s">
        <v>53</v>
      </c>
      <c r="B8" s="183" t="s">
        <v>54</v>
      </c>
      <c r="C8" s="184"/>
      <c r="E8" s="91" t="s">
        <v>55</v>
      </c>
      <c r="F8" s="92">
        <v>400</v>
      </c>
      <c r="G8" s="93" t="s">
        <v>40</v>
      </c>
      <c r="I8" s="72"/>
      <c r="J8" s="72"/>
      <c r="K8" s="72"/>
      <c r="M8" s="86" t="s">
        <v>56</v>
      </c>
      <c r="N8" s="94">
        <f>(((G4*G5^3/12)+2*(D5*D4^3/12+D5*D4*((G5+D4)/2)^2))/N10)^0.5</f>
        <v>36.787679096857055</v>
      </c>
      <c r="O8" s="88" t="s">
        <v>40</v>
      </c>
      <c r="R8" s="72"/>
      <c r="S8" s="72"/>
      <c r="T8" s="72"/>
    </row>
    <row r="9" spans="1:20" ht="15" thickBot="1" x14ac:dyDescent="0.35">
      <c r="E9" s="91" t="s">
        <v>57</v>
      </c>
      <c r="F9" s="95">
        <v>1.3</v>
      </c>
      <c r="G9" s="93"/>
      <c r="I9" s="72"/>
      <c r="J9" s="72"/>
      <c r="K9" s="72"/>
      <c r="M9" s="86" t="s">
        <v>58</v>
      </c>
      <c r="N9" s="94">
        <f>(((G5*G4^3/12)+(D4*D5^3/6))/N10)^0.5</f>
        <v>9.7597814183173863</v>
      </c>
      <c r="O9" s="88" t="s">
        <v>40</v>
      </c>
      <c r="Q9" s="72"/>
      <c r="R9" s="72"/>
      <c r="S9" s="72"/>
      <c r="T9" s="72"/>
    </row>
    <row r="10" spans="1:20" ht="15" thickBot="1" x14ac:dyDescent="0.35">
      <c r="A10" s="185" t="s">
        <v>59</v>
      </c>
      <c r="B10" s="186"/>
      <c r="C10" s="187"/>
      <c r="D10" s="96"/>
      <c r="E10" s="91" t="s">
        <v>60</v>
      </c>
      <c r="F10" s="92">
        <v>1201.5</v>
      </c>
      <c r="G10" s="93" t="s">
        <v>40</v>
      </c>
      <c r="I10" s="72"/>
      <c r="J10" s="72"/>
      <c r="K10" s="72"/>
      <c r="M10" s="86" t="s">
        <v>61</v>
      </c>
      <c r="N10" s="94">
        <f>G5*G4+2*D4*D5</f>
        <v>224</v>
      </c>
      <c r="O10" s="88" t="s">
        <v>62</v>
      </c>
      <c r="Q10" s="72"/>
      <c r="R10" s="72"/>
      <c r="S10" s="72"/>
      <c r="T10" s="72"/>
    </row>
    <row r="11" spans="1:20" x14ac:dyDescent="0.3">
      <c r="A11" s="74" t="s">
        <v>63</v>
      </c>
      <c r="B11" s="97">
        <v>125.92878</v>
      </c>
      <c r="C11" s="76" t="s">
        <v>64</v>
      </c>
      <c r="D11" s="98"/>
      <c r="E11" s="91" t="s">
        <v>65</v>
      </c>
      <c r="F11" s="92">
        <v>800</v>
      </c>
      <c r="G11" s="93" t="s">
        <v>40</v>
      </c>
      <c r="H11" s="72"/>
      <c r="I11" s="72"/>
      <c r="J11" s="72"/>
      <c r="K11" s="72"/>
      <c r="M11" s="86" t="s">
        <v>66</v>
      </c>
      <c r="N11" s="94">
        <f>G4*(G5+2*D4)</f>
        <v>67.2</v>
      </c>
      <c r="O11" s="88" t="s">
        <v>62</v>
      </c>
      <c r="Q11" s="72"/>
      <c r="R11" s="72"/>
      <c r="S11" s="72"/>
      <c r="T11" s="72"/>
    </row>
    <row r="12" spans="1:20" x14ac:dyDescent="0.3">
      <c r="A12" s="99"/>
      <c r="B12" s="100"/>
      <c r="C12" s="101"/>
      <c r="D12" s="98"/>
      <c r="E12" s="91" t="s">
        <v>67</v>
      </c>
      <c r="F12" s="92">
        <v>400</v>
      </c>
      <c r="G12" s="93" t="s">
        <v>40</v>
      </c>
      <c r="H12" s="72"/>
      <c r="M12" s="86" t="s">
        <v>68</v>
      </c>
      <c r="N12" s="94">
        <f>((G4*G5^3/12)+2*(D5*D4^3/12+D5*D4*((G5+D4)/2)^2))/(0.5*G5+D4)</f>
        <v>7217.7777777777765</v>
      </c>
      <c r="O12" s="88" t="s">
        <v>69</v>
      </c>
      <c r="Q12" s="72"/>
      <c r="R12" s="72"/>
      <c r="S12" s="72"/>
      <c r="T12" s="72"/>
    </row>
    <row r="13" spans="1:20" ht="15" thickBot="1" x14ac:dyDescent="0.35">
      <c r="A13" s="91" t="s">
        <v>70</v>
      </c>
      <c r="B13" s="102">
        <v>18.151</v>
      </c>
      <c r="C13" s="93" t="s">
        <v>71</v>
      </c>
      <c r="E13" s="79" t="s">
        <v>72</v>
      </c>
      <c r="F13" s="80">
        <v>400</v>
      </c>
      <c r="G13" s="81" t="s">
        <v>40</v>
      </c>
      <c r="H13" s="72"/>
      <c r="M13" s="86" t="s">
        <v>73</v>
      </c>
      <c r="N13" s="94">
        <f>((D4*D5^3/3)+(G5*G4^3/6))/D5</f>
        <v>1066.8373333333334</v>
      </c>
      <c r="O13" s="88" t="s">
        <v>69</v>
      </c>
      <c r="Q13" s="72"/>
      <c r="R13" s="72"/>
      <c r="S13" s="72"/>
      <c r="T13" s="72"/>
    </row>
    <row r="14" spans="1:20" x14ac:dyDescent="0.3">
      <c r="A14" s="91" t="s">
        <v>74</v>
      </c>
      <c r="B14" s="102">
        <v>0</v>
      </c>
      <c r="C14" s="93" t="s">
        <v>71</v>
      </c>
      <c r="E14" s="72"/>
      <c r="F14" s="72"/>
      <c r="G14" s="72"/>
      <c r="H14" s="72"/>
      <c r="M14" s="86" t="s">
        <v>75</v>
      </c>
      <c r="N14" s="94">
        <f>D5*D4*(G5+G4)+0.25*G4*(G5)^2</f>
        <v>7744</v>
      </c>
      <c r="O14" s="88" t="s">
        <v>69</v>
      </c>
      <c r="Q14" s="72"/>
      <c r="R14" s="72"/>
      <c r="S14" s="72"/>
      <c r="T14" s="72"/>
    </row>
    <row r="15" spans="1:20" ht="15" thickBot="1" x14ac:dyDescent="0.35">
      <c r="A15" s="79" t="s">
        <v>76</v>
      </c>
      <c r="B15" s="80">
        <v>17.833300000000001</v>
      </c>
      <c r="C15" s="81" t="s">
        <v>71</v>
      </c>
      <c r="E15" s="103"/>
      <c r="F15" s="103"/>
      <c r="G15" s="103"/>
      <c r="H15" s="103"/>
      <c r="M15" s="86" t="s">
        <v>77</v>
      </c>
      <c r="N15" s="94">
        <f>(D4*D5^2/2)+(G5*G4^2/4)</f>
        <v>1612.8</v>
      </c>
      <c r="O15" s="88" t="s">
        <v>69</v>
      </c>
      <c r="Q15"/>
      <c r="R15"/>
    </row>
    <row r="16" spans="1:20" ht="15" thickBot="1" x14ac:dyDescent="0.35">
      <c r="M16" s="104" t="s">
        <v>78</v>
      </c>
      <c r="N16" s="105">
        <f>(((D4*D5^3/12)+(((G5)/6)*G4^3/12))/(D5*D4+(G5*G4/6)))^0.5</f>
        <v>10.846812127686794</v>
      </c>
      <c r="O16" s="106" t="s">
        <v>40</v>
      </c>
      <c r="Q16"/>
      <c r="R16"/>
    </row>
    <row r="17" spans="1:18" ht="15" thickBot="1" x14ac:dyDescent="0.35">
      <c r="A17" s="168" t="s">
        <v>79</v>
      </c>
      <c r="B17" s="169"/>
      <c r="C17" s="169"/>
      <c r="D17" s="169"/>
      <c r="E17" s="169"/>
      <c r="F17" s="169"/>
      <c r="G17" s="169"/>
      <c r="H17" s="169"/>
      <c r="I17" s="170"/>
      <c r="L17" s="72"/>
      <c r="Q17"/>
      <c r="R17"/>
    </row>
    <row r="18" spans="1:18" ht="15" thickBot="1" x14ac:dyDescent="0.35">
      <c r="A18" s="178" t="s">
        <v>80</v>
      </c>
      <c r="B18" s="179"/>
      <c r="C18" s="171" t="str">
        <f>IF((((D5-G4)/2)/D4)&lt;=(15.3/(N19)^0.5),"Compact Flange",IF((((D5-G4)/2)/D4)&lt;=(28/(N19)^0.5),"Non-Compact Flange","Slender Flange"))</f>
        <v>Compact Flange</v>
      </c>
      <c r="D18" s="171"/>
      <c r="E18" s="171" t="str">
        <f>IF((G5/G4)&lt;=(127/(N19)^0.5),"Compact Web",IF((G5/G4)&lt;=(222/(N19)^0.5),"Non-Compact Web","Slender Web"))</f>
        <v>Non-Compact Web</v>
      </c>
      <c r="F18" s="171"/>
      <c r="G18" s="171" t="str">
        <f>IF(AND(C18="Compact Flange",E18="Compact Web"),"Compact Section",IF(OR(AND(C18="Compact Flange",E18="Non-Compact Web"),AND(C18="Non-Compact Flange",E18="Compact Web"),AND(C18="Non-Compact Flange",E18="Non-Compact Web")),"Non-Compact Section","Slender Section"))</f>
        <v>Non-Compact Section</v>
      </c>
      <c r="H18" s="171"/>
      <c r="I18" s="172"/>
      <c r="L18" s="72"/>
      <c r="M18" s="175" t="s">
        <v>81</v>
      </c>
      <c r="N18" s="176"/>
      <c r="O18" s="177"/>
    </row>
    <row r="19" spans="1:18" x14ac:dyDescent="0.3">
      <c r="A19" s="107"/>
      <c r="I19" s="108"/>
      <c r="L19" s="72"/>
      <c r="M19" s="109" t="s">
        <v>82</v>
      </c>
      <c r="N19" s="110">
        <f>LOOKUP(B8,A122:A124,B122:B124)</f>
        <v>2.4</v>
      </c>
      <c r="O19" s="111" t="s">
        <v>83</v>
      </c>
    </row>
    <row r="20" spans="1:18" x14ac:dyDescent="0.3">
      <c r="A20" s="112" t="s">
        <v>84</v>
      </c>
      <c r="I20" s="108"/>
      <c r="M20" s="86" t="s">
        <v>85</v>
      </c>
      <c r="N20" s="87">
        <f>LOOKUP(B8,A122:A124,C122:C124)</f>
        <v>3.7</v>
      </c>
      <c r="O20" s="88" t="s">
        <v>83</v>
      </c>
    </row>
    <row r="21" spans="1:18" ht="15" thickBot="1" x14ac:dyDescent="0.35">
      <c r="A21" s="107"/>
      <c r="I21" s="108"/>
      <c r="M21" s="104" t="s">
        <v>86</v>
      </c>
      <c r="N21" s="113">
        <v>2100</v>
      </c>
      <c r="O21" s="106" t="s">
        <v>83</v>
      </c>
    </row>
    <row r="22" spans="1:18" x14ac:dyDescent="0.3">
      <c r="A22" s="112" t="str">
        <f>IF(G18="Compact Section","Lp=","Lp'=")</f>
        <v>Lp'=</v>
      </c>
      <c r="B22" s="114">
        <f>IF(G18="Compact Section",80*N9/(N19)^0.5,IF(G18="Non-Compact Section",((80*N9/(N19)^0.5)+(B23-(80*N9/(N19)^0.5))*((F25-MIN(F25,(F25-((F25-0.6*0.01*N19*N12)*(((((D5-G4)/2)/D4)-(15.3/(N19)^0.5))/((28/(N19)^0.5)-(15.3/(N19)^0.5))))),(F25-((F25-0.6*0.01*N19*N12)*(((G5/G4)-(127/(N19)^0.5))/((28/(222/(N19)^0.5)-(127/(N19)^0.5))))))))/(F25-0.6*0.01*N19*N12))),"Slender Section"))</f>
        <v>503.99294527690455</v>
      </c>
      <c r="C22" s="73" t="s">
        <v>40</v>
      </c>
      <c r="I22" s="108"/>
    </row>
    <row r="23" spans="1:18" x14ac:dyDescent="0.3">
      <c r="A23" s="112" t="s">
        <v>87</v>
      </c>
      <c r="B23" s="114">
        <f>(1380*D5*D4*(0.5*(1+(1+(2*((0.104*N16*(G5+2*D4)/(D4*D5))^2)*0.6*N19)^2)^0.5))^0.5)/((G5+2*D4)*0.6*N19)</f>
        <v>1466.3615913514814</v>
      </c>
      <c r="C23" s="73" t="s">
        <v>40</v>
      </c>
      <c r="E23" s="73" t="str">
        <f>IF(F8&lt;=B22,"Case A",IF(F8&lt;=B23,"Case B","Case C"))</f>
        <v>Case A</v>
      </c>
      <c r="I23" s="108"/>
    </row>
    <row r="24" spans="1:18" x14ac:dyDescent="0.3">
      <c r="A24" s="112"/>
      <c r="I24" s="108"/>
      <c r="K24" s="72"/>
      <c r="L24" s="72"/>
      <c r="M24" s="72"/>
    </row>
    <row r="25" spans="1:18" x14ac:dyDescent="0.3">
      <c r="A25" s="112" t="s">
        <v>88</v>
      </c>
      <c r="B25" s="115">
        <f>MIN(F25,IF(G18="Compact Section",IF(E23="Case A",F25,IF(E23="Case B",(F25*100-(F25*100-0.6*N19*N12)*((F8-B22)/(B23-B22)))*F9/100,IF(E23="Case C",(N12*(((1380*D4*D5)/((G5+2*D4)*F8))^2+((20700)/(F8/N16)^2)^2)^0.5)*F9/100))),IF(G18="Non-Compact Section",IF(E23="Case A",MIN(F25,(F25-((F25-0.006*N19*N12)*(((((D5-G4)/2)/D4)-(15.3/(N19)^0.5))/((28/(N19)^0.5)-(15.3/(N19)^0.5))))),(F25-((F25-0.006*N19*N12)*(((G5/G4)-(127/(N19)^0.5))/((222/(N19)^0.5)-(127/(N19)^0.5)))))),IF(E23="Case B",MIN(F25,(F25-((F25-0.006*N19*N12)*(((((D5-G4)/2)/D4)-(15.3/(N19)^0.5))/((28/(N19)^0.5)-(15.3/(N19)^0.5))))),(F25-((F25-0.006*N19*N12)*(((G5/G4)-(127/(N19)^0.5))/((28/(222/(N19)^0.5)-(127/(N19)^0.5)))))),(F25*100-(F25*100-0.6*N19*N12)*((F8-B22)/(B23-B22)))*F9/100),IF(E23="Case C",(N12*(((1380*D4*D5)/((G5+2*D4)*F8))^2+((20700)/(F8/N16)^2)^2)^0.5)*F9/100))),"Slender Section")))</f>
        <v>161.7807175910267</v>
      </c>
      <c r="C25" s="73" t="s">
        <v>64</v>
      </c>
      <c r="D25" s="116" t="s">
        <v>89</v>
      </c>
      <c r="E25" s="116" t="s">
        <v>90</v>
      </c>
      <c r="F25" s="73">
        <f>N14*N19/100</f>
        <v>185.85599999999999</v>
      </c>
      <c r="G25" s="73" t="s">
        <v>64</v>
      </c>
      <c r="I25" s="108"/>
    </row>
    <row r="26" spans="1:18" ht="15" thickBot="1" x14ac:dyDescent="0.35">
      <c r="A26" s="117" t="s">
        <v>91</v>
      </c>
      <c r="B26" s="118">
        <f>0.85*B25</f>
        <v>137.51360995237269</v>
      </c>
      <c r="C26" s="119" t="s">
        <v>64</v>
      </c>
      <c r="D26" s="120" t="s">
        <v>92</v>
      </c>
      <c r="E26" s="121">
        <f>B11/B26</f>
        <v>0.91575502994659908</v>
      </c>
      <c r="F26" s="163" t="str">
        <f>IF(B26&gt;=B11,"Safe for flexure about major axis","Unsafe for flexure about major axis")</f>
        <v>Safe for flexure about major axis</v>
      </c>
      <c r="G26" s="163"/>
      <c r="H26" s="163"/>
      <c r="I26" s="164"/>
    </row>
    <row r="27" spans="1:18" x14ac:dyDescent="0.3">
      <c r="A27" s="116"/>
    </row>
    <row r="28" spans="1:18" ht="15" hidden="1" thickBot="1" x14ac:dyDescent="0.35">
      <c r="A28" s="157" t="s">
        <v>93</v>
      </c>
      <c r="B28" s="158"/>
      <c r="C28" s="158"/>
      <c r="D28" s="158"/>
      <c r="E28" s="158"/>
      <c r="F28" s="158"/>
      <c r="G28" s="158"/>
      <c r="H28" s="158"/>
      <c r="I28" s="159"/>
    </row>
    <row r="29" spans="1:18" hidden="1" x14ac:dyDescent="0.3">
      <c r="A29" s="178" t="s">
        <v>80</v>
      </c>
      <c r="B29" s="179"/>
      <c r="C29" s="171" t="s">
        <v>94</v>
      </c>
      <c r="D29" s="171"/>
      <c r="E29" s="171"/>
      <c r="F29" s="171" t="s">
        <v>95</v>
      </c>
      <c r="G29" s="171"/>
      <c r="H29" s="171" t="str">
        <f>IF(AND(C29="Compact Flange",F29="Compact Web"),"Compact Section",IF(OR(AND(C29="Compact Flange",F29="Non-Compact Web"),AND(C29="Non-Compact Flange",F29="Compact Web"),AND(C29="Non-Compact Flange",F29="Non-Compact Web")),"Non-Compact Section","Slender Section"))</f>
        <v>Compact Section</v>
      </c>
      <c r="I29" s="172"/>
    </row>
    <row r="30" spans="1:18" hidden="1" x14ac:dyDescent="0.3">
      <c r="A30" s="107"/>
      <c r="I30" s="108"/>
    </row>
    <row r="31" spans="1:18" hidden="1" x14ac:dyDescent="0.3">
      <c r="A31" s="112" t="s">
        <v>84</v>
      </c>
      <c r="B31" s="73" t="s">
        <v>96</v>
      </c>
      <c r="I31" s="108"/>
    </row>
    <row r="32" spans="1:18" hidden="1" x14ac:dyDescent="0.3">
      <c r="A32" s="107"/>
      <c r="I32" s="108"/>
    </row>
    <row r="33" spans="1:10" hidden="1" x14ac:dyDescent="0.3">
      <c r="A33" s="112" t="s">
        <v>88</v>
      </c>
      <c r="B33" s="115">
        <f>IF(H29="Compact Section",F33,IF(H29="Non-Compact Section",MIN(F33,(F33-((F33-0.006*N19*N13)*(((((D5-G4)/2)/D4)-(15.3/(N19)^0.5))/((43*(0.57/N19)^0.5)-(15.3/(N19)^0.5))))),(F33-((F33-0.006*N19*N13)*(((G5/G4)-(58/(N19)^0.5))/((64/(N19)^0.5)-(58/(N19)^0.5)))))),"Slender Section"))</f>
        <v>38.7072</v>
      </c>
      <c r="C33" s="73" t="s">
        <v>64</v>
      </c>
      <c r="D33" s="116" t="s">
        <v>89</v>
      </c>
      <c r="E33" s="116" t="s">
        <v>90</v>
      </c>
      <c r="F33" s="115">
        <f>N15*N19/100</f>
        <v>38.7072</v>
      </c>
      <c r="G33" s="73" t="s">
        <v>64</v>
      </c>
      <c r="I33" s="108"/>
      <c r="J33" s="116"/>
    </row>
    <row r="34" spans="1:10" ht="15" hidden="1" thickBot="1" x14ac:dyDescent="0.35">
      <c r="A34" s="117" t="s">
        <v>91</v>
      </c>
      <c r="B34" s="122">
        <f>0.85*B33</f>
        <v>32.901119999999999</v>
      </c>
      <c r="C34" s="119" t="s">
        <v>64</v>
      </c>
      <c r="D34" s="120" t="s">
        <v>92</v>
      </c>
      <c r="E34" s="121">
        <f>B12/B34</f>
        <v>0</v>
      </c>
      <c r="F34" s="163" t="str">
        <f>IF(B34&gt;=B12,"Safe for flexure about minor axis","Unsafe for flexure about minor axis")</f>
        <v>Safe for flexure about minor axis</v>
      </c>
      <c r="G34" s="163"/>
      <c r="H34" s="163"/>
      <c r="I34" s="164"/>
    </row>
    <row r="35" spans="1:10" ht="15" thickBot="1" x14ac:dyDescent="0.35">
      <c r="A35" s="116"/>
    </row>
    <row r="36" spans="1:10" ht="15" thickBot="1" x14ac:dyDescent="0.35">
      <c r="A36" s="168" t="s">
        <v>97</v>
      </c>
      <c r="B36" s="169"/>
      <c r="C36" s="169"/>
      <c r="D36" s="169"/>
      <c r="E36" s="169"/>
      <c r="F36" s="169"/>
      <c r="G36" s="169"/>
      <c r="H36" s="169"/>
      <c r="I36" s="170"/>
    </row>
    <row r="37" spans="1:10" x14ac:dyDescent="0.3">
      <c r="A37" s="123" t="s">
        <v>98</v>
      </c>
      <c r="B37" s="114">
        <f>F10/N8</f>
        <v>32.660391454340207</v>
      </c>
      <c r="C37" s="116" t="s">
        <v>89</v>
      </c>
      <c r="D37" s="73">
        <v>180</v>
      </c>
      <c r="F37" s="73" t="str">
        <f>IF(B37&lt;=180,"OK","Decrease λx")</f>
        <v>OK</v>
      </c>
      <c r="I37" s="108"/>
    </row>
    <row r="38" spans="1:10" x14ac:dyDescent="0.3">
      <c r="A38" s="123" t="s">
        <v>99</v>
      </c>
      <c r="B38" s="114">
        <f>F11/N9</f>
        <v>81.969048866047473</v>
      </c>
      <c r="C38" s="116" t="s">
        <v>89</v>
      </c>
      <c r="D38" s="73">
        <v>180</v>
      </c>
      <c r="E38" s="165" t="str">
        <f>IF(B38&lt;=180,"OK","Decrease λy")</f>
        <v>OK</v>
      </c>
      <c r="F38" s="165"/>
      <c r="G38" s="165"/>
      <c r="I38" s="108"/>
    </row>
    <row r="39" spans="1:10" x14ac:dyDescent="0.3">
      <c r="A39" s="123" t="s">
        <v>100</v>
      </c>
      <c r="B39" s="124">
        <f>MAX(B37,B38)*(N19/N21)^0.5/PI()</f>
        <v>0.88205567104353599</v>
      </c>
      <c r="I39" s="108"/>
    </row>
    <row r="40" spans="1:10" x14ac:dyDescent="0.3">
      <c r="A40" s="123" t="s">
        <v>101</v>
      </c>
      <c r="B40" s="124">
        <f>IF(B39&gt;1.1,0.648*N19/(B39)^2,(1-0.384*((B39)^2))*N19)</f>
        <v>1.6829747341946304</v>
      </c>
      <c r="C40" s="73" t="s">
        <v>83</v>
      </c>
      <c r="I40" s="108"/>
    </row>
    <row r="41" spans="1:10" x14ac:dyDescent="0.3">
      <c r="A41" s="123" t="s">
        <v>102</v>
      </c>
      <c r="B41" s="115">
        <f>B40*N10</f>
        <v>376.98634045959722</v>
      </c>
      <c r="C41" s="73" t="s">
        <v>71</v>
      </c>
      <c r="I41" s="108"/>
    </row>
    <row r="42" spans="1:10" ht="15" thickBot="1" x14ac:dyDescent="0.35">
      <c r="A42" s="117" t="s">
        <v>103</v>
      </c>
      <c r="B42" s="118">
        <f>0.8*B41</f>
        <v>301.58907236767777</v>
      </c>
      <c r="C42" s="119" t="s">
        <v>71</v>
      </c>
      <c r="D42" s="120" t="s">
        <v>92</v>
      </c>
      <c r="E42" s="121">
        <f>B14/B42</f>
        <v>0</v>
      </c>
      <c r="F42" s="163" t="str">
        <f>IF(B42&gt;=B14,"Safe for axial compression","Unsafe for axial compression")</f>
        <v>Safe for axial compression</v>
      </c>
      <c r="G42" s="163"/>
      <c r="H42" s="163"/>
      <c r="I42" s="164"/>
    </row>
    <row r="43" spans="1:10" ht="15" thickBot="1" x14ac:dyDescent="0.35">
      <c r="A43" s="116"/>
    </row>
    <row r="44" spans="1:10" ht="15" thickBot="1" x14ac:dyDescent="0.35">
      <c r="A44" s="157" t="s">
        <v>104</v>
      </c>
      <c r="B44" s="158"/>
      <c r="C44" s="158"/>
      <c r="D44" s="158"/>
      <c r="E44" s="158"/>
      <c r="F44" s="158"/>
      <c r="G44" s="158"/>
      <c r="H44" s="158"/>
      <c r="I44" s="159"/>
    </row>
    <row r="45" spans="1:10" x14ac:dyDescent="0.3">
      <c r="A45" s="173" t="s">
        <v>105</v>
      </c>
      <c r="B45" s="174"/>
      <c r="I45" s="108"/>
    </row>
    <row r="46" spans="1:10" x14ac:dyDescent="0.3">
      <c r="A46" s="123" t="s">
        <v>106</v>
      </c>
      <c r="B46" s="114">
        <f>F12/N9</f>
        <v>40.984524433023736</v>
      </c>
      <c r="D46" s="116" t="s">
        <v>89</v>
      </c>
      <c r="E46" s="73">
        <v>300</v>
      </c>
      <c r="G46" s="73" t="str">
        <f>IF(B46&lt;=300,"OK","Decrease λ")</f>
        <v>OK</v>
      </c>
      <c r="I46" s="108"/>
    </row>
    <row r="47" spans="1:10" x14ac:dyDescent="0.3">
      <c r="A47" s="123" t="s">
        <v>107</v>
      </c>
      <c r="B47" s="114">
        <f>F13/60</f>
        <v>6.666666666666667</v>
      </c>
      <c r="D47" s="116" t="s">
        <v>89</v>
      </c>
      <c r="E47" s="73" t="s">
        <v>108</v>
      </c>
      <c r="G47" s="73" t="str">
        <f>IF(B47&lt;=(G5+2*D4),"OK","Increase h")</f>
        <v>OK</v>
      </c>
      <c r="I47" s="108"/>
    </row>
    <row r="48" spans="1:10" x14ac:dyDescent="0.3">
      <c r="A48" s="123"/>
      <c r="I48" s="108"/>
    </row>
    <row r="49" spans="1:10" x14ac:dyDescent="0.3">
      <c r="A49" s="166" t="s">
        <v>109</v>
      </c>
      <c r="B49" s="167"/>
      <c r="I49" s="108"/>
      <c r="J49" s="116"/>
    </row>
    <row r="50" spans="1:10" x14ac:dyDescent="0.3">
      <c r="A50" s="123" t="s">
        <v>102</v>
      </c>
      <c r="B50" s="115">
        <f>N10*N19</f>
        <v>537.6</v>
      </c>
      <c r="C50" s="73" t="s">
        <v>71</v>
      </c>
      <c r="I50" s="108"/>
    </row>
    <row r="51" spans="1:10" ht="15" thickBot="1" x14ac:dyDescent="0.35">
      <c r="A51" s="117" t="s">
        <v>110</v>
      </c>
      <c r="B51" s="119">
        <f>0.85*B50</f>
        <v>456.96</v>
      </c>
      <c r="C51" s="119" t="s">
        <v>71</v>
      </c>
      <c r="D51" s="120" t="s">
        <v>92</v>
      </c>
      <c r="E51" s="121">
        <f>B15/B51</f>
        <v>3.9025954131652663E-2</v>
      </c>
      <c r="F51" s="163" t="str">
        <f>IF(B51&gt;=B15,"Safe for yielding at tension","Unsafe for  yielding at tension")</f>
        <v>Safe for yielding at tension</v>
      </c>
      <c r="G51" s="163"/>
      <c r="H51" s="163"/>
      <c r="I51" s="164"/>
    </row>
    <row r="52" spans="1:10" ht="15" thickBot="1" x14ac:dyDescent="0.35"/>
    <row r="53" spans="1:10" ht="15" thickBot="1" x14ac:dyDescent="0.35">
      <c r="A53" s="168" t="s">
        <v>111</v>
      </c>
      <c r="B53" s="169"/>
      <c r="C53" s="169"/>
      <c r="D53" s="169"/>
      <c r="E53" s="170"/>
      <c r="F53" s="72"/>
      <c r="G53" s="168" t="s">
        <v>112</v>
      </c>
      <c r="H53" s="169"/>
      <c r="I53" s="170"/>
    </row>
    <row r="54" spans="1:10" x14ac:dyDescent="0.3">
      <c r="A54" s="125" t="s">
        <v>113</v>
      </c>
      <c r="B54" s="126" t="s">
        <v>92</v>
      </c>
      <c r="C54" s="127">
        <f>IF(B14/B42&gt;=0.2,(B14/B42)+(8/9)*((B11/B26)+(B12/B34)),(B14/(2*B42))+(B11/B26)+(B12/B34))</f>
        <v>0.91575502994659908</v>
      </c>
      <c r="D54" s="171" t="str">
        <f>IF(B14/B42&gt;=0.2,IF((B14/B42)+(8/9)*((B11/B26)+(B12/B34))&lt;=1,"Safe for combined M+C","Unsafe for combined M+C"),IF((B14/(2*B42))+(B11/B26)+(B12/B34)&lt;=1,"Safe for combined M+C","Unsafe for combined M+C"))</f>
        <v>Safe for combined M+C</v>
      </c>
      <c r="E54" s="172"/>
      <c r="G54" s="112" t="s">
        <v>114</v>
      </c>
      <c r="H54" s="115">
        <f>IF((G5/G4)&lt;=(112/((N19)^0.5)),0.6*N11*N19,IF((G5/G4)&lt;=(139/((N19)^0.5)),0.6*N11*N19*((112/((N19)^0.5))/(G5/G4)),IF((G5/G4)&lt;=260,N11*(9500/((G5/G4)^2)),"Need Stiffners")))</f>
        <v>63.839999999999996</v>
      </c>
      <c r="I54" s="108" t="s">
        <v>71</v>
      </c>
    </row>
    <row r="55" spans="1:10" ht="15" thickBot="1" x14ac:dyDescent="0.35">
      <c r="A55" s="128" t="s">
        <v>115</v>
      </c>
      <c r="B55" s="120" t="s">
        <v>92</v>
      </c>
      <c r="C55" s="121">
        <f>IF((B15/B51)&gt;=0.2,(B15/B51)+(8/9)*((B11/B26)+(B12/B34)),(B15/(2*B51))+(B11/B26)+(B12/B34))</f>
        <v>0.93526800701242541</v>
      </c>
      <c r="D55" s="163" t="str">
        <f>IF(B15/B51&gt;=0.2,IF((B15/B51)+(8/9)*((B11/B26)+(B12/B34))&lt;=1,"Safe for combined M+T","Unsafe for combined M+T"),IF((B15/(2*B51))+(B11/B26)+(B12/B34)&lt;=1,"Safe for combined M+T","Unsafe for combined M+T"))</f>
        <v>Safe for combined M+T</v>
      </c>
      <c r="E55" s="164"/>
      <c r="G55" s="123" t="s">
        <v>116</v>
      </c>
      <c r="H55" s="129">
        <f>0.85*H54</f>
        <v>54.263999999999996</v>
      </c>
      <c r="I55" s="108" t="s">
        <v>71</v>
      </c>
    </row>
    <row r="56" spans="1:10" x14ac:dyDescent="0.3">
      <c r="C56"/>
      <c r="G56" s="130" t="s">
        <v>92</v>
      </c>
      <c r="H56" s="160">
        <f>B13/H55</f>
        <v>0.33449432404540763</v>
      </c>
      <c r="I56" s="161"/>
    </row>
    <row r="57" spans="1:10" ht="15" thickBot="1" x14ac:dyDescent="0.35">
      <c r="G57" s="162" t="str">
        <f>IF(H55&gt;=B13,"Safe for Shear","Unsafe for shear")</f>
        <v>Safe for Shear</v>
      </c>
      <c r="H57" s="163"/>
      <c r="I57" s="164"/>
    </row>
    <row r="59" spans="1:10" x14ac:dyDescent="0.3">
      <c r="A59" s="165" t="str">
        <f>IF(AND(F26="Safe for flexure about major axis",F34="Safe for flexure about minor axis",F42="Safe for axial compression",F51="Safe for yielding at tension",G57="safe for shear",D54="Safe for combined M+C",D55="Safe for combined M+T"),"Safe","Unsafe")</f>
        <v>Safe</v>
      </c>
      <c r="B59" s="165"/>
      <c r="C59" s="165"/>
      <c r="D59" s="165"/>
      <c r="E59" s="165"/>
      <c r="F59" s="165"/>
      <c r="G59" s="165"/>
      <c r="H59" s="165"/>
      <c r="I59" s="165"/>
    </row>
    <row r="61" spans="1:10" x14ac:dyDescent="0.3">
      <c r="I61" s="72"/>
      <c r="J61" s="72"/>
    </row>
    <row r="63" spans="1:10" x14ac:dyDescent="0.3">
      <c r="G63" s="72"/>
      <c r="H63" s="72"/>
      <c r="I63" s="72"/>
      <c r="J63" s="72"/>
    </row>
    <row r="121" spans="1:28" x14ac:dyDescent="0.3">
      <c r="B121" s="73" t="s">
        <v>117</v>
      </c>
      <c r="C121" s="73" t="s">
        <v>118</v>
      </c>
    </row>
    <row r="122" spans="1:28" x14ac:dyDescent="0.3">
      <c r="A122" s="73" t="s">
        <v>54</v>
      </c>
      <c r="B122" s="73">
        <v>2.4</v>
      </c>
      <c r="C122" s="73">
        <v>3.7</v>
      </c>
    </row>
    <row r="123" spans="1:28" x14ac:dyDescent="0.3">
      <c r="A123" s="73" t="s">
        <v>119</v>
      </c>
      <c r="B123" s="73">
        <v>2.8</v>
      </c>
      <c r="C123" s="73">
        <v>4.4000000000000004</v>
      </c>
      <c r="E123" s="131"/>
      <c r="F123" s="131"/>
      <c r="G123" s="131"/>
      <c r="H123" s="131"/>
      <c r="I123" s="131"/>
      <c r="J123" s="131"/>
    </row>
    <row r="124" spans="1:28" x14ac:dyDescent="0.3">
      <c r="A124" s="73" t="s">
        <v>120</v>
      </c>
      <c r="B124" s="73">
        <v>3.6</v>
      </c>
      <c r="C124" s="73">
        <v>5.2</v>
      </c>
      <c r="E124" s="131"/>
      <c r="F124" s="132"/>
      <c r="G124" s="132"/>
      <c r="H124" s="132"/>
      <c r="I124" s="132"/>
      <c r="J124" s="132"/>
    </row>
    <row r="125" spans="1:28" x14ac:dyDescent="0.3">
      <c r="A125" s="131"/>
      <c r="B125" s="132"/>
      <c r="C125" s="132"/>
      <c r="D125" s="132"/>
      <c r="E125" s="132"/>
      <c r="F125" s="132"/>
      <c r="G125" s="132"/>
      <c r="H125" s="132"/>
      <c r="I125" s="132"/>
      <c r="J125" s="132"/>
    </row>
    <row r="126" spans="1:28" ht="16.5" customHeight="1" x14ac:dyDescent="0.3">
      <c r="A126" s="133"/>
      <c r="B126" s="134"/>
      <c r="C126" s="134"/>
      <c r="D126" s="134"/>
      <c r="E126" s="134"/>
      <c r="F126" s="135"/>
      <c r="G126" s="135"/>
      <c r="H126" s="136"/>
      <c r="I126" s="136"/>
      <c r="J126" s="136"/>
    </row>
    <row r="127" spans="1:28" x14ac:dyDescent="0.3">
      <c r="A127" s="133"/>
      <c r="B127" s="134"/>
      <c r="C127" s="134"/>
      <c r="D127" s="134"/>
      <c r="E127" s="134"/>
      <c r="F127" s="135"/>
      <c r="G127" s="135"/>
      <c r="H127" s="136"/>
      <c r="I127" s="136"/>
      <c r="J127" s="136"/>
      <c r="K127" s="131"/>
      <c r="L127" s="131"/>
      <c r="M127" s="131"/>
      <c r="N127" s="131"/>
      <c r="O127" s="131"/>
      <c r="P127" s="131"/>
      <c r="Q127" s="131"/>
      <c r="R127" s="131"/>
      <c r="S127" s="131"/>
      <c r="T127" s="137"/>
      <c r="U127" s="137"/>
      <c r="V127" s="137"/>
      <c r="W127" s="137"/>
      <c r="X127" s="132"/>
      <c r="AB127" s="132"/>
    </row>
    <row r="128" spans="1:28" x14ac:dyDescent="0.3">
      <c r="A128" s="133"/>
      <c r="B128" s="134"/>
      <c r="C128" s="134"/>
      <c r="D128" s="134"/>
      <c r="E128" s="134"/>
      <c r="F128" s="135"/>
      <c r="G128" s="135"/>
      <c r="H128" s="136"/>
      <c r="I128" s="136"/>
      <c r="J128" s="136"/>
      <c r="K128" s="132"/>
      <c r="L128" s="132"/>
      <c r="M128" s="132"/>
      <c r="N128" s="132"/>
      <c r="O128" s="132"/>
      <c r="P128" s="132"/>
      <c r="Q128" s="132"/>
      <c r="R128" s="132"/>
      <c r="S128" s="132"/>
      <c r="T128" s="132"/>
      <c r="U128" s="132"/>
      <c r="V128" s="132"/>
      <c r="W128" s="132"/>
      <c r="X128" s="132"/>
      <c r="AB128" s="132"/>
    </row>
    <row r="129" spans="1:24" x14ac:dyDescent="0.3">
      <c r="A129" s="133"/>
      <c r="B129" s="134"/>
      <c r="C129" s="134"/>
      <c r="D129" s="134"/>
      <c r="E129" s="134"/>
      <c r="F129" s="135"/>
      <c r="G129" s="135"/>
      <c r="H129" s="136"/>
      <c r="I129" s="136"/>
      <c r="J129" s="136"/>
      <c r="K129" s="132"/>
      <c r="L129" s="132"/>
      <c r="M129" s="132"/>
      <c r="N129" s="132"/>
      <c r="O129" s="132"/>
      <c r="P129" s="132"/>
      <c r="Q129" s="132"/>
      <c r="R129" s="132"/>
      <c r="S129" s="132"/>
      <c r="T129" s="132"/>
      <c r="U129" s="132"/>
      <c r="V129" s="132"/>
      <c r="W129" s="132"/>
      <c r="X129" s="134"/>
    </row>
    <row r="130" spans="1:24" x14ac:dyDescent="0.3">
      <c r="A130" s="133"/>
      <c r="B130" s="134"/>
      <c r="C130" s="134"/>
      <c r="D130" s="134"/>
      <c r="E130" s="134"/>
      <c r="F130" s="135"/>
      <c r="G130" s="135"/>
      <c r="H130" s="136"/>
      <c r="I130" s="136"/>
      <c r="J130" s="136"/>
      <c r="K130" s="135"/>
      <c r="L130" s="134"/>
      <c r="M130" s="134"/>
      <c r="N130" s="134"/>
      <c r="O130" s="134"/>
      <c r="P130" s="134"/>
      <c r="Q130" s="134"/>
      <c r="R130" s="134"/>
      <c r="S130" s="134"/>
      <c r="T130" s="138"/>
      <c r="U130" s="134"/>
      <c r="V130" s="134"/>
      <c r="W130" s="134"/>
      <c r="X130" s="134"/>
    </row>
    <row r="131" spans="1:24" x14ac:dyDescent="0.3">
      <c r="A131" s="133"/>
      <c r="B131" s="134"/>
      <c r="C131" s="134"/>
      <c r="D131" s="134"/>
      <c r="E131" s="134"/>
      <c r="F131" s="135"/>
      <c r="G131" s="135"/>
      <c r="H131" s="136"/>
      <c r="I131" s="136"/>
      <c r="J131" s="136"/>
      <c r="K131" s="135"/>
      <c r="L131" s="134"/>
      <c r="M131" s="134"/>
      <c r="N131" s="134"/>
      <c r="O131" s="134"/>
      <c r="P131" s="134"/>
      <c r="Q131" s="134"/>
      <c r="R131" s="134"/>
      <c r="S131" s="134"/>
      <c r="T131" s="138"/>
      <c r="U131" s="134"/>
      <c r="V131" s="134"/>
      <c r="W131" s="134"/>
      <c r="X131" s="134"/>
    </row>
    <row r="132" spans="1:24" x14ac:dyDescent="0.3">
      <c r="A132" s="133"/>
      <c r="B132" s="134"/>
      <c r="C132" s="134"/>
      <c r="D132" s="134"/>
      <c r="E132" s="134"/>
      <c r="F132" s="135"/>
      <c r="G132" s="135"/>
      <c r="H132" s="136"/>
      <c r="I132" s="136"/>
      <c r="J132" s="136"/>
      <c r="K132" s="135"/>
      <c r="L132" s="134"/>
      <c r="M132" s="134"/>
      <c r="N132" s="134"/>
      <c r="O132" s="134"/>
      <c r="P132" s="134"/>
      <c r="Q132" s="134"/>
      <c r="R132" s="134"/>
      <c r="S132" s="134"/>
      <c r="T132" s="138"/>
      <c r="U132" s="134"/>
      <c r="V132" s="134"/>
      <c r="W132" s="134"/>
      <c r="X132" s="134"/>
    </row>
    <row r="133" spans="1:24" x14ac:dyDescent="0.3">
      <c r="A133" s="133"/>
      <c r="B133" s="134"/>
      <c r="C133" s="134"/>
      <c r="D133" s="134"/>
      <c r="E133" s="134"/>
      <c r="F133" s="135"/>
      <c r="G133" s="135"/>
      <c r="H133" s="136"/>
      <c r="I133" s="136"/>
      <c r="J133" s="136"/>
      <c r="K133" s="135"/>
      <c r="L133" s="134"/>
      <c r="M133" s="134"/>
      <c r="N133" s="136"/>
      <c r="O133" s="134"/>
      <c r="P133" s="134"/>
      <c r="Q133" s="134"/>
      <c r="R133" s="134"/>
      <c r="S133" s="134"/>
      <c r="T133" s="138"/>
      <c r="U133" s="134"/>
      <c r="V133" s="134"/>
      <c r="W133" s="134"/>
      <c r="X133" s="134"/>
    </row>
    <row r="134" spans="1:24" x14ac:dyDescent="0.3">
      <c r="A134" s="133"/>
      <c r="B134" s="134"/>
      <c r="C134" s="134"/>
      <c r="D134" s="134"/>
      <c r="E134" s="134"/>
      <c r="F134" s="135"/>
      <c r="G134" s="135"/>
      <c r="H134" s="136"/>
      <c r="I134" s="136"/>
      <c r="J134" s="136"/>
      <c r="K134" s="135"/>
      <c r="L134" s="134"/>
      <c r="M134" s="134"/>
      <c r="N134" s="136"/>
      <c r="O134" s="134"/>
      <c r="P134" s="134"/>
      <c r="Q134" s="134"/>
      <c r="R134" s="134"/>
      <c r="S134" s="134"/>
      <c r="T134" s="138"/>
      <c r="U134" s="134"/>
      <c r="V134" s="134"/>
      <c r="W134" s="134"/>
      <c r="X134" s="134"/>
    </row>
    <row r="135" spans="1:24" x14ac:dyDescent="0.3">
      <c r="A135" s="133"/>
      <c r="B135" s="134"/>
      <c r="C135" s="134"/>
      <c r="D135" s="134"/>
      <c r="E135" s="134"/>
      <c r="F135" s="135"/>
      <c r="G135" s="135"/>
      <c r="H135" s="136"/>
      <c r="I135" s="136"/>
      <c r="J135" s="136"/>
      <c r="K135" s="135"/>
      <c r="L135" s="134"/>
      <c r="M135" s="134"/>
      <c r="N135" s="136"/>
      <c r="O135" s="136"/>
      <c r="P135" s="134"/>
      <c r="Q135" s="134"/>
      <c r="R135" s="134"/>
      <c r="S135" s="134"/>
      <c r="T135" s="138"/>
      <c r="U135" s="134"/>
      <c r="V135" s="134"/>
      <c r="W135" s="134"/>
      <c r="X135" s="134"/>
    </row>
    <row r="136" spans="1:24" x14ac:dyDescent="0.3">
      <c r="A136" s="133"/>
      <c r="B136" s="134"/>
      <c r="C136" s="134"/>
      <c r="D136" s="134"/>
      <c r="E136" s="134"/>
      <c r="F136" s="135"/>
      <c r="G136" s="135"/>
      <c r="H136" s="136"/>
      <c r="I136" s="136"/>
      <c r="J136" s="136"/>
      <c r="K136" s="135"/>
      <c r="L136" s="134"/>
      <c r="M136" s="134"/>
      <c r="N136" s="136"/>
      <c r="O136" s="136"/>
      <c r="P136" s="134"/>
      <c r="Q136" s="134"/>
      <c r="R136" s="134"/>
      <c r="S136" s="134"/>
      <c r="T136" s="138"/>
      <c r="U136" s="134"/>
      <c r="V136" s="134"/>
      <c r="W136" s="134"/>
      <c r="X136" s="134"/>
    </row>
    <row r="137" spans="1:24" x14ac:dyDescent="0.3">
      <c r="A137" s="133"/>
      <c r="B137" s="134"/>
      <c r="C137" s="134"/>
      <c r="D137" s="134"/>
      <c r="E137" s="134"/>
      <c r="F137" s="135"/>
      <c r="G137" s="135"/>
      <c r="H137" s="136"/>
      <c r="I137" s="136"/>
      <c r="J137" s="136"/>
      <c r="K137" s="135"/>
      <c r="L137" s="134"/>
      <c r="M137" s="134"/>
      <c r="N137" s="136"/>
      <c r="O137" s="136"/>
      <c r="P137" s="134"/>
      <c r="Q137" s="136"/>
      <c r="R137" s="134"/>
      <c r="S137" s="134"/>
      <c r="T137" s="138"/>
      <c r="U137" s="134"/>
      <c r="V137" s="134"/>
      <c r="W137" s="134"/>
      <c r="X137" s="134"/>
    </row>
    <row r="138" spans="1:24" x14ac:dyDescent="0.3">
      <c r="A138" s="133"/>
      <c r="B138" s="134"/>
      <c r="C138" s="134"/>
      <c r="D138" s="134"/>
      <c r="E138" s="134"/>
      <c r="F138" s="135"/>
      <c r="G138" s="135"/>
      <c r="H138" s="136"/>
      <c r="I138" s="136"/>
      <c r="J138" s="136"/>
      <c r="K138" s="135"/>
      <c r="L138" s="134"/>
      <c r="M138" s="134"/>
      <c r="N138" s="136"/>
      <c r="O138" s="136"/>
      <c r="P138" s="134"/>
      <c r="Q138" s="136"/>
      <c r="R138" s="134"/>
      <c r="S138" s="134"/>
      <c r="T138" s="138"/>
      <c r="U138" s="134"/>
      <c r="V138" s="134"/>
      <c r="W138" s="134"/>
      <c r="X138" s="134"/>
    </row>
    <row r="139" spans="1:24" x14ac:dyDescent="0.3">
      <c r="A139" s="133"/>
      <c r="B139" s="134"/>
      <c r="C139" s="134"/>
      <c r="D139" s="134"/>
      <c r="E139" s="134"/>
      <c r="F139" s="135"/>
      <c r="G139" s="135"/>
      <c r="H139" s="136"/>
      <c r="I139" s="136"/>
      <c r="J139" s="136"/>
      <c r="K139" s="135"/>
      <c r="L139" s="134"/>
      <c r="M139" s="134"/>
      <c r="N139" s="135"/>
      <c r="O139" s="136"/>
      <c r="P139" s="134"/>
      <c r="Q139" s="136"/>
      <c r="R139" s="134"/>
      <c r="S139" s="134"/>
      <c r="T139" s="138"/>
      <c r="U139" s="134"/>
      <c r="V139" s="134"/>
      <c r="W139" s="134"/>
      <c r="X139" s="134"/>
    </row>
    <row r="140" spans="1:24" x14ac:dyDescent="0.3">
      <c r="A140" s="133"/>
      <c r="B140" s="134"/>
      <c r="C140" s="134"/>
      <c r="D140" s="134"/>
      <c r="E140" s="134"/>
      <c r="F140" s="135"/>
      <c r="G140" s="135"/>
      <c r="H140" s="136"/>
      <c r="I140" s="136"/>
      <c r="J140" s="136"/>
      <c r="K140" s="135"/>
      <c r="L140" s="134"/>
      <c r="M140" s="134"/>
      <c r="N140" s="135"/>
      <c r="O140" s="136"/>
      <c r="P140" s="134"/>
      <c r="Q140" s="136"/>
      <c r="R140" s="134"/>
      <c r="S140" s="134"/>
      <c r="T140" s="138"/>
      <c r="U140" s="134"/>
      <c r="V140" s="134"/>
      <c r="W140" s="134"/>
      <c r="X140" s="134"/>
    </row>
    <row r="141" spans="1:24" x14ac:dyDescent="0.3">
      <c r="A141" s="133"/>
      <c r="B141" s="134"/>
      <c r="C141" s="134"/>
      <c r="D141" s="134"/>
      <c r="E141" s="134"/>
      <c r="F141" s="135"/>
      <c r="G141" s="135"/>
      <c r="H141" s="136"/>
      <c r="I141" s="136"/>
      <c r="J141" s="136"/>
      <c r="K141" s="135"/>
      <c r="L141" s="134"/>
      <c r="M141" s="134"/>
      <c r="N141" s="135"/>
      <c r="O141" s="136"/>
      <c r="P141" s="134"/>
      <c r="Q141" s="136"/>
      <c r="R141" s="136"/>
      <c r="S141" s="134"/>
      <c r="T141" s="138"/>
      <c r="U141" s="134"/>
      <c r="V141" s="134"/>
      <c r="W141" s="134"/>
      <c r="X141" s="134"/>
    </row>
    <row r="142" spans="1:24" x14ac:dyDescent="0.3">
      <c r="A142" s="133"/>
      <c r="B142" s="134"/>
      <c r="C142" s="134"/>
      <c r="D142" s="134"/>
      <c r="E142" s="134"/>
      <c r="F142" s="135"/>
      <c r="G142" s="135"/>
      <c r="H142" s="136"/>
      <c r="I142" s="136"/>
      <c r="J142" s="136"/>
      <c r="K142" s="135"/>
      <c r="L142" s="134"/>
      <c r="M142" s="134"/>
      <c r="N142" s="135"/>
      <c r="O142" s="136"/>
      <c r="P142" s="134"/>
      <c r="Q142" s="136"/>
      <c r="R142" s="136"/>
      <c r="S142" s="134"/>
      <c r="T142" s="138"/>
      <c r="U142" s="134"/>
      <c r="V142" s="134"/>
      <c r="W142" s="134"/>
      <c r="X142" s="134"/>
    </row>
    <row r="143" spans="1:24" x14ac:dyDescent="0.3">
      <c r="A143" s="133"/>
      <c r="B143" s="134"/>
      <c r="C143" s="134"/>
      <c r="D143" s="134"/>
      <c r="E143" s="134"/>
      <c r="F143" s="135"/>
      <c r="G143" s="135"/>
      <c r="H143" s="136"/>
      <c r="I143" s="136"/>
      <c r="J143" s="136"/>
      <c r="K143" s="135"/>
      <c r="L143" s="134"/>
      <c r="M143" s="134"/>
      <c r="N143" s="135"/>
      <c r="O143" s="135"/>
      <c r="P143" s="134"/>
      <c r="Q143" s="136"/>
      <c r="R143" s="136"/>
      <c r="S143" s="134"/>
      <c r="T143" s="138"/>
      <c r="U143" s="134"/>
      <c r="V143" s="134"/>
      <c r="W143" s="134"/>
      <c r="X143" s="134"/>
    </row>
    <row r="144" spans="1:24" x14ac:dyDescent="0.3">
      <c r="A144" s="133"/>
      <c r="B144" s="134"/>
      <c r="C144" s="134"/>
      <c r="D144" s="134"/>
      <c r="E144" s="134"/>
      <c r="F144" s="135"/>
      <c r="G144" s="135"/>
      <c r="H144" s="136"/>
      <c r="I144" s="136"/>
      <c r="J144" s="136"/>
      <c r="K144" s="135"/>
      <c r="L144" s="134"/>
      <c r="M144" s="134"/>
      <c r="N144" s="135"/>
      <c r="O144" s="135"/>
      <c r="P144" s="134"/>
      <c r="Q144" s="135"/>
      <c r="R144" s="136"/>
      <c r="S144" s="134"/>
      <c r="T144" s="138"/>
      <c r="U144" s="134"/>
      <c r="V144" s="134"/>
      <c r="W144" s="134"/>
      <c r="X144" s="134"/>
    </row>
    <row r="145" spans="1:24" x14ac:dyDescent="0.3">
      <c r="A145" s="133"/>
      <c r="B145" s="134"/>
      <c r="C145" s="134"/>
      <c r="D145" s="134"/>
      <c r="E145" s="134"/>
      <c r="F145" s="135"/>
      <c r="G145" s="135"/>
      <c r="H145" s="136"/>
      <c r="I145" s="136"/>
      <c r="J145" s="136"/>
      <c r="K145" s="135"/>
      <c r="L145" s="134"/>
      <c r="M145" s="134"/>
      <c r="N145" s="135"/>
      <c r="O145" s="135"/>
      <c r="P145" s="134"/>
      <c r="Q145" s="135"/>
      <c r="R145" s="136"/>
      <c r="S145" s="134"/>
      <c r="T145" s="138"/>
      <c r="U145" s="134"/>
      <c r="V145" s="134"/>
      <c r="W145" s="134"/>
      <c r="X145" s="134"/>
    </row>
    <row r="146" spans="1:24" x14ac:dyDescent="0.3">
      <c r="A146" s="133"/>
      <c r="B146" s="134"/>
      <c r="C146" s="134"/>
      <c r="D146" s="134"/>
      <c r="E146" s="134"/>
      <c r="F146" s="135"/>
      <c r="G146" s="135"/>
      <c r="H146" s="136"/>
      <c r="I146" s="136"/>
      <c r="J146" s="136"/>
      <c r="K146" s="135"/>
      <c r="L146" s="134"/>
      <c r="M146" s="134"/>
      <c r="N146" s="135"/>
      <c r="O146" s="135"/>
      <c r="P146" s="134"/>
      <c r="Q146" s="135"/>
      <c r="R146" s="136"/>
      <c r="S146" s="134"/>
      <c r="T146" s="138"/>
      <c r="U146" s="134"/>
      <c r="V146" s="134"/>
      <c r="W146" s="134"/>
      <c r="X146" s="134"/>
    </row>
    <row r="147" spans="1:24" x14ac:dyDescent="0.3">
      <c r="A147" s="133"/>
      <c r="B147" s="134"/>
      <c r="C147" s="134"/>
      <c r="D147" s="134"/>
      <c r="E147" s="134"/>
      <c r="F147" s="135"/>
      <c r="G147" s="135"/>
      <c r="H147" s="136"/>
      <c r="I147" s="136"/>
      <c r="J147" s="136"/>
      <c r="K147" s="135"/>
      <c r="L147" s="134"/>
      <c r="M147" s="134"/>
      <c r="N147" s="135"/>
      <c r="O147" s="135"/>
      <c r="P147" s="134"/>
      <c r="Q147" s="135"/>
      <c r="R147" s="136"/>
      <c r="S147" s="134"/>
      <c r="T147" s="138"/>
      <c r="U147" s="134"/>
      <c r="V147" s="134"/>
      <c r="W147" s="134"/>
      <c r="X147" s="134"/>
    </row>
    <row r="148" spans="1:24" x14ac:dyDescent="0.3">
      <c r="A148" s="133"/>
      <c r="B148" s="134"/>
      <c r="C148" s="134"/>
      <c r="D148" s="134"/>
      <c r="E148" s="134"/>
      <c r="F148" s="135"/>
      <c r="G148" s="135"/>
      <c r="H148" s="136"/>
      <c r="I148" s="136"/>
      <c r="J148" s="136"/>
      <c r="K148" s="135"/>
      <c r="L148" s="134"/>
      <c r="M148" s="134"/>
      <c r="N148" s="135"/>
      <c r="O148" s="135"/>
      <c r="P148" s="134"/>
      <c r="Q148" s="135"/>
      <c r="R148" s="136"/>
      <c r="S148" s="134"/>
      <c r="T148" s="138"/>
      <c r="U148" s="134"/>
      <c r="V148" s="134"/>
      <c r="W148" s="134"/>
      <c r="X148" s="134"/>
    </row>
    <row r="149" spans="1:24" x14ac:dyDescent="0.3">
      <c r="A149" s="133"/>
      <c r="B149" s="134"/>
      <c r="C149" s="134"/>
      <c r="D149" s="134"/>
      <c r="E149" s="134"/>
      <c r="F149" s="135"/>
      <c r="G149" s="135"/>
      <c r="H149" s="136"/>
      <c r="I149" s="136"/>
      <c r="J149" s="136"/>
      <c r="K149" s="135"/>
      <c r="L149" s="134"/>
      <c r="M149" s="134"/>
      <c r="N149" s="135"/>
      <c r="O149" s="135"/>
      <c r="P149" s="134"/>
      <c r="Q149" s="135"/>
      <c r="R149" s="136"/>
      <c r="S149" s="134"/>
      <c r="T149" s="138"/>
      <c r="U149" s="134"/>
      <c r="V149" s="134"/>
      <c r="W149" s="134"/>
      <c r="X149" s="134"/>
    </row>
    <row r="150" spans="1:24" x14ac:dyDescent="0.3">
      <c r="A150" s="133"/>
      <c r="B150" s="134"/>
      <c r="C150" s="134"/>
      <c r="D150" s="134"/>
      <c r="E150" s="134"/>
      <c r="F150" s="135"/>
      <c r="G150" s="135"/>
      <c r="H150" s="136"/>
      <c r="I150" s="136"/>
      <c r="J150" s="136"/>
      <c r="K150" s="135"/>
      <c r="L150" s="134"/>
      <c r="M150" s="134"/>
      <c r="N150" s="135"/>
      <c r="O150" s="135"/>
      <c r="P150" s="134"/>
      <c r="Q150" s="135"/>
      <c r="R150" s="136"/>
      <c r="S150" s="134"/>
      <c r="T150" s="138"/>
      <c r="U150" s="134"/>
      <c r="V150" s="134"/>
      <c r="W150" s="134"/>
      <c r="X150" s="134"/>
    </row>
    <row r="151" spans="1:24" x14ac:dyDescent="0.3">
      <c r="K151" s="135"/>
      <c r="L151" s="134"/>
      <c r="M151" s="134"/>
      <c r="N151" s="135"/>
      <c r="O151" s="135"/>
      <c r="P151" s="134"/>
      <c r="Q151" s="135"/>
      <c r="R151" s="136"/>
      <c r="S151" s="134"/>
      <c r="T151" s="138"/>
      <c r="U151" s="134"/>
      <c r="V151" s="134"/>
      <c r="W151" s="134"/>
      <c r="X151" s="134"/>
    </row>
    <row r="152" spans="1:24" x14ac:dyDescent="0.3">
      <c r="A152" s="131"/>
      <c r="B152" s="131"/>
      <c r="C152" s="131"/>
      <c r="D152" s="131"/>
      <c r="E152" s="131"/>
      <c r="F152" s="131"/>
      <c r="G152" s="131"/>
      <c r="H152" s="131"/>
      <c r="I152" s="131"/>
      <c r="J152" s="131"/>
      <c r="K152" s="135"/>
      <c r="L152" s="134"/>
      <c r="M152" s="134"/>
      <c r="N152" s="135"/>
      <c r="O152" s="135"/>
      <c r="P152" s="134"/>
      <c r="Q152" s="135"/>
      <c r="R152" s="136"/>
      <c r="S152" s="134"/>
      <c r="T152" s="138"/>
      <c r="U152" s="134"/>
      <c r="V152" s="134"/>
      <c r="W152" s="134"/>
      <c r="X152" s="134"/>
    </row>
    <row r="153" spans="1:24" x14ac:dyDescent="0.3">
      <c r="A153" s="131"/>
      <c r="B153" s="131"/>
      <c r="C153" s="131"/>
      <c r="D153" s="131"/>
      <c r="E153" s="131"/>
      <c r="F153" s="132"/>
      <c r="G153" s="132"/>
      <c r="H153" s="132"/>
      <c r="I153" s="132"/>
      <c r="J153" s="132"/>
      <c r="K153" s="135"/>
      <c r="L153" s="134"/>
      <c r="M153" s="134"/>
      <c r="N153" s="135"/>
      <c r="O153" s="135"/>
      <c r="P153" s="134"/>
      <c r="Q153" s="135"/>
      <c r="R153" s="136"/>
      <c r="S153" s="134"/>
      <c r="T153" s="138"/>
      <c r="U153" s="134"/>
      <c r="V153" s="134"/>
      <c r="W153" s="134"/>
      <c r="X153" s="134"/>
    </row>
    <row r="154" spans="1:24" x14ac:dyDescent="0.3">
      <c r="A154" s="131"/>
      <c r="B154" s="132"/>
      <c r="C154" s="132"/>
      <c r="D154" s="132"/>
      <c r="E154" s="132"/>
      <c r="F154" s="139"/>
      <c r="G154" s="139"/>
      <c r="H154" s="139"/>
      <c r="I154" s="139"/>
      <c r="J154" s="139"/>
      <c r="K154" s="135"/>
      <c r="L154" s="134"/>
      <c r="M154" s="134"/>
      <c r="N154" s="135"/>
      <c r="O154" s="135"/>
      <c r="P154" s="134"/>
      <c r="Q154" s="135"/>
      <c r="R154" s="138"/>
      <c r="S154" s="134"/>
      <c r="T154" s="138"/>
      <c r="U154" s="134"/>
      <c r="V154" s="134"/>
      <c r="W154" s="134"/>
    </row>
    <row r="155" spans="1:24" ht="16.5" customHeight="1" x14ac:dyDescent="0.3">
      <c r="A155" s="133"/>
      <c r="B155" s="134"/>
      <c r="C155" s="134"/>
      <c r="D155" s="134"/>
      <c r="E155" s="134"/>
      <c r="F155" s="135"/>
      <c r="G155" s="135"/>
      <c r="H155" s="136"/>
      <c r="I155" s="136"/>
      <c r="J155" s="136"/>
    </row>
    <row r="156" spans="1:24" x14ac:dyDescent="0.3">
      <c r="A156" s="133"/>
      <c r="B156" s="134"/>
      <c r="C156" s="134"/>
      <c r="D156" s="134"/>
      <c r="E156" s="134"/>
      <c r="F156" s="135"/>
      <c r="G156" s="135"/>
      <c r="H156" s="136"/>
      <c r="I156" s="136"/>
      <c r="J156" s="136"/>
      <c r="K156" s="131"/>
      <c r="L156" s="131"/>
      <c r="M156" s="131"/>
      <c r="N156" s="131"/>
      <c r="O156" s="131"/>
      <c r="P156" s="131"/>
      <c r="Q156" s="131"/>
      <c r="R156" s="131"/>
      <c r="S156" s="137"/>
      <c r="T156" s="137"/>
      <c r="U156" s="137"/>
      <c r="V156" s="137"/>
    </row>
    <row r="157" spans="1:24" x14ac:dyDescent="0.3">
      <c r="A157" s="133"/>
      <c r="B157" s="134"/>
      <c r="C157" s="134"/>
      <c r="D157" s="134"/>
      <c r="E157" s="134"/>
      <c r="F157" s="135"/>
      <c r="G157" s="135"/>
      <c r="H157" s="136"/>
      <c r="I157" s="136"/>
      <c r="J157" s="136"/>
      <c r="K157" s="132"/>
      <c r="L157" s="132"/>
      <c r="M157" s="132"/>
      <c r="N157" s="132"/>
      <c r="O157" s="132"/>
      <c r="P157" s="132"/>
      <c r="Q157" s="132"/>
      <c r="R157" s="132"/>
      <c r="S157" s="132"/>
      <c r="T157" s="132"/>
      <c r="U157" s="132"/>
      <c r="V157" s="132"/>
    </row>
    <row r="158" spans="1:24" x14ac:dyDescent="0.3">
      <c r="A158" s="133"/>
      <c r="B158" s="134"/>
      <c r="C158" s="134"/>
      <c r="D158" s="134"/>
      <c r="E158" s="134"/>
      <c r="F158" s="135"/>
      <c r="G158" s="135"/>
      <c r="H158" s="136"/>
      <c r="I158" s="136"/>
      <c r="J158" s="136"/>
      <c r="K158" s="139"/>
      <c r="L158" s="139"/>
      <c r="M158" s="132"/>
      <c r="N158" s="132"/>
      <c r="O158" s="132"/>
      <c r="P158" s="132"/>
      <c r="Q158" s="132"/>
      <c r="R158" s="132"/>
      <c r="S158" s="132"/>
      <c r="T158" s="132"/>
      <c r="U158" s="132"/>
      <c r="V158" s="132"/>
    </row>
    <row r="159" spans="1:24" x14ac:dyDescent="0.3">
      <c r="A159" s="133"/>
      <c r="B159" s="134"/>
      <c r="C159" s="134"/>
      <c r="D159" s="134"/>
      <c r="E159" s="134"/>
      <c r="F159" s="135"/>
      <c r="G159" s="135"/>
      <c r="H159" s="136"/>
      <c r="I159" s="136"/>
      <c r="J159" s="136"/>
      <c r="K159" s="136"/>
      <c r="L159" s="136"/>
      <c r="M159" s="136"/>
      <c r="N159" s="136"/>
      <c r="O159" s="134"/>
      <c r="P159" s="135"/>
      <c r="Q159" s="134"/>
      <c r="R159" s="134"/>
      <c r="S159" s="134"/>
      <c r="T159" s="134"/>
      <c r="U159" s="134"/>
      <c r="V159" s="134"/>
    </row>
    <row r="160" spans="1:24" x14ac:dyDescent="0.3">
      <c r="A160" s="133"/>
      <c r="B160" s="134"/>
      <c r="C160" s="134"/>
      <c r="D160" s="134"/>
      <c r="E160" s="134"/>
      <c r="F160" s="135"/>
      <c r="G160" s="135"/>
      <c r="H160" s="136"/>
      <c r="I160" s="136"/>
      <c r="J160" s="136"/>
      <c r="K160" s="136"/>
      <c r="L160" s="136"/>
      <c r="M160" s="135"/>
      <c r="N160" s="136"/>
      <c r="O160" s="134"/>
      <c r="P160" s="135"/>
      <c r="Q160" s="135"/>
      <c r="R160" s="134"/>
      <c r="S160" s="134"/>
      <c r="T160" s="134"/>
      <c r="U160" s="134"/>
      <c r="V160" s="134"/>
    </row>
    <row r="161" spans="1:22" x14ac:dyDescent="0.3">
      <c r="A161" s="133"/>
      <c r="B161" s="134"/>
      <c r="C161" s="134"/>
      <c r="D161" s="134"/>
      <c r="E161" s="134"/>
      <c r="F161" s="135"/>
      <c r="G161" s="135"/>
      <c r="H161" s="136"/>
      <c r="I161" s="136"/>
      <c r="J161" s="136"/>
      <c r="K161" s="136"/>
      <c r="L161" s="136"/>
      <c r="M161" s="135"/>
      <c r="N161" s="136"/>
      <c r="O161" s="134"/>
      <c r="P161" s="135"/>
      <c r="Q161" s="135"/>
      <c r="R161" s="134"/>
      <c r="S161" s="135"/>
      <c r="T161" s="134"/>
      <c r="U161" s="134"/>
      <c r="V161" s="134"/>
    </row>
    <row r="162" spans="1:22" x14ac:dyDescent="0.3">
      <c r="A162" s="133"/>
      <c r="B162" s="134"/>
      <c r="C162" s="134"/>
      <c r="D162" s="134"/>
      <c r="E162" s="134"/>
      <c r="F162" s="135"/>
      <c r="G162" s="135"/>
      <c r="H162" s="136"/>
      <c r="I162" s="136"/>
      <c r="J162" s="136"/>
      <c r="K162" s="136"/>
      <c r="L162" s="136"/>
      <c r="M162" s="135"/>
      <c r="N162" s="136"/>
      <c r="O162" s="134"/>
      <c r="P162" s="135"/>
      <c r="Q162" s="135"/>
      <c r="R162" s="134"/>
      <c r="S162" s="135"/>
      <c r="T162" s="134"/>
      <c r="U162" s="134"/>
      <c r="V162" s="134"/>
    </row>
    <row r="163" spans="1:22" x14ac:dyDescent="0.3">
      <c r="A163" s="133"/>
      <c r="B163" s="134"/>
      <c r="C163" s="134"/>
      <c r="D163" s="134"/>
      <c r="E163" s="134"/>
      <c r="F163" s="135"/>
      <c r="G163" s="135"/>
      <c r="H163" s="136"/>
      <c r="I163" s="136"/>
      <c r="J163" s="136"/>
      <c r="K163" s="136"/>
      <c r="L163" s="136"/>
      <c r="M163" s="135"/>
      <c r="N163" s="135"/>
      <c r="O163" s="134"/>
      <c r="P163" s="135"/>
      <c r="Q163" s="135"/>
      <c r="R163" s="134"/>
      <c r="S163" s="135"/>
      <c r="T163" s="134"/>
      <c r="U163" s="134"/>
      <c r="V163" s="134"/>
    </row>
    <row r="164" spans="1:22" x14ac:dyDescent="0.3">
      <c r="A164" s="133"/>
      <c r="B164" s="134"/>
      <c r="C164" s="134"/>
      <c r="D164" s="134"/>
      <c r="E164" s="134"/>
      <c r="F164" s="135"/>
      <c r="G164" s="135"/>
      <c r="H164" s="136"/>
      <c r="I164" s="136"/>
      <c r="J164" s="136"/>
      <c r="K164" s="136"/>
      <c r="L164" s="136"/>
      <c r="M164" s="135"/>
      <c r="N164" s="135"/>
      <c r="O164" s="134"/>
      <c r="P164" s="135"/>
      <c r="Q164" s="135"/>
      <c r="R164" s="134"/>
      <c r="S164" s="135"/>
      <c r="T164" s="134"/>
      <c r="U164" s="134"/>
      <c r="V164" s="134"/>
    </row>
    <row r="165" spans="1:22" x14ac:dyDescent="0.3">
      <c r="A165" s="133"/>
      <c r="B165" s="134"/>
      <c r="C165" s="134"/>
      <c r="D165" s="134"/>
      <c r="E165" s="134"/>
      <c r="F165" s="135"/>
      <c r="G165" s="135"/>
      <c r="H165" s="136"/>
      <c r="I165" s="136"/>
      <c r="J165" s="136"/>
      <c r="K165" s="136"/>
      <c r="L165" s="136"/>
      <c r="M165" s="135"/>
      <c r="N165" s="135"/>
      <c r="O165" s="134"/>
      <c r="P165" s="135"/>
      <c r="Q165" s="135"/>
      <c r="R165" s="134"/>
      <c r="S165" s="135"/>
      <c r="T165" s="134"/>
      <c r="U165" s="134"/>
      <c r="V165" s="134"/>
    </row>
    <row r="166" spans="1:22" x14ac:dyDescent="0.3">
      <c r="A166" s="133"/>
      <c r="B166" s="134"/>
      <c r="C166" s="134"/>
      <c r="D166" s="134"/>
      <c r="E166" s="134"/>
      <c r="F166" s="135"/>
      <c r="G166" s="135"/>
      <c r="H166" s="136"/>
      <c r="I166" s="136"/>
      <c r="J166" s="136"/>
      <c r="K166" s="136"/>
      <c r="L166" s="136"/>
      <c r="M166" s="135"/>
      <c r="N166" s="135"/>
      <c r="O166" s="134"/>
      <c r="P166" s="135"/>
      <c r="Q166" s="135"/>
      <c r="R166" s="134"/>
      <c r="S166" s="135"/>
      <c r="T166" s="134"/>
      <c r="U166" s="134"/>
      <c r="V166" s="134"/>
    </row>
    <row r="167" spans="1:22" x14ac:dyDescent="0.3">
      <c r="A167" s="133"/>
      <c r="B167" s="134"/>
      <c r="C167" s="134"/>
      <c r="D167" s="134"/>
      <c r="E167" s="134"/>
      <c r="F167" s="135"/>
      <c r="G167" s="135"/>
      <c r="H167" s="136"/>
      <c r="I167" s="136"/>
      <c r="J167" s="136"/>
      <c r="K167" s="136"/>
      <c r="L167" s="136"/>
      <c r="M167" s="135"/>
      <c r="N167" s="135"/>
      <c r="O167" s="134"/>
      <c r="P167" s="135"/>
      <c r="Q167" s="135"/>
      <c r="R167" s="134"/>
      <c r="S167" s="135"/>
      <c r="T167" s="134"/>
      <c r="U167" s="134"/>
      <c r="V167" s="134"/>
    </row>
    <row r="168" spans="1:22" x14ac:dyDescent="0.3">
      <c r="A168" s="133"/>
      <c r="B168" s="134"/>
      <c r="C168" s="134"/>
      <c r="D168" s="134"/>
      <c r="E168" s="134"/>
      <c r="F168" s="135"/>
      <c r="G168" s="135"/>
      <c r="H168" s="136"/>
      <c r="I168" s="136"/>
      <c r="J168" s="136"/>
      <c r="K168" s="136"/>
      <c r="L168" s="136"/>
      <c r="M168" s="135"/>
      <c r="N168" s="135"/>
      <c r="O168" s="134"/>
      <c r="P168" s="135"/>
      <c r="Q168" s="135"/>
      <c r="R168" s="134"/>
      <c r="S168" s="135"/>
      <c r="T168" s="134"/>
      <c r="U168" s="134"/>
      <c r="V168" s="134"/>
    </row>
    <row r="169" spans="1:22" x14ac:dyDescent="0.3">
      <c r="A169" s="133"/>
      <c r="B169" s="134"/>
      <c r="C169" s="134"/>
      <c r="D169" s="134"/>
      <c r="E169" s="134"/>
      <c r="F169" s="135"/>
      <c r="G169" s="135"/>
      <c r="H169" s="136"/>
      <c r="I169" s="136"/>
      <c r="J169" s="136"/>
      <c r="K169" s="136"/>
      <c r="L169" s="136"/>
      <c r="M169" s="135"/>
      <c r="N169" s="135"/>
      <c r="O169" s="134"/>
      <c r="P169" s="135"/>
      <c r="Q169" s="135"/>
      <c r="R169" s="134"/>
      <c r="S169" s="135"/>
      <c r="T169" s="134"/>
      <c r="U169" s="134"/>
      <c r="V169" s="134"/>
    </row>
    <row r="170" spans="1:22" x14ac:dyDescent="0.3">
      <c r="A170" s="133"/>
      <c r="B170" s="134"/>
      <c r="C170" s="134"/>
      <c r="D170" s="134"/>
      <c r="E170" s="134"/>
      <c r="F170" s="135"/>
      <c r="G170" s="135"/>
      <c r="H170" s="136"/>
      <c r="I170" s="136"/>
      <c r="J170" s="136"/>
      <c r="K170" s="136"/>
      <c r="L170" s="136"/>
      <c r="N170" s="135"/>
      <c r="O170" s="134"/>
      <c r="P170" s="135"/>
      <c r="Q170" s="135"/>
      <c r="R170" s="134"/>
      <c r="S170" s="135"/>
      <c r="T170" s="134"/>
      <c r="U170" s="134"/>
      <c r="V170" s="134"/>
    </row>
    <row r="171" spans="1:22" x14ac:dyDescent="0.3">
      <c r="A171" s="133"/>
      <c r="B171" s="134"/>
      <c r="C171" s="134"/>
      <c r="D171" s="134"/>
      <c r="E171" s="134"/>
      <c r="F171" s="135"/>
      <c r="G171" s="135"/>
      <c r="H171" s="136"/>
      <c r="I171" s="136"/>
      <c r="J171" s="136"/>
      <c r="K171" s="136"/>
      <c r="L171" s="136"/>
      <c r="N171" s="135"/>
      <c r="O171" s="134"/>
      <c r="P171" s="135"/>
      <c r="Q171" s="135"/>
      <c r="R171" s="134"/>
      <c r="S171" s="135"/>
      <c r="T171" s="134"/>
      <c r="U171" s="134"/>
      <c r="V171" s="134"/>
    </row>
    <row r="172" spans="1:22" x14ac:dyDescent="0.3">
      <c r="A172" s="133"/>
      <c r="B172" s="134"/>
      <c r="C172" s="134"/>
      <c r="D172" s="134"/>
      <c r="E172" s="134"/>
      <c r="F172" s="135"/>
      <c r="G172" s="135"/>
      <c r="H172" s="136"/>
      <c r="I172" s="136"/>
      <c r="J172" s="136"/>
      <c r="K172" s="136"/>
      <c r="L172" s="136"/>
      <c r="N172" s="135"/>
      <c r="O172" s="134"/>
      <c r="P172" s="135"/>
      <c r="Q172" s="135"/>
      <c r="R172" s="134"/>
      <c r="S172" s="135"/>
      <c r="T172" s="134"/>
      <c r="U172" s="134"/>
      <c r="V172" s="134"/>
    </row>
    <row r="173" spans="1:22" x14ac:dyDescent="0.3">
      <c r="K173" s="136"/>
      <c r="L173" s="136"/>
      <c r="N173" s="135"/>
      <c r="O173" s="134"/>
      <c r="P173" s="135"/>
      <c r="Q173" s="135"/>
      <c r="R173" s="134"/>
      <c r="S173" s="135"/>
      <c r="T173" s="134"/>
      <c r="U173" s="134"/>
      <c r="V173" s="134"/>
    </row>
    <row r="174" spans="1:22" x14ac:dyDescent="0.3">
      <c r="A174" s="131"/>
      <c r="B174" s="131"/>
      <c r="C174" s="131"/>
      <c r="D174" s="131"/>
      <c r="E174" s="131"/>
      <c r="F174" s="131"/>
      <c r="G174" s="131"/>
      <c r="H174" s="131"/>
      <c r="I174" s="131"/>
      <c r="J174" s="131"/>
      <c r="K174" s="136"/>
      <c r="L174" s="136"/>
      <c r="N174" s="135"/>
      <c r="O174" s="134"/>
      <c r="P174" s="135"/>
      <c r="Q174" s="135"/>
      <c r="R174" s="134"/>
      <c r="S174" s="135"/>
      <c r="T174" s="134"/>
      <c r="U174" s="134"/>
      <c r="V174" s="134"/>
    </row>
    <row r="175" spans="1:22" x14ac:dyDescent="0.3">
      <c r="A175" s="131"/>
      <c r="B175" s="131"/>
      <c r="C175" s="131"/>
      <c r="D175" s="131"/>
      <c r="E175" s="131"/>
      <c r="F175" s="132"/>
      <c r="G175" s="132"/>
      <c r="H175" s="132"/>
      <c r="I175" s="132"/>
      <c r="J175" s="132"/>
      <c r="K175" s="136"/>
      <c r="L175" s="136"/>
      <c r="N175" s="135"/>
      <c r="O175" s="134"/>
      <c r="P175" s="135"/>
      <c r="Q175" s="135"/>
      <c r="R175" s="134"/>
      <c r="S175" s="135"/>
      <c r="T175" s="134"/>
      <c r="U175" s="134"/>
      <c r="V175" s="134"/>
    </row>
    <row r="176" spans="1:22" x14ac:dyDescent="0.3">
      <c r="A176" s="131"/>
      <c r="B176" s="132"/>
      <c r="C176" s="132"/>
      <c r="D176" s="132"/>
      <c r="E176" s="132"/>
      <c r="F176" s="132"/>
      <c r="G176" s="132"/>
      <c r="H176" s="132"/>
      <c r="I176" s="132"/>
      <c r="J176" s="132"/>
      <c r="K176" s="136"/>
      <c r="L176" s="136"/>
      <c r="N176" s="135"/>
      <c r="O176" s="134"/>
      <c r="P176" s="135"/>
      <c r="Q176" s="135"/>
      <c r="R176" s="134"/>
      <c r="S176" s="135"/>
      <c r="T176" s="134"/>
      <c r="U176" s="134"/>
      <c r="V176" s="134"/>
    </row>
    <row r="177" spans="1:21" ht="16.5" customHeight="1" x14ac:dyDescent="0.3">
      <c r="A177" s="133"/>
      <c r="B177" s="134"/>
      <c r="C177" s="134"/>
      <c r="D177" s="134"/>
      <c r="E177" s="134"/>
      <c r="F177" s="135"/>
      <c r="G177" s="135"/>
      <c r="H177" s="135"/>
      <c r="I177" s="135"/>
      <c r="J177" s="135"/>
    </row>
    <row r="178" spans="1:21" x14ac:dyDescent="0.3">
      <c r="A178" s="133"/>
      <c r="B178" s="134"/>
      <c r="C178" s="134"/>
      <c r="D178" s="134"/>
      <c r="E178" s="134"/>
      <c r="F178" s="135"/>
      <c r="G178" s="135"/>
      <c r="H178" s="135"/>
      <c r="I178" s="135"/>
      <c r="J178" s="135"/>
      <c r="K178" s="131"/>
      <c r="L178" s="131"/>
      <c r="M178" s="131"/>
      <c r="N178" s="131"/>
      <c r="O178" s="131"/>
      <c r="P178" s="131"/>
      <c r="Q178" s="131"/>
      <c r="R178" s="137"/>
      <c r="S178" s="137"/>
      <c r="T178" s="137"/>
      <c r="U178" s="137"/>
    </row>
    <row r="179" spans="1:21" x14ac:dyDescent="0.3">
      <c r="A179" s="133"/>
      <c r="B179" s="134"/>
      <c r="C179" s="134"/>
      <c r="D179" s="134"/>
      <c r="E179" s="134"/>
      <c r="F179" s="135"/>
      <c r="G179" s="135"/>
      <c r="H179" s="135"/>
      <c r="I179" s="135"/>
      <c r="J179" s="135"/>
      <c r="K179" s="132"/>
      <c r="L179" s="132"/>
      <c r="M179" s="132"/>
      <c r="N179" s="132"/>
      <c r="O179" s="132"/>
      <c r="P179" s="132"/>
      <c r="Q179" s="132"/>
      <c r="R179" s="132"/>
      <c r="S179" s="132"/>
      <c r="T179" s="132"/>
      <c r="U179" s="132"/>
    </row>
    <row r="180" spans="1:21" x14ac:dyDescent="0.3">
      <c r="A180" s="133"/>
      <c r="B180" s="134"/>
      <c r="C180" s="134"/>
      <c r="D180" s="134"/>
      <c r="E180" s="134"/>
      <c r="F180" s="135"/>
      <c r="G180" s="135"/>
      <c r="H180" s="135"/>
      <c r="I180" s="135"/>
      <c r="J180" s="135"/>
      <c r="K180" s="132"/>
      <c r="L180" s="132"/>
      <c r="M180" s="132"/>
      <c r="N180" s="132"/>
      <c r="O180" s="132"/>
      <c r="P180" s="132"/>
      <c r="Q180" s="132"/>
      <c r="R180" s="132"/>
      <c r="S180" s="132"/>
      <c r="T180" s="132"/>
      <c r="U180" s="132"/>
    </row>
    <row r="181" spans="1:21" x14ac:dyDescent="0.3">
      <c r="A181" s="133"/>
      <c r="B181" s="134"/>
      <c r="C181" s="134"/>
      <c r="D181" s="134"/>
      <c r="E181" s="134"/>
      <c r="F181" s="135"/>
      <c r="G181" s="135"/>
      <c r="H181" s="135"/>
      <c r="I181" s="135"/>
      <c r="J181" s="135"/>
      <c r="K181" s="135"/>
      <c r="L181" s="135"/>
      <c r="M181" s="135"/>
      <c r="N181" s="134"/>
      <c r="O181" s="135"/>
      <c r="P181" s="134"/>
      <c r="Q181" s="134"/>
      <c r="R181" s="140"/>
      <c r="S181" s="140"/>
      <c r="T181" s="134"/>
      <c r="U181" s="134"/>
    </row>
    <row r="182" spans="1:21" x14ac:dyDescent="0.3">
      <c r="A182" s="133"/>
      <c r="B182" s="134"/>
      <c r="C182" s="134"/>
      <c r="D182" s="134"/>
      <c r="E182" s="134"/>
      <c r="F182" s="135"/>
      <c r="G182" s="135"/>
      <c r="H182" s="135"/>
      <c r="I182" s="135"/>
      <c r="J182" s="135"/>
      <c r="K182" s="135"/>
      <c r="L182" s="135"/>
      <c r="M182" s="135"/>
      <c r="N182" s="134"/>
      <c r="O182" s="135"/>
      <c r="P182" s="134"/>
      <c r="Q182" s="134"/>
      <c r="R182" s="140"/>
      <c r="S182" s="140"/>
      <c r="T182" s="134"/>
      <c r="U182" s="134"/>
    </row>
    <row r="183" spans="1:21" x14ac:dyDescent="0.3">
      <c r="A183" s="133"/>
      <c r="B183" s="134"/>
      <c r="C183" s="134"/>
      <c r="D183" s="134"/>
      <c r="E183" s="134"/>
      <c r="F183" s="135"/>
      <c r="G183" s="135"/>
      <c r="H183" s="135"/>
      <c r="I183" s="135"/>
      <c r="J183" s="135"/>
      <c r="K183" s="135"/>
      <c r="L183" s="135"/>
      <c r="M183" s="135"/>
      <c r="N183" s="134"/>
      <c r="O183" s="135"/>
      <c r="P183" s="134"/>
      <c r="Q183" s="134"/>
      <c r="R183" s="140"/>
      <c r="S183" s="140"/>
      <c r="T183" s="134"/>
      <c r="U183" s="134"/>
    </row>
    <row r="184" spans="1:21" x14ac:dyDescent="0.3">
      <c r="A184" s="133"/>
      <c r="B184" s="134"/>
      <c r="C184" s="134"/>
      <c r="D184" s="134"/>
      <c r="E184" s="134"/>
      <c r="F184" s="135"/>
      <c r="G184" s="135"/>
      <c r="H184" s="135"/>
      <c r="I184" s="135"/>
      <c r="J184" s="135"/>
      <c r="K184" s="135"/>
      <c r="L184" s="135"/>
      <c r="M184" s="135"/>
      <c r="N184" s="134"/>
      <c r="O184" s="135"/>
      <c r="P184" s="136"/>
      <c r="Q184" s="134"/>
      <c r="R184" s="138"/>
      <c r="S184" s="134"/>
      <c r="T184" s="134"/>
      <c r="U184" s="134"/>
    </row>
    <row r="185" spans="1:21" x14ac:dyDescent="0.3">
      <c r="A185" s="133"/>
      <c r="B185" s="134"/>
      <c r="C185" s="134"/>
      <c r="D185" s="134"/>
      <c r="E185" s="134"/>
      <c r="F185" s="135"/>
      <c r="G185" s="135"/>
      <c r="H185" s="135"/>
      <c r="I185" s="135"/>
      <c r="J185" s="135"/>
      <c r="K185" s="135"/>
      <c r="L185" s="135"/>
      <c r="M185" s="135"/>
      <c r="N185" s="134"/>
      <c r="O185" s="135"/>
      <c r="P185" s="136"/>
      <c r="Q185" s="134"/>
      <c r="R185" s="138"/>
      <c r="S185" s="134"/>
      <c r="T185" s="134"/>
      <c r="U185" s="134"/>
    </row>
    <row r="186" spans="1:21" x14ac:dyDescent="0.3">
      <c r="A186" s="133"/>
      <c r="B186" s="134"/>
      <c r="C186" s="134"/>
      <c r="D186" s="134"/>
      <c r="E186" s="134"/>
      <c r="F186" s="135"/>
      <c r="G186" s="135"/>
      <c r="H186" s="135"/>
      <c r="I186" s="135"/>
      <c r="J186" s="135"/>
      <c r="K186" s="135"/>
      <c r="L186" s="135"/>
      <c r="M186" s="135"/>
      <c r="N186" s="134"/>
      <c r="O186" s="135"/>
      <c r="P186" s="136"/>
      <c r="Q186" s="134"/>
      <c r="R186" s="138"/>
      <c r="S186" s="134"/>
      <c r="T186" s="134"/>
      <c r="U186" s="134"/>
    </row>
    <row r="187" spans="1:21" x14ac:dyDescent="0.3">
      <c r="A187" s="133"/>
      <c r="B187" s="134"/>
      <c r="C187" s="134"/>
      <c r="D187" s="134"/>
      <c r="E187" s="134"/>
      <c r="F187" s="135"/>
      <c r="G187" s="135"/>
      <c r="H187" s="135"/>
      <c r="I187" s="135"/>
      <c r="J187" s="135"/>
      <c r="K187" s="135"/>
      <c r="L187" s="135"/>
      <c r="M187" s="135"/>
      <c r="N187" s="134"/>
      <c r="O187" s="135"/>
      <c r="P187" s="136"/>
      <c r="Q187" s="134"/>
      <c r="R187" s="138"/>
      <c r="S187" s="134"/>
      <c r="T187" s="134"/>
      <c r="U187" s="134"/>
    </row>
    <row r="188" spans="1:21" x14ac:dyDescent="0.3">
      <c r="A188" s="133"/>
      <c r="B188" s="134"/>
      <c r="C188" s="134"/>
      <c r="D188" s="134"/>
      <c r="E188" s="134"/>
      <c r="F188" s="135"/>
      <c r="G188" s="135"/>
      <c r="H188" s="135"/>
      <c r="I188" s="135"/>
      <c r="J188" s="135"/>
      <c r="K188" s="135"/>
      <c r="L188" s="135"/>
      <c r="M188" s="135"/>
      <c r="N188" s="134"/>
      <c r="O188" s="135"/>
      <c r="P188" s="136"/>
      <c r="Q188" s="134"/>
      <c r="R188" s="138"/>
      <c r="S188" s="134"/>
      <c r="T188" s="134"/>
      <c r="U188" s="134"/>
    </row>
    <row r="189" spans="1:21" x14ac:dyDescent="0.3">
      <c r="A189" s="133"/>
      <c r="B189" s="134"/>
      <c r="C189" s="134"/>
      <c r="D189" s="134"/>
      <c r="E189" s="134"/>
      <c r="F189" s="135"/>
      <c r="G189" s="135"/>
      <c r="H189" s="135"/>
      <c r="I189" s="135"/>
      <c r="J189" s="135"/>
      <c r="K189" s="135"/>
      <c r="L189" s="135"/>
      <c r="M189" s="135"/>
      <c r="N189" s="134"/>
      <c r="O189" s="135"/>
      <c r="P189" s="136"/>
      <c r="Q189" s="134"/>
      <c r="R189" s="138"/>
      <c r="S189" s="134"/>
      <c r="T189" s="134"/>
      <c r="U189" s="134"/>
    </row>
    <row r="190" spans="1:21" x14ac:dyDescent="0.3">
      <c r="A190" s="133"/>
      <c r="B190" s="134"/>
      <c r="C190" s="134"/>
      <c r="D190" s="134"/>
      <c r="E190" s="134"/>
      <c r="F190" s="135"/>
      <c r="G190" s="135"/>
      <c r="H190" s="135"/>
      <c r="I190" s="135"/>
      <c r="J190" s="135"/>
      <c r="K190" s="135"/>
      <c r="L190" s="135"/>
      <c r="M190" s="135"/>
      <c r="N190" s="134"/>
      <c r="O190" s="135"/>
      <c r="P190" s="136"/>
      <c r="Q190" s="134"/>
      <c r="R190" s="138"/>
      <c r="S190" s="134"/>
      <c r="T190" s="134"/>
      <c r="U190" s="134"/>
    </row>
    <row r="191" spans="1:21" x14ac:dyDescent="0.3">
      <c r="A191" s="133"/>
      <c r="B191" s="134"/>
      <c r="C191" s="134"/>
      <c r="D191" s="134"/>
      <c r="E191" s="134"/>
      <c r="F191" s="135"/>
      <c r="G191" s="135"/>
      <c r="H191" s="135"/>
      <c r="I191" s="135"/>
      <c r="J191" s="135"/>
      <c r="K191" s="135"/>
      <c r="L191" s="135"/>
      <c r="M191" s="135"/>
      <c r="N191" s="134"/>
      <c r="O191" s="135"/>
      <c r="P191" s="136"/>
      <c r="Q191" s="134"/>
      <c r="R191" s="138"/>
      <c r="S191" s="134"/>
      <c r="T191" s="134"/>
      <c r="U191" s="134"/>
    </row>
    <row r="192" spans="1:21" x14ac:dyDescent="0.3">
      <c r="A192" s="133"/>
      <c r="B192" s="134"/>
      <c r="C192" s="134"/>
      <c r="D192" s="134"/>
      <c r="E192" s="134"/>
      <c r="F192" s="135"/>
      <c r="G192" s="135"/>
      <c r="H192" s="135"/>
      <c r="I192" s="135"/>
      <c r="J192" s="135"/>
      <c r="K192" s="135"/>
      <c r="L192" s="135"/>
      <c r="M192" s="135"/>
      <c r="N192" s="134"/>
      <c r="O192" s="135"/>
      <c r="P192" s="136"/>
      <c r="Q192" s="134"/>
      <c r="R192" s="138"/>
      <c r="S192" s="134"/>
      <c r="T192" s="134"/>
      <c r="U192" s="134"/>
    </row>
    <row r="193" spans="1:23" x14ac:dyDescent="0.3">
      <c r="A193" s="133"/>
      <c r="B193" s="134"/>
      <c r="C193" s="134"/>
      <c r="D193" s="134"/>
      <c r="E193" s="134"/>
      <c r="F193" s="135"/>
      <c r="G193" s="135"/>
      <c r="H193" s="135"/>
      <c r="I193" s="135"/>
      <c r="J193" s="135"/>
      <c r="K193" s="135"/>
      <c r="L193" s="135"/>
      <c r="M193" s="135"/>
      <c r="N193" s="134"/>
      <c r="O193" s="135"/>
      <c r="P193" s="136"/>
      <c r="Q193" s="134"/>
      <c r="R193" s="138"/>
      <c r="S193" s="134"/>
      <c r="T193" s="134"/>
      <c r="U193" s="134"/>
    </row>
    <row r="194" spans="1:23" x14ac:dyDescent="0.3">
      <c r="A194" s="133"/>
      <c r="B194" s="134"/>
      <c r="C194" s="134"/>
      <c r="D194" s="134"/>
      <c r="E194" s="134"/>
      <c r="F194" s="135"/>
      <c r="G194" s="135"/>
      <c r="H194" s="135"/>
      <c r="I194" s="135"/>
      <c r="J194" s="135"/>
      <c r="K194" s="135"/>
      <c r="L194" s="135"/>
      <c r="M194" s="135"/>
      <c r="N194" s="134"/>
      <c r="O194" s="135"/>
      <c r="P194" s="136"/>
      <c r="Q194" s="134"/>
      <c r="R194" s="138"/>
      <c r="S194" s="134"/>
      <c r="T194" s="134"/>
      <c r="U194" s="134"/>
    </row>
    <row r="195" spans="1:23" x14ac:dyDescent="0.3">
      <c r="A195" s="133"/>
      <c r="B195" s="134"/>
      <c r="C195" s="134"/>
      <c r="D195" s="134"/>
      <c r="E195" s="134"/>
      <c r="F195" s="135"/>
      <c r="G195" s="135"/>
      <c r="H195" s="135"/>
      <c r="I195" s="135"/>
      <c r="J195" s="135"/>
      <c r="K195" s="135"/>
      <c r="L195" s="135"/>
      <c r="M195" s="135"/>
      <c r="N195" s="134"/>
      <c r="O195" s="135"/>
      <c r="P195" s="135"/>
      <c r="Q195" s="134"/>
      <c r="R195" s="138"/>
      <c r="S195" s="134"/>
      <c r="T195" s="134"/>
      <c r="U195" s="134"/>
    </row>
    <row r="196" spans="1:23" x14ac:dyDescent="0.3">
      <c r="A196" s="133"/>
      <c r="B196" s="134"/>
      <c r="C196" s="134"/>
      <c r="D196" s="134"/>
      <c r="E196" s="134"/>
      <c r="F196" s="135"/>
      <c r="G196" s="135"/>
      <c r="H196" s="135"/>
      <c r="I196" s="135"/>
      <c r="J196" s="135"/>
      <c r="K196" s="135"/>
      <c r="L196" s="135"/>
      <c r="M196" s="135"/>
      <c r="N196" s="134"/>
      <c r="O196" s="135"/>
      <c r="P196" s="135"/>
      <c r="Q196" s="134"/>
      <c r="R196" s="138"/>
      <c r="S196" s="134"/>
      <c r="T196" s="134"/>
      <c r="U196" s="134"/>
    </row>
    <row r="197" spans="1:23" x14ac:dyDescent="0.3">
      <c r="A197" s="133"/>
      <c r="B197" s="134"/>
      <c r="C197" s="134"/>
      <c r="D197" s="134"/>
      <c r="E197" s="134"/>
      <c r="F197" s="135"/>
      <c r="G197" s="135"/>
      <c r="H197" s="135"/>
      <c r="I197" s="135"/>
      <c r="J197" s="135"/>
      <c r="K197" s="135"/>
      <c r="L197" s="135"/>
      <c r="M197" s="135"/>
      <c r="N197" s="134"/>
      <c r="O197" s="135"/>
      <c r="P197" s="135"/>
      <c r="Q197" s="134"/>
      <c r="R197" s="138"/>
      <c r="S197" s="134"/>
      <c r="T197" s="134"/>
      <c r="U197" s="134"/>
    </row>
    <row r="198" spans="1:23" x14ac:dyDescent="0.3">
      <c r="A198" s="133"/>
      <c r="B198" s="134"/>
      <c r="C198" s="134"/>
      <c r="D198" s="134"/>
      <c r="E198" s="134"/>
      <c r="F198" s="135"/>
      <c r="G198" s="135"/>
      <c r="H198" s="135"/>
      <c r="I198" s="135"/>
      <c r="J198" s="135"/>
      <c r="K198" s="135"/>
      <c r="L198" s="135"/>
      <c r="M198" s="135"/>
      <c r="N198" s="134"/>
      <c r="O198" s="135"/>
      <c r="P198" s="135"/>
      <c r="Q198" s="134"/>
      <c r="R198" s="138"/>
      <c r="S198" s="134"/>
      <c r="T198" s="134"/>
      <c r="U198" s="134"/>
    </row>
    <row r="199" spans="1:23" x14ac:dyDescent="0.3">
      <c r="A199" s="133"/>
      <c r="B199" s="134"/>
      <c r="C199" s="134"/>
      <c r="D199" s="134"/>
      <c r="E199" s="134"/>
      <c r="F199" s="135"/>
      <c r="G199" s="135"/>
      <c r="H199" s="135"/>
      <c r="I199" s="135"/>
      <c r="J199" s="135"/>
      <c r="K199" s="135"/>
      <c r="L199" s="135"/>
      <c r="M199" s="135"/>
      <c r="N199" s="134"/>
      <c r="O199" s="135"/>
      <c r="P199" s="135"/>
      <c r="Q199" s="134"/>
      <c r="R199" s="138"/>
      <c r="S199" s="134"/>
      <c r="T199" s="134"/>
      <c r="U199" s="134"/>
    </row>
    <row r="200" spans="1:23" x14ac:dyDescent="0.3">
      <c r="K200" s="135"/>
      <c r="L200" s="135"/>
      <c r="M200" s="135"/>
      <c r="N200" s="134"/>
      <c r="O200" s="135"/>
      <c r="P200" s="135"/>
      <c r="Q200" s="134"/>
      <c r="R200" s="138"/>
      <c r="S200" s="134"/>
      <c r="T200" s="134"/>
      <c r="U200" s="134"/>
    </row>
    <row r="201" spans="1:23" x14ac:dyDescent="0.3">
      <c r="A201" s="131"/>
      <c r="B201" s="131"/>
      <c r="C201" s="131"/>
      <c r="D201" s="131"/>
      <c r="E201" s="131"/>
      <c r="F201" s="131"/>
      <c r="G201" s="131"/>
      <c r="H201" s="131"/>
      <c r="I201" s="131"/>
      <c r="J201" s="131"/>
      <c r="K201" s="135"/>
      <c r="L201" s="135"/>
      <c r="M201" s="135"/>
      <c r="N201" s="134"/>
      <c r="O201" s="135"/>
      <c r="P201" s="135"/>
      <c r="Q201" s="134"/>
      <c r="R201" s="138"/>
      <c r="S201" s="134"/>
      <c r="T201" s="134"/>
      <c r="U201" s="134"/>
    </row>
    <row r="202" spans="1:23" x14ac:dyDescent="0.3">
      <c r="A202" s="131"/>
      <c r="B202" s="131"/>
      <c r="C202" s="131"/>
      <c r="D202" s="131"/>
      <c r="E202" s="131"/>
      <c r="F202" s="132"/>
      <c r="G202" s="132"/>
      <c r="H202" s="132"/>
      <c r="I202" s="132"/>
      <c r="J202" s="132"/>
      <c r="K202" s="135"/>
      <c r="L202" s="135"/>
      <c r="M202" s="135"/>
      <c r="N202" s="134"/>
      <c r="O202" s="135"/>
      <c r="P202" s="135"/>
      <c r="Q202" s="134"/>
      <c r="R202" s="138"/>
      <c r="S202" s="134"/>
      <c r="T202" s="134"/>
      <c r="U202" s="134"/>
    </row>
    <row r="203" spans="1:23" x14ac:dyDescent="0.3">
      <c r="A203" s="131"/>
      <c r="B203" s="132"/>
      <c r="C203" s="132"/>
      <c r="D203" s="132"/>
      <c r="E203" s="132"/>
      <c r="F203" s="132"/>
      <c r="G203" s="132"/>
      <c r="H203" s="132"/>
      <c r="I203" s="132"/>
      <c r="J203" s="132"/>
      <c r="K203" s="135"/>
      <c r="L203" s="135"/>
      <c r="M203" s="135"/>
      <c r="N203" s="134"/>
      <c r="O203" s="135"/>
      <c r="P203" s="135"/>
      <c r="Q203" s="134"/>
      <c r="R203" s="138"/>
      <c r="S203" s="134"/>
      <c r="T203" s="134"/>
      <c r="U203" s="134"/>
    </row>
    <row r="204" spans="1:23" ht="16.5" customHeight="1" x14ac:dyDescent="0.3">
      <c r="A204" s="133"/>
      <c r="B204" s="136"/>
      <c r="C204" s="136"/>
      <c r="D204" s="136"/>
      <c r="E204" s="134"/>
      <c r="F204" s="138"/>
      <c r="G204" s="138"/>
      <c r="H204" s="136"/>
      <c r="I204" s="136"/>
      <c r="J204" s="136"/>
    </row>
    <row r="205" spans="1:23" x14ac:dyDescent="0.3">
      <c r="A205" s="133"/>
      <c r="B205" s="136"/>
      <c r="C205" s="136"/>
      <c r="D205" s="136"/>
      <c r="E205" s="134"/>
      <c r="F205" s="138"/>
      <c r="G205" s="138"/>
      <c r="H205" s="136"/>
      <c r="I205" s="136"/>
      <c r="J205" s="136"/>
      <c r="K205" s="131"/>
      <c r="L205" s="131"/>
      <c r="M205" s="131"/>
      <c r="N205" s="131"/>
      <c r="O205" s="131"/>
      <c r="P205" s="131"/>
      <c r="Q205" s="131"/>
      <c r="R205" s="131"/>
      <c r="S205" s="137"/>
      <c r="T205" s="137"/>
      <c r="U205" s="137"/>
      <c r="V205" s="137"/>
      <c r="W205" s="137"/>
    </row>
    <row r="206" spans="1:23" x14ac:dyDescent="0.3">
      <c r="A206" s="133"/>
      <c r="B206" s="136"/>
      <c r="C206" s="136"/>
      <c r="D206" s="136"/>
      <c r="E206" s="134"/>
      <c r="F206" s="138"/>
      <c r="G206" s="138"/>
      <c r="H206" s="136"/>
      <c r="I206" s="136"/>
      <c r="J206" s="136"/>
      <c r="K206" s="132"/>
      <c r="L206" s="132"/>
      <c r="M206" s="132"/>
      <c r="N206" s="132"/>
      <c r="O206" s="132"/>
      <c r="P206" s="132"/>
      <c r="Q206" s="132"/>
      <c r="R206" s="132"/>
      <c r="S206" s="141"/>
      <c r="T206" s="132"/>
      <c r="U206" s="132"/>
      <c r="V206" s="132"/>
      <c r="W206" s="132"/>
    </row>
    <row r="207" spans="1:23" x14ac:dyDescent="0.3">
      <c r="A207" s="133"/>
      <c r="B207" s="136"/>
      <c r="C207" s="136"/>
      <c r="D207" s="136"/>
      <c r="E207" s="134"/>
      <c r="F207" s="138"/>
      <c r="G207" s="138"/>
      <c r="H207" s="136"/>
      <c r="I207" s="136"/>
      <c r="J207" s="136"/>
      <c r="K207" s="132"/>
      <c r="L207" s="132"/>
      <c r="M207" s="132"/>
      <c r="N207" s="132"/>
      <c r="O207" s="132"/>
      <c r="P207" s="132"/>
      <c r="Q207" s="132"/>
      <c r="R207" s="132"/>
      <c r="S207" s="132"/>
      <c r="T207" s="132"/>
      <c r="U207" s="132"/>
      <c r="V207" s="132"/>
      <c r="W207" s="132"/>
    </row>
    <row r="208" spans="1:23" x14ac:dyDescent="0.3">
      <c r="A208" s="133"/>
      <c r="B208" s="136"/>
      <c r="C208" s="136"/>
      <c r="D208" s="136"/>
      <c r="E208" s="134"/>
      <c r="F208" s="138"/>
      <c r="G208" s="138"/>
      <c r="H208" s="136"/>
      <c r="I208" s="136"/>
      <c r="J208" s="136"/>
      <c r="K208" s="136"/>
      <c r="L208" s="138"/>
      <c r="M208" s="135"/>
      <c r="N208" s="135"/>
      <c r="O208" s="134"/>
      <c r="P208" s="135"/>
      <c r="Q208" s="135"/>
      <c r="R208" s="134"/>
      <c r="S208" s="138"/>
      <c r="T208" s="138"/>
      <c r="U208" s="134"/>
      <c r="V208" s="134"/>
      <c r="W208" s="134"/>
    </row>
    <row r="209" spans="1:23" x14ac:dyDescent="0.3">
      <c r="A209" s="133"/>
      <c r="B209" s="136"/>
      <c r="C209" s="136"/>
      <c r="D209" s="136"/>
      <c r="E209" s="134"/>
      <c r="F209" s="138"/>
      <c r="G209" s="138"/>
      <c r="H209" s="136"/>
      <c r="I209" s="136"/>
      <c r="J209" s="136"/>
      <c r="K209" s="136"/>
      <c r="L209" s="138"/>
      <c r="M209" s="135"/>
      <c r="N209" s="135"/>
      <c r="O209" s="134"/>
      <c r="P209" s="135"/>
      <c r="Q209" s="135"/>
      <c r="R209" s="134"/>
      <c r="S209" s="138"/>
      <c r="T209" s="138"/>
      <c r="U209" s="134"/>
      <c r="V209" s="134"/>
      <c r="W209" s="134"/>
    </row>
    <row r="210" spans="1:23" x14ac:dyDescent="0.3">
      <c r="A210" s="133"/>
      <c r="B210" s="136"/>
      <c r="C210" s="136"/>
      <c r="D210" s="136"/>
      <c r="E210" s="134"/>
      <c r="F210" s="138"/>
      <c r="G210" s="138"/>
      <c r="H210" s="136"/>
      <c r="I210" s="136"/>
      <c r="J210" s="136"/>
      <c r="K210" s="136"/>
      <c r="L210" s="138"/>
      <c r="M210" s="135"/>
      <c r="N210" s="135"/>
      <c r="O210" s="134"/>
      <c r="P210" s="135"/>
      <c r="Q210" s="135"/>
      <c r="R210" s="134"/>
      <c r="S210" s="138"/>
      <c r="T210" s="138"/>
      <c r="U210" s="134"/>
      <c r="V210" s="134"/>
      <c r="W210" s="134"/>
    </row>
    <row r="211" spans="1:23" x14ac:dyDescent="0.3">
      <c r="A211" s="133"/>
      <c r="B211" s="136"/>
      <c r="C211" s="135"/>
      <c r="D211" s="135"/>
      <c r="E211" s="134"/>
      <c r="F211" s="138"/>
      <c r="G211" s="138"/>
      <c r="H211" s="136"/>
      <c r="I211" s="136"/>
      <c r="J211" s="136"/>
      <c r="K211" s="136"/>
      <c r="L211" s="138"/>
      <c r="M211" s="135"/>
      <c r="N211" s="135"/>
      <c r="O211" s="134"/>
      <c r="P211" s="135"/>
      <c r="Q211" s="135"/>
      <c r="R211" s="134"/>
      <c r="S211" s="138"/>
      <c r="T211" s="138"/>
      <c r="U211" s="134"/>
      <c r="V211" s="134"/>
      <c r="W211" s="134"/>
    </row>
    <row r="212" spans="1:23" x14ac:dyDescent="0.3">
      <c r="A212" s="133"/>
      <c r="B212" s="136"/>
      <c r="C212" s="135"/>
      <c r="D212" s="135"/>
      <c r="E212" s="134"/>
      <c r="F212" s="138"/>
      <c r="G212" s="138"/>
      <c r="H212" s="136"/>
      <c r="I212" s="136"/>
      <c r="J212" s="136"/>
      <c r="K212" s="136"/>
      <c r="L212" s="138"/>
      <c r="M212" s="135"/>
      <c r="N212" s="135"/>
      <c r="O212" s="134"/>
      <c r="P212" s="135"/>
      <c r="Q212" s="135"/>
      <c r="R212" s="134"/>
      <c r="S212" s="138"/>
      <c r="T212" s="138"/>
      <c r="U212" s="134"/>
      <c r="V212" s="134"/>
      <c r="W212" s="134"/>
    </row>
    <row r="213" spans="1:23" x14ac:dyDescent="0.3">
      <c r="A213" s="133"/>
      <c r="B213" s="135"/>
      <c r="C213" s="135"/>
      <c r="D213" s="135"/>
      <c r="E213" s="134"/>
      <c r="F213" s="138"/>
      <c r="G213" s="138"/>
      <c r="H213" s="136"/>
      <c r="I213" s="136"/>
      <c r="J213" s="136"/>
      <c r="K213" s="136"/>
      <c r="L213" s="138"/>
      <c r="M213" s="135"/>
      <c r="N213" s="135"/>
      <c r="O213" s="134"/>
      <c r="P213" s="135"/>
      <c r="Q213" s="135"/>
      <c r="R213" s="134"/>
      <c r="S213" s="138"/>
      <c r="T213" s="138"/>
      <c r="U213" s="134"/>
      <c r="V213" s="134"/>
      <c r="W213" s="134"/>
    </row>
    <row r="214" spans="1:23" x14ac:dyDescent="0.3">
      <c r="A214" s="133"/>
      <c r="B214" s="135"/>
      <c r="C214" s="135"/>
      <c r="D214" s="135"/>
      <c r="E214" s="134"/>
      <c r="F214" s="138"/>
      <c r="G214" s="138"/>
      <c r="H214" s="136"/>
      <c r="I214" s="136"/>
      <c r="J214" s="136"/>
      <c r="K214" s="136"/>
      <c r="L214" s="138"/>
      <c r="M214" s="135"/>
      <c r="N214" s="135"/>
      <c r="O214" s="134"/>
      <c r="P214" s="135"/>
      <c r="Q214" s="135"/>
      <c r="R214" s="134"/>
      <c r="S214" s="138"/>
      <c r="T214" s="138"/>
      <c r="U214" s="134"/>
      <c r="V214" s="134"/>
      <c r="W214" s="134"/>
    </row>
    <row r="215" spans="1:23" x14ac:dyDescent="0.3">
      <c r="A215" s="133"/>
      <c r="B215" s="135"/>
      <c r="C215" s="135"/>
      <c r="D215" s="135"/>
      <c r="E215" s="134"/>
      <c r="F215" s="138"/>
      <c r="G215" s="138"/>
      <c r="H215" s="136"/>
      <c r="I215" s="136"/>
      <c r="J215" s="136"/>
      <c r="K215" s="136"/>
      <c r="L215" s="138"/>
      <c r="M215" s="135"/>
      <c r="N215" s="135"/>
      <c r="O215" s="134"/>
      <c r="P215" s="135"/>
      <c r="Q215" s="135"/>
      <c r="R215" s="134"/>
      <c r="S215" s="138"/>
      <c r="T215" s="138"/>
      <c r="U215" s="134"/>
      <c r="V215" s="134"/>
      <c r="W215" s="134"/>
    </row>
    <row r="216" spans="1:23" x14ac:dyDescent="0.3">
      <c r="A216" s="133"/>
      <c r="B216" s="135"/>
      <c r="C216" s="135"/>
      <c r="D216" s="135"/>
      <c r="E216" s="134"/>
      <c r="F216" s="138"/>
      <c r="G216" s="138"/>
      <c r="H216" s="136"/>
      <c r="I216" s="136"/>
      <c r="J216" s="136"/>
      <c r="K216" s="136"/>
      <c r="L216" s="138"/>
      <c r="M216" s="135"/>
      <c r="N216" s="135"/>
      <c r="O216" s="134"/>
      <c r="P216" s="135"/>
      <c r="Q216" s="135"/>
      <c r="R216" s="134"/>
      <c r="S216" s="138"/>
      <c r="T216" s="138"/>
      <c r="U216" s="134"/>
      <c r="V216" s="134"/>
      <c r="W216" s="134"/>
    </row>
    <row r="217" spans="1:23" x14ac:dyDescent="0.3">
      <c r="A217" s="133"/>
      <c r="B217" s="135"/>
      <c r="C217" s="135"/>
      <c r="D217" s="135"/>
      <c r="E217" s="134"/>
      <c r="F217" s="138"/>
      <c r="G217" s="138"/>
      <c r="H217" s="136"/>
      <c r="I217" s="136"/>
      <c r="J217" s="136"/>
      <c r="K217" s="136"/>
      <c r="L217" s="138"/>
      <c r="M217" s="135"/>
      <c r="N217" s="135"/>
      <c r="O217" s="134"/>
      <c r="P217" s="135"/>
      <c r="Q217" s="135"/>
      <c r="R217" s="134"/>
      <c r="S217" s="138"/>
      <c r="T217" s="138"/>
      <c r="U217" s="134"/>
      <c r="V217" s="134"/>
      <c r="W217" s="134"/>
    </row>
    <row r="218" spans="1:23" x14ac:dyDescent="0.3">
      <c r="A218" s="133"/>
      <c r="B218" s="135"/>
      <c r="C218" s="135"/>
      <c r="D218" s="135"/>
      <c r="E218" s="134"/>
      <c r="F218" s="138"/>
      <c r="G218" s="138"/>
      <c r="H218" s="136"/>
      <c r="I218" s="136"/>
      <c r="J218" s="136"/>
      <c r="K218" s="136"/>
      <c r="L218" s="138"/>
      <c r="M218" s="135"/>
      <c r="N218" s="135"/>
      <c r="O218" s="134"/>
      <c r="P218" s="135"/>
      <c r="Q218" s="135"/>
      <c r="R218" s="134"/>
      <c r="S218" s="138"/>
      <c r="T218" s="138"/>
      <c r="U218" s="134"/>
      <c r="V218" s="134"/>
      <c r="W218" s="134"/>
    </row>
    <row r="219" spans="1:23" x14ac:dyDescent="0.3">
      <c r="A219" s="133"/>
      <c r="B219" s="135"/>
      <c r="C219" s="135"/>
      <c r="D219" s="135"/>
      <c r="E219" s="134"/>
      <c r="F219" s="138"/>
      <c r="G219" s="138"/>
      <c r="H219" s="136"/>
      <c r="I219" s="136"/>
      <c r="J219" s="136"/>
      <c r="K219" s="136"/>
      <c r="L219" s="138"/>
      <c r="M219" s="135"/>
      <c r="N219" s="135"/>
      <c r="O219" s="134"/>
      <c r="P219" s="135"/>
      <c r="Q219" s="135"/>
      <c r="R219" s="134"/>
      <c r="S219" s="138"/>
      <c r="T219" s="138"/>
      <c r="U219" s="134"/>
      <c r="V219" s="134"/>
      <c r="W219" s="134"/>
    </row>
    <row r="220" spans="1:23" x14ac:dyDescent="0.3">
      <c r="A220" s="133"/>
      <c r="B220" s="135"/>
      <c r="C220" s="135"/>
      <c r="D220" s="135"/>
      <c r="E220" s="134"/>
      <c r="F220" s="138"/>
      <c r="G220" s="138"/>
      <c r="H220" s="136"/>
      <c r="I220" s="136"/>
      <c r="J220" s="136"/>
      <c r="K220" s="136"/>
      <c r="L220" s="138"/>
      <c r="M220" s="135"/>
      <c r="N220" s="135"/>
      <c r="O220" s="134"/>
      <c r="P220" s="135"/>
      <c r="Q220" s="135"/>
      <c r="R220" s="134"/>
      <c r="S220" s="138"/>
      <c r="T220" s="138"/>
      <c r="U220" s="134"/>
      <c r="V220" s="134"/>
      <c r="W220" s="134"/>
    </row>
    <row r="221" spans="1:23" x14ac:dyDescent="0.3">
      <c r="A221" s="133"/>
      <c r="B221" s="135"/>
      <c r="C221" s="135"/>
      <c r="D221" s="135"/>
      <c r="E221" s="134"/>
      <c r="F221" s="138"/>
      <c r="G221" s="138"/>
      <c r="H221" s="136"/>
      <c r="I221" s="136"/>
      <c r="J221" s="136"/>
      <c r="K221" s="136"/>
      <c r="L221" s="138"/>
      <c r="M221" s="135"/>
      <c r="N221" s="135"/>
      <c r="O221" s="134"/>
      <c r="P221" s="135"/>
      <c r="Q221" s="135"/>
      <c r="R221" s="134"/>
      <c r="S221" s="138"/>
      <c r="T221" s="138"/>
      <c r="U221" s="134"/>
      <c r="V221" s="134"/>
      <c r="W221" s="134"/>
    </row>
    <row r="222" spans="1:23" x14ac:dyDescent="0.3">
      <c r="A222" s="133"/>
      <c r="B222" s="135"/>
      <c r="C222" s="135"/>
      <c r="D222" s="135"/>
      <c r="E222" s="134"/>
      <c r="F222" s="138"/>
      <c r="G222" s="138"/>
      <c r="H222" s="136"/>
      <c r="I222" s="136"/>
      <c r="J222" s="136"/>
      <c r="K222" s="136"/>
      <c r="L222" s="138"/>
      <c r="M222" s="135"/>
      <c r="N222" s="135"/>
      <c r="O222" s="134"/>
      <c r="P222" s="135"/>
      <c r="Q222" s="135"/>
      <c r="R222" s="134"/>
      <c r="S222" s="138"/>
      <c r="T222" s="138"/>
      <c r="U222" s="134"/>
      <c r="V222" s="134"/>
      <c r="W222" s="134"/>
    </row>
    <row r="223" spans="1:23" x14ac:dyDescent="0.3">
      <c r="A223" s="133"/>
      <c r="B223" s="135"/>
      <c r="C223" s="135"/>
      <c r="D223" s="135"/>
      <c r="E223" s="134"/>
      <c r="F223" s="138"/>
      <c r="G223" s="138"/>
      <c r="H223" s="136"/>
      <c r="I223" s="136"/>
      <c r="J223" s="136"/>
      <c r="K223" s="136"/>
      <c r="L223" s="138"/>
      <c r="M223" s="135"/>
      <c r="N223" s="135"/>
      <c r="O223" s="134"/>
      <c r="P223" s="135"/>
      <c r="Q223" s="135"/>
      <c r="R223" s="134"/>
      <c r="S223" s="138"/>
      <c r="T223" s="138"/>
      <c r="U223" s="134"/>
      <c r="V223" s="134"/>
      <c r="W223" s="134"/>
    </row>
    <row r="224" spans="1:23" x14ac:dyDescent="0.3">
      <c r="A224" s="133"/>
      <c r="B224" s="135"/>
      <c r="C224" s="135"/>
      <c r="D224" s="135"/>
      <c r="E224" s="135"/>
      <c r="F224" s="138"/>
      <c r="G224" s="138"/>
      <c r="H224" s="136"/>
      <c r="I224" s="136"/>
      <c r="J224" s="136"/>
      <c r="K224" s="136"/>
      <c r="L224" s="138"/>
      <c r="M224" s="135"/>
      <c r="N224" s="135"/>
      <c r="O224" s="134"/>
      <c r="P224" s="135"/>
      <c r="Q224" s="135"/>
      <c r="R224" s="134"/>
      <c r="S224" s="138"/>
      <c r="T224" s="138"/>
      <c r="U224" s="134"/>
      <c r="V224" s="134"/>
      <c r="W224" s="134"/>
    </row>
    <row r="225" spans="1:23" x14ac:dyDescent="0.3">
      <c r="A225" s="133"/>
      <c r="B225" s="135"/>
      <c r="C225" s="135"/>
      <c r="D225" s="135"/>
      <c r="E225" s="135"/>
      <c r="F225" s="138"/>
      <c r="G225" s="138"/>
      <c r="H225" s="136"/>
      <c r="I225" s="136"/>
      <c r="J225" s="136"/>
      <c r="K225" s="136"/>
      <c r="L225" s="138"/>
      <c r="M225" s="135"/>
      <c r="N225" s="135"/>
      <c r="O225" s="134"/>
      <c r="P225" s="135"/>
      <c r="Q225" s="135"/>
      <c r="R225" s="134"/>
      <c r="S225" s="138"/>
      <c r="T225" s="138"/>
      <c r="U225" s="134"/>
      <c r="V225" s="134"/>
      <c r="W225" s="134"/>
    </row>
    <row r="226" spans="1:23" x14ac:dyDescent="0.3">
      <c r="A226" s="133"/>
      <c r="B226" s="135"/>
      <c r="C226" s="135"/>
      <c r="D226" s="135"/>
      <c r="E226" s="135"/>
      <c r="F226" s="138"/>
      <c r="G226" s="138"/>
      <c r="H226" s="136"/>
      <c r="I226" s="136"/>
      <c r="J226" s="136"/>
      <c r="K226" s="136"/>
      <c r="L226" s="138"/>
      <c r="M226" s="135"/>
      <c r="N226" s="135"/>
      <c r="O226" s="134"/>
      <c r="P226" s="135"/>
      <c r="Q226" s="135"/>
      <c r="R226" s="134"/>
      <c r="S226" s="138"/>
      <c r="T226" s="138"/>
      <c r="U226" s="134"/>
      <c r="V226" s="134"/>
      <c r="W226" s="134"/>
    </row>
    <row r="227" spans="1:23" x14ac:dyDescent="0.3">
      <c r="A227" s="133"/>
      <c r="B227" s="135"/>
      <c r="C227" s="135"/>
      <c r="D227" s="135"/>
      <c r="E227" s="135"/>
      <c r="F227" s="138"/>
      <c r="G227" s="138"/>
      <c r="H227" s="136"/>
      <c r="I227" s="136"/>
      <c r="J227" s="136"/>
      <c r="K227" s="136"/>
      <c r="L227" s="138"/>
      <c r="M227" s="135"/>
      <c r="N227" s="135"/>
      <c r="O227" s="134"/>
      <c r="P227" s="135"/>
      <c r="Q227" s="135"/>
      <c r="R227" s="134"/>
      <c r="S227" s="138"/>
      <c r="T227" s="138"/>
      <c r="U227" s="134"/>
      <c r="V227" s="134"/>
      <c r="W227" s="134"/>
    </row>
    <row r="228" spans="1:23" x14ac:dyDescent="0.3">
      <c r="K228" s="136"/>
      <c r="L228" s="138"/>
      <c r="M228" s="135"/>
      <c r="N228" s="135"/>
      <c r="O228" s="134"/>
      <c r="P228" s="135"/>
      <c r="Q228" s="135"/>
      <c r="R228" s="134"/>
      <c r="S228" s="138"/>
      <c r="T228" s="138"/>
      <c r="U228" s="134"/>
      <c r="V228" s="134"/>
      <c r="W228" s="134"/>
    </row>
    <row r="229" spans="1:23" x14ac:dyDescent="0.3">
      <c r="A229" s="131"/>
      <c r="B229" s="131"/>
      <c r="C229" s="131"/>
      <c r="D229" s="131"/>
      <c r="E229" s="131"/>
      <c r="F229" s="137"/>
      <c r="G229" s="137"/>
      <c r="H229" s="137"/>
      <c r="I229" s="137"/>
      <c r="J229" s="137"/>
      <c r="K229" s="136"/>
      <c r="L229" s="138"/>
      <c r="M229" s="135"/>
      <c r="N229" s="135"/>
      <c r="O229" s="134"/>
      <c r="P229" s="135"/>
      <c r="Q229" s="135"/>
      <c r="R229" s="134"/>
      <c r="S229" s="138"/>
      <c r="T229" s="138"/>
      <c r="U229" s="134"/>
      <c r="V229" s="134"/>
      <c r="W229" s="134"/>
    </row>
    <row r="230" spans="1:23" x14ac:dyDescent="0.3">
      <c r="A230" s="131"/>
      <c r="B230" s="131"/>
      <c r="C230" s="131"/>
      <c r="D230" s="131"/>
      <c r="E230" s="131"/>
      <c r="F230" s="132"/>
      <c r="G230" s="132"/>
      <c r="H230" s="132"/>
      <c r="I230" s="132"/>
      <c r="J230" s="132"/>
      <c r="K230" s="136"/>
      <c r="L230" s="138"/>
      <c r="M230" s="135"/>
      <c r="N230" s="135"/>
      <c r="O230" s="134"/>
      <c r="P230" s="135"/>
      <c r="Q230" s="135"/>
      <c r="R230" s="134"/>
      <c r="S230" s="138"/>
      <c r="T230" s="138"/>
      <c r="U230" s="134"/>
      <c r="V230" s="134"/>
      <c r="W230" s="134"/>
    </row>
    <row r="231" spans="1:23" x14ac:dyDescent="0.3">
      <c r="A231" s="131"/>
      <c r="B231" s="132"/>
      <c r="C231" s="132"/>
      <c r="D231" s="132"/>
      <c r="E231" s="132"/>
      <c r="F231" s="132"/>
      <c r="G231" s="132"/>
      <c r="H231" s="132"/>
      <c r="I231" s="132"/>
      <c r="J231" s="132"/>
      <c r="K231" s="136"/>
      <c r="L231" s="138"/>
      <c r="M231" s="135"/>
      <c r="N231" s="135"/>
      <c r="O231" s="134"/>
      <c r="P231" s="135"/>
      <c r="Q231" s="135"/>
      <c r="R231" s="134"/>
      <c r="S231" s="138"/>
      <c r="T231" s="138"/>
      <c r="U231" s="134"/>
      <c r="V231" s="134"/>
      <c r="W231" s="134"/>
    </row>
    <row r="232" spans="1:23" x14ac:dyDescent="0.3">
      <c r="A232" s="133"/>
      <c r="B232" s="135"/>
      <c r="C232" s="135"/>
      <c r="D232" s="135"/>
      <c r="E232" s="134"/>
      <c r="F232" s="138"/>
      <c r="G232" s="138"/>
      <c r="H232" s="136"/>
      <c r="I232" s="136"/>
      <c r="J232" s="136"/>
    </row>
    <row r="233" spans="1:23" x14ac:dyDescent="0.3">
      <c r="A233" s="133"/>
      <c r="B233" s="135"/>
      <c r="C233" s="135"/>
      <c r="D233" s="135"/>
      <c r="E233" s="134"/>
      <c r="F233" s="138"/>
      <c r="G233" s="138"/>
      <c r="H233" s="136"/>
      <c r="I233" s="136"/>
      <c r="J233" s="136"/>
      <c r="K233" s="137"/>
      <c r="L233" s="137"/>
      <c r="M233" s="137"/>
      <c r="N233" s="137"/>
      <c r="O233" s="137"/>
      <c r="P233" s="137"/>
      <c r="Q233" s="137"/>
      <c r="R233" s="137"/>
      <c r="S233" s="137"/>
      <c r="T233" s="137"/>
      <c r="U233" s="137"/>
      <c r="V233" s="137"/>
      <c r="W233" s="137"/>
    </row>
    <row r="234" spans="1:23" x14ac:dyDescent="0.3">
      <c r="A234" s="133"/>
      <c r="B234" s="135"/>
      <c r="C234" s="135"/>
      <c r="D234" s="135"/>
      <c r="E234" s="134"/>
      <c r="F234" s="138"/>
      <c r="G234" s="138"/>
      <c r="H234" s="136"/>
      <c r="I234" s="136"/>
      <c r="J234" s="136"/>
      <c r="K234" s="132"/>
      <c r="L234" s="132"/>
      <c r="M234" s="132"/>
      <c r="N234" s="132"/>
      <c r="O234" s="132"/>
      <c r="P234" s="132"/>
      <c r="Q234" s="132"/>
      <c r="R234" s="132"/>
      <c r="S234" s="141"/>
      <c r="T234" s="132"/>
      <c r="U234" s="132"/>
      <c r="V234" s="132"/>
      <c r="W234" s="132"/>
    </row>
    <row r="235" spans="1:23" x14ac:dyDescent="0.3">
      <c r="A235" s="133"/>
      <c r="B235" s="135"/>
      <c r="C235" s="135"/>
      <c r="D235" s="135"/>
      <c r="E235" s="134"/>
      <c r="F235" s="138"/>
      <c r="G235" s="138"/>
      <c r="H235" s="136"/>
      <c r="I235" s="136"/>
      <c r="J235" s="136"/>
      <c r="K235" s="132"/>
      <c r="L235" s="132"/>
      <c r="M235" s="132"/>
      <c r="N235" s="132"/>
      <c r="O235" s="132"/>
      <c r="P235" s="132"/>
      <c r="Q235" s="132"/>
      <c r="R235" s="132"/>
      <c r="S235" s="132"/>
      <c r="T235" s="132"/>
      <c r="U235" s="132"/>
      <c r="V235" s="132"/>
      <c r="W235" s="132"/>
    </row>
    <row r="236" spans="1:23" x14ac:dyDescent="0.3">
      <c r="A236" s="133"/>
      <c r="B236" s="135"/>
      <c r="C236" s="135"/>
      <c r="D236" s="135"/>
      <c r="E236" s="134"/>
      <c r="F236" s="138"/>
      <c r="G236" s="138"/>
      <c r="H236" s="136"/>
      <c r="I236" s="136"/>
      <c r="J236" s="136"/>
      <c r="K236" s="138"/>
      <c r="L236" s="138"/>
      <c r="M236" s="135"/>
      <c r="N236" s="135"/>
      <c r="O236" s="134"/>
      <c r="P236" s="135"/>
      <c r="Q236" s="135"/>
      <c r="R236" s="134"/>
      <c r="S236" s="138"/>
      <c r="T236" s="138"/>
      <c r="U236" s="134"/>
      <c r="V236" s="134"/>
      <c r="W236" s="134"/>
    </row>
    <row r="237" spans="1:23" x14ac:dyDescent="0.3">
      <c r="A237" s="133"/>
      <c r="B237" s="135"/>
      <c r="C237" s="135"/>
      <c r="D237" s="135"/>
      <c r="E237" s="134"/>
      <c r="F237" s="138"/>
      <c r="G237" s="138"/>
      <c r="H237" s="136"/>
      <c r="I237" s="136"/>
      <c r="J237" s="136"/>
      <c r="K237" s="138"/>
      <c r="L237" s="138"/>
      <c r="M237" s="135"/>
      <c r="N237" s="135"/>
      <c r="O237" s="134"/>
      <c r="P237" s="135"/>
      <c r="Q237" s="135"/>
      <c r="R237" s="134"/>
      <c r="S237" s="138"/>
      <c r="T237" s="138"/>
      <c r="U237" s="134"/>
      <c r="V237" s="134"/>
      <c r="W237" s="134"/>
    </row>
    <row r="238" spans="1:23" x14ac:dyDescent="0.3">
      <c r="A238" s="133"/>
      <c r="B238" s="135"/>
      <c r="C238" s="135"/>
      <c r="D238" s="135"/>
      <c r="E238" s="134"/>
      <c r="F238" s="138"/>
      <c r="G238" s="138"/>
      <c r="H238" s="136"/>
      <c r="I238" s="136"/>
      <c r="J238" s="136"/>
      <c r="K238" s="138"/>
      <c r="L238" s="138"/>
      <c r="M238" s="135"/>
      <c r="N238" s="135"/>
      <c r="O238" s="134"/>
      <c r="P238" s="135"/>
      <c r="Q238" s="135"/>
      <c r="R238" s="134"/>
      <c r="S238" s="138"/>
      <c r="T238" s="138"/>
      <c r="U238" s="134"/>
      <c r="V238" s="134"/>
      <c r="W238" s="134"/>
    </row>
    <row r="239" spans="1:23" x14ac:dyDescent="0.3">
      <c r="A239" s="133"/>
      <c r="B239" s="135"/>
      <c r="C239" s="135"/>
      <c r="D239" s="135"/>
      <c r="E239" s="134"/>
      <c r="F239" s="138"/>
      <c r="G239" s="138"/>
      <c r="H239" s="136"/>
      <c r="I239" s="136"/>
      <c r="J239" s="136"/>
      <c r="K239" s="138"/>
      <c r="L239" s="138"/>
      <c r="M239" s="135"/>
      <c r="N239" s="135"/>
      <c r="O239" s="134"/>
      <c r="P239" s="135"/>
      <c r="Q239" s="135"/>
      <c r="R239" s="134"/>
      <c r="S239" s="138"/>
      <c r="T239" s="138"/>
      <c r="U239" s="134"/>
      <c r="V239" s="134"/>
      <c r="W239" s="134"/>
    </row>
    <row r="240" spans="1:23" x14ac:dyDescent="0.3">
      <c r="A240" s="133"/>
      <c r="B240" s="135"/>
      <c r="C240" s="135"/>
      <c r="D240" s="135"/>
      <c r="E240" s="134"/>
      <c r="F240" s="138"/>
      <c r="G240" s="138"/>
      <c r="H240" s="136"/>
      <c r="I240" s="136"/>
      <c r="J240" s="136"/>
      <c r="K240" s="138"/>
      <c r="L240" s="138"/>
      <c r="M240" s="135"/>
      <c r="N240" s="135"/>
      <c r="O240" s="134"/>
      <c r="P240" s="135"/>
      <c r="Q240" s="135"/>
      <c r="R240" s="134"/>
      <c r="S240" s="138"/>
      <c r="T240" s="138"/>
      <c r="U240" s="134"/>
      <c r="V240" s="134"/>
      <c r="W240" s="134"/>
    </row>
    <row r="241" spans="1:23" x14ac:dyDescent="0.3">
      <c r="A241" s="133"/>
      <c r="B241" s="135"/>
      <c r="C241" s="135"/>
      <c r="D241" s="135"/>
      <c r="E241" s="134"/>
      <c r="F241" s="138"/>
      <c r="G241" s="138"/>
      <c r="H241" s="136"/>
      <c r="I241" s="136"/>
      <c r="J241" s="136"/>
      <c r="K241" s="138"/>
      <c r="L241" s="138"/>
      <c r="M241" s="135"/>
      <c r="N241" s="135"/>
      <c r="O241" s="134"/>
      <c r="P241" s="135"/>
      <c r="Q241" s="135"/>
      <c r="R241" s="134"/>
      <c r="S241" s="138"/>
      <c r="T241" s="138"/>
      <c r="U241" s="134"/>
      <c r="V241" s="134"/>
      <c r="W241" s="134"/>
    </row>
    <row r="242" spans="1:23" x14ac:dyDescent="0.3">
      <c r="A242" s="133"/>
      <c r="B242" s="135"/>
      <c r="C242" s="135"/>
      <c r="D242" s="135"/>
      <c r="E242" s="134"/>
      <c r="F242" s="138"/>
      <c r="G242" s="138"/>
      <c r="H242" s="136"/>
      <c r="I242" s="136"/>
      <c r="J242" s="136"/>
      <c r="K242" s="138"/>
      <c r="L242" s="138"/>
      <c r="M242" s="135"/>
      <c r="N242" s="135"/>
      <c r="O242" s="134"/>
      <c r="P242" s="135"/>
      <c r="Q242" s="135"/>
      <c r="R242" s="134"/>
      <c r="S242" s="138"/>
      <c r="T242" s="138"/>
      <c r="U242" s="134"/>
      <c r="V242" s="134"/>
      <c r="W242" s="134"/>
    </row>
    <row r="243" spans="1:23" x14ac:dyDescent="0.3">
      <c r="A243" s="133"/>
      <c r="B243" s="135"/>
      <c r="C243" s="135"/>
      <c r="D243" s="135"/>
      <c r="E243" s="134"/>
      <c r="F243" s="138"/>
      <c r="G243" s="138"/>
      <c r="H243" s="136"/>
      <c r="I243" s="136"/>
      <c r="J243" s="136"/>
      <c r="K243" s="138"/>
      <c r="L243" s="138"/>
      <c r="M243" s="135"/>
      <c r="N243" s="135"/>
      <c r="O243" s="134"/>
      <c r="P243" s="135"/>
      <c r="Q243" s="135"/>
      <c r="R243" s="134"/>
      <c r="S243" s="138"/>
      <c r="T243" s="138"/>
      <c r="U243" s="134"/>
      <c r="V243" s="134"/>
      <c r="W243" s="134"/>
    </row>
    <row r="244" spans="1:23" x14ac:dyDescent="0.3">
      <c r="A244" s="133"/>
      <c r="B244" s="135"/>
      <c r="C244" s="135"/>
      <c r="D244" s="135"/>
      <c r="E244" s="134"/>
      <c r="F244" s="138"/>
      <c r="G244" s="138"/>
      <c r="H244" s="136"/>
      <c r="I244" s="136"/>
      <c r="J244" s="136"/>
      <c r="K244" s="138"/>
      <c r="L244" s="138"/>
      <c r="M244" s="135"/>
      <c r="N244" s="135"/>
      <c r="O244" s="134"/>
      <c r="P244" s="135"/>
      <c r="Q244" s="135"/>
      <c r="R244" s="134"/>
      <c r="S244" s="138"/>
      <c r="T244" s="138"/>
      <c r="U244" s="134"/>
      <c r="V244" s="134"/>
      <c r="W244" s="134"/>
    </row>
    <row r="245" spans="1:23" x14ac:dyDescent="0.3">
      <c r="A245" s="133"/>
      <c r="B245" s="135"/>
      <c r="C245" s="135"/>
      <c r="D245" s="135"/>
      <c r="E245" s="134"/>
      <c r="F245" s="138"/>
      <c r="G245" s="138"/>
      <c r="H245" s="136"/>
      <c r="I245" s="136"/>
      <c r="J245" s="136"/>
      <c r="K245" s="138"/>
      <c r="L245" s="138"/>
      <c r="M245" s="135"/>
      <c r="N245" s="135"/>
      <c r="O245" s="134"/>
      <c r="P245" s="135"/>
      <c r="Q245" s="135"/>
      <c r="R245" s="134"/>
      <c r="S245" s="138"/>
      <c r="T245" s="138"/>
      <c r="U245" s="134"/>
      <c r="V245" s="134"/>
      <c r="W245" s="134"/>
    </row>
    <row r="246" spans="1:23" x14ac:dyDescent="0.3">
      <c r="A246" s="133"/>
      <c r="B246" s="135"/>
      <c r="C246" s="135"/>
      <c r="D246" s="135"/>
      <c r="E246" s="134"/>
      <c r="F246" s="138"/>
      <c r="G246" s="138"/>
      <c r="H246" s="136"/>
      <c r="I246" s="136"/>
      <c r="J246" s="136"/>
      <c r="K246" s="138"/>
      <c r="L246" s="138"/>
      <c r="M246" s="135"/>
      <c r="N246" s="135"/>
      <c r="O246" s="134"/>
      <c r="P246" s="135"/>
      <c r="Q246" s="135"/>
      <c r="R246" s="134"/>
      <c r="S246" s="138"/>
      <c r="T246" s="138"/>
      <c r="U246" s="134"/>
      <c r="V246" s="134"/>
      <c r="W246" s="134"/>
    </row>
    <row r="247" spans="1:23" x14ac:dyDescent="0.3">
      <c r="A247" s="133"/>
      <c r="B247" s="135"/>
      <c r="C247" s="135"/>
      <c r="D247" s="135"/>
      <c r="E247" s="134"/>
      <c r="F247" s="138"/>
      <c r="G247" s="138"/>
      <c r="H247" s="136"/>
      <c r="I247" s="136"/>
      <c r="J247" s="136"/>
      <c r="K247" s="138"/>
      <c r="L247" s="138"/>
      <c r="M247" s="135"/>
      <c r="N247" s="135"/>
      <c r="O247" s="134"/>
      <c r="P247" s="135"/>
      <c r="Q247" s="135"/>
      <c r="R247" s="134"/>
      <c r="S247" s="138"/>
      <c r="T247" s="138"/>
      <c r="U247" s="134"/>
      <c r="V247" s="134"/>
      <c r="W247" s="134"/>
    </row>
    <row r="248" spans="1:23" x14ac:dyDescent="0.3">
      <c r="A248" s="133"/>
      <c r="B248" s="135"/>
      <c r="C248" s="135"/>
      <c r="D248" s="135"/>
      <c r="E248" s="134"/>
      <c r="F248" s="138"/>
      <c r="G248" s="138"/>
      <c r="H248" s="136"/>
      <c r="I248" s="136"/>
      <c r="J248" s="136"/>
      <c r="K248" s="138"/>
      <c r="L248" s="138"/>
      <c r="M248" s="135"/>
      <c r="N248" s="135"/>
      <c r="O248" s="134"/>
      <c r="P248" s="135"/>
      <c r="Q248" s="135"/>
      <c r="R248" s="134"/>
      <c r="S248" s="138"/>
      <c r="T248" s="138"/>
      <c r="U248" s="134"/>
      <c r="V248" s="134"/>
      <c r="W248" s="134"/>
    </row>
    <row r="249" spans="1:23" x14ac:dyDescent="0.3">
      <c r="A249" s="133"/>
      <c r="B249" s="135"/>
      <c r="C249" s="135"/>
      <c r="D249" s="135"/>
      <c r="E249" s="134"/>
      <c r="F249" s="138"/>
      <c r="G249" s="138"/>
      <c r="H249" s="136"/>
      <c r="I249" s="136"/>
      <c r="J249" s="136"/>
      <c r="K249" s="138"/>
      <c r="L249" s="138"/>
      <c r="M249" s="135"/>
      <c r="N249" s="135"/>
      <c r="O249" s="134"/>
      <c r="P249" s="135"/>
      <c r="Q249" s="135"/>
      <c r="R249" s="134"/>
      <c r="S249" s="138"/>
      <c r="T249" s="138"/>
      <c r="U249" s="134"/>
      <c r="V249" s="134"/>
      <c r="W249" s="134"/>
    </row>
    <row r="250" spans="1:23" x14ac:dyDescent="0.3">
      <c r="A250" s="133"/>
      <c r="B250" s="135"/>
      <c r="C250" s="135"/>
      <c r="D250" s="135"/>
      <c r="E250" s="134"/>
      <c r="F250" s="138"/>
      <c r="G250" s="138"/>
      <c r="H250" s="136"/>
      <c r="I250" s="136"/>
      <c r="J250" s="136"/>
      <c r="K250" s="138"/>
      <c r="L250" s="138"/>
      <c r="M250" s="135"/>
      <c r="N250" s="135"/>
      <c r="O250" s="134"/>
      <c r="P250" s="135"/>
      <c r="Q250" s="135"/>
      <c r="R250" s="134"/>
      <c r="S250" s="138"/>
      <c r="T250" s="138"/>
      <c r="U250" s="134"/>
      <c r="V250" s="134"/>
      <c r="W250" s="134"/>
    </row>
    <row r="251" spans="1:23" x14ac:dyDescent="0.3">
      <c r="A251" s="133"/>
      <c r="B251" s="135"/>
      <c r="C251" s="135"/>
      <c r="D251" s="135"/>
      <c r="E251" s="134"/>
      <c r="F251" s="138"/>
      <c r="G251" s="138"/>
      <c r="H251" s="136"/>
      <c r="I251" s="136"/>
      <c r="J251" s="136"/>
      <c r="K251" s="138"/>
      <c r="L251" s="138"/>
      <c r="M251" s="135"/>
      <c r="N251" s="135"/>
      <c r="O251" s="134"/>
      <c r="P251" s="135"/>
      <c r="Q251" s="135"/>
      <c r="R251" s="134"/>
      <c r="S251" s="138"/>
      <c r="T251" s="138"/>
      <c r="U251" s="134"/>
      <c r="V251" s="134"/>
      <c r="W251" s="134"/>
    </row>
    <row r="252" spans="1:23" x14ac:dyDescent="0.3">
      <c r="A252" s="133"/>
      <c r="B252" s="135"/>
      <c r="C252" s="135"/>
      <c r="D252" s="135"/>
      <c r="E252" s="134"/>
      <c r="F252" s="138"/>
      <c r="G252" s="138"/>
      <c r="H252" s="136"/>
      <c r="I252" s="136"/>
      <c r="J252" s="136"/>
      <c r="K252" s="138"/>
      <c r="L252" s="138"/>
      <c r="M252" s="135"/>
      <c r="N252" s="135"/>
      <c r="O252" s="134"/>
      <c r="P252" s="135"/>
      <c r="Q252" s="135"/>
      <c r="R252" s="134"/>
      <c r="S252" s="138"/>
      <c r="T252" s="138"/>
      <c r="U252" s="134"/>
      <c r="V252" s="134"/>
      <c r="W252" s="134"/>
    </row>
    <row r="253" spans="1:23" x14ac:dyDescent="0.3">
      <c r="A253" s="133"/>
      <c r="B253" s="135"/>
      <c r="C253" s="135"/>
      <c r="D253" s="135"/>
      <c r="E253" s="134"/>
      <c r="F253" s="138"/>
      <c r="G253" s="138"/>
      <c r="H253" s="136"/>
      <c r="I253" s="136"/>
      <c r="J253" s="136"/>
      <c r="K253" s="138"/>
      <c r="L253" s="138"/>
      <c r="M253" s="135"/>
      <c r="N253" s="135"/>
      <c r="O253" s="134"/>
      <c r="P253" s="135"/>
      <c r="Q253" s="135"/>
      <c r="R253" s="134"/>
      <c r="S253" s="138"/>
      <c r="T253" s="138"/>
      <c r="U253" s="134"/>
      <c r="V253" s="134"/>
      <c r="W253" s="134"/>
    </row>
    <row r="254" spans="1:23" x14ac:dyDescent="0.3">
      <c r="A254" s="133"/>
      <c r="B254" s="135"/>
      <c r="C254" s="135"/>
      <c r="D254" s="135"/>
      <c r="E254" s="134"/>
      <c r="F254" s="138"/>
      <c r="G254" s="138"/>
      <c r="H254" s="136"/>
      <c r="I254" s="136"/>
      <c r="J254" s="136"/>
      <c r="K254" s="138"/>
      <c r="L254" s="138"/>
      <c r="M254" s="135"/>
      <c r="N254" s="135"/>
      <c r="O254" s="134"/>
      <c r="P254" s="135"/>
      <c r="Q254" s="135"/>
      <c r="R254" s="134"/>
      <c r="S254" s="138"/>
      <c r="T254" s="138"/>
      <c r="U254" s="134"/>
      <c r="V254" s="134"/>
      <c r="W254" s="134"/>
    </row>
    <row r="255" spans="1:23" x14ac:dyDescent="0.3">
      <c r="A255" s="133"/>
      <c r="B255" s="135"/>
      <c r="C255" s="135"/>
      <c r="D255" s="135"/>
      <c r="E255" s="134"/>
      <c r="F255" s="138"/>
      <c r="G255" s="138"/>
      <c r="H255" s="136"/>
      <c r="I255" s="136"/>
      <c r="J255" s="136"/>
      <c r="K255" s="138"/>
      <c r="L255" s="138"/>
      <c r="M255" s="135"/>
      <c r="N255" s="135"/>
      <c r="O255" s="134"/>
      <c r="P255" s="135"/>
      <c r="Q255" s="135"/>
      <c r="R255" s="134"/>
      <c r="S255" s="138"/>
      <c r="T255" s="138"/>
      <c r="U255" s="134"/>
      <c r="V255" s="134"/>
      <c r="W255" s="134"/>
    </row>
    <row r="256" spans="1:23" x14ac:dyDescent="0.3">
      <c r="K256" s="138"/>
      <c r="L256" s="138"/>
      <c r="M256" s="135"/>
      <c r="N256" s="135"/>
      <c r="O256" s="134"/>
      <c r="P256" s="135"/>
      <c r="Q256" s="135"/>
      <c r="R256" s="134"/>
      <c r="S256" s="138"/>
      <c r="T256" s="138"/>
      <c r="U256" s="134"/>
      <c r="V256" s="134"/>
      <c r="W256" s="134"/>
    </row>
    <row r="257" spans="1:23" x14ac:dyDescent="0.3">
      <c r="A257" s="131"/>
      <c r="B257" s="131"/>
      <c r="C257" s="131"/>
      <c r="D257" s="131"/>
      <c r="E257" s="131"/>
      <c r="F257" s="137"/>
      <c r="G257" s="137"/>
      <c r="H257" s="137"/>
      <c r="I257" s="137"/>
      <c r="J257" s="137"/>
      <c r="K257" s="138"/>
      <c r="L257" s="138"/>
      <c r="M257" s="135"/>
      <c r="N257" s="135"/>
      <c r="O257" s="134"/>
      <c r="P257" s="135"/>
      <c r="Q257" s="135"/>
      <c r="R257" s="134"/>
      <c r="S257" s="138"/>
      <c r="T257" s="138"/>
      <c r="U257" s="134"/>
      <c r="V257" s="134"/>
      <c r="W257" s="134"/>
    </row>
    <row r="258" spans="1:23" x14ac:dyDescent="0.3">
      <c r="A258" s="131"/>
      <c r="B258" s="131"/>
      <c r="C258" s="131"/>
      <c r="D258" s="131"/>
      <c r="E258" s="131"/>
      <c r="F258" s="132"/>
      <c r="G258" s="132"/>
      <c r="H258" s="132"/>
      <c r="I258" s="132"/>
      <c r="J258" s="132"/>
      <c r="K258" s="138"/>
      <c r="L258" s="138"/>
      <c r="M258" s="135"/>
      <c r="N258" s="135"/>
      <c r="O258" s="134"/>
      <c r="P258" s="135"/>
      <c r="Q258" s="135"/>
      <c r="R258" s="134"/>
      <c r="S258" s="138"/>
      <c r="T258" s="138"/>
      <c r="U258" s="134"/>
      <c r="V258" s="134"/>
      <c r="W258" s="134"/>
    </row>
    <row r="259" spans="1:23" x14ac:dyDescent="0.3">
      <c r="A259" s="131"/>
      <c r="B259" s="132"/>
      <c r="C259" s="132"/>
      <c r="D259" s="132"/>
      <c r="E259" s="132"/>
      <c r="F259" s="132"/>
      <c r="G259" s="132"/>
      <c r="H259" s="132"/>
      <c r="I259" s="132"/>
      <c r="J259" s="132"/>
      <c r="K259" s="138"/>
      <c r="L259" s="138"/>
      <c r="M259" s="135"/>
      <c r="N259" s="135"/>
      <c r="O259" s="134"/>
      <c r="P259" s="135"/>
      <c r="Q259" s="135"/>
      <c r="R259" s="134"/>
      <c r="S259" s="138"/>
      <c r="T259" s="138"/>
      <c r="U259" s="134"/>
      <c r="V259" s="134"/>
      <c r="W259" s="134"/>
    </row>
    <row r="260" spans="1:23" x14ac:dyDescent="0.3">
      <c r="A260" s="139"/>
      <c r="B260" s="135"/>
      <c r="C260" s="135"/>
      <c r="D260" s="135"/>
      <c r="E260" s="134"/>
      <c r="F260" s="135"/>
      <c r="G260" s="135"/>
      <c r="H260" s="135"/>
      <c r="I260" s="135"/>
      <c r="J260" s="135"/>
    </row>
    <row r="261" spans="1:23" x14ac:dyDescent="0.3">
      <c r="A261" s="139"/>
      <c r="B261" s="135"/>
      <c r="C261" s="135"/>
      <c r="D261" s="135"/>
      <c r="E261" s="134"/>
      <c r="F261" s="135"/>
      <c r="G261" s="135"/>
      <c r="H261" s="135"/>
      <c r="I261" s="135"/>
      <c r="J261" s="135"/>
      <c r="K261" s="137"/>
      <c r="L261" s="137"/>
      <c r="M261" s="137"/>
      <c r="N261" s="137"/>
      <c r="O261" s="137"/>
      <c r="P261" s="137"/>
      <c r="Q261" s="137"/>
      <c r="R261" s="137"/>
      <c r="S261" s="137"/>
      <c r="T261" s="137"/>
      <c r="U261" s="137"/>
      <c r="V261" s="137"/>
      <c r="W261" s="137"/>
    </row>
    <row r="262" spans="1:23" x14ac:dyDescent="0.3">
      <c r="A262" s="139"/>
      <c r="B262" s="135"/>
      <c r="C262" s="135"/>
      <c r="D262" s="135"/>
      <c r="E262" s="134"/>
      <c r="F262" s="135"/>
      <c r="G262" s="135"/>
      <c r="H262" s="135"/>
      <c r="I262" s="135"/>
      <c r="J262" s="135"/>
      <c r="K262" s="132"/>
      <c r="L262" s="132"/>
      <c r="M262" s="132"/>
      <c r="N262" s="132"/>
      <c r="O262" s="132"/>
      <c r="P262" s="132"/>
      <c r="Q262" s="132"/>
      <c r="R262" s="132"/>
      <c r="S262" s="141"/>
      <c r="T262" s="132"/>
      <c r="U262" s="132"/>
      <c r="V262" s="132"/>
      <c r="W262" s="132"/>
    </row>
    <row r="263" spans="1:23" x14ac:dyDescent="0.3">
      <c r="A263" s="139"/>
      <c r="B263" s="135"/>
      <c r="C263" s="135"/>
      <c r="D263" s="135"/>
      <c r="E263" s="134"/>
      <c r="F263" s="135"/>
      <c r="G263" s="135"/>
      <c r="H263" s="135"/>
      <c r="I263" s="135"/>
      <c r="J263" s="135"/>
      <c r="K263" s="132"/>
      <c r="L263" s="132"/>
      <c r="M263" s="132"/>
      <c r="N263" s="132"/>
      <c r="O263" s="132"/>
      <c r="P263" s="132"/>
      <c r="Q263" s="132"/>
      <c r="R263" s="132"/>
      <c r="S263" s="132"/>
      <c r="T263" s="132"/>
      <c r="U263" s="132"/>
      <c r="V263" s="132"/>
      <c r="W263" s="132"/>
    </row>
    <row r="264" spans="1:23" x14ac:dyDescent="0.3">
      <c r="A264" s="139"/>
      <c r="B264" s="135"/>
      <c r="C264" s="135"/>
      <c r="D264" s="135"/>
      <c r="E264" s="134"/>
      <c r="F264" s="135"/>
      <c r="G264" s="135"/>
      <c r="H264" s="135"/>
      <c r="I264" s="135"/>
      <c r="J264" s="135"/>
      <c r="K264" s="135"/>
      <c r="L264" s="135"/>
      <c r="M264" s="135"/>
      <c r="N264" s="135"/>
      <c r="O264" s="134"/>
      <c r="P264" s="135"/>
      <c r="Q264" s="135"/>
      <c r="R264" s="134"/>
      <c r="S264" s="135"/>
      <c r="T264" s="135"/>
      <c r="U264" s="134"/>
      <c r="V264" s="134"/>
      <c r="W264" s="134"/>
    </row>
    <row r="265" spans="1:23" x14ac:dyDescent="0.3">
      <c r="A265" s="139"/>
      <c r="B265" s="135"/>
      <c r="C265" s="135"/>
      <c r="D265" s="135"/>
      <c r="E265" s="134"/>
      <c r="F265" s="135"/>
      <c r="G265" s="135"/>
      <c r="H265" s="135"/>
      <c r="I265" s="135"/>
      <c r="J265" s="135"/>
      <c r="K265" s="135"/>
      <c r="L265" s="135"/>
      <c r="M265" s="135"/>
      <c r="N265" s="135"/>
      <c r="O265" s="134"/>
      <c r="P265" s="135"/>
      <c r="Q265" s="135"/>
      <c r="R265" s="134"/>
      <c r="S265" s="135"/>
      <c r="T265" s="135"/>
      <c r="U265" s="134"/>
      <c r="V265" s="134"/>
      <c r="W265" s="134"/>
    </row>
    <row r="266" spans="1:23" x14ac:dyDescent="0.3">
      <c r="A266" s="139"/>
      <c r="B266" s="135"/>
      <c r="C266" s="135"/>
      <c r="D266" s="135"/>
      <c r="E266" s="134"/>
      <c r="F266" s="135"/>
      <c r="G266" s="135"/>
      <c r="H266" s="135"/>
      <c r="I266" s="135"/>
      <c r="J266" s="135"/>
      <c r="K266" s="135"/>
      <c r="L266" s="135"/>
      <c r="M266" s="135"/>
      <c r="N266" s="135"/>
      <c r="O266" s="134"/>
      <c r="P266" s="135"/>
      <c r="Q266" s="135"/>
      <c r="R266" s="134"/>
      <c r="S266" s="135"/>
      <c r="T266" s="135"/>
      <c r="U266" s="134"/>
      <c r="V266" s="134"/>
      <c r="W266" s="134"/>
    </row>
    <row r="267" spans="1:23" x14ac:dyDescent="0.3">
      <c r="A267" s="139"/>
      <c r="B267" s="135"/>
      <c r="C267" s="135"/>
      <c r="D267" s="135"/>
      <c r="E267" s="134"/>
      <c r="F267" s="135"/>
      <c r="G267" s="135"/>
      <c r="H267" s="135"/>
      <c r="I267" s="135"/>
      <c r="J267" s="135"/>
      <c r="K267" s="135"/>
      <c r="L267" s="135"/>
      <c r="M267" s="135"/>
      <c r="N267" s="135"/>
      <c r="O267" s="134"/>
      <c r="P267" s="135"/>
      <c r="Q267" s="135"/>
      <c r="R267" s="134"/>
      <c r="S267" s="135"/>
      <c r="T267" s="135"/>
      <c r="U267" s="134"/>
      <c r="V267" s="134"/>
      <c r="W267" s="134"/>
    </row>
    <row r="268" spans="1:23" x14ac:dyDescent="0.3">
      <c r="A268" s="139"/>
      <c r="B268" s="135"/>
      <c r="C268" s="135"/>
      <c r="D268" s="135"/>
      <c r="E268" s="134"/>
      <c r="F268" s="135"/>
      <c r="G268" s="135"/>
      <c r="H268" s="135"/>
      <c r="I268" s="135"/>
      <c r="J268" s="135"/>
      <c r="K268" s="135"/>
      <c r="L268" s="135"/>
      <c r="M268" s="135"/>
      <c r="N268" s="135"/>
      <c r="O268" s="134"/>
      <c r="P268" s="135"/>
      <c r="Q268" s="135"/>
      <c r="R268" s="134"/>
      <c r="S268" s="135"/>
      <c r="T268" s="135"/>
      <c r="U268" s="134"/>
      <c r="V268" s="134"/>
      <c r="W268" s="134"/>
    </row>
    <row r="269" spans="1:23" x14ac:dyDescent="0.3">
      <c r="A269" s="139"/>
      <c r="B269" s="135"/>
      <c r="C269" s="135"/>
      <c r="D269" s="135"/>
      <c r="E269" s="134"/>
      <c r="F269" s="135"/>
      <c r="G269" s="135"/>
      <c r="H269" s="135"/>
      <c r="I269" s="135"/>
      <c r="J269" s="135"/>
      <c r="K269" s="135"/>
      <c r="L269" s="135"/>
      <c r="M269" s="135"/>
      <c r="N269" s="135"/>
      <c r="O269" s="134"/>
      <c r="P269" s="135"/>
      <c r="Q269" s="135"/>
      <c r="R269" s="134"/>
      <c r="S269" s="135"/>
      <c r="T269" s="135"/>
      <c r="U269" s="134"/>
      <c r="V269" s="134"/>
      <c r="W269" s="134"/>
    </row>
    <row r="270" spans="1:23" x14ac:dyDescent="0.3">
      <c r="A270" s="139"/>
      <c r="B270" s="135"/>
      <c r="C270" s="135"/>
      <c r="D270" s="135"/>
      <c r="E270" s="134"/>
      <c r="F270" s="135"/>
      <c r="G270" s="135"/>
      <c r="H270" s="135"/>
      <c r="I270" s="135"/>
      <c r="J270" s="135"/>
      <c r="K270" s="135"/>
      <c r="L270" s="135"/>
      <c r="M270" s="135"/>
      <c r="N270" s="135"/>
      <c r="O270" s="134"/>
      <c r="P270" s="135"/>
      <c r="Q270" s="135"/>
      <c r="R270" s="134"/>
      <c r="S270" s="135"/>
      <c r="T270" s="135"/>
      <c r="U270" s="134"/>
      <c r="V270" s="134"/>
      <c r="W270" s="134"/>
    </row>
    <row r="271" spans="1:23" x14ac:dyDescent="0.3">
      <c r="A271" s="139"/>
      <c r="B271" s="135"/>
      <c r="C271" s="135"/>
      <c r="D271" s="135"/>
      <c r="E271" s="134"/>
      <c r="F271" s="135"/>
      <c r="G271" s="135"/>
      <c r="H271" s="135"/>
      <c r="I271" s="135"/>
      <c r="J271" s="135"/>
      <c r="K271" s="135"/>
      <c r="L271" s="135"/>
      <c r="M271" s="135"/>
      <c r="N271" s="135"/>
      <c r="O271" s="134"/>
      <c r="P271" s="135"/>
      <c r="Q271" s="135"/>
      <c r="R271" s="134"/>
      <c r="S271" s="135"/>
      <c r="T271" s="135"/>
      <c r="U271" s="134"/>
      <c r="V271" s="134"/>
      <c r="W271" s="134"/>
    </row>
    <row r="272" spans="1:23" x14ac:dyDescent="0.3">
      <c r="A272" s="139"/>
      <c r="B272" s="135"/>
      <c r="C272" s="135"/>
      <c r="D272" s="135"/>
      <c r="E272" s="134"/>
      <c r="F272" s="135"/>
      <c r="G272" s="135"/>
      <c r="H272" s="135"/>
      <c r="I272" s="135"/>
      <c r="J272" s="135"/>
      <c r="K272" s="135"/>
      <c r="L272" s="135"/>
      <c r="M272" s="135"/>
      <c r="N272" s="135"/>
      <c r="O272" s="134"/>
      <c r="P272" s="135"/>
      <c r="Q272" s="135"/>
      <c r="R272" s="134"/>
      <c r="S272" s="135"/>
      <c r="T272" s="135"/>
      <c r="U272" s="134"/>
      <c r="V272" s="134"/>
      <c r="W272" s="134"/>
    </row>
    <row r="273" spans="1:23" x14ac:dyDescent="0.3">
      <c r="A273" s="139"/>
      <c r="B273" s="135"/>
      <c r="C273" s="135"/>
      <c r="D273" s="135"/>
      <c r="E273" s="134"/>
      <c r="F273" s="135"/>
      <c r="G273" s="135"/>
      <c r="H273" s="135"/>
      <c r="I273" s="135"/>
      <c r="J273" s="135"/>
      <c r="K273" s="135"/>
      <c r="L273" s="135"/>
      <c r="M273" s="135"/>
      <c r="N273" s="135"/>
      <c r="O273" s="134"/>
      <c r="P273" s="135"/>
      <c r="Q273" s="135"/>
      <c r="R273" s="134"/>
      <c r="S273" s="135"/>
      <c r="T273" s="135"/>
      <c r="U273" s="134"/>
      <c r="V273" s="134"/>
      <c r="W273" s="134"/>
    </row>
    <row r="274" spans="1:23" x14ac:dyDescent="0.3">
      <c r="A274" s="139"/>
      <c r="B274" s="135"/>
      <c r="C274" s="135"/>
      <c r="D274" s="135"/>
      <c r="E274" s="134"/>
      <c r="F274" s="135"/>
      <c r="G274" s="135"/>
      <c r="H274" s="135"/>
      <c r="I274" s="135"/>
      <c r="J274" s="135"/>
      <c r="K274" s="135"/>
      <c r="L274" s="135"/>
      <c r="M274" s="135"/>
      <c r="N274" s="135"/>
      <c r="O274" s="134"/>
      <c r="P274" s="135"/>
      <c r="Q274" s="135"/>
      <c r="R274" s="134"/>
      <c r="S274" s="135"/>
      <c r="T274" s="135"/>
      <c r="U274" s="134"/>
      <c r="V274" s="134"/>
      <c r="W274" s="134"/>
    </row>
    <row r="275" spans="1:23" x14ac:dyDescent="0.3">
      <c r="A275" s="139"/>
      <c r="B275" s="135"/>
      <c r="C275" s="135"/>
      <c r="D275" s="135"/>
      <c r="E275" s="134"/>
      <c r="F275" s="135"/>
      <c r="G275" s="135"/>
      <c r="H275" s="135"/>
      <c r="I275" s="135"/>
      <c r="J275" s="135"/>
      <c r="K275" s="135"/>
      <c r="L275" s="135"/>
      <c r="M275" s="135"/>
      <c r="N275" s="135"/>
      <c r="O275" s="134"/>
      <c r="P275" s="135"/>
      <c r="Q275" s="135"/>
      <c r="R275" s="134"/>
      <c r="S275" s="135"/>
      <c r="T275" s="135"/>
      <c r="U275" s="134"/>
      <c r="V275" s="134"/>
      <c r="W275" s="134"/>
    </row>
    <row r="276" spans="1:23" x14ac:dyDescent="0.3">
      <c r="A276" s="139"/>
      <c r="B276" s="135"/>
      <c r="C276" s="135"/>
      <c r="D276" s="135"/>
      <c r="E276" s="134"/>
      <c r="F276" s="135"/>
      <c r="G276" s="135"/>
      <c r="H276" s="135"/>
      <c r="I276" s="135"/>
      <c r="J276" s="135"/>
      <c r="K276" s="135"/>
      <c r="L276" s="135"/>
      <c r="M276" s="135"/>
      <c r="N276" s="135"/>
      <c r="O276" s="134"/>
      <c r="P276" s="135"/>
      <c r="Q276" s="135"/>
      <c r="R276" s="134"/>
      <c r="S276" s="135"/>
      <c r="T276" s="135"/>
      <c r="U276" s="134"/>
      <c r="V276" s="134"/>
      <c r="W276" s="134"/>
    </row>
    <row r="277" spans="1:23" x14ac:dyDescent="0.3">
      <c r="A277" s="139"/>
      <c r="B277" s="135"/>
      <c r="C277" s="135"/>
      <c r="D277" s="135"/>
      <c r="E277" s="134"/>
      <c r="F277" s="135"/>
      <c r="G277" s="135"/>
      <c r="H277" s="135"/>
      <c r="I277" s="135"/>
      <c r="J277" s="135"/>
      <c r="K277" s="135"/>
      <c r="L277" s="135"/>
      <c r="M277" s="135"/>
      <c r="N277" s="135"/>
      <c r="O277" s="134"/>
      <c r="P277" s="135"/>
      <c r="Q277" s="135"/>
      <c r="R277" s="134"/>
      <c r="S277" s="135"/>
      <c r="T277" s="135"/>
      <c r="U277" s="134"/>
      <c r="V277" s="134"/>
      <c r="W277" s="134"/>
    </row>
    <row r="278" spans="1:23" x14ac:dyDescent="0.3">
      <c r="A278" s="139"/>
      <c r="B278" s="135"/>
      <c r="C278" s="135"/>
      <c r="D278" s="135"/>
      <c r="E278" s="134"/>
      <c r="F278" s="135"/>
      <c r="G278" s="135"/>
      <c r="H278" s="135"/>
      <c r="I278" s="135"/>
      <c r="J278" s="135"/>
      <c r="K278" s="135"/>
      <c r="L278" s="135"/>
      <c r="M278" s="135"/>
      <c r="N278" s="135"/>
      <c r="O278" s="134"/>
      <c r="P278" s="135"/>
      <c r="Q278" s="135"/>
      <c r="R278" s="134"/>
      <c r="S278" s="135"/>
      <c r="T278" s="135"/>
      <c r="U278" s="134"/>
      <c r="V278" s="134"/>
      <c r="W278" s="134"/>
    </row>
    <row r="279" spans="1:23" x14ac:dyDescent="0.3">
      <c r="A279" s="139"/>
      <c r="B279" s="135"/>
      <c r="C279" s="135"/>
      <c r="D279" s="135"/>
      <c r="E279" s="134"/>
      <c r="F279" s="135"/>
      <c r="G279" s="135"/>
      <c r="H279" s="135"/>
      <c r="I279" s="135"/>
      <c r="J279" s="135"/>
      <c r="K279" s="135"/>
      <c r="L279" s="135"/>
      <c r="M279" s="135"/>
      <c r="N279" s="135"/>
      <c r="O279" s="134"/>
      <c r="P279" s="135"/>
      <c r="Q279" s="135"/>
      <c r="R279" s="134"/>
      <c r="S279" s="135"/>
      <c r="T279" s="135"/>
      <c r="U279" s="134"/>
      <c r="V279" s="134"/>
      <c r="W279" s="134"/>
    </row>
    <row r="280" spans="1:23" x14ac:dyDescent="0.3">
      <c r="A280" s="139"/>
      <c r="B280" s="135"/>
      <c r="C280" s="135"/>
      <c r="D280" s="135"/>
      <c r="E280" s="134"/>
      <c r="F280" s="135"/>
      <c r="G280" s="135"/>
      <c r="H280" s="135"/>
      <c r="I280" s="135"/>
      <c r="J280" s="135"/>
      <c r="K280" s="135"/>
      <c r="L280" s="135"/>
      <c r="M280" s="135"/>
      <c r="N280" s="135"/>
      <c r="O280" s="134"/>
      <c r="P280" s="135"/>
      <c r="Q280" s="135"/>
      <c r="R280" s="134"/>
      <c r="S280" s="135"/>
      <c r="T280" s="135"/>
      <c r="U280" s="134"/>
      <c r="V280" s="134"/>
      <c r="W280" s="134"/>
    </row>
    <row r="281" spans="1:23" x14ac:dyDescent="0.3">
      <c r="A281" s="139"/>
      <c r="B281" s="135"/>
      <c r="C281" s="135"/>
      <c r="D281" s="135"/>
      <c r="E281" s="134"/>
      <c r="F281" s="135"/>
      <c r="G281" s="135"/>
      <c r="H281" s="135"/>
      <c r="I281" s="135"/>
      <c r="J281" s="135"/>
      <c r="K281" s="135"/>
      <c r="L281" s="135"/>
      <c r="M281" s="135"/>
      <c r="N281" s="135"/>
      <c r="O281" s="134"/>
      <c r="P281" s="135"/>
      <c r="Q281" s="135"/>
      <c r="R281" s="134"/>
      <c r="S281" s="135"/>
      <c r="T281" s="135"/>
      <c r="U281" s="134"/>
      <c r="V281" s="134"/>
      <c r="W281" s="134"/>
    </row>
    <row r="282" spans="1:23" x14ac:dyDescent="0.3">
      <c r="A282" s="139"/>
      <c r="B282" s="135"/>
      <c r="C282" s="135"/>
      <c r="D282" s="135"/>
      <c r="E282" s="134"/>
      <c r="F282" s="135"/>
      <c r="G282" s="135"/>
      <c r="H282" s="135"/>
      <c r="I282" s="135"/>
      <c r="J282" s="135"/>
      <c r="K282" s="135"/>
      <c r="L282" s="135"/>
      <c r="M282" s="135"/>
      <c r="N282" s="135"/>
      <c r="O282" s="134"/>
      <c r="P282" s="135"/>
      <c r="Q282" s="135"/>
      <c r="R282" s="134"/>
      <c r="S282" s="135"/>
      <c r="T282" s="135"/>
      <c r="U282" s="134"/>
      <c r="V282" s="134"/>
      <c r="W282" s="134"/>
    </row>
    <row r="283" spans="1:23" x14ac:dyDescent="0.3">
      <c r="A283" s="139"/>
      <c r="B283" s="135"/>
      <c r="C283" s="135"/>
      <c r="D283" s="135"/>
      <c r="E283" s="134"/>
      <c r="F283" s="135"/>
      <c r="G283" s="135"/>
      <c r="H283" s="135"/>
      <c r="I283" s="135"/>
      <c r="J283" s="135"/>
      <c r="K283" s="135"/>
      <c r="L283" s="135"/>
      <c r="M283" s="135"/>
      <c r="N283" s="135"/>
      <c r="O283" s="134"/>
      <c r="P283" s="135"/>
      <c r="Q283" s="135"/>
      <c r="R283" s="134"/>
      <c r="S283" s="135"/>
      <c r="T283" s="135"/>
      <c r="U283" s="134"/>
      <c r="V283" s="134"/>
      <c r="W283" s="134"/>
    </row>
    <row r="284" spans="1:23" x14ac:dyDescent="0.3">
      <c r="K284" s="135"/>
      <c r="L284" s="135"/>
      <c r="M284" s="135"/>
      <c r="N284" s="135"/>
      <c r="O284" s="134"/>
      <c r="P284" s="135"/>
      <c r="Q284" s="135"/>
      <c r="R284" s="134"/>
      <c r="S284" s="135"/>
      <c r="T284" s="135"/>
      <c r="U284" s="134"/>
      <c r="V284" s="134"/>
      <c r="W284" s="134"/>
    </row>
    <row r="285" spans="1:23" x14ac:dyDescent="0.3">
      <c r="K285" s="135"/>
      <c r="L285" s="135"/>
      <c r="M285" s="135"/>
      <c r="N285" s="135"/>
      <c r="O285" s="134"/>
      <c r="P285" s="135"/>
      <c r="Q285" s="135"/>
      <c r="R285" s="134"/>
      <c r="S285" s="135"/>
      <c r="T285" s="135"/>
      <c r="U285" s="134"/>
      <c r="V285" s="134"/>
      <c r="W285" s="134"/>
    </row>
    <row r="286" spans="1:23" x14ac:dyDescent="0.3">
      <c r="K286" s="135"/>
      <c r="L286" s="135"/>
      <c r="M286" s="135"/>
      <c r="N286" s="135"/>
      <c r="O286" s="134"/>
      <c r="P286" s="135"/>
      <c r="Q286" s="135"/>
      <c r="R286" s="134"/>
      <c r="S286" s="135"/>
      <c r="T286" s="135"/>
      <c r="U286" s="134"/>
      <c r="V286" s="134"/>
      <c r="W286" s="134"/>
    </row>
    <row r="287" spans="1:23" x14ac:dyDescent="0.3">
      <c r="K287" s="135"/>
      <c r="L287" s="135"/>
      <c r="M287" s="135"/>
      <c r="N287" s="135"/>
      <c r="O287" s="134"/>
      <c r="P287" s="135"/>
      <c r="Q287" s="135"/>
      <c r="R287" s="134"/>
      <c r="S287" s="135"/>
      <c r="T287" s="135"/>
      <c r="U287" s="134"/>
      <c r="V287" s="134"/>
      <c r="W287" s="134"/>
    </row>
  </sheetData>
  <mergeCells count="39">
    <mergeCell ref="A1:O1"/>
    <mergeCell ref="A3:B5"/>
    <mergeCell ref="C3:E3"/>
    <mergeCell ref="F3:H3"/>
    <mergeCell ref="J3:K4"/>
    <mergeCell ref="M3:O3"/>
    <mergeCell ref="M4:N4"/>
    <mergeCell ref="M5:O5"/>
    <mergeCell ref="F34:I34"/>
    <mergeCell ref="A36:I36"/>
    <mergeCell ref="E38:G38"/>
    <mergeCell ref="F42:I42"/>
    <mergeCell ref="A7:C7"/>
    <mergeCell ref="E7:G7"/>
    <mergeCell ref="B8:C8"/>
    <mergeCell ref="A10:C10"/>
    <mergeCell ref="A17:I17"/>
    <mergeCell ref="M18:O18"/>
    <mergeCell ref="F26:I26"/>
    <mergeCell ref="A28:I28"/>
    <mergeCell ref="A29:B29"/>
    <mergeCell ref="C29:E29"/>
    <mergeCell ref="F29:G29"/>
    <mergeCell ref="H29:I29"/>
    <mergeCell ref="A18:B18"/>
    <mergeCell ref="C18:D18"/>
    <mergeCell ref="E18:F18"/>
    <mergeCell ref="G18:I18"/>
    <mergeCell ref="A44:I44"/>
    <mergeCell ref="H56:I56"/>
    <mergeCell ref="G57:I57"/>
    <mergeCell ref="A59:I59"/>
    <mergeCell ref="A49:B49"/>
    <mergeCell ref="F51:I51"/>
    <mergeCell ref="A53:E53"/>
    <mergeCell ref="G53:I53"/>
    <mergeCell ref="D54:E54"/>
    <mergeCell ref="D55:E55"/>
    <mergeCell ref="A45:B45"/>
  </mergeCells>
  <conditionalFormatting sqref="D54:D56 A59 G43:H43 G27 G35 G29:G32 F26:F27 G63:H63 G45:H45 G48:H50 G46:G47 G57:I57 F42:F43 E46:E47 F45:F51 F29:F35">
    <cfRule type="containsText" dxfId="7" priority="1" operator="containsText" text="Unsafe">
      <formula>NOT(ISERROR(SEARCH("Unsafe",A26)))</formula>
    </cfRule>
    <cfRule type="containsText" dxfId="6" priority="2" operator="containsText" text="Safe">
      <formula>NOT(ISERROR(SEARCH("Safe",A26)))</formula>
    </cfRule>
  </conditionalFormatting>
  <dataValidations count="1">
    <dataValidation type="list" allowBlank="1" showInputMessage="1" showErrorMessage="1" sqref="B8" xr:uid="{3EC10076-42B6-4D65-AC80-39FCBF5361C6}">
      <formula1>$A$122:$A$124</formula1>
    </dataValidation>
  </dataValidation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12CAF-AD37-4840-80CE-996519107A6D}">
  <dimension ref="A1:AB287"/>
  <sheetViews>
    <sheetView workbookViewId="0">
      <selection activeCell="G6" sqref="G6"/>
    </sheetView>
  </sheetViews>
  <sheetFormatPr defaultColWidth="9.109375" defaultRowHeight="14.4" x14ac:dyDescent="0.3"/>
  <cols>
    <col min="1" max="1" width="11.33203125" style="73" bestFit="1" customWidth="1"/>
    <col min="2" max="2" width="10.44140625" style="73" customWidth="1"/>
    <col min="3" max="3" width="9.44140625" style="73" customWidth="1"/>
    <col min="4" max="4" width="10.109375" style="73" customWidth="1"/>
    <col min="5" max="5" width="12.6640625" style="73" customWidth="1"/>
    <col min="6" max="6" width="7.6640625" style="73" bestFit="1" customWidth="1"/>
    <col min="7" max="7" width="9.33203125" style="73" customWidth="1"/>
    <col min="8" max="8" width="7.88671875" style="73" customWidth="1"/>
    <col min="9" max="9" width="10.44140625" style="73" customWidth="1"/>
    <col min="10" max="10" width="13.33203125" style="73" bestFit="1" customWidth="1"/>
    <col min="11" max="11" width="6" style="73" customWidth="1"/>
    <col min="12" max="12" width="4.6640625" style="73" customWidth="1"/>
    <col min="13" max="13" width="10.6640625" style="73" customWidth="1"/>
    <col min="14" max="14" width="11.44140625" style="73" customWidth="1"/>
    <col min="15" max="15" width="9.5546875" style="73" customWidth="1"/>
    <col min="16" max="16384" width="9.109375" style="73"/>
  </cols>
  <sheetData>
    <row r="1" spans="1:20" ht="17.399999999999999" x14ac:dyDescent="0.3">
      <c r="A1" s="188" t="s">
        <v>34</v>
      </c>
      <c r="B1" s="188"/>
      <c r="C1" s="188"/>
      <c r="D1" s="188"/>
      <c r="E1" s="188"/>
      <c r="F1" s="188"/>
      <c r="G1" s="188"/>
      <c r="H1" s="188"/>
      <c r="I1" s="188"/>
      <c r="J1" s="188"/>
      <c r="K1" s="188"/>
      <c r="L1" s="188"/>
      <c r="M1" s="188"/>
      <c r="N1" s="188"/>
      <c r="O1" s="188"/>
    </row>
    <row r="2" spans="1:20" ht="15" thickBot="1" x14ac:dyDescent="0.35"/>
    <row r="3" spans="1:20" ht="15" thickBot="1" x14ac:dyDescent="0.35">
      <c r="A3" s="189" t="s">
        <v>35</v>
      </c>
      <c r="B3" s="190"/>
      <c r="C3" s="195" t="s">
        <v>36</v>
      </c>
      <c r="D3" s="196"/>
      <c r="E3" s="197"/>
      <c r="F3" s="195" t="s">
        <v>37</v>
      </c>
      <c r="G3" s="196"/>
      <c r="H3" s="197"/>
      <c r="J3" s="198" t="s">
        <v>30</v>
      </c>
      <c r="K3" s="199"/>
      <c r="M3" s="202" t="s">
        <v>38</v>
      </c>
      <c r="N3" s="203"/>
      <c r="O3" s="204"/>
    </row>
    <row r="4" spans="1:20" ht="15" thickBot="1" x14ac:dyDescent="0.35">
      <c r="A4" s="191"/>
      <c r="B4" s="192"/>
      <c r="C4" s="74" t="s">
        <v>39</v>
      </c>
      <c r="D4" s="75">
        <v>2</v>
      </c>
      <c r="E4" s="76" t="s">
        <v>40</v>
      </c>
      <c r="F4" s="77" t="s">
        <v>41</v>
      </c>
      <c r="G4" s="75">
        <v>0.8</v>
      </c>
      <c r="H4" s="76" t="s">
        <v>40</v>
      </c>
      <c r="J4" s="200"/>
      <c r="K4" s="201"/>
      <c r="M4" s="205" t="s">
        <v>42</v>
      </c>
      <c r="N4" s="206"/>
      <c r="O4" s="78">
        <f>B11*100/(0.75*N19)</f>
        <v>5932.7811111111114</v>
      </c>
    </row>
    <row r="5" spans="1:20" ht="15" thickBot="1" x14ac:dyDescent="0.35">
      <c r="A5" s="193"/>
      <c r="B5" s="194"/>
      <c r="C5" s="79" t="s">
        <v>43</v>
      </c>
      <c r="D5" s="80">
        <v>40</v>
      </c>
      <c r="E5" s="81" t="s">
        <v>40</v>
      </c>
      <c r="F5" s="82" t="s">
        <v>44</v>
      </c>
      <c r="G5" s="80">
        <v>80</v>
      </c>
      <c r="H5" s="81" t="s">
        <v>40</v>
      </c>
      <c r="J5" s="83" t="s">
        <v>45</v>
      </c>
      <c r="K5" s="84">
        <v>400</v>
      </c>
      <c r="M5" s="207" t="s">
        <v>46</v>
      </c>
      <c r="N5" s="208"/>
      <c r="O5" s="209"/>
    </row>
    <row r="6" spans="1:20" ht="15" thickBot="1" x14ac:dyDescent="0.35">
      <c r="I6" s="72"/>
      <c r="J6" s="85" t="s">
        <v>47</v>
      </c>
      <c r="K6" s="72"/>
      <c r="M6" s="86" t="s">
        <v>48</v>
      </c>
      <c r="N6" s="87">
        <f>((G4*G5^3/12)+2*(D5*D4^3/12+D5*D4*((G5+D4)/2)^2))</f>
        <v>303146.66666666663</v>
      </c>
      <c r="O6" s="88" t="s">
        <v>49</v>
      </c>
    </row>
    <row r="7" spans="1:20" x14ac:dyDescent="0.3">
      <c r="A7" s="180" t="s">
        <v>50</v>
      </c>
      <c r="B7" s="181"/>
      <c r="C7" s="182"/>
      <c r="E7" s="180" t="s">
        <v>51</v>
      </c>
      <c r="F7" s="181"/>
      <c r="G7" s="182"/>
      <c r="I7" s="72"/>
      <c r="J7" s="72"/>
      <c r="K7" s="72"/>
      <c r="M7" s="86" t="s">
        <v>52</v>
      </c>
      <c r="N7" s="87">
        <f>((G5*G4^3/12)+(D4*D5^3/6))</f>
        <v>21336.746666666666</v>
      </c>
      <c r="O7" s="88" t="s">
        <v>49</v>
      </c>
    </row>
    <row r="8" spans="1:20" ht="15" thickBot="1" x14ac:dyDescent="0.35">
      <c r="A8" s="89" t="s">
        <v>53</v>
      </c>
      <c r="B8" s="183" t="s">
        <v>54</v>
      </c>
      <c r="C8" s="184"/>
      <c r="E8" s="91" t="s">
        <v>55</v>
      </c>
      <c r="F8" s="92">
        <v>400</v>
      </c>
      <c r="G8" s="93" t="s">
        <v>40</v>
      </c>
      <c r="I8" s="72"/>
      <c r="J8" s="72"/>
      <c r="K8" s="72"/>
      <c r="M8" s="86" t="s">
        <v>56</v>
      </c>
      <c r="N8" s="94">
        <f>(((G4*G5^3/12)+2*(D5*D4^3/12+D5*D4*((G5+D4)/2)^2))/N10)^0.5</f>
        <v>36.787679096857055</v>
      </c>
      <c r="O8" s="88" t="s">
        <v>40</v>
      </c>
      <c r="R8" s="72"/>
      <c r="S8" s="72"/>
      <c r="T8" s="72"/>
    </row>
    <row r="9" spans="1:20" ht="15" thickBot="1" x14ac:dyDescent="0.35">
      <c r="E9" s="91" t="s">
        <v>57</v>
      </c>
      <c r="F9" s="95">
        <v>1.3</v>
      </c>
      <c r="G9" s="93"/>
      <c r="I9" s="72"/>
      <c r="J9" s="72"/>
      <c r="K9" s="72"/>
      <c r="M9" s="86" t="s">
        <v>58</v>
      </c>
      <c r="N9" s="94">
        <f>(((G5*G4^3/12)+(D4*D5^3/6))/N10)^0.5</f>
        <v>9.7597814183173863</v>
      </c>
      <c r="O9" s="88" t="s">
        <v>40</v>
      </c>
      <c r="Q9" s="72"/>
      <c r="R9" s="72"/>
      <c r="S9" s="72"/>
      <c r="T9" s="72"/>
    </row>
    <row r="10" spans="1:20" ht="15" thickBot="1" x14ac:dyDescent="0.35">
      <c r="A10" s="185" t="s">
        <v>59</v>
      </c>
      <c r="B10" s="186"/>
      <c r="C10" s="187"/>
      <c r="D10" s="96"/>
      <c r="E10" s="91" t="s">
        <v>60</v>
      </c>
      <c r="F10" s="92">
        <v>1201.5</v>
      </c>
      <c r="G10" s="93" t="s">
        <v>40</v>
      </c>
      <c r="I10" s="72"/>
      <c r="J10" s="72"/>
      <c r="K10" s="72"/>
      <c r="M10" s="86" t="s">
        <v>61</v>
      </c>
      <c r="N10" s="94">
        <f>G5*G4+2*D4*D5</f>
        <v>224</v>
      </c>
      <c r="O10" s="88" t="s">
        <v>62</v>
      </c>
      <c r="Q10" s="72"/>
      <c r="R10" s="72"/>
      <c r="S10" s="72"/>
      <c r="T10" s="72"/>
    </row>
    <row r="11" spans="1:20" x14ac:dyDescent="0.3">
      <c r="A11" s="74" t="s">
        <v>63</v>
      </c>
      <c r="B11" s="97">
        <v>106.79006</v>
      </c>
      <c r="C11" s="76" t="s">
        <v>64</v>
      </c>
      <c r="D11" s="98"/>
      <c r="E11" s="91" t="s">
        <v>65</v>
      </c>
      <c r="F11" s="92">
        <v>800</v>
      </c>
      <c r="G11" s="93" t="s">
        <v>40</v>
      </c>
      <c r="H11" s="72"/>
      <c r="I11" s="72"/>
      <c r="J11" s="72"/>
      <c r="K11" s="72"/>
      <c r="M11" s="86" t="s">
        <v>66</v>
      </c>
      <c r="N11" s="94">
        <f>G4*(G5+2*D4)</f>
        <v>67.2</v>
      </c>
      <c r="O11" s="88" t="s">
        <v>62</v>
      </c>
      <c r="Q11" s="72"/>
      <c r="R11" s="72"/>
      <c r="S11" s="72"/>
      <c r="T11" s="72"/>
    </row>
    <row r="12" spans="1:20" x14ac:dyDescent="0.3">
      <c r="A12" s="99"/>
      <c r="B12" s="100"/>
      <c r="C12" s="101"/>
      <c r="D12" s="98"/>
      <c r="E12" s="91" t="s">
        <v>67</v>
      </c>
      <c r="F12" s="92">
        <v>400</v>
      </c>
      <c r="G12" s="93" t="s">
        <v>40</v>
      </c>
      <c r="H12" s="72"/>
      <c r="M12" s="86" t="s">
        <v>68</v>
      </c>
      <c r="N12" s="94">
        <f>((G4*G5^3/12)+2*(D5*D4^3/12+D5*D4*((G5+D4)/2)^2))/(0.5*G5+D4)</f>
        <v>7217.7777777777765</v>
      </c>
      <c r="O12" s="88" t="s">
        <v>69</v>
      </c>
      <c r="Q12" s="72"/>
      <c r="R12" s="72"/>
      <c r="S12" s="72"/>
      <c r="T12" s="72"/>
    </row>
    <row r="13" spans="1:20" ht="15" thickBot="1" x14ac:dyDescent="0.35">
      <c r="A13" s="91" t="s">
        <v>70</v>
      </c>
      <c r="B13" s="102">
        <v>15.822800000000001</v>
      </c>
      <c r="C13" s="93" t="s">
        <v>71</v>
      </c>
      <c r="E13" s="79" t="s">
        <v>72</v>
      </c>
      <c r="F13" s="80">
        <v>400</v>
      </c>
      <c r="G13" s="81" t="s">
        <v>40</v>
      </c>
      <c r="H13" s="72"/>
      <c r="M13" s="86" t="s">
        <v>73</v>
      </c>
      <c r="N13" s="94">
        <f>((D4*D5^3/3)+(G5*G4^3/6))/D5</f>
        <v>1066.8373333333334</v>
      </c>
      <c r="O13" s="88" t="s">
        <v>69</v>
      </c>
      <c r="Q13" s="72"/>
      <c r="R13" s="72"/>
      <c r="S13" s="72"/>
      <c r="T13" s="72"/>
    </row>
    <row r="14" spans="1:20" x14ac:dyDescent="0.3">
      <c r="A14" s="91" t="s">
        <v>74</v>
      </c>
      <c r="B14" s="102">
        <v>0</v>
      </c>
      <c r="C14" s="93" t="s">
        <v>71</v>
      </c>
      <c r="E14" s="72"/>
      <c r="F14" s="72"/>
      <c r="G14" s="72"/>
      <c r="H14" s="72"/>
      <c r="M14" s="86" t="s">
        <v>75</v>
      </c>
      <c r="N14" s="94">
        <f>D5*D4*(G5+G4)+0.25*G4*(G5)^2</f>
        <v>7744</v>
      </c>
      <c r="O14" s="88" t="s">
        <v>69</v>
      </c>
      <c r="Q14" s="72"/>
      <c r="R14" s="72"/>
      <c r="S14" s="72"/>
      <c r="T14" s="72"/>
    </row>
    <row r="15" spans="1:20" ht="15" thickBot="1" x14ac:dyDescent="0.35">
      <c r="A15" s="79" t="s">
        <v>76</v>
      </c>
      <c r="B15" s="80">
        <v>7.1234000000000002</v>
      </c>
      <c r="C15" s="81" t="s">
        <v>71</v>
      </c>
      <c r="E15" s="103"/>
      <c r="F15" s="103"/>
      <c r="G15" s="103"/>
      <c r="H15" s="103"/>
      <c r="M15" s="86" t="s">
        <v>77</v>
      </c>
      <c r="N15" s="94">
        <f>(D4*D5^2/2)+(G5*G4^2/4)</f>
        <v>1612.8</v>
      </c>
      <c r="O15" s="88" t="s">
        <v>69</v>
      </c>
      <c r="Q15"/>
      <c r="R15"/>
    </row>
    <row r="16" spans="1:20" ht="15" thickBot="1" x14ac:dyDescent="0.35">
      <c r="M16" s="104" t="s">
        <v>78</v>
      </c>
      <c r="N16" s="105">
        <f>(((D4*D5^3/12)+(((G5)/6)*G4^3/12))/(D5*D4+(G5*G4/6)))^0.5</f>
        <v>10.846812127686794</v>
      </c>
      <c r="O16" s="106" t="s">
        <v>40</v>
      </c>
      <c r="Q16"/>
      <c r="R16"/>
    </row>
    <row r="17" spans="1:18" ht="15" thickBot="1" x14ac:dyDescent="0.35">
      <c r="A17" s="168" t="s">
        <v>79</v>
      </c>
      <c r="B17" s="169"/>
      <c r="C17" s="169"/>
      <c r="D17" s="169"/>
      <c r="E17" s="169"/>
      <c r="F17" s="169"/>
      <c r="G17" s="169"/>
      <c r="H17" s="169"/>
      <c r="I17" s="170"/>
      <c r="L17" s="72"/>
      <c r="Q17"/>
      <c r="R17"/>
    </row>
    <row r="18" spans="1:18" ht="15" thickBot="1" x14ac:dyDescent="0.35">
      <c r="A18" s="178" t="s">
        <v>80</v>
      </c>
      <c r="B18" s="179"/>
      <c r="C18" s="171" t="str">
        <f>IF((((D5-G4)/2)/D4)&lt;=(15.3/(N19)^0.5),"Compact Flange",IF((((D5-G4)/2)/D4)&lt;=(28/(N19)^0.5),"Non-Compact Flange","Slender Flange"))</f>
        <v>Compact Flange</v>
      </c>
      <c r="D18" s="171"/>
      <c r="E18" s="171" t="str">
        <f>IF((G5/G4)&lt;=(127/(N19)^0.5),"Compact Web",IF((G5/G4)&lt;=(222/(N19)^0.5),"Non-Compact Web","Slender Web"))</f>
        <v>Non-Compact Web</v>
      </c>
      <c r="F18" s="171"/>
      <c r="G18" s="171" t="str">
        <f>IF(AND(C18="Compact Flange",E18="Compact Web"),"Compact Section",IF(OR(AND(C18="Compact Flange",E18="Non-Compact Web"),AND(C18="Non-Compact Flange",E18="Compact Web"),AND(C18="Non-Compact Flange",E18="Non-Compact Web")),"Non-Compact Section","Slender Section"))</f>
        <v>Non-Compact Section</v>
      </c>
      <c r="H18" s="171"/>
      <c r="I18" s="172"/>
      <c r="L18" s="72"/>
      <c r="M18" s="175" t="s">
        <v>81</v>
      </c>
      <c r="N18" s="176"/>
      <c r="O18" s="177"/>
    </row>
    <row r="19" spans="1:18" x14ac:dyDescent="0.3">
      <c r="A19" s="107"/>
      <c r="I19" s="108"/>
      <c r="L19" s="72"/>
      <c r="M19" s="109" t="s">
        <v>82</v>
      </c>
      <c r="N19" s="110">
        <f>LOOKUP(B8,A122:A124,B122:B124)</f>
        <v>2.4</v>
      </c>
      <c r="O19" s="111" t="s">
        <v>83</v>
      </c>
    </row>
    <row r="20" spans="1:18" x14ac:dyDescent="0.3">
      <c r="A20" s="112" t="s">
        <v>84</v>
      </c>
      <c r="I20" s="108"/>
      <c r="M20" s="86" t="s">
        <v>85</v>
      </c>
      <c r="N20" s="87">
        <f>LOOKUP(B8,A122:A124,C122:C124)</f>
        <v>3.7</v>
      </c>
      <c r="O20" s="88" t="s">
        <v>83</v>
      </c>
    </row>
    <row r="21" spans="1:18" ht="15" thickBot="1" x14ac:dyDescent="0.35">
      <c r="A21" s="107"/>
      <c r="I21" s="108"/>
      <c r="M21" s="104" t="s">
        <v>86</v>
      </c>
      <c r="N21" s="113">
        <v>2100</v>
      </c>
      <c r="O21" s="106" t="s">
        <v>83</v>
      </c>
    </row>
    <row r="22" spans="1:18" x14ac:dyDescent="0.3">
      <c r="A22" s="112" t="str">
        <f>IF(G18="Compact Section","Lp=","Lp'=")</f>
        <v>Lp'=</v>
      </c>
      <c r="B22" s="114">
        <f>IF(G18="Compact Section",80*N9/(N19)^0.5,IF(G18="Non-Compact Section",((80*N9/(N19)^0.5)+(B23-(80*N9/(N19)^0.5))*((F25-MIN(F25,(F25-((F25-0.6*0.01*N19*N12)*(((((D5-G4)/2)/D4)-(15.3/(N19)^0.5))/((28/(N19)^0.5)-(15.3/(N19)^0.5))))),(F25-((F25-0.6*0.01*N19*N12)*(((G5/G4)-(127/(N19)^0.5))/((28/(222/(N19)^0.5)-(127/(N19)^0.5))))))))/(F25-0.6*0.01*N19*N12))),"Slender Section"))</f>
        <v>503.99294527690455</v>
      </c>
      <c r="C22" s="73" t="s">
        <v>40</v>
      </c>
      <c r="I22" s="108"/>
    </row>
    <row r="23" spans="1:18" x14ac:dyDescent="0.3">
      <c r="A23" s="112" t="s">
        <v>87</v>
      </c>
      <c r="B23" s="114">
        <f>(1380*D5*D4*(0.5*(1+(1+(2*((0.104*N16*(G5+2*D4)/(D4*D5))^2)*0.6*N19)^2)^0.5))^0.5)/((G5+2*D4)*0.6*N19)</f>
        <v>1466.3615913514814</v>
      </c>
      <c r="C23" s="73" t="s">
        <v>40</v>
      </c>
      <c r="E23" s="73" t="str">
        <f>IF(F8&lt;=B22,"Case A",IF(F8&lt;=B23,"Case B","Case C"))</f>
        <v>Case A</v>
      </c>
      <c r="I23" s="108"/>
    </row>
    <row r="24" spans="1:18" x14ac:dyDescent="0.3">
      <c r="A24" s="112"/>
      <c r="I24" s="108"/>
      <c r="K24" s="72"/>
      <c r="L24" s="72"/>
      <c r="M24" s="72"/>
    </row>
    <row r="25" spans="1:18" x14ac:dyDescent="0.3">
      <c r="A25" s="112" t="s">
        <v>88</v>
      </c>
      <c r="B25" s="115">
        <f>MIN(F25,IF(G18="Compact Section",IF(E23="Case A",F25,IF(E23="Case B",(F25*100-(F25*100-0.6*N19*N12)*((F8-B22)/(B23-B22)))*F9/100,IF(E23="Case C",(N12*(((1380*D4*D5)/((G5+2*D4)*F8))^2+((20700)/(F8/N16)^2)^2)^0.5)*F9/100))),IF(G18="Non-Compact Section",IF(E23="Case A",MIN(F25,(F25-((F25-0.006*N19*N12)*(((((D5-G4)/2)/D4)-(15.3/(N19)^0.5))/((28/(N19)^0.5)-(15.3/(N19)^0.5))))),(F25-((F25-0.006*N19*N12)*(((G5/G4)-(127/(N19)^0.5))/((222/(N19)^0.5)-(127/(N19)^0.5)))))),IF(E23="Case B",MIN(F25,(F25-((F25-0.006*N19*N12)*(((((D5-G4)/2)/D4)-(15.3/(N19)^0.5))/((28/(N19)^0.5)-(15.3/(N19)^0.5))))),(F25-((F25-0.006*N19*N12)*(((G5/G4)-(127/(N19)^0.5))/((28/(222/(N19)^0.5)-(127/(N19)^0.5)))))),(F25*100-(F25*100-0.6*N19*N12)*((F8-B22)/(B23-B22)))*F9/100),IF(E23="Case C",(N12*(((1380*D4*D5)/((G5+2*D4)*F8))^2+((20700)/(F8/N16)^2)^2)^0.5)*F9/100))),"Slender Section")))</f>
        <v>161.7807175910267</v>
      </c>
      <c r="C25" s="73" t="s">
        <v>64</v>
      </c>
      <c r="D25" s="116" t="s">
        <v>89</v>
      </c>
      <c r="E25" s="116" t="s">
        <v>90</v>
      </c>
      <c r="F25" s="73">
        <f>N14*N19/100</f>
        <v>185.85599999999999</v>
      </c>
      <c r="G25" s="73" t="s">
        <v>64</v>
      </c>
      <c r="I25" s="108"/>
    </row>
    <row r="26" spans="1:18" ht="15" thickBot="1" x14ac:dyDescent="0.35">
      <c r="A26" s="117" t="s">
        <v>91</v>
      </c>
      <c r="B26" s="118">
        <f>0.85*B25</f>
        <v>137.51360995237269</v>
      </c>
      <c r="C26" s="119" t="s">
        <v>64</v>
      </c>
      <c r="D26" s="120" t="s">
        <v>92</v>
      </c>
      <c r="E26" s="121">
        <f>B11/B26</f>
        <v>0.77657811497339302</v>
      </c>
      <c r="F26" s="163" t="str">
        <f>IF(B26&gt;=B11,"Safe for flexure about major axis","Unsafe for flexure about major axis")</f>
        <v>Safe for flexure about major axis</v>
      </c>
      <c r="G26" s="163"/>
      <c r="H26" s="163"/>
      <c r="I26" s="164"/>
    </row>
    <row r="27" spans="1:18" x14ac:dyDescent="0.3">
      <c r="A27" s="116"/>
    </row>
    <row r="28" spans="1:18" ht="15" hidden="1" thickBot="1" x14ac:dyDescent="0.35">
      <c r="A28" s="157" t="s">
        <v>93</v>
      </c>
      <c r="B28" s="158"/>
      <c r="C28" s="158"/>
      <c r="D28" s="158"/>
      <c r="E28" s="158"/>
      <c r="F28" s="158"/>
      <c r="G28" s="158"/>
      <c r="H28" s="158"/>
      <c r="I28" s="159"/>
    </row>
    <row r="29" spans="1:18" hidden="1" x14ac:dyDescent="0.3">
      <c r="A29" s="178" t="s">
        <v>80</v>
      </c>
      <c r="B29" s="179"/>
      <c r="C29" s="171" t="s">
        <v>94</v>
      </c>
      <c r="D29" s="171"/>
      <c r="E29" s="171"/>
      <c r="F29" s="171" t="s">
        <v>95</v>
      </c>
      <c r="G29" s="171"/>
      <c r="H29" s="171" t="str">
        <f>IF(AND(C29="Compact Flange",F29="Compact Web"),"Compact Section",IF(OR(AND(C29="Compact Flange",F29="Non-Compact Web"),AND(C29="Non-Compact Flange",F29="Compact Web"),AND(C29="Non-Compact Flange",F29="Non-Compact Web")),"Non-Compact Section","Slender Section"))</f>
        <v>Compact Section</v>
      </c>
      <c r="I29" s="172"/>
    </row>
    <row r="30" spans="1:18" hidden="1" x14ac:dyDescent="0.3">
      <c r="A30" s="107"/>
      <c r="I30" s="108"/>
    </row>
    <row r="31" spans="1:18" hidden="1" x14ac:dyDescent="0.3">
      <c r="A31" s="112" t="s">
        <v>84</v>
      </c>
      <c r="B31" s="73" t="s">
        <v>96</v>
      </c>
      <c r="I31" s="108"/>
    </row>
    <row r="32" spans="1:18" hidden="1" x14ac:dyDescent="0.3">
      <c r="A32" s="107"/>
      <c r="I32" s="108"/>
    </row>
    <row r="33" spans="1:10" hidden="1" x14ac:dyDescent="0.3">
      <c r="A33" s="112" t="s">
        <v>88</v>
      </c>
      <c r="B33" s="115">
        <f>IF(H29="Compact Section",F33,IF(H29="Non-Compact Section",MIN(F33,(F33-((F33-0.006*N19*N13)*(((((D5-G4)/2)/D4)-(15.3/(N19)^0.5))/((43*(0.57/N19)^0.5)-(15.3/(N19)^0.5))))),(F33-((F33-0.006*N19*N13)*(((G5/G4)-(58/(N19)^0.5))/((64/(N19)^0.5)-(58/(N19)^0.5)))))),"Slender Section"))</f>
        <v>38.7072</v>
      </c>
      <c r="C33" s="73" t="s">
        <v>64</v>
      </c>
      <c r="D33" s="116" t="s">
        <v>89</v>
      </c>
      <c r="E33" s="116" t="s">
        <v>90</v>
      </c>
      <c r="F33" s="115">
        <f>N15*N19/100</f>
        <v>38.7072</v>
      </c>
      <c r="G33" s="73" t="s">
        <v>64</v>
      </c>
      <c r="I33" s="108"/>
      <c r="J33" s="116"/>
    </row>
    <row r="34" spans="1:10" ht="15" hidden="1" thickBot="1" x14ac:dyDescent="0.35">
      <c r="A34" s="117" t="s">
        <v>91</v>
      </c>
      <c r="B34" s="122">
        <f>0.85*B33</f>
        <v>32.901119999999999</v>
      </c>
      <c r="C34" s="119" t="s">
        <v>64</v>
      </c>
      <c r="D34" s="120" t="s">
        <v>92</v>
      </c>
      <c r="E34" s="121">
        <f>B12/B34</f>
        <v>0</v>
      </c>
      <c r="F34" s="163" t="str">
        <f>IF(B34&gt;=B12,"Safe for flexure about minor axis","Unsafe for flexure about minor axis")</f>
        <v>Safe for flexure about minor axis</v>
      </c>
      <c r="G34" s="163"/>
      <c r="H34" s="163"/>
      <c r="I34" s="164"/>
    </row>
    <row r="35" spans="1:10" ht="15" thickBot="1" x14ac:dyDescent="0.35">
      <c r="A35" s="116"/>
    </row>
    <row r="36" spans="1:10" ht="15" thickBot="1" x14ac:dyDescent="0.35">
      <c r="A36" s="168" t="s">
        <v>97</v>
      </c>
      <c r="B36" s="169"/>
      <c r="C36" s="169"/>
      <c r="D36" s="169"/>
      <c r="E36" s="169"/>
      <c r="F36" s="169"/>
      <c r="G36" s="169"/>
      <c r="H36" s="169"/>
      <c r="I36" s="170"/>
    </row>
    <row r="37" spans="1:10" x14ac:dyDescent="0.3">
      <c r="A37" s="123" t="s">
        <v>98</v>
      </c>
      <c r="B37" s="114">
        <f>F10/N8</f>
        <v>32.660391454340207</v>
      </c>
      <c r="C37" s="116" t="s">
        <v>89</v>
      </c>
      <c r="D37" s="73">
        <v>180</v>
      </c>
      <c r="F37" s="73" t="str">
        <f>IF(B37&lt;=180,"OK","Decrease λx")</f>
        <v>OK</v>
      </c>
      <c r="I37" s="108"/>
    </row>
    <row r="38" spans="1:10" x14ac:dyDescent="0.3">
      <c r="A38" s="123" t="s">
        <v>99</v>
      </c>
      <c r="B38" s="114">
        <f>F11/N9</f>
        <v>81.969048866047473</v>
      </c>
      <c r="C38" s="116" t="s">
        <v>89</v>
      </c>
      <c r="D38" s="73">
        <v>180</v>
      </c>
      <c r="E38" s="165" t="str">
        <f>IF(B38&lt;=180,"OK","Decrease λy")</f>
        <v>OK</v>
      </c>
      <c r="F38" s="165"/>
      <c r="G38" s="165"/>
      <c r="I38" s="108"/>
    </row>
    <row r="39" spans="1:10" x14ac:dyDescent="0.3">
      <c r="A39" s="123" t="s">
        <v>100</v>
      </c>
      <c r="B39" s="124">
        <f>MAX(B37,B38)*(N19/N21)^0.5/PI()</f>
        <v>0.88205567104353599</v>
      </c>
      <c r="I39" s="108"/>
    </row>
    <row r="40" spans="1:10" x14ac:dyDescent="0.3">
      <c r="A40" s="123" t="s">
        <v>101</v>
      </c>
      <c r="B40" s="124">
        <f>IF(B39&gt;1.1,0.648*N19/(B39)^2,(1-0.384*((B39)^2))*N19)</f>
        <v>1.6829747341946304</v>
      </c>
      <c r="C40" s="73" t="s">
        <v>83</v>
      </c>
      <c r="I40" s="108"/>
    </row>
    <row r="41" spans="1:10" x14ac:dyDescent="0.3">
      <c r="A41" s="123" t="s">
        <v>102</v>
      </c>
      <c r="B41" s="115">
        <f>B40*N10</f>
        <v>376.98634045959722</v>
      </c>
      <c r="C41" s="73" t="s">
        <v>71</v>
      </c>
      <c r="I41" s="108"/>
    </row>
    <row r="42" spans="1:10" ht="15" thickBot="1" x14ac:dyDescent="0.35">
      <c r="A42" s="117" t="s">
        <v>103</v>
      </c>
      <c r="B42" s="118">
        <f>0.8*B41</f>
        <v>301.58907236767777</v>
      </c>
      <c r="C42" s="119" t="s">
        <v>71</v>
      </c>
      <c r="D42" s="120" t="s">
        <v>92</v>
      </c>
      <c r="E42" s="121">
        <f>B14/B42</f>
        <v>0</v>
      </c>
      <c r="F42" s="163" t="str">
        <f>IF(B42&gt;=B14,"Safe for axial compression","Unsafe for axial compression")</f>
        <v>Safe for axial compression</v>
      </c>
      <c r="G42" s="163"/>
      <c r="H42" s="163"/>
      <c r="I42" s="164"/>
    </row>
    <row r="43" spans="1:10" ht="15" thickBot="1" x14ac:dyDescent="0.35">
      <c r="A43" s="116"/>
    </row>
    <row r="44" spans="1:10" ht="15" thickBot="1" x14ac:dyDescent="0.35">
      <c r="A44" s="157" t="s">
        <v>104</v>
      </c>
      <c r="B44" s="158"/>
      <c r="C44" s="158"/>
      <c r="D44" s="158"/>
      <c r="E44" s="158"/>
      <c r="F44" s="158"/>
      <c r="G44" s="158"/>
      <c r="H44" s="158"/>
      <c r="I44" s="159"/>
    </row>
    <row r="45" spans="1:10" x14ac:dyDescent="0.3">
      <c r="A45" s="173" t="s">
        <v>105</v>
      </c>
      <c r="B45" s="174"/>
      <c r="I45" s="108"/>
    </row>
    <row r="46" spans="1:10" x14ac:dyDescent="0.3">
      <c r="A46" s="123" t="s">
        <v>106</v>
      </c>
      <c r="B46" s="114">
        <f>F12/N9</f>
        <v>40.984524433023736</v>
      </c>
      <c r="D46" s="116" t="s">
        <v>89</v>
      </c>
      <c r="E46" s="73">
        <v>300</v>
      </c>
      <c r="G46" s="73" t="str">
        <f>IF(B46&lt;=300,"OK","Decrease λ")</f>
        <v>OK</v>
      </c>
      <c r="I46" s="108"/>
    </row>
    <row r="47" spans="1:10" x14ac:dyDescent="0.3">
      <c r="A47" s="123" t="s">
        <v>107</v>
      </c>
      <c r="B47" s="114">
        <f>F13/60</f>
        <v>6.666666666666667</v>
      </c>
      <c r="D47" s="116" t="s">
        <v>89</v>
      </c>
      <c r="E47" s="73" t="s">
        <v>108</v>
      </c>
      <c r="G47" s="73" t="str">
        <f>IF(B47&lt;=(G5+2*D4),"OK","Increase h")</f>
        <v>OK</v>
      </c>
      <c r="I47" s="108"/>
    </row>
    <row r="48" spans="1:10" x14ac:dyDescent="0.3">
      <c r="A48" s="123"/>
      <c r="I48" s="108"/>
    </row>
    <row r="49" spans="1:10" x14ac:dyDescent="0.3">
      <c r="A49" s="166" t="s">
        <v>109</v>
      </c>
      <c r="B49" s="167"/>
      <c r="I49" s="108"/>
      <c r="J49" s="116"/>
    </row>
    <row r="50" spans="1:10" x14ac:dyDescent="0.3">
      <c r="A50" s="123" t="s">
        <v>102</v>
      </c>
      <c r="B50" s="115">
        <f>N10*N19</f>
        <v>537.6</v>
      </c>
      <c r="C50" s="73" t="s">
        <v>71</v>
      </c>
      <c r="I50" s="108"/>
    </row>
    <row r="51" spans="1:10" ht="15" thickBot="1" x14ac:dyDescent="0.35">
      <c r="A51" s="117" t="s">
        <v>110</v>
      </c>
      <c r="B51" s="119">
        <f>0.85*B50</f>
        <v>456.96</v>
      </c>
      <c r="C51" s="119" t="s">
        <v>71</v>
      </c>
      <c r="D51" s="120" t="s">
        <v>92</v>
      </c>
      <c r="E51" s="121">
        <f>B15/B51</f>
        <v>1.5588672969187676E-2</v>
      </c>
      <c r="F51" s="163" t="str">
        <f>IF(B51&gt;=B15,"Safe for yielding at tension","Unsafe for  yielding at tension")</f>
        <v>Safe for yielding at tension</v>
      </c>
      <c r="G51" s="163"/>
      <c r="H51" s="163"/>
      <c r="I51" s="164"/>
    </row>
    <row r="52" spans="1:10" ht="15" thickBot="1" x14ac:dyDescent="0.35"/>
    <row r="53" spans="1:10" ht="15" thickBot="1" x14ac:dyDescent="0.35">
      <c r="A53" s="168" t="s">
        <v>111</v>
      </c>
      <c r="B53" s="169"/>
      <c r="C53" s="169"/>
      <c r="D53" s="169"/>
      <c r="E53" s="170"/>
      <c r="F53" s="72"/>
      <c r="G53" s="168" t="s">
        <v>112</v>
      </c>
      <c r="H53" s="169"/>
      <c r="I53" s="170"/>
    </row>
    <row r="54" spans="1:10" x14ac:dyDescent="0.3">
      <c r="A54" s="125" t="s">
        <v>113</v>
      </c>
      <c r="B54" s="126" t="s">
        <v>92</v>
      </c>
      <c r="C54" s="127">
        <f>IF(B14/B42&gt;=0.2,(B14/B42)+(8/9)*((B11/B26)+(B12/B34)),(B14/(2*B42))+(B11/B26)+(B12/B34))</f>
        <v>0.77657811497339302</v>
      </c>
      <c r="D54" s="171" t="str">
        <f>IF(B14/B42&gt;=0.2,IF((B14/B42)+(8/9)*((B11/B26)+(B12/B34))&lt;=1,"Safe for combined M+C","Unsafe for combined M+C"),IF((B14/(2*B42))+(B11/B26)+(B12/B34)&lt;=1,"Safe for combined M+C","Unsafe for combined M+C"))</f>
        <v>Safe for combined M+C</v>
      </c>
      <c r="E54" s="172"/>
      <c r="G54" s="112" t="s">
        <v>114</v>
      </c>
      <c r="H54" s="115">
        <f>IF((G5/G4)&lt;=(112/((N19)^0.5)),0.6*N11*N19,IF((G5/G4)&lt;=(139/((N19)^0.5)),0.6*N11*N19*((112/((N19)^0.5))/(G5/G4)),IF((G5/G4)&lt;=260,N11*(9500/((G5/G4)^2)),"Need Stiffners")))</f>
        <v>63.839999999999996</v>
      </c>
      <c r="I54" s="108" t="s">
        <v>71</v>
      </c>
    </row>
    <row r="55" spans="1:10" ht="15" thickBot="1" x14ac:dyDescent="0.35">
      <c r="A55" s="128" t="s">
        <v>115</v>
      </c>
      <c r="B55" s="120" t="s">
        <v>92</v>
      </c>
      <c r="C55" s="121">
        <f>IF((B15/B51)&gt;=0.2,(B15/B51)+(8/9)*((B11/B26)+(B12/B34)),(B15/(2*B51))+(B11/B26)+(B12/B34))</f>
        <v>0.78437245145798684</v>
      </c>
      <c r="D55" s="163" t="str">
        <f>IF(B15/B51&gt;=0.2,IF((B15/B51)+(8/9)*((B11/B26)+(B12/B34))&lt;=1,"Safe for combined M+T","Unsafe for combined M+T"),IF((B15/(2*B51))+(B11/B26)+(B12/B34)&lt;=1,"Safe for combined M+T","Unsafe for combined M+T"))</f>
        <v>Safe for combined M+T</v>
      </c>
      <c r="E55" s="164"/>
      <c r="G55" s="123" t="s">
        <v>116</v>
      </c>
      <c r="H55" s="129">
        <f>0.85*H54</f>
        <v>54.263999999999996</v>
      </c>
      <c r="I55" s="108" t="s">
        <v>71</v>
      </c>
    </row>
    <row r="56" spans="1:10" x14ac:dyDescent="0.3">
      <c r="C56"/>
      <c r="G56" s="130" t="s">
        <v>92</v>
      </c>
      <c r="H56" s="160">
        <f>B13/H55</f>
        <v>0.29158926728586176</v>
      </c>
      <c r="I56" s="161"/>
    </row>
    <row r="57" spans="1:10" ht="15" thickBot="1" x14ac:dyDescent="0.35">
      <c r="G57" s="162" t="str">
        <f>IF(H55&gt;=B13,"Safe for Shear","Unsafe for shear")</f>
        <v>Safe for Shear</v>
      </c>
      <c r="H57" s="163"/>
      <c r="I57" s="164"/>
    </row>
    <row r="59" spans="1:10" x14ac:dyDescent="0.3">
      <c r="A59" s="165" t="str">
        <f>IF(AND(F26="Safe for flexure about major axis",F34="Safe for flexure about minor axis",F42="Safe for axial compression",F51="Safe for yielding at tension",G57="safe for shear",D54="Safe for combined M+C",D55="Safe for combined M+T"),"Safe","Unsafe")</f>
        <v>Safe</v>
      </c>
      <c r="B59" s="165"/>
      <c r="C59" s="165"/>
      <c r="D59" s="165"/>
      <c r="E59" s="165"/>
      <c r="F59" s="165"/>
      <c r="G59" s="165"/>
      <c r="H59" s="165"/>
      <c r="I59" s="165"/>
    </row>
    <row r="61" spans="1:10" x14ac:dyDescent="0.3">
      <c r="I61" s="72"/>
      <c r="J61" s="72"/>
    </row>
    <row r="63" spans="1:10" x14ac:dyDescent="0.3">
      <c r="G63" s="72"/>
      <c r="H63" s="72"/>
      <c r="I63" s="72"/>
      <c r="J63" s="72"/>
    </row>
    <row r="121" spans="1:28" x14ac:dyDescent="0.3">
      <c r="B121" s="73" t="s">
        <v>117</v>
      </c>
      <c r="C121" s="73" t="s">
        <v>118</v>
      </c>
    </row>
    <row r="122" spans="1:28" x14ac:dyDescent="0.3">
      <c r="A122" s="73" t="s">
        <v>54</v>
      </c>
      <c r="B122" s="73">
        <v>2.4</v>
      </c>
      <c r="C122" s="73">
        <v>3.7</v>
      </c>
    </row>
    <row r="123" spans="1:28" x14ac:dyDescent="0.3">
      <c r="A123" s="73" t="s">
        <v>119</v>
      </c>
      <c r="B123" s="73">
        <v>2.8</v>
      </c>
      <c r="C123" s="73">
        <v>4.4000000000000004</v>
      </c>
      <c r="E123" s="131"/>
      <c r="F123" s="131"/>
      <c r="G123" s="131"/>
      <c r="H123" s="131"/>
      <c r="I123" s="131"/>
      <c r="J123" s="131"/>
    </row>
    <row r="124" spans="1:28" x14ac:dyDescent="0.3">
      <c r="A124" s="73" t="s">
        <v>120</v>
      </c>
      <c r="B124" s="73">
        <v>3.6</v>
      </c>
      <c r="C124" s="73">
        <v>5.2</v>
      </c>
      <c r="E124" s="131"/>
      <c r="F124" s="132"/>
      <c r="G124" s="132"/>
      <c r="H124" s="132"/>
      <c r="I124" s="132"/>
      <c r="J124" s="132"/>
    </row>
    <row r="125" spans="1:28" x14ac:dyDescent="0.3">
      <c r="A125" s="131"/>
      <c r="B125" s="132"/>
      <c r="C125" s="132"/>
      <c r="D125" s="132"/>
      <c r="E125" s="132"/>
      <c r="F125" s="132"/>
      <c r="G125" s="132"/>
      <c r="H125" s="132"/>
      <c r="I125" s="132"/>
      <c r="J125" s="132"/>
    </row>
    <row r="126" spans="1:28" ht="16.5" customHeight="1" x14ac:dyDescent="0.3">
      <c r="A126" s="133"/>
      <c r="B126" s="134"/>
      <c r="C126" s="134"/>
      <c r="D126" s="134"/>
      <c r="E126" s="134"/>
      <c r="F126" s="135"/>
      <c r="G126" s="135"/>
      <c r="H126" s="136"/>
      <c r="I126" s="136"/>
      <c r="J126" s="136"/>
    </row>
    <row r="127" spans="1:28" x14ac:dyDescent="0.3">
      <c r="A127" s="133"/>
      <c r="B127" s="134"/>
      <c r="C127" s="134"/>
      <c r="D127" s="134"/>
      <c r="E127" s="134"/>
      <c r="F127" s="135"/>
      <c r="G127" s="135"/>
      <c r="H127" s="136"/>
      <c r="I127" s="136"/>
      <c r="J127" s="136"/>
      <c r="K127" s="131"/>
      <c r="L127" s="131"/>
      <c r="M127" s="131"/>
      <c r="N127" s="131"/>
      <c r="O127" s="131"/>
      <c r="P127" s="131"/>
      <c r="Q127" s="131"/>
      <c r="R127" s="131"/>
      <c r="S127" s="131"/>
      <c r="T127" s="137"/>
      <c r="U127" s="137"/>
      <c r="V127" s="137"/>
      <c r="W127" s="137"/>
      <c r="X127" s="132"/>
      <c r="AB127" s="132"/>
    </row>
    <row r="128" spans="1:28" x14ac:dyDescent="0.3">
      <c r="A128" s="133"/>
      <c r="B128" s="134"/>
      <c r="C128" s="134"/>
      <c r="D128" s="134"/>
      <c r="E128" s="134"/>
      <c r="F128" s="135"/>
      <c r="G128" s="135"/>
      <c r="H128" s="136"/>
      <c r="I128" s="136"/>
      <c r="J128" s="136"/>
      <c r="K128" s="132"/>
      <c r="L128" s="132"/>
      <c r="M128" s="132"/>
      <c r="N128" s="132"/>
      <c r="O128" s="132"/>
      <c r="P128" s="132"/>
      <c r="Q128" s="132"/>
      <c r="R128" s="132"/>
      <c r="S128" s="132"/>
      <c r="T128" s="132"/>
      <c r="U128" s="132"/>
      <c r="V128" s="132"/>
      <c r="W128" s="132"/>
      <c r="X128" s="132"/>
      <c r="AB128" s="132"/>
    </row>
    <row r="129" spans="1:24" x14ac:dyDescent="0.3">
      <c r="A129" s="133"/>
      <c r="B129" s="134"/>
      <c r="C129" s="134"/>
      <c r="D129" s="134"/>
      <c r="E129" s="134"/>
      <c r="F129" s="135"/>
      <c r="G129" s="135"/>
      <c r="H129" s="136"/>
      <c r="I129" s="136"/>
      <c r="J129" s="136"/>
      <c r="K129" s="132"/>
      <c r="L129" s="132"/>
      <c r="M129" s="132"/>
      <c r="N129" s="132"/>
      <c r="O129" s="132"/>
      <c r="P129" s="132"/>
      <c r="Q129" s="132"/>
      <c r="R129" s="132"/>
      <c r="S129" s="132"/>
      <c r="T129" s="132"/>
      <c r="U129" s="132"/>
      <c r="V129" s="132"/>
      <c r="W129" s="132"/>
      <c r="X129" s="134"/>
    </row>
    <row r="130" spans="1:24" x14ac:dyDescent="0.3">
      <c r="A130" s="133"/>
      <c r="B130" s="134"/>
      <c r="C130" s="134"/>
      <c r="D130" s="134"/>
      <c r="E130" s="134"/>
      <c r="F130" s="135"/>
      <c r="G130" s="135"/>
      <c r="H130" s="136"/>
      <c r="I130" s="136"/>
      <c r="J130" s="136"/>
      <c r="K130" s="135"/>
      <c r="L130" s="134"/>
      <c r="M130" s="134"/>
      <c r="N130" s="134"/>
      <c r="O130" s="134"/>
      <c r="P130" s="134"/>
      <c r="Q130" s="134"/>
      <c r="R130" s="134"/>
      <c r="S130" s="134"/>
      <c r="T130" s="138"/>
      <c r="U130" s="134"/>
      <c r="V130" s="134"/>
      <c r="W130" s="134"/>
      <c r="X130" s="134"/>
    </row>
    <row r="131" spans="1:24" x14ac:dyDescent="0.3">
      <c r="A131" s="133"/>
      <c r="B131" s="134"/>
      <c r="C131" s="134"/>
      <c r="D131" s="134"/>
      <c r="E131" s="134"/>
      <c r="F131" s="135"/>
      <c r="G131" s="135"/>
      <c r="H131" s="136"/>
      <c r="I131" s="136"/>
      <c r="J131" s="136"/>
      <c r="K131" s="135"/>
      <c r="L131" s="134"/>
      <c r="M131" s="134"/>
      <c r="N131" s="134"/>
      <c r="O131" s="134"/>
      <c r="P131" s="134"/>
      <c r="Q131" s="134"/>
      <c r="R131" s="134"/>
      <c r="S131" s="134"/>
      <c r="T131" s="138"/>
      <c r="U131" s="134"/>
      <c r="V131" s="134"/>
      <c r="W131" s="134"/>
      <c r="X131" s="134"/>
    </row>
    <row r="132" spans="1:24" x14ac:dyDescent="0.3">
      <c r="A132" s="133"/>
      <c r="B132" s="134"/>
      <c r="C132" s="134"/>
      <c r="D132" s="134"/>
      <c r="E132" s="134"/>
      <c r="F132" s="135"/>
      <c r="G132" s="135"/>
      <c r="H132" s="136"/>
      <c r="I132" s="136"/>
      <c r="J132" s="136"/>
      <c r="K132" s="135"/>
      <c r="L132" s="134"/>
      <c r="M132" s="134"/>
      <c r="N132" s="134"/>
      <c r="O132" s="134"/>
      <c r="P132" s="134"/>
      <c r="Q132" s="134"/>
      <c r="R132" s="134"/>
      <c r="S132" s="134"/>
      <c r="T132" s="138"/>
      <c r="U132" s="134"/>
      <c r="V132" s="134"/>
      <c r="W132" s="134"/>
      <c r="X132" s="134"/>
    </row>
    <row r="133" spans="1:24" x14ac:dyDescent="0.3">
      <c r="A133" s="133"/>
      <c r="B133" s="134"/>
      <c r="C133" s="134"/>
      <c r="D133" s="134"/>
      <c r="E133" s="134"/>
      <c r="F133" s="135"/>
      <c r="G133" s="135"/>
      <c r="H133" s="136"/>
      <c r="I133" s="136"/>
      <c r="J133" s="136"/>
      <c r="K133" s="135"/>
      <c r="L133" s="134"/>
      <c r="M133" s="134"/>
      <c r="N133" s="136"/>
      <c r="O133" s="134"/>
      <c r="P133" s="134"/>
      <c r="Q133" s="134"/>
      <c r="R133" s="134"/>
      <c r="S133" s="134"/>
      <c r="T133" s="138"/>
      <c r="U133" s="134"/>
      <c r="V133" s="134"/>
      <c r="W133" s="134"/>
      <c r="X133" s="134"/>
    </row>
    <row r="134" spans="1:24" x14ac:dyDescent="0.3">
      <c r="A134" s="133"/>
      <c r="B134" s="134"/>
      <c r="C134" s="134"/>
      <c r="D134" s="134"/>
      <c r="E134" s="134"/>
      <c r="F134" s="135"/>
      <c r="G134" s="135"/>
      <c r="H134" s="136"/>
      <c r="I134" s="136"/>
      <c r="J134" s="136"/>
      <c r="K134" s="135"/>
      <c r="L134" s="134"/>
      <c r="M134" s="134"/>
      <c r="N134" s="136"/>
      <c r="O134" s="134"/>
      <c r="P134" s="134"/>
      <c r="Q134" s="134"/>
      <c r="R134" s="134"/>
      <c r="S134" s="134"/>
      <c r="T134" s="138"/>
      <c r="U134" s="134"/>
      <c r="V134" s="134"/>
      <c r="W134" s="134"/>
      <c r="X134" s="134"/>
    </row>
    <row r="135" spans="1:24" x14ac:dyDescent="0.3">
      <c r="A135" s="133"/>
      <c r="B135" s="134"/>
      <c r="C135" s="134"/>
      <c r="D135" s="134"/>
      <c r="E135" s="134"/>
      <c r="F135" s="135"/>
      <c r="G135" s="135"/>
      <c r="H135" s="136"/>
      <c r="I135" s="136"/>
      <c r="J135" s="136"/>
      <c r="K135" s="135"/>
      <c r="L135" s="134"/>
      <c r="M135" s="134"/>
      <c r="N135" s="136"/>
      <c r="O135" s="136"/>
      <c r="P135" s="134"/>
      <c r="Q135" s="134"/>
      <c r="R135" s="134"/>
      <c r="S135" s="134"/>
      <c r="T135" s="138"/>
      <c r="U135" s="134"/>
      <c r="V135" s="134"/>
      <c r="W135" s="134"/>
      <c r="X135" s="134"/>
    </row>
    <row r="136" spans="1:24" x14ac:dyDescent="0.3">
      <c r="A136" s="133"/>
      <c r="B136" s="134"/>
      <c r="C136" s="134"/>
      <c r="D136" s="134"/>
      <c r="E136" s="134"/>
      <c r="F136" s="135"/>
      <c r="G136" s="135"/>
      <c r="H136" s="136"/>
      <c r="I136" s="136"/>
      <c r="J136" s="136"/>
      <c r="K136" s="135"/>
      <c r="L136" s="134"/>
      <c r="M136" s="134"/>
      <c r="N136" s="136"/>
      <c r="O136" s="136"/>
      <c r="P136" s="134"/>
      <c r="Q136" s="134"/>
      <c r="R136" s="134"/>
      <c r="S136" s="134"/>
      <c r="T136" s="138"/>
      <c r="U136" s="134"/>
      <c r="V136" s="134"/>
      <c r="W136" s="134"/>
      <c r="X136" s="134"/>
    </row>
    <row r="137" spans="1:24" x14ac:dyDescent="0.3">
      <c r="A137" s="133"/>
      <c r="B137" s="134"/>
      <c r="C137" s="134"/>
      <c r="D137" s="134"/>
      <c r="E137" s="134"/>
      <c r="F137" s="135"/>
      <c r="G137" s="135"/>
      <c r="H137" s="136"/>
      <c r="I137" s="136"/>
      <c r="J137" s="136"/>
      <c r="K137" s="135"/>
      <c r="L137" s="134"/>
      <c r="M137" s="134"/>
      <c r="N137" s="136"/>
      <c r="O137" s="136"/>
      <c r="P137" s="134"/>
      <c r="Q137" s="136"/>
      <c r="R137" s="134"/>
      <c r="S137" s="134"/>
      <c r="T137" s="138"/>
      <c r="U137" s="134"/>
      <c r="V137" s="134"/>
      <c r="W137" s="134"/>
      <c r="X137" s="134"/>
    </row>
    <row r="138" spans="1:24" x14ac:dyDescent="0.3">
      <c r="A138" s="133"/>
      <c r="B138" s="134"/>
      <c r="C138" s="134"/>
      <c r="D138" s="134"/>
      <c r="E138" s="134"/>
      <c r="F138" s="135"/>
      <c r="G138" s="135"/>
      <c r="H138" s="136"/>
      <c r="I138" s="136"/>
      <c r="J138" s="136"/>
      <c r="K138" s="135"/>
      <c r="L138" s="134"/>
      <c r="M138" s="134"/>
      <c r="N138" s="136"/>
      <c r="O138" s="136"/>
      <c r="P138" s="134"/>
      <c r="Q138" s="136"/>
      <c r="R138" s="134"/>
      <c r="S138" s="134"/>
      <c r="T138" s="138"/>
      <c r="U138" s="134"/>
      <c r="V138" s="134"/>
      <c r="W138" s="134"/>
      <c r="X138" s="134"/>
    </row>
    <row r="139" spans="1:24" x14ac:dyDescent="0.3">
      <c r="A139" s="133"/>
      <c r="B139" s="134"/>
      <c r="C139" s="134"/>
      <c r="D139" s="134"/>
      <c r="E139" s="134"/>
      <c r="F139" s="135"/>
      <c r="G139" s="135"/>
      <c r="H139" s="136"/>
      <c r="I139" s="136"/>
      <c r="J139" s="136"/>
      <c r="K139" s="135"/>
      <c r="L139" s="134"/>
      <c r="M139" s="134"/>
      <c r="N139" s="135"/>
      <c r="O139" s="136"/>
      <c r="P139" s="134"/>
      <c r="Q139" s="136"/>
      <c r="R139" s="134"/>
      <c r="S139" s="134"/>
      <c r="T139" s="138"/>
      <c r="U139" s="134"/>
      <c r="V139" s="134"/>
      <c r="W139" s="134"/>
      <c r="X139" s="134"/>
    </row>
    <row r="140" spans="1:24" x14ac:dyDescent="0.3">
      <c r="A140" s="133"/>
      <c r="B140" s="134"/>
      <c r="C140" s="134"/>
      <c r="D140" s="134"/>
      <c r="E140" s="134"/>
      <c r="F140" s="135"/>
      <c r="G140" s="135"/>
      <c r="H140" s="136"/>
      <c r="I140" s="136"/>
      <c r="J140" s="136"/>
      <c r="K140" s="135"/>
      <c r="L140" s="134"/>
      <c r="M140" s="134"/>
      <c r="N140" s="135"/>
      <c r="O140" s="136"/>
      <c r="P140" s="134"/>
      <c r="Q140" s="136"/>
      <c r="R140" s="134"/>
      <c r="S140" s="134"/>
      <c r="T140" s="138"/>
      <c r="U140" s="134"/>
      <c r="V140" s="134"/>
      <c r="W140" s="134"/>
      <c r="X140" s="134"/>
    </row>
    <row r="141" spans="1:24" x14ac:dyDescent="0.3">
      <c r="A141" s="133"/>
      <c r="B141" s="134"/>
      <c r="C141" s="134"/>
      <c r="D141" s="134"/>
      <c r="E141" s="134"/>
      <c r="F141" s="135"/>
      <c r="G141" s="135"/>
      <c r="H141" s="136"/>
      <c r="I141" s="136"/>
      <c r="J141" s="136"/>
      <c r="K141" s="135"/>
      <c r="L141" s="134"/>
      <c r="M141" s="134"/>
      <c r="N141" s="135"/>
      <c r="O141" s="136"/>
      <c r="P141" s="134"/>
      <c r="Q141" s="136"/>
      <c r="R141" s="136"/>
      <c r="S141" s="134"/>
      <c r="T141" s="138"/>
      <c r="U141" s="134"/>
      <c r="V141" s="134"/>
      <c r="W141" s="134"/>
      <c r="X141" s="134"/>
    </row>
    <row r="142" spans="1:24" x14ac:dyDescent="0.3">
      <c r="A142" s="133"/>
      <c r="B142" s="134"/>
      <c r="C142" s="134"/>
      <c r="D142" s="134"/>
      <c r="E142" s="134"/>
      <c r="F142" s="135"/>
      <c r="G142" s="135"/>
      <c r="H142" s="136"/>
      <c r="I142" s="136"/>
      <c r="J142" s="136"/>
      <c r="K142" s="135"/>
      <c r="L142" s="134"/>
      <c r="M142" s="134"/>
      <c r="N142" s="135"/>
      <c r="O142" s="136"/>
      <c r="P142" s="134"/>
      <c r="Q142" s="136"/>
      <c r="R142" s="136"/>
      <c r="S142" s="134"/>
      <c r="T142" s="138"/>
      <c r="U142" s="134"/>
      <c r="V142" s="134"/>
      <c r="W142" s="134"/>
      <c r="X142" s="134"/>
    </row>
    <row r="143" spans="1:24" x14ac:dyDescent="0.3">
      <c r="A143" s="133"/>
      <c r="B143" s="134"/>
      <c r="C143" s="134"/>
      <c r="D143" s="134"/>
      <c r="E143" s="134"/>
      <c r="F143" s="135"/>
      <c r="G143" s="135"/>
      <c r="H143" s="136"/>
      <c r="I143" s="136"/>
      <c r="J143" s="136"/>
      <c r="K143" s="135"/>
      <c r="L143" s="134"/>
      <c r="M143" s="134"/>
      <c r="N143" s="135"/>
      <c r="O143" s="135"/>
      <c r="P143" s="134"/>
      <c r="Q143" s="136"/>
      <c r="R143" s="136"/>
      <c r="S143" s="134"/>
      <c r="T143" s="138"/>
      <c r="U143" s="134"/>
      <c r="V143" s="134"/>
      <c r="W143" s="134"/>
      <c r="X143" s="134"/>
    </row>
    <row r="144" spans="1:24" x14ac:dyDescent="0.3">
      <c r="A144" s="133"/>
      <c r="B144" s="134"/>
      <c r="C144" s="134"/>
      <c r="D144" s="134"/>
      <c r="E144" s="134"/>
      <c r="F144" s="135"/>
      <c r="G144" s="135"/>
      <c r="H144" s="136"/>
      <c r="I144" s="136"/>
      <c r="J144" s="136"/>
      <c r="K144" s="135"/>
      <c r="L144" s="134"/>
      <c r="M144" s="134"/>
      <c r="N144" s="135"/>
      <c r="O144" s="135"/>
      <c r="P144" s="134"/>
      <c r="Q144" s="135"/>
      <c r="R144" s="136"/>
      <c r="S144" s="134"/>
      <c r="T144" s="138"/>
      <c r="U144" s="134"/>
      <c r="V144" s="134"/>
      <c r="W144" s="134"/>
      <c r="X144" s="134"/>
    </row>
    <row r="145" spans="1:24" x14ac:dyDescent="0.3">
      <c r="A145" s="133"/>
      <c r="B145" s="134"/>
      <c r="C145" s="134"/>
      <c r="D145" s="134"/>
      <c r="E145" s="134"/>
      <c r="F145" s="135"/>
      <c r="G145" s="135"/>
      <c r="H145" s="136"/>
      <c r="I145" s="136"/>
      <c r="J145" s="136"/>
      <c r="K145" s="135"/>
      <c r="L145" s="134"/>
      <c r="M145" s="134"/>
      <c r="N145" s="135"/>
      <c r="O145" s="135"/>
      <c r="P145" s="134"/>
      <c r="Q145" s="135"/>
      <c r="R145" s="136"/>
      <c r="S145" s="134"/>
      <c r="T145" s="138"/>
      <c r="U145" s="134"/>
      <c r="V145" s="134"/>
      <c r="W145" s="134"/>
      <c r="X145" s="134"/>
    </row>
    <row r="146" spans="1:24" x14ac:dyDescent="0.3">
      <c r="A146" s="133"/>
      <c r="B146" s="134"/>
      <c r="C146" s="134"/>
      <c r="D146" s="134"/>
      <c r="E146" s="134"/>
      <c r="F146" s="135"/>
      <c r="G146" s="135"/>
      <c r="H146" s="136"/>
      <c r="I146" s="136"/>
      <c r="J146" s="136"/>
      <c r="K146" s="135"/>
      <c r="L146" s="134"/>
      <c r="M146" s="134"/>
      <c r="N146" s="135"/>
      <c r="O146" s="135"/>
      <c r="P146" s="134"/>
      <c r="Q146" s="135"/>
      <c r="R146" s="136"/>
      <c r="S146" s="134"/>
      <c r="T146" s="138"/>
      <c r="U146" s="134"/>
      <c r="V146" s="134"/>
      <c r="W146" s="134"/>
      <c r="X146" s="134"/>
    </row>
    <row r="147" spans="1:24" x14ac:dyDescent="0.3">
      <c r="A147" s="133"/>
      <c r="B147" s="134"/>
      <c r="C147" s="134"/>
      <c r="D147" s="134"/>
      <c r="E147" s="134"/>
      <c r="F147" s="135"/>
      <c r="G147" s="135"/>
      <c r="H147" s="136"/>
      <c r="I147" s="136"/>
      <c r="J147" s="136"/>
      <c r="K147" s="135"/>
      <c r="L147" s="134"/>
      <c r="M147" s="134"/>
      <c r="N147" s="135"/>
      <c r="O147" s="135"/>
      <c r="P147" s="134"/>
      <c r="Q147" s="135"/>
      <c r="R147" s="136"/>
      <c r="S147" s="134"/>
      <c r="T147" s="138"/>
      <c r="U147" s="134"/>
      <c r="V147" s="134"/>
      <c r="W147" s="134"/>
      <c r="X147" s="134"/>
    </row>
    <row r="148" spans="1:24" x14ac:dyDescent="0.3">
      <c r="A148" s="133"/>
      <c r="B148" s="134"/>
      <c r="C148" s="134"/>
      <c r="D148" s="134"/>
      <c r="E148" s="134"/>
      <c r="F148" s="135"/>
      <c r="G148" s="135"/>
      <c r="H148" s="136"/>
      <c r="I148" s="136"/>
      <c r="J148" s="136"/>
      <c r="K148" s="135"/>
      <c r="L148" s="134"/>
      <c r="M148" s="134"/>
      <c r="N148" s="135"/>
      <c r="O148" s="135"/>
      <c r="P148" s="134"/>
      <c r="Q148" s="135"/>
      <c r="R148" s="136"/>
      <c r="S148" s="134"/>
      <c r="T148" s="138"/>
      <c r="U148" s="134"/>
      <c r="V148" s="134"/>
      <c r="W148" s="134"/>
      <c r="X148" s="134"/>
    </row>
    <row r="149" spans="1:24" x14ac:dyDescent="0.3">
      <c r="A149" s="133"/>
      <c r="B149" s="134"/>
      <c r="C149" s="134"/>
      <c r="D149" s="134"/>
      <c r="E149" s="134"/>
      <c r="F149" s="135"/>
      <c r="G149" s="135"/>
      <c r="H149" s="136"/>
      <c r="I149" s="136"/>
      <c r="J149" s="136"/>
      <c r="K149" s="135"/>
      <c r="L149" s="134"/>
      <c r="M149" s="134"/>
      <c r="N149" s="135"/>
      <c r="O149" s="135"/>
      <c r="P149" s="134"/>
      <c r="Q149" s="135"/>
      <c r="R149" s="136"/>
      <c r="S149" s="134"/>
      <c r="T149" s="138"/>
      <c r="U149" s="134"/>
      <c r="V149" s="134"/>
      <c r="W149" s="134"/>
      <c r="X149" s="134"/>
    </row>
    <row r="150" spans="1:24" x14ac:dyDescent="0.3">
      <c r="A150" s="133"/>
      <c r="B150" s="134"/>
      <c r="C150" s="134"/>
      <c r="D150" s="134"/>
      <c r="E150" s="134"/>
      <c r="F150" s="135"/>
      <c r="G150" s="135"/>
      <c r="H150" s="136"/>
      <c r="I150" s="136"/>
      <c r="J150" s="136"/>
      <c r="K150" s="135"/>
      <c r="L150" s="134"/>
      <c r="M150" s="134"/>
      <c r="N150" s="135"/>
      <c r="O150" s="135"/>
      <c r="P150" s="134"/>
      <c r="Q150" s="135"/>
      <c r="R150" s="136"/>
      <c r="S150" s="134"/>
      <c r="T150" s="138"/>
      <c r="U150" s="134"/>
      <c r="V150" s="134"/>
      <c r="W150" s="134"/>
      <c r="X150" s="134"/>
    </row>
    <row r="151" spans="1:24" x14ac:dyDescent="0.3">
      <c r="K151" s="135"/>
      <c r="L151" s="134"/>
      <c r="M151" s="134"/>
      <c r="N151" s="135"/>
      <c r="O151" s="135"/>
      <c r="P151" s="134"/>
      <c r="Q151" s="135"/>
      <c r="R151" s="136"/>
      <c r="S151" s="134"/>
      <c r="T151" s="138"/>
      <c r="U151" s="134"/>
      <c r="V151" s="134"/>
      <c r="W151" s="134"/>
      <c r="X151" s="134"/>
    </row>
    <row r="152" spans="1:24" x14ac:dyDescent="0.3">
      <c r="A152" s="131"/>
      <c r="B152" s="131"/>
      <c r="C152" s="131"/>
      <c r="D152" s="131"/>
      <c r="E152" s="131"/>
      <c r="F152" s="131"/>
      <c r="G152" s="131"/>
      <c r="H152" s="131"/>
      <c r="I152" s="131"/>
      <c r="J152" s="131"/>
      <c r="K152" s="135"/>
      <c r="L152" s="134"/>
      <c r="M152" s="134"/>
      <c r="N152" s="135"/>
      <c r="O152" s="135"/>
      <c r="P152" s="134"/>
      <c r="Q152" s="135"/>
      <c r="R152" s="136"/>
      <c r="S152" s="134"/>
      <c r="T152" s="138"/>
      <c r="U152" s="134"/>
      <c r="V152" s="134"/>
      <c r="W152" s="134"/>
      <c r="X152" s="134"/>
    </row>
    <row r="153" spans="1:24" x14ac:dyDescent="0.3">
      <c r="A153" s="131"/>
      <c r="B153" s="131"/>
      <c r="C153" s="131"/>
      <c r="D153" s="131"/>
      <c r="E153" s="131"/>
      <c r="F153" s="132"/>
      <c r="G153" s="132"/>
      <c r="H153" s="132"/>
      <c r="I153" s="132"/>
      <c r="J153" s="132"/>
      <c r="K153" s="135"/>
      <c r="L153" s="134"/>
      <c r="M153" s="134"/>
      <c r="N153" s="135"/>
      <c r="O153" s="135"/>
      <c r="P153" s="134"/>
      <c r="Q153" s="135"/>
      <c r="R153" s="136"/>
      <c r="S153" s="134"/>
      <c r="T153" s="138"/>
      <c r="U153" s="134"/>
      <c r="V153" s="134"/>
      <c r="W153" s="134"/>
      <c r="X153" s="134"/>
    </row>
    <row r="154" spans="1:24" x14ac:dyDescent="0.3">
      <c r="A154" s="131"/>
      <c r="B154" s="132"/>
      <c r="C154" s="132"/>
      <c r="D154" s="132"/>
      <c r="E154" s="132"/>
      <c r="F154" s="139"/>
      <c r="G154" s="139"/>
      <c r="H154" s="139"/>
      <c r="I154" s="139"/>
      <c r="J154" s="139"/>
      <c r="K154" s="135"/>
      <c r="L154" s="134"/>
      <c r="M154" s="134"/>
      <c r="N154" s="135"/>
      <c r="O154" s="135"/>
      <c r="P154" s="134"/>
      <c r="Q154" s="135"/>
      <c r="R154" s="138"/>
      <c r="S154" s="134"/>
      <c r="T154" s="138"/>
      <c r="U154" s="134"/>
      <c r="V154" s="134"/>
      <c r="W154" s="134"/>
    </row>
    <row r="155" spans="1:24" ht="16.5" customHeight="1" x14ac:dyDescent="0.3">
      <c r="A155" s="133"/>
      <c r="B155" s="134"/>
      <c r="C155" s="134"/>
      <c r="D155" s="134"/>
      <c r="E155" s="134"/>
      <c r="F155" s="135"/>
      <c r="G155" s="135"/>
      <c r="H155" s="136"/>
      <c r="I155" s="136"/>
      <c r="J155" s="136"/>
    </row>
    <row r="156" spans="1:24" x14ac:dyDescent="0.3">
      <c r="A156" s="133"/>
      <c r="B156" s="134"/>
      <c r="C156" s="134"/>
      <c r="D156" s="134"/>
      <c r="E156" s="134"/>
      <c r="F156" s="135"/>
      <c r="G156" s="135"/>
      <c r="H156" s="136"/>
      <c r="I156" s="136"/>
      <c r="J156" s="136"/>
      <c r="K156" s="131"/>
      <c r="L156" s="131"/>
      <c r="M156" s="131"/>
      <c r="N156" s="131"/>
      <c r="O156" s="131"/>
      <c r="P156" s="131"/>
      <c r="Q156" s="131"/>
      <c r="R156" s="131"/>
      <c r="S156" s="137"/>
      <c r="T156" s="137"/>
      <c r="U156" s="137"/>
      <c r="V156" s="137"/>
    </row>
    <row r="157" spans="1:24" x14ac:dyDescent="0.3">
      <c r="A157" s="133"/>
      <c r="B157" s="134"/>
      <c r="C157" s="134"/>
      <c r="D157" s="134"/>
      <c r="E157" s="134"/>
      <c r="F157" s="135"/>
      <c r="G157" s="135"/>
      <c r="H157" s="136"/>
      <c r="I157" s="136"/>
      <c r="J157" s="136"/>
      <c r="K157" s="132"/>
      <c r="L157" s="132"/>
      <c r="M157" s="132"/>
      <c r="N157" s="132"/>
      <c r="O157" s="132"/>
      <c r="P157" s="132"/>
      <c r="Q157" s="132"/>
      <c r="R157" s="132"/>
      <c r="S157" s="132"/>
      <c r="T157" s="132"/>
      <c r="U157" s="132"/>
      <c r="V157" s="132"/>
    </row>
    <row r="158" spans="1:24" x14ac:dyDescent="0.3">
      <c r="A158" s="133"/>
      <c r="B158" s="134"/>
      <c r="C158" s="134"/>
      <c r="D158" s="134"/>
      <c r="E158" s="134"/>
      <c r="F158" s="135"/>
      <c r="G158" s="135"/>
      <c r="H158" s="136"/>
      <c r="I158" s="136"/>
      <c r="J158" s="136"/>
      <c r="K158" s="139"/>
      <c r="L158" s="139"/>
      <c r="M158" s="132"/>
      <c r="N158" s="132"/>
      <c r="O158" s="132"/>
      <c r="P158" s="132"/>
      <c r="Q158" s="132"/>
      <c r="R158" s="132"/>
      <c r="S158" s="132"/>
      <c r="T158" s="132"/>
      <c r="U158" s="132"/>
      <c r="V158" s="132"/>
    </row>
    <row r="159" spans="1:24" x14ac:dyDescent="0.3">
      <c r="A159" s="133"/>
      <c r="B159" s="134"/>
      <c r="C159" s="134"/>
      <c r="D159" s="134"/>
      <c r="E159" s="134"/>
      <c r="F159" s="135"/>
      <c r="G159" s="135"/>
      <c r="H159" s="136"/>
      <c r="I159" s="136"/>
      <c r="J159" s="136"/>
      <c r="K159" s="136"/>
      <c r="L159" s="136"/>
      <c r="M159" s="136"/>
      <c r="N159" s="136"/>
      <c r="O159" s="134"/>
      <c r="P159" s="135"/>
      <c r="Q159" s="134"/>
      <c r="R159" s="134"/>
      <c r="S159" s="134"/>
      <c r="T159" s="134"/>
      <c r="U159" s="134"/>
      <c r="V159" s="134"/>
    </row>
    <row r="160" spans="1:24" x14ac:dyDescent="0.3">
      <c r="A160" s="133"/>
      <c r="B160" s="134"/>
      <c r="C160" s="134"/>
      <c r="D160" s="134"/>
      <c r="E160" s="134"/>
      <c r="F160" s="135"/>
      <c r="G160" s="135"/>
      <c r="H160" s="136"/>
      <c r="I160" s="136"/>
      <c r="J160" s="136"/>
      <c r="K160" s="136"/>
      <c r="L160" s="136"/>
      <c r="M160" s="135"/>
      <c r="N160" s="136"/>
      <c r="O160" s="134"/>
      <c r="P160" s="135"/>
      <c r="Q160" s="135"/>
      <c r="R160" s="134"/>
      <c r="S160" s="134"/>
      <c r="T160" s="134"/>
      <c r="U160" s="134"/>
      <c r="V160" s="134"/>
    </row>
    <row r="161" spans="1:22" x14ac:dyDescent="0.3">
      <c r="A161" s="133"/>
      <c r="B161" s="134"/>
      <c r="C161" s="134"/>
      <c r="D161" s="134"/>
      <c r="E161" s="134"/>
      <c r="F161" s="135"/>
      <c r="G161" s="135"/>
      <c r="H161" s="136"/>
      <c r="I161" s="136"/>
      <c r="J161" s="136"/>
      <c r="K161" s="136"/>
      <c r="L161" s="136"/>
      <c r="M161" s="135"/>
      <c r="N161" s="136"/>
      <c r="O161" s="134"/>
      <c r="P161" s="135"/>
      <c r="Q161" s="135"/>
      <c r="R161" s="134"/>
      <c r="S161" s="135"/>
      <c r="T161" s="134"/>
      <c r="U161" s="134"/>
      <c r="V161" s="134"/>
    </row>
    <row r="162" spans="1:22" x14ac:dyDescent="0.3">
      <c r="A162" s="133"/>
      <c r="B162" s="134"/>
      <c r="C162" s="134"/>
      <c r="D162" s="134"/>
      <c r="E162" s="134"/>
      <c r="F162" s="135"/>
      <c r="G162" s="135"/>
      <c r="H162" s="136"/>
      <c r="I162" s="136"/>
      <c r="J162" s="136"/>
      <c r="K162" s="136"/>
      <c r="L162" s="136"/>
      <c r="M162" s="135"/>
      <c r="N162" s="136"/>
      <c r="O162" s="134"/>
      <c r="P162" s="135"/>
      <c r="Q162" s="135"/>
      <c r="R162" s="134"/>
      <c r="S162" s="135"/>
      <c r="T162" s="134"/>
      <c r="U162" s="134"/>
      <c r="V162" s="134"/>
    </row>
    <row r="163" spans="1:22" x14ac:dyDescent="0.3">
      <c r="A163" s="133"/>
      <c r="B163" s="134"/>
      <c r="C163" s="134"/>
      <c r="D163" s="134"/>
      <c r="E163" s="134"/>
      <c r="F163" s="135"/>
      <c r="G163" s="135"/>
      <c r="H163" s="136"/>
      <c r="I163" s="136"/>
      <c r="J163" s="136"/>
      <c r="K163" s="136"/>
      <c r="L163" s="136"/>
      <c r="M163" s="135"/>
      <c r="N163" s="135"/>
      <c r="O163" s="134"/>
      <c r="P163" s="135"/>
      <c r="Q163" s="135"/>
      <c r="R163" s="134"/>
      <c r="S163" s="135"/>
      <c r="T163" s="134"/>
      <c r="U163" s="134"/>
      <c r="V163" s="134"/>
    </row>
    <row r="164" spans="1:22" x14ac:dyDescent="0.3">
      <c r="A164" s="133"/>
      <c r="B164" s="134"/>
      <c r="C164" s="134"/>
      <c r="D164" s="134"/>
      <c r="E164" s="134"/>
      <c r="F164" s="135"/>
      <c r="G164" s="135"/>
      <c r="H164" s="136"/>
      <c r="I164" s="136"/>
      <c r="J164" s="136"/>
      <c r="K164" s="136"/>
      <c r="L164" s="136"/>
      <c r="M164" s="135"/>
      <c r="N164" s="135"/>
      <c r="O164" s="134"/>
      <c r="P164" s="135"/>
      <c r="Q164" s="135"/>
      <c r="R164" s="134"/>
      <c r="S164" s="135"/>
      <c r="T164" s="134"/>
      <c r="U164" s="134"/>
      <c r="V164" s="134"/>
    </row>
    <row r="165" spans="1:22" x14ac:dyDescent="0.3">
      <c r="A165" s="133"/>
      <c r="B165" s="134"/>
      <c r="C165" s="134"/>
      <c r="D165" s="134"/>
      <c r="E165" s="134"/>
      <c r="F165" s="135"/>
      <c r="G165" s="135"/>
      <c r="H165" s="136"/>
      <c r="I165" s="136"/>
      <c r="J165" s="136"/>
      <c r="K165" s="136"/>
      <c r="L165" s="136"/>
      <c r="M165" s="135"/>
      <c r="N165" s="135"/>
      <c r="O165" s="134"/>
      <c r="P165" s="135"/>
      <c r="Q165" s="135"/>
      <c r="R165" s="134"/>
      <c r="S165" s="135"/>
      <c r="T165" s="134"/>
      <c r="U165" s="134"/>
      <c r="V165" s="134"/>
    </row>
    <row r="166" spans="1:22" x14ac:dyDescent="0.3">
      <c r="A166" s="133"/>
      <c r="B166" s="134"/>
      <c r="C166" s="134"/>
      <c r="D166" s="134"/>
      <c r="E166" s="134"/>
      <c r="F166" s="135"/>
      <c r="G166" s="135"/>
      <c r="H166" s="136"/>
      <c r="I166" s="136"/>
      <c r="J166" s="136"/>
      <c r="K166" s="136"/>
      <c r="L166" s="136"/>
      <c r="M166" s="135"/>
      <c r="N166" s="135"/>
      <c r="O166" s="134"/>
      <c r="P166" s="135"/>
      <c r="Q166" s="135"/>
      <c r="R166" s="134"/>
      <c r="S166" s="135"/>
      <c r="T166" s="134"/>
      <c r="U166" s="134"/>
      <c r="V166" s="134"/>
    </row>
    <row r="167" spans="1:22" x14ac:dyDescent="0.3">
      <c r="A167" s="133"/>
      <c r="B167" s="134"/>
      <c r="C167" s="134"/>
      <c r="D167" s="134"/>
      <c r="E167" s="134"/>
      <c r="F167" s="135"/>
      <c r="G167" s="135"/>
      <c r="H167" s="136"/>
      <c r="I167" s="136"/>
      <c r="J167" s="136"/>
      <c r="K167" s="136"/>
      <c r="L167" s="136"/>
      <c r="M167" s="135"/>
      <c r="N167" s="135"/>
      <c r="O167" s="134"/>
      <c r="P167" s="135"/>
      <c r="Q167" s="135"/>
      <c r="R167" s="134"/>
      <c r="S167" s="135"/>
      <c r="T167" s="134"/>
      <c r="U167" s="134"/>
      <c r="V167" s="134"/>
    </row>
    <row r="168" spans="1:22" x14ac:dyDescent="0.3">
      <c r="A168" s="133"/>
      <c r="B168" s="134"/>
      <c r="C168" s="134"/>
      <c r="D168" s="134"/>
      <c r="E168" s="134"/>
      <c r="F168" s="135"/>
      <c r="G168" s="135"/>
      <c r="H168" s="136"/>
      <c r="I168" s="136"/>
      <c r="J168" s="136"/>
      <c r="K168" s="136"/>
      <c r="L168" s="136"/>
      <c r="M168" s="135"/>
      <c r="N168" s="135"/>
      <c r="O168" s="134"/>
      <c r="P168" s="135"/>
      <c r="Q168" s="135"/>
      <c r="R168" s="134"/>
      <c r="S168" s="135"/>
      <c r="T168" s="134"/>
      <c r="U168" s="134"/>
      <c r="V168" s="134"/>
    </row>
    <row r="169" spans="1:22" x14ac:dyDescent="0.3">
      <c r="A169" s="133"/>
      <c r="B169" s="134"/>
      <c r="C169" s="134"/>
      <c r="D169" s="134"/>
      <c r="E169" s="134"/>
      <c r="F169" s="135"/>
      <c r="G169" s="135"/>
      <c r="H169" s="136"/>
      <c r="I169" s="136"/>
      <c r="J169" s="136"/>
      <c r="K169" s="136"/>
      <c r="L169" s="136"/>
      <c r="M169" s="135"/>
      <c r="N169" s="135"/>
      <c r="O169" s="134"/>
      <c r="P169" s="135"/>
      <c r="Q169" s="135"/>
      <c r="R169" s="134"/>
      <c r="S169" s="135"/>
      <c r="T169" s="134"/>
      <c r="U169" s="134"/>
      <c r="V169" s="134"/>
    </row>
    <row r="170" spans="1:22" x14ac:dyDescent="0.3">
      <c r="A170" s="133"/>
      <c r="B170" s="134"/>
      <c r="C170" s="134"/>
      <c r="D170" s="134"/>
      <c r="E170" s="134"/>
      <c r="F170" s="135"/>
      <c r="G170" s="135"/>
      <c r="H170" s="136"/>
      <c r="I170" s="136"/>
      <c r="J170" s="136"/>
      <c r="K170" s="136"/>
      <c r="L170" s="136"/>
      <c r="N170" s="135"/>
      <c r="O170" s="134"/>
      <c r="P170" s="135"/>
      <c r="Q170" s="135"/>
      <c r="R170" s="134"/>
      <c r="S170" s="135"/>
      <c r="T170" s="134"/>
      <c r="U170" s="134"/>
      <c r="V170" s="134"/>
    </row>
    <row r="171" spans="1:22" x14ac:dyDescent="0.3">
      <c r="A171" s="133"/>
      <c r="B171" s="134"/>
      <c r="C171" s="134"/>
      <c r="D171" s="134"/>
      <c r="E171" s="134"/>
      <c r="F171" s="135"/>
      <c r="G171" s="135"/>
      <c r="H171" s="136"/>
      <c r="I171" s="136"/>
      <c r="J171" s="136"/>
      <c r="K171" s="136"/>
      <c r="L171" s="136"/>
      <c r="N171" s="135"/>
      <c r="O171" s="134"/>
      <c r="P171" s="135"/>
      <c r="Q171" s="135"/>
      <c r="R171" s="134"/>
      <c r="S171" s="135"/>
      <c r="T171" s="134"/>
      <c r="U171" s="134"/>
      <c r="V171" s="134"/>
    </row>
    <row r="172" spans="1:22" x14ac:dyDescent="0.3">
      <c r="A172" s="133"/>
      <c r="B172" s="134"/>
      <c r="C172" s="134"/>
      <c r="D172" s="134"/>
      <c r="E172" s="134"/>
      <c r="F172" s="135"/>
      <c r="G172" s="135"/>
      <c r="H172" s="136"/>
      <c r="I172" s="136"/>
      <c r="J172" s="136"/>
      <c r="K172" s="136"/>
      <c r="L172" s="136"/>
      <c r="N172" s="135"/>
      <c r="O172" s="134"/>
      <c r="P172" s="135"/>
      <c r="Q172" s="135"/>
      <c r="R172" s="134"/>
      <c r="S172" s="135"/>
      <c r="T172" s="134"/>
      <c r="U172" s="134"/>
      <c r="V172" s="134"/>
    </row>
    <row r="173" spans="1:22" x14ac:dyDescent="0.3">
      <c r="K173" s="136"/>
      <c r="L173" s="136"/>
      <c r="N173" s="135"/>
      <c r="O173" s="134"/>
      <c r="P173" s="135"/>
      <c r="Q173" s="135"/>
      <c r="R173" s="134"/>
      <c r="S173" s="135"/>
      <c r="T173" s="134"/>
      <c r="U173" s="134"/>
      <c r="V173" s="134"/>
    </row>
    <row r="174" spans="1:22" x14ac:dyDescent="0.3">
      <c r="A174" s="131"/>
      <c r="B174" s="131"/>
      <c r="C174" s="131"/>
      <c r="D174" s="131"/>
      <c r="E174" s="131"/>
      <c r="F174" s="131"/>
      <c r="G174" s="131"/>
      <c r="H174" s="131"/>
      <c r="I174" s="131"/>
      <c r="J174" s="131"/>
      <c r="K174" s="136"/>
      <c r="L174" s="136"/>
      <c r="N174" s="135"/>
      <c r="O174" s="134"/>
      <c r="P174" s="135"/>
      <c r="Q174" s="135"/>
      <c r="R174" s="134"/>
      <c r="S174" s="135"/>
      <c r="T174" s="134"/>
      <c r="U174" s="134"/>
      <c r="V174" s="134"/>
    </row>
    <row r="175" spans="1:22" x14ac:dyDescent="0.3">
      <c r="A175" s="131"/>
      <c r="B175" s="131"/>
      <c r="C175" s="131"/>
      <c r="D175" s="131"/>
      <c r="E175" s="131"/>
      <c r="F175" s="132"/>
      <c r="G175" s="132"/>
      <c r="H175" s="132"/>
      <c r="I175" s="132"/>
      <c r="J175" s="132"/>
      <c r="K175" s="136"/>
      <c r="L175" s="136"/>
      <c r="N175" s="135"/>
      <c r="O175" s="134"/>
      <c r="P175" s="135"/>
      <c r="Q175" s="135"/>
      <c r="R175" s="134"/>
      <c r="S175" s="135"/>
      <c r="T175" s="134"/>
      <c r="U175" s="134"/>
      <c r="V175" s="134"/>
    </row>
    <row r="176" spans="1:22" x14ac:dyDescent="0.3">
      <c r="A176" s="131"/>
      <c r="B176" s="132"/>
      <c r="C176" s="132"/>
      <c r="D176" s="132"/>
      <c r="E176" s="132"/>
      <c r="F176" s="132"/>
      <c r="G176" s="132"/>
      <c r="H176" s="132"/>
      <c r="I176" s="132"/>
      <c r="J176" s="132"/>
      <c r="K176" s="136"/>
      <c r="L176" s="136"/>
      <c r="N176" s="135"/>
      <c r="O176" s="134"/>
      <c r="P176" s="135"/>
      <c r="Q176" s="135"/>
      <c r="R176" s="134"/>
      <c r="S176" s="135"/>
      <c r="T176" s="134"/>
      <c r="U176" s="134"/>
      <c r="V176" s="134"/>
    </row>
    <row r="177" spans="1:21" ht="16.5" customHeight="1" x14ac:dyDescent="0.3">
      <c r="A177" s="133"/>
      <c r="B177" s="134"/>
      <c r="C177" s="134"/>
      <c r="D177" s="134"/>
      <c r="E177" s="134"/>
      <c r="F177" s="135"/>
      <c r="G177" s="135"/>
      <c r="H177" s="135"/>
      <c r="I177" s="135"/>
      <c r="J177" s="135"/>
    </row>
    <row r="178" spans="1:21" x14ac:dyDescent="0.3">
      <c r="A178" s="133"/>
      <c r="B178" s="134"/>
      <c r="C178" s="134"/>
      <c r="D178" s="134"/>
      <c r="E178" s="134"/>
      <c r="F178" s="135"/>
      <c r="G178" s="135"/>
      <c r="H178" s="135"/>
      <c r="I178" s="135"/>
      <c r="J178" s="135"/>
      <c r="K178" s="131"/>
      <c r="L178" s="131"/>
      <c r="M178" s="131"/>
      <c r="N178" s="131"/>
      <c r="O178" s="131"/>
      <c r="P178" s="131"/>
      <c r="Q178" s="131"/>
      <c r="R178" s="137"/>
      <c r="S178" s="137"/>
      <c r="T178" s="137"/>
      <c r="U178" s="137"/>
    </row>
    <row r="179" spans="1:21" x14ac:dyDescent="0.3">
      <c r="A179" s="133"/>
      <c r="B179" s="134"/>
      <c r="C179" s="134"/>
      <c r="D179" s="134"/>
      <c r="E179" s="134"/>
      <c r="F179" s="135"/>
      <c r="G179" s="135"/>
      <c r="H179" s="135"/>
      <c r="I179" s="135"/>
      <c r="J179" s="135"/>
      <c r="K179" s="132"/>
      <c r="L179" s="132"/>
      <c r="M179" s="132"/>
      <c r="N179" s="132"/>
      <c r="O179" s="132"/>
      <c r="P179" s="132"/>
      <c r="Q179" s="132"/>
      <c r="R179" s="132"/>
      <c r="S179" s="132"/>
      <c r="T179" s="132"/>
      <c r="U179" s="132"/>
    </row>
    <row r="180" spans="1:21" x14ac:dyDescent="0.3">
      <c r="A180" s="133"/>
      <c r="B180" s="134"/>
      <c r="C180" s="134"/>
      <c r="D180" s="134"/>
      <c r="E180" s="134"/>
      <c r="F180" s="135"/>
      <c r="G180" s="135"/>
      <c r="H180" s="135"/>
      <c r="I180" s="135"/>
      <c r="J180" s="135"/>
      <c r="K180" s="132"/>
      <c r="L180" s="132"/>
      <c r="M180" s="132"/>
      <c r="N180" s="132"/>
      <c r="O180" s="132"/>
      <c r="P180" s="132"/>
      <c r="Q180" s="132"/>
      <c r="R180" s="132"/>
      <c r="S180" s="132"/>
      <c r="T180" s="132"/>
      <c r="U180" s="132"/>
    </row>
    <row r="181" spans="1:21" x14ac:dyDescent="0.3">
      <c r="A181" s="133"/>
      <c r="B181" s="134"/>
      <c r="C181" s="134"/>
      <c r="D181" s="134"/>
      <c r="E181" s="134"/>
      <c r="F181" s="135"/>
      <c r="G181" s="135"/>
      <c r="H181" s="135"/>
      <c r="I181" s="135"/>
      <c r="J181" s="135"/>
      <c r="K181" s="135"/>
      <c r="L181" s="135"/>
      <c r="M181" s="135"/>
      <c r="N181" s="134"/>
      <c r="O181" s="135"/>
      <c r="P181" s="134"/>
      <c r="Q181" s="134"/>
      <c r="R181" s="140"/>
      <c r="S181" s="140"/>
      <c r="T181" s="134"/>
      <c r="U181" s="134"/>
    </row>
    <row r="182" spans="1:21" x14ac:dyDescent="0.3">
      <c r="A182" s="133"/>
      <c r="B182" s="134"/>
      <c r="C182" s="134"/>
      <c r="D182" s="134"/>
      <c r="E182" s="134"/>
      <c r="F182" s="135"/>
      <c r="G182" s="135"/>
      <c r="H182" s="135"/>
      <c r="I182" s="135"/>
      <c r="J182" s="135"/>
      <c r="K182" s="135"/>
      <c r="L182" s="135"/>
      <c r="M182" s="135"/>
      <c r="N182" s="134"/>
      <c r="O182" s="135"/>
      <c r="P182" s="134"/>
      <c r="Q182" s="134"/>
      <c r="R182" s="140"/>
      <c r="S182" s="140"/>
      <c r="T182" s="134"/>
      <c r="U182" s="134"/>
    </row>
    <row r="183" spans="1:21" x14ac:dyDescent="0.3">
      <c r="A183" s="133"/>
      <c r="B183" s="134"/>
      <c r="C183" s="134"/>
      <c r="D183" s="134"/>
      <c r="E183" s="134"/>
      <c r="F183" s="135"/>
      <c r="G183" s="135"/>
      <c r="H183" s="135"/>
      <c r="I183" s="135"/>
      <c r="J183" s="135"/>
      <c r="K183" s="135"/>
      <c r="L183" s="135"/>
      <c r="M183" s="135"/>
      <c r="N183" s="134"/>
      <c r="O183" s="135"/>
      <c r="P183" s="134"/>
      <c r="Q183" s="134"/>
      <c r="R183" s="140"/>
      <c r="S183" s="140"/>
      <c r="T183" s="134"/>
      <c r="U183" s="134"/>
    </row>
    <row r="184" spans="1:21" x14ac:dyDescent="0.3">
      <c r="A184" s="133"/>
      <c r="B184" s="134"/>
      <c r="C184" s="134"/>
      <c r="D184" s="134"/>
      <c r="E184" s="134"/>
      <c r="F184" s="135"/>
      <c r="G184" s="135"/>
      <c r="H184" s="135"/>
      <c r="I184" s="135"/>
      <c r="J184" s="135"/>
      <c r="K184" s="135"/>
      <c r="L184" s="135"/>
      <c r="M184" s="135"/>
      <c r="N184" s="134"/>
      <c r="O184" s="135"/>
      <c r="P184" s="136"/>
      <c r="Q184" s="134"/>
      <c r="R184" s="138"/>
      <c r="S184" s="134"/>
      <c r="T184" s="134"/>
      <c r="U184" s="134"/>
    </row>
    <row r="185" spans="1:21" x14ac:dyDescent="0.3">
      <c r="A185" s="133"/>
      <c r="B185" s="134"/>
      <c r="C185" s="134"/>
      <c r="D185" s="134"/>
      <c r="E185" s="134"/>
      <c r="F185" s="135"/>
      <c r="G185" s="135"/>
      <c r="H185" s="135"/>
      <c r="I185" s="135"/>
      <c r="J185" s="135"/>
      <c r="K185" s="135"/>
      <c r="L185" s="135"/>
      <c r="M185" s="135"/>
      <c r="N185" s="134"/>
      <c r="O185" s="135"/>
      <c r="P185" s="136"/>
      <c r="Q185" s="134"/>
      <c r="R185" s="138"/>
      <c r="S185" s="134"/>
      <c r="T185" s="134"/>
      <c r="U185" s="134"/>
    </row>
    <row r="186" spans="1:21" x14ac:dyDescent="0.3">
      <c r="A186" s="133"/>
      <c r="B186" s="134"/>
      <c r="C186" s="134"/>
      <c r="D186" s="134"/>
      <c r="E186" s="134"/>
      <c r="F186" s="135"/>
      <c r="G186" s="135"/>
      <c r="H186" s="135"/>
      <c r="I186" s="135"/>
      <c r="J186" s="135"/>
      <c r="K186" s="135"/>
      <c r="L186" s="135"/>
      <c r="M186" s="135"/>
      <c r="N186" s="134"/>
      <c r="O186" s="135"/>
      <c r="P186" s="136"/>
      <c r="Q186" s="134"/>
      <c r="R186" s="138"/>
      <c r="S186" s="134"/>
      <c r="T186" s="134"/>
      <c r="U186" s="134"/>
    </row>
    <row r="187" spans="1:21" x14ac:dyDescent="0.3">
      <c r="A187" s="133"/>
      <c r="B187" s="134"/>
      <c r="C187" s="134"/>
      <c r="D187" s="134"/>
      <c r="E187" s="134"/>
      <c r="F187" s="135"/>
      <c r="G187" s="135"/>
      <c r="H187" s="135"/>
      <c r="I187" s="135"/>
      <c r="J187" s="135"/>
      <c r="K187" s="135"/>
      <c r="L187" s="135"/>
      <c r="M187" s="135"/>
      <c r="N187" s="134"/>
      <c r="O187" s="135"/>
      <c r="P187" s="136"/>
      <c r="Q187" s="134"/>
      <c r="R187" s="138"/>
      <c r="S187" s="134"/>
      <c r="T187" s="134"/>
      <c r="U187" s="134"/>
    </row>
    <row r="188" spans="1:21" x14ac:dyDescent="0.3">
      <c r="A188" s="133"/>
      <c r="B188" s="134"/>
      <c r="C188" s="134"/>
      <c r="D188" s="134"/>
      <c r="E188" s="134"/>
      <c r="F188" s="135"/>
      <c r="G188" s="135"/>
      <c r="H188" s="135"/>
      <c r="I188" s="135"/>
      <c r="J188" s="135"/>
      <c r="K188" s="135"/>
      <c r="L188" s="135"/>
      <c r="M188" s="135"/>
      <c r="N188" s="134"/>
      <c r="O188" s="135"/>
      <c r="P188" s="136"/>
      <c r="Q188" s="134"/>
      <c r="R188" s="138"/>
      <c r="S188" s="134"/>
      <c r="T188" s="134"/>
      <c r="U188" s="134"/>
    </row>
    <row r="189" spans="1:21" x14ac:dyDescent="0.3">
      <c r="A189" s="133"/>
      <c r="B189" s="134"/>
      <c r="C189" s="134"/>
      <c r="D189" s="134"/>
      <c r="E189" s="134"/>
      <c r="F189" s="135"/>
      <c r="G189" s="135"/>
      <c r="H189" s="135"/>
      <c r="I189" s="135"/>
      <c r="J189" s="135"/>
      <c r="K189" s="135"/>
      <c r="L189" s="135"/>
      <c r="M189" s="135"/>
      <c r="N189" s="134"/>
      <c r="O189" s="135"/>
      <c r="P189" s="136"/>
      <c r="Q189" s="134"/>
      <c r="R189" s="138"/>
      <c r="S189" s="134"/>
      <c r="T189" s="134"/>
      <c r="U189" s="134"/>
    </row>
    <row r="190" spans="1:21" x14ac:dyDescent="0.3">
      <c r="A190" s="133"/>
      <c r="B190" s="134"/>
      <c r="C190" s="134"/>
      <c r="D190" s="134"/>
      <c r="E190" s="134"/>
      <c r="F190" s="135"/>
      <c r="G190" s="135"/>
      <c r="H190" s="135"/>
      <c r="I190" s="135"/>
      <c r="J190" s="135"/>
      <c r="K190" s="135"/>
      <c r="L190" s="135"/>
      <c r="M190" s="135"/>
      <c r="N190" s="134"/>
      <c r="O190" s="135"/>
      <c r="P190" s="136"/>
      <c r="Q190" s="134"/>
      <c r="R190" s="138"/>
      <c r="S190" s="134"/>
      <c r="T190" s="134"/>
      <c r="U190" s="134"/>
    </row>
    <row r="191" spans="1:21" x14ac:dyDescent="0.3">
      <c r="A191" s="133"/>
      <c r="B191" s="134"/>
      <c r="C191" s="134"/>
      <c r="D191" s="134"/>
      <c r="E191" s="134"/>
      <c r="F191" s="135"/>
      <c r="G191" s="135"/>
      <c r="H191" s="135"/>
      <c r="I191" s="135"/>
      <c r="J191" s="135"/>
      <c r="K191" s="135"/>
      <c r="L191" s="135"/>
      <c r="M191" s="135"/>
      <c r="N191" s="134"/>
      <c r="O191" s="135"/>
      <c r="P191" s="136"/>
      <c r="Q191" s="134"/>
      <c r="R191" s="138"/>
      <c r="S191" s="134"/>
      <c r="T191" s="134"/>
      <c r="U191" s="134"/>
    </row>
    <row r="192" spans="1:21" x14ac:dyDescent="0.3">
      <c r="A192" s="133"/>
      <c r="B192" s="134"/>
      <c r="C192" s="134"/>
      <c r="D192" s="134"/>
      <c r="E192" s="134"/>
      <c r="F192" s="135"/>
      <c r="G192" s="135"/>
      <c r="H192" s="135"/>
      <c r="I192" s="135"/>
      <c r="J192" s="135"/>
      <c r="K192" s="135"/>
      <c r="L192" s="135"/>
      <c r="M192" s="135"/>
      <c r="N192" s="134"/>
      <c r="O192" s="135"/>
      <c r="P192" s="136"/>
      <c r="Q192" s="134"/>
      <c r="R192" s="138"/>
      <c r="S192" s="134"/>
      <c r="T192" s="134"/>
      <c r="U192" s="134"/>
    </row>
    <row r="193" spans="1:23" x14ac:dyDescent="0.3">
      <c r="A193" s="133"/>
      <c r="B193" s="134"/>
      <c r="C193" s="134"/>
      <c r="D193" s="134"/>
      <c r="E193" s="134"/>
      <c r="F193" s="135"/>
      <c r="G193" s="135"/>
      <c r="H193" s="135"/>
      <c r="I193" s="135"/>
      <c r="J193" s="135"/>
      <c r="K193" s="135"/>
      <c r="L193" s="135"/>
      <c r="M193" s="135"/>
      <c r="N193" s="134"/>
      <c r="O193" s="135"/>
      <c r="P193" s="136"/>
      <c r="Q193" s="134"/>
      <c r="R193" s="138"/>
      <c r="S193" s="134"/>
      <c r="T193" s="134"/>
      <c r="U193" s="134"/>
    </row>
    <row r="194" spans="1:23" x14ac:dyDescent="0.3">
      <c r="A194" s="133"/>
      <c r="B194" s="134"/>
      <c r="C194" s="134"/>
      <c r="D194" s="134"/>
      <c r="E194" s="134"/>
      <c r="F194" s="135"/>
      <c r="G194" s="135"/>
      <c r="H194" s="135"/>
      <c r="I194" s="135"/>
      <c r="J194" s="135"/>
      <c r="K194" s="135"/>
      <c r="L194" s="135"/>
      <c r="M194" s="135"/>
      <c r="N194" s="134"/>
      <c r="O194" s="135"/>
      <c r="P194" s="136"/>
      <c r="Q194" s="134"/>
      <c r="R194" s="138"/>
      <c r="S194" s="134"/>
      <c r="T194" s="134"/>
      <c r="U194" s="134"/>
    </row>
    <row r="195" spans="1:23" x14ac:dyDescent="0.3">
      <c r="A195" s="133"/>
      <c r="B195" s="134"/>
      <c r="C195" s="134"/>
      <c r="D195" s="134"/>
      <c r="E195" s="134"/>
      <c r="F195" s="135"/>
      <c r="G195" s="135"/>
      <c r="H195" s="135"/>
      <c r="I195" s="135"/>
      <c r="J195" s="135"/>
      <c r="K195" s="135"/>
      <c r="L195" s="135"/>
      <c r="M195" s="135"/>
      <c r="N195" s="134"/>
      <c r="O195" s="135"/>
      <c r="P195" s="135"/>
      <c r="Q195" s="134"/>
      <c r="R195" s="138"/>
      <c r="S195" s="134"/>
      <c r="T195" s="134"/>
      <c r="U195" s="134"/>
    </row>
    <row r="196" spans="1:23" x14ac:dyDescent="0.3">
      <c r="A196" s="133"/>
      <c r="B196" s="134"/>
      <c r="C196" s="134"/>
      <c r="D196" s="134"/>
      <c r="E196" s="134"/>
      <c r="F196" s="135"/>
      <c r="G196" s="135"/>
      <c r="H196" s="135"/>
      <c r="I196" s="135"/>
      <c r="J196" s="135"/>
      <c r="K196" s="135"/>
      <c r="L196" s="135"/>
      <c r="M196" s="135"/>
      <c r="N196" s="134"/>
      <c r="O196" s="135"/>
      <c r="P196" s="135"/>
      <c r="Q196" s="134"/>
      <c r="R196" s="138"/>
      <c r="S196" s="134"/>
      <c r="T196" s="134"/>
      <c r="U196" s="134"/>
    </row>
    <row r="197" spans="1:23" x14ac:dyDescent="0.3">
      <c r="A197" s="133"/>
      <c r="B197" s="134"/>
      <c r="C197" s="134"/>
      <c r="D197" s="134"/>
      <c r="E197" s="134"/>
      <c r="F197" s="135"/>
      <c r="G197" s="135"/>
      <c r="H197" s="135"/>
      <c r="I197" s="135"/>
      <c r="J197" s="135"/>
      <c r="K197" s="135"/>
      <c r="L197" s="135"/>
      <c r="M197" s="135"/>
      <c r="N197" s="134"/>
      <c r="O197" s="135"/>
      <c r="P197" s="135"/>
      <c r="Q197" s="134"/>
      <c r="R197" s="138"/>
      <c r="S197" s="134"/>
      <c r="T197" s="134"/>
      <c r="U197" s="134"/>
    </row>
    <row r="198" spans="1:23" x14ac:dyDescent="0.3">
      <c r="A198" s="133"/>
      <c r="B198" s="134"/>
      <c r="C198" s="134"/>
      <c r="D198" s="134"/>
      <c r="E198" s="134"/>
      <c r="F198" s="135"/>
      <c r="G198" s="135"/>
      <c r="H198" s="135"/>
      <c r="I198" s="135"/>
      <c r="J198" s="135"/>
      <c r="K198" s="135"/>
      <c r="L198" s="135"/>
      <c r="M198" s="135"/>
      <c r="N198" s="134"/>
      <c r="O198" s="135"/>
      <c r="P198" s="135"/>
      <c r="Q198" s="134"/>
      <c r="R198" s="138"/>
      <c r="S198" s="134"/>
      <c r="T198" s="134"/>
      <c r="U198" s="134"/>
    </row>
    <row r="199" spans="1:23" x14ac:dyDescent="0.3">
      <c r="A199" s="133"/>
      <c r="B199" s="134"/>
      <c r="C199" s="134"/>
      <c r="D199" s="134"/>
      <c r="E199" s="134"/>
      <c r="F199" s="135"/>
      <c r="G199" s="135"/>
      <c r="H199" s="135"/>
      <c r="I199" s="135"/>
      <c r="J199" s="135"/>
      <c r="K199" s="135"/>
      <c r="L199" s="135"/>
      <c r="M199" s="135"/>
      <c r="N199" s="134"/>
      <c r="O199" s="135"/>
      <c r="P199" s="135"/>
      <c r="Q199" s="134"/>
      <c r="R199" s="138"/>
      <c r="S199" s="134"/>
      <c r="T199" s="134"/>
      <c r="U199" s="134"/>
    </row>
    <row r="200" spans="1:23" x14ac:dyDescent="0.3">
      <c r="K200" s="135"/>
      <c r="L200" s="135"/>
      <c r="M200" s="135"/>
      <c r="N200" s="134"/>
      <c r="O200" s="135"/>
      <c r="P200" s="135"/>
      <c r="Q200" s="134"/>
      <c r="R200" s="138"/>
      <c r="S200" s="134"/>
      <c r="T200" s="134"/>
      <c r="U200" s="134"/>
    </row>
    <row r="201" spans="1:23" x14ac:dyDescent="0.3">
      <c r="A201" s="131"/>
      <c r="B201" s="131"/>
      <c r="C201" s="131"/>
      <c r="D201" s="131"/>
      <c r="E201" s="131"/>
      <c r="F201" s="131"/>
      <c r="G201" s="131"/>
      <c r="H201" s="131"/>
      <c r="I201" s="131"/>
      <c r="J201" s="131"/>
      <c r="K201" s="135"/>
      <c r="L201" s="135"/>
      <c r="M201" s="135"/>
      <c r="N201" s="134"/>
      <c r="O201" s="135"/>
      <c r="P201" s="135"/>
      <c r="Q201" s="134"/>
      <c r="R201" s="138"/>
      <c r="S201" s="134"/>
      <c r="T201" s="134"/>
      <c r="U201" s="134"/>
    </row>
    <row r="202" spans="1:23" x14ac:dyDescent="0.3">
      <c r="A202" s="131"/>
      <c r="B202" s="131"/>
      <c r="C202" s="131"/>
      <c r="D202" s="131"/>
      <c r="E202" s="131"/>
      <c r="F202" s="132"/>
      <c r="G202" s="132"/>
      <c r="H202" s="132"/>
      <c r="I202" s="132"/>
      <c r="J202" s="132"/>
      <c r="K202" s="135"/>
      <c r="L202" s="135"/>
      <c r="M202" s="135"/>
      <c r="N202" s="134"/>
      <c r="O202" s="135"/>
      <c r="P202" s="135"/>
      <c r="Q202" s="134"/>
      <c r="R202" s="138"/>
      <c r="S202" s="134"/>
      <c r="T202" s="134"/>
      <c r="U202" s="134"/>
    </row>
    <row r="203" spans="1:23" x14ac:dyDescent="0.3">
      <c r="A203" s="131"/>
      <c r="B203" s="132"/>
      <c r="C203" s="132"/>
      <c r="D203" s="132"/>
      <c r="E203" s="132"/>
      <c r="F203" s="132"/>
      <c r="G203" s="132"/>
      <c r="H203" s="132"/>
      <c r="I203" s="132"/>
      <c r="J203" s="132"/>
      <c r="K203" s="135"/>
      <c r="L203" s="135"/>
      <c r="M203" s="135"/>
      <c r="N203" s="134"/>
      <c r="O203" s="135"/>
      <c r="P203" s="135"/>
      <c r="Q203" s="134"/>
      <c r="R203" s="138"/>
      <c r="S203" s="134"/>
      <c r="T203" s="134"/>
      <c r="U203" s="134"/>
    </row>
    <row r="204" spans="1:23" ht="16.5" customHeight="1" x14ac:dyDescent="0.3">
      <c r="A204" s="133"/>
      <c r="B204" s="136"/>
      <c r="C204" s="136"/>
      <c r="D204" s="136"/>
      <c r="E204" s="134"/>
      <c r="F204" s="138"/>
      <c r="G204" s="138"/>
      <c r="H204" s="136"/>
      <c r="I204" s="136"/>
      <c r="J204" s="136"/>
    </row>
    <row r="205" spans="1:23" x14ac:dyDescent="0.3">
      <c r="A205" s="133"/>
      <c r="B205" s="136"/>
      <c r="C205" s="136"/>
      <c r="D205" s="136"/>
      <c r="E205" s="134"/>
      <c r="F205" s="138"/>
      <c r="G205" s="138"/>
      <c r="H205" s="136"/>
      <c r="I205" s="136"/>
      <c r="J205" s="136"/>
      <c r="K205" s="131"/>
      <c r="L205" s="131"/>
      <c r="M205" s="131"/>
      <c r="N205" s="131"/>
      <c r="O205" s="131"/>
      <c r="P205" s="131"/>
      <c r="Q205" s="131"/>
      <c r="R205" s="131"/>
      <c r="S205" s="137"/>
      <c r="T205" s="137"/>
      <c r="U205" s="137"/>
      <c r="V205" s="137"/>
      <c r="W205" s="137"/>
    </row>
    <row r="206" spans="1:23" x14ac:dyDescent="0.3">
      <c r="A206" s="133"/>
      <c r="B206" s="136"/>
      <c r="C206" s="136"/>
      <c r="D206" s="136"/>
      <c r="E206" s="134"/>
      <c r="F206" s="138"/>
      <c r="G206" s="138"/>
      <c r="H206" s="136"/>
      <c r="I206" s="136"/>
      <c r="J206" s="136"/>
      <c r="K206" s="132"/>
      <c r="L206" s="132"/>
      <c r="M206" s="132"/>
      <c r="N206" s="132"/>
      <c r="O206" s="132"/>
      <c r="P206" s="132"/>
      <c r="Q206" s="132"/>
      <c r="R206" s="132"/>
      <c r="S206" s="141"/>
      <c r="T206" s="132"/>
      <c r="U206" s="132"/>
      <c r="V206" s="132"/>
      <c r="W206" s="132"/>
    </row>
    <row r="207" spans="1:23" x14ac:dyDescent="0.3">
      <c r="A207" s="133"/>
      <c r="B207" s="136"/>
      <c r="C207" s="136"/>
      <c r="D207" s="136"/>
      <c r="E207" s="134"/>
      <c r="F207" s="138"/>
      <c r="G207" s="138"/>
      <c r="H207" s="136"/>
      <c r="I207" s="136"/>
      <c r="J207" s="136"/>
      <c r="K207" s="132"/>
      <c r="L207" s="132"/>
      <c r="M207" s="132"/>
      <c r="N207" s="132"/>
      <c r="O207" s="132"/>
      <c r="P207" s="132"/>
      <c r="Q207" s="132"/>
      <c r="R207" s="132"/>
      <c r="S207" s="132"/>
      <c r="T207" s="132"/>
      <c r="U207" s="132"/>
      <c r="V207" s="132"/>
      <c r="W207" s="132"/>
    </row>
    <row r="208" spans="1:23" x14ac:dyDescent="0.3">
      <c r="A208" s="133"/>
      <c r="B208" s="136"/>
      <c r="C208" s="136"/>
      <c r="D208" s="136"/>
      <c r="E208" s="134"/>
      <c r="F208" s="138"/>
      <c r="G208" s="138"/>
      <c r="H208" s="136"/>
      <c r="I208" s="136"/>
      <c r="J208" s="136"/>
      <c r="K208" s="136"/>
      <c r="L208" s="138"/>
      <c r="M208" s="135"/>
      <c r="N208" s="135"/>
      <c r="O208" s="134"/>
      <c r="P208" s="135"/>
      <c r="Q208" s="135"/>
      <c r="R208" s="134"/>
      <c r="S208" s="138"/>
      <c r="T208" s="138"/>
      <c r="U208" s="134"/>
      <c r="V208" s="134"/>
      <c r="W208" s="134"/>
    </row>
    <row r="209" spans="1:23" x14ac:dyDescent="0.3">
      <c r="A209" s="133"/>
      <c r="B209" s="136"/>
      <c r="C209" s="136"/>
      <c r="D209" s="136"/>
      <c r="E209" s="134"/>
      <c r="F209" s="138"/>
      <c r="G209" s="138"/>
      <c r="H209" s="136"/>
      <c r="I209" s="136"/>
      <c r="J209" s="136"/>
      <c r="K209" s="136"/>
      <c r="L209" s="138"/>
      <c r="M209" s="135"/>
      <c r="N209" s="135"/>
      <c r="O209" s="134"/>
      <c r="P209" s="135"/>
      <c r="Q209" s="135"/>
      <c r="R209" s="134"/>
      <c r="S209" s="138"/>
      <c r="T209" s="138"/>
      <c r="U209" s="134"/>
      <c r="V209" s="134"/>
      <c r="W209" s="134"/>
    </row>
    <row r="210" spans="1:23" x14ac:dyDescent="0.3">
      <c r="A210" s="133"/>
      <c r="B210" s="136"/>
      <c r="C210" s="136"/>
      <c r="D210" s="136"/>
      <c r="E210" s="134"/>
      <c r="F210" s="138"/>
      <c r="G210" s="138"/>
      <c r="H210" s="136"/>
      <c r="I210" s="136"/>
      <c r="J210" s="136"/>
      <c r="K210" s="136"/>
      <c r="L210" s="138"/>
      <c r="M210" s="135"/>
      <c r="N210" s="135"/>
      <c r="O210" s="134"/>
      <c r="P210" s="135"/>
      <c r="Q210" s="135"/>
      <c r="R210" s="134"/>
      <c r="S210" s="138"/>
      <c r="T210" s="138"/>
      <c r="U210" s="134"/>
      <c r="V210" s="134"/>
      <c r="W210" s="134"/>
    </row>
    <row r="211" spans="1:23" x14ac:dyDescent="0.3">
      <c r="A211" s="133"/>
      <c r="B211" s="136"/>
      <c r="C211" s="135"/>
      <c r="D211" s="135"/>
      <c r="E211" s="134"/>
      <c r="F211" s="138"/>
      <c r="G211" s="138"/>
      <c r="H211" s="136"/>
      <c r="I211" s="136"/>
      <c r="J211" s="136"/>
      <c r="K211" s="136"/>
      <c r="L211" s="138"/>
      <c r="M211" s="135"/>
      <c r="N211" s="135"/>
      <c r="O211" s="134"/>
      <c r="P211" s="135"/>
      <c r="Q211" s="135"/>
      <c r="R211" s="134"/>
      <c r="S211" s="138"/>
      <c r="T211" s="138"/>
      <c r="U211" s="134"/>
      <c r="V211" s="134"/>
      <c r="W211" s="134"/>
    </row>
    <row r="212" spans="1:23" x14ac:dyDescent="0.3">
      <c r="A212" s="133"/>
      <c r="B212" s="136"/>
      <c r="C212" s="135"/>
      <c r="D212" s="135"/>
      <c r="E212" s="134"/>
      <c r="F212" s="138"/>
      <c r="G212" s="138"/>
      <c r="H212" s="136"/>
      <c r="I212" s="136"/>
      <c r="J212" s="136"/>
      <c r="K212" s="136"/>
      <c r="L212" s="138"/>
      <c r="M212" s="135"/>
      <c r="N212" s="135"/>
      <c r="O212" s="134"/>
      <c r="P212" s="135"/>
      <c r="Q212" s="135"/>
      <c r="R212" s="134"/>
      <c r="S212" s="138"/>
      <c r="T212" s="138"/>
      <c r="U212" s="134"/>
      <c r="V212" s="134"/>
      <c r="W212" s="134"/>
    </row>
    <row r="213" spans="1:23" x14ac:dyDescent="0.3">
      <c r="A213" s="133"/>
      <c r="B213" s="135"/>
      <c r="C213" s="135"/>
      <c r="D213" s="135"/>
      <c r="E213" s="134"/>
      <c r="F213" s="138"/>
      <c r="G213" s="138"/>
      <c r="H213" s="136"/>
      <c r="I213" s="136"/>
      <c r="J213" s="136"/>
      <c r="K213" s="136"/>
      <c r="L213" s="138"/>
      <c r="M213" s="135"/>
      <c r="N213" s="135"/>
      <c r="O213" s="134"/>
      <c r="P213" s="135"/>
      <c r="Q213" s="135"/>
      <c r="R213" s="134"/>
      <c r="S213" s="138"/>
      <c r="T213" s="138"/>
      <c r="U213" s="134"/>
      <c r="V213" s="134"/>
      <c r="W213" s="134"/>
    </row>
    <row r="214" spans="1:23" x14ac:dyDescent="0.3">
      <c r="A214" s="133"/>
      <c r="B214" s="135"/>
      <c r="C214" s="135"/>
      <c r="D214" s="135"/>
      <c r="E214" s="134"/>
      <c r="F214" s="138"/>
      <c r="G214" s="138"/>
      <c r="H214" s="136"/>
      <c r="I214" s="136"/>
      <c r="J214" s="136"/>
      <c r="K214" s="136"/>
      <c r="L214" s="138"/>
      <c r="M214" s="135"/>
      <c r="N214" s="135"/>
      <c r="O214" s="134"/>
      <c r="P214" s="135"/>
      <c r="Q214" s="135"/>
      <c r="R214" s="134"/>
      <c r="S214" s="138"/>
      <c r="T214" s="138"/>
      <c r="U214" s="134"/>
      <c r="V214" s="134"/>
      <c r="W214" s="134"/>
    </row>
    <row r="215" spans="1:23" x14ac:dyDescent="0.3">
      <c r="A215" s="133"/>
      <c r="B215" s="135"/>
      <c r="C215" s="135"/>
      <c r="D215" s="135"/>
      <c r="E215" s="134"/>
      <c r="F215" s="138"/>
      <c r="G215" s="138"/>
      <c r="H215" s="136"/>
      <c r="I215" s="136"/>
      <c r="J215" s="136"/>
      <c r="K215" s="136"/>
      <c r="L215" s="138"/>
      <c r="M215" s="135"/>
      <c r="N215" s="135"/>
      <c r="O215" s="134"/>
      <c r="P215" s="135"/>
      <c r="Q215" s="135"/>
      <c r="R215" s="134"/>
      <c r="S215" s="138"/>
      <c r="T215" s="138"/>
      <c r="U215" s="134"/>
      <c r="V215" s="134"/>
      <c r="W215" s="134"/>
    </row>
    <row r="216" spans="1:23" x14ac:dyDescent="0.3">
      <c r="A216" s="133"/>
      <c r="B216" s="135"/>
      <c r="C216" s="135"/>
      <c r="D216" s="135"/>
      <c r="E216" s="134"/>
      <c r="F216" s="138"/>
      <c r="G216" s="138"/>
      <c r="H216" s="136"/>
      <c r="I216" s="136"/>
      <c r="J216" s="136"/>
      <c r="K216" s="136"/>
      <c r="L216" s="138"/>
      <c r="M216" s="135"/>
      <c r="N216" s="135"/>
      <c r="O216" s="134"/>
      <c r="P216" s="135"/>
      <c r="Q216" s="135"/>
      <c r="R216" s="134"/>
      <c r="S216" s="138"/>
      <c r="T216" s="138"/>
      <c r="U216" s="134"/>
      <c r="V216" s="134"/>
      <c r="W216" s="134"/>
    </row>
    <row r="217" spans="1:23" x14ac:dyDescent="0.3">
      <c r="A217" s="133"/>
      <c r="B217" s="135"/>
      <c r="C217" s="135"/>
      <c r="D217" s="135"/>
      <c r="E217" s="134"/>
      <c r="F217" s="138"/>
      <c r="G217" s="138"/>
      <c r="H217" s="136"/>
      <c r="I217" s="136"/>
      <c r="J217" s="136"/>
      <c r="K217" s="136"/>
      <c r="L217" s="138"/>
      <c r="M217" s="135"/>
      <c r="N217" s="135"/>
      <c r="O217" s="134"/>
      <c r="P217" s="135"/>
      <c r="Q217" s="135"/>
      <c r="R217" s="134"/>
      <c r="S217" s="138"/>
      <c r="T217" s="138"/>
      <c r="U217" s="134"/>
      <c r="V217" s="134"/>
      <c r="W217" s="134"/>
    </row>
    <row r="218" spans="1:23" x14ac:dyDescent="0.3">
      <c r="A218" s="133"/>
      <c r="B218" s="135"/>
      <c r="C218" s="135"/>
      <c r="D218" s="135"/>
      <c r="E218" s="134"/>
      <c r="F218" s="138"/>
      <c r="G218" s="138"/>
      <c r="H218" s="136"/>
      <c r="I218" s="136"/>
      <c r="J218" s="136"/>
      <c r="K218" s="136"/>
      <c r="L218" s="138"/>
      <c r="M218" s="135"/>
      <c r="N218" s="135"/>
      <c r="O218" s="134"/>
      <c r="P218" s="135"/>
      <c r="Q218" s="135"/>
      <c r="R218" s="134"/>
      <c r="S218" s="138"/>
      <c r="T218" s="138"/>
      <c r="U218" s="134"/>
      <c r="V218" s="134"/>
      <c r="W218" s="134"/>
    </row>
    <row r="219" spans="1:23" x14ac:dyDescent="0.3">
      <c r="A219" s="133"/>
      <c r="B219" s="135"/>
      <c r="C219" s="135"/>
      <c r="D219" s="135"/>
      <c r="E219" s="134"/>
      <c r="F219" s="138"/>
      <c r="G219" s="138"/>
      <c r="H219" s="136"/>
      <c r="I219" s="136"/>
      <c r="J219" s="136"/>
      <c r="K219" s="136"/>
      <c r="L219" s="138"/>
      <c r="M219" s="135"/>
      <c r="N219" s="135"/>
      <c r="O219" s="134"/>
      <c r="P219" s="135"/>
      <c r="Q219" s="135"/>
      <c r="R219" s="134"/>
      <c r="S219" s="138"/>
      <c r="T219" s="138"/>
      <c r="U219" s="134"/>
      <c r="V219" s="134"/>
      <c r="W219" s="134"/>
    </row>
    <row r="220" spans="1:23" x14ac:dyDescent="0.3">
      <c r="A220" s="133"/>
      <c r="B220" s="135"/>
      <c r="C220" s="135"/>
      <c r="D220" s="135"/>
      <c r="E220" s="134"/>
      <c r="F220" s="138"/>
      <c r="G220" s="138"/>
      <c r="H220" s="136"/>
      <c r="I220" s="136"/>
      <c r="J220" s="136"/>
      <c r="K220" s="136"/>
      <c r="L220" s="138"/>
      <c r="M220" s="135"/>
      <c r="N220" s="135"/>
      <c r="O220" s="134"/>
      <c r="P220" s="135"/>
      <c r="Q220" s="135"/>
      <c r="R220" s="134"/>
      <c r="S220" s="138"/>
      <c r="T220" s="138"/>
      <c r="U220" s="134"/>
      <c r="V220" s="134"/>
      <c r="W220" s="134"/>
    </row>
    <row r="221" spans="1:23" x14ac:dyDescent="0.3">
      <c r="A221" s="133"/>
      <c r="B221" s="135"/>
      <c r="C221" s="135"/>
      <c r="D221" s="135"/>
      <c r="E221" s="134"/>
      <c r="F221" s="138"/>
      <c r="G221" s="138"/>
      <c r="H221" s="136"/>
      <c r="I221" s="136"/>
      <c r="J221" s="136"/>
      <c r="K221" s="136"/>
      <c r="L221" s="138"/>
      <c r="M221" s="135"/>
      <c r="N221" s="135"/>
      <c r="O221" s="134"/>
      <c r="P221" s="135"/>
      <c r="Q221" s="135"/>
      <c r="R221" s="134"/>
      <c r="S221" s="138"/>
      <c r="T221" s="138"/>
      <c r="U221" s="134"/>
      <c r="V221" s="134"/>
      <c r="W221" s="134"/>
    </row>
    <row r="222" spans="1:23" x14ac:dyDescent="0.3">
      <c r="A222" s="133"/>
      <c r="B222" s="135"/>
      <c r="C222" s="135"/>
      <c r="D222" s="135"/>
      <c r="E222" s="134"/>
      <c r="F222" s="138"/>
      <c r="G222" s="138"/>
      <c r="H222" s="136"/>
      <c r="I222" s="136"/>
      <c r="J222" s="136"/>
      <c r="K222" s="136"/>
      <c r="L222" s="138"/>
      <c r="M222" s="135"/>
      <c r="N222" s="135"/>
      <c r="O222" s="134"/>
      <c r="P222" s="135"/>
      <c r="Q222" s="135"/>
      <c r="R222" s="134"/>
      <c r="S222" s="138"/>
      <c r="T222" s="138"/>
      <c r="U222" s="134"/>
      <c r="V222" s="134"/>
      <c r="W222" s="134"/>
    </row>
    <row r="223" spans="1:23" x14ac:dyDescent="0.3">
      <c r="A223" s="133"/>
      <c r="B223" s="135"/>
      <c r="C223" s="135"/>
      <c r="D223" s="135"/>
      <c r="E223" s="134"/>
      <c r="F223" s="138"/>
      <c r="G223" s="138"/>
      <c r="H223" s="136"/>
      <c r="I223" s="136"/>
      <c r="J223" s="136"/>
      <c r="K223" s="136"/>
      <c r="L223" s="138"/>
      <c r="M223" s="135"/>
      <c r="N223" s="135"/>
      <c r="O223" s="134"/>
      <c r="P223" s="135"/>
      <c r="Q223" s="135"/>
      <c r="R223" s="134"/>
      <c r="S223" s="138"/>
      <c r="T223" s="138"/>
      <c r="U223" s="134"/>
      <c r="V223" s="134"/>
      <c r="W223" s="134"/>
    </row>
    <row r="224" spans="1:23" x14ac:dyDescent="0.3">
      <c r="A224" s="133"/>
      <c r="B224" s="135"/>
      <c r="C224" s="135"/>
      <c r="D224" s="135"/>
      <c r="E224" s="135"/>
      <c r="F224" s="138"/>
      <c r="G224" s="138"/>
      <c r="H224" s="136"/>
      <c r="I224" s="136"/>
      <c r="J224" s="136"/>
      <c r="K224" s="136"/>
      <c r="L224" s="138"/>
      <c r="M224" s="135"/>
      <c r="N224" s="135"/>
      <c r="O224" s="134"/>
      <c r="P224" s="135"/>
      <c r="Q224" s="135"/>
      <c r="R224" s="134"/>
      <c r="S224" s="138"/>
      <c r="T224" s="138"/>
      <c r="U224" s="134"/>
      <c r="V224" s="134"/>
      <c r="W224" s="134"/>
    </row>
    <row r="225" spans="1:23" x14ac:dyDescent="0.3">
      <c r="A225" s="133"/>
      <c r="B225" s="135"/>
      <c r="C225" s="135"/>
      <c r="D225" s="135"/>
      <c r="E225" s="135"/>
      <c r="F225" s="138"/>
      <c r="G225" s="138"/>
      <c r="H225" s="136"/>
      <c r="I225" s="136"/>
      <c r="J225" s="136"/>
      <c r="K225" s="136"/>
      <c r="L225" s="138"/>
      <c r="M225" s="135"/>
      <c r="N225" s="135"/>
      <c r="O225" s="134"/>
      <c r="P225" s="135"/>
      <c r="Q225" s="135"/>
      <c r="R225" s="134"/>
      <c r="S225" s="138"/>
      <c r="T225" s="138"/>
      <c r="U225" s="134"/>
      <c r="V225" s="134"/>
      <c r="W225" s="134"/>
    </row>
    <row r="226" spans="1:23" x14ac:dyDescent="0.3">
      <c r="A226" s="133"/>
      <c r="B226" s="135"/>
      <c r="C226" s="135"/>
      <c r="D226" s="135"/>
      <c r="E226" s="135"/>
      <c r="F226" s="138"/>
      <c r="G226" s="138"/>
      <c r="H226" s="136"/>
      <c r="I226" s="136"/>
      <c r="J226" s="136"/>
      <c r="K226" s="136"/>
      <c r="L226" s="138"/>
      <c r="M226" s="135"/>
      <c r="N226" s="135"/>
      <c r="O226" s="134"/>
      <c r="P226" s="135"/>
      <c r="Q226" s="135"/>
      <c r="R226" s="134"/>
      <c r="S226" s="138"/>
      <c r="T226" s="138"/>
      <c r="U226" s="134"/>
      <c r="V226" s="134"/>
      <c r="W226" s="134"/>
    </row>
    <row r="227" spans="1:23" x14ac:dyDescent="0.3">
      <c r="A227" s="133"/>
      <c r="B227" s="135"/>
      <c r="C227" s="135"/>
      <c r="D227" s="135"/>
      <c r="E227" s="135"/>
      <c r="F227" s="138"/>
      <c r="G227" s="138"/>
      <c r="H227" s="136"/>
      <c r="I227" s="136"/>
      <c r="J227" s="136"/>
      <c r="K227" s="136"/>
      <c r="L227" s="138"/>
      <c r="M227" s="135"/>
      <c r="N227" s="135"/>
      <c r="O227" s="134"/>
      <c r="P227" s="135"/>
      <c r="Q227" s="135"/>
      <c r="R227" s="134"/>
      <c r="S227" s="138"/>
      <c r="T227" s="138"/>
      <c r="U227" s="134"/>
      <c r="V227" s="134"/>
      <c r="W227" s="134"/>
    </row>
    <row r="228" spans="1:23" x14ac:dyDescent="0.3">
      <c r="K228" s="136"/>
      <c r="L228" s="138"/>
      <c r="M228" s="135"/>
      <c r="N228" s="135"/>
      <c r="O228" s="134"/>
      <c r="P228" s="135"/>
      <c r="Q228" s="135"/>
      <c r="R228" s="134"/>
      <c r="S228" s="138"/>
      <c r="T228" s="138"/>
      <c r="U228" s="134"/>
      <c r="V228" s="134"/>
      <c r="W228" s="134"/>
    </row>
    <row r="229" spans="1:23" x14ac:dyDescent="0.3">
      <c r="A229" s="131"/>
      <c r="B229" s="131"/>
      <c r="C229" s="131"/>
      <c r="D229" s="131"/>
      <c r="E229" s="131"/>
      <c r="F229" s="137"/>
      <c r="G229" s="137"/>
      <c r="H229" s="137"/>
      <c r="I229" s="137"/>
      <c r="J229" s="137"/>
      <c r="K229" s="136"/>
      <c r="L229" s="138"/>
      <c r="M229" s="135"/>
      <c r="N229" s="135"/>
      <c r="O229" s="134"/>
      <c r="P229" s="135"/>
      <c r="Q229" s="135"/>
      <c r="R229" s="134"/>
      <c r="S229" s="138"/>
      <c r="T229" s="138"/>
      <c r="U229" s="134"/>
      <c r="V229" s="134"/>
      <c r="W229" s="134"/>
    </row>
    <row r="230" spans="1:23" x14ac:dyDescent="0.3">
      <c r="A230" s="131"/>
      <c r="B230" s="131"/>
      <c r="C230" s="131"/>
      <c r="D230" s="131"/>
      <c r="E230" s="131"/>
      <c r="F230" s="132"/>
      <c r="G230" s="132"/>
      <c r="H230" s="132"/>
      <c r="I230" s="132"/>
      <c r="J230" s="132"/>
      <c r="K230" s="136"/>
      <c r="L230" s="138"/>
      <c r="M230" s="135"/>
      <c r="N230" s="135"/>
      <c r="O230" s="134"/>
      <c r="P230" s="135"/>
      <c r="Q230" s="135"/>
      <c r="R230" s="134"/>
      <c r="S230" s="138"/>
      <c r="T230" s="138"/>
      <c r="U230" s="134"/>
      <c r="V230" s="134"/>
      <c r="W230" s="134"/>
    </row>
    <row r="231" spans="1:23" x14ac:dyDescent="0.3">
      <c r="A231" s="131"/>
      <c r="B231" s="132"/>
      <c r="C231" s="132"/>
      <c r="D231" s="132"/>
      <c r="E231" s="132"/>
      <c r="F231" s="132"/>
      <c r="G231" s="132"/>
      <c r="H231" s="132"/>
      <c r="I231" s="132"/>
      <c r="J231" s="132"/>
      <c r="K231" s="136"/>
      <c r="L231" s="138"/>
      <c r="M231" s="135"/>
      <c r="N231" s="135"/>
      <c r="O231" s="134"/>
      <c r="P231" s="135"/>
      <c r="Q231" s="135"/>
      <c r="R231" s="134"/>
      <c r="S231" s="138"/>
      <c r="T231" s="138"/>
      <c r="U231" s="134"/>
      <c r="V231" s="134"/>
      <c r="W231" s="134"/>
    </row>
    <row r="232" spans="1:23" x14ac:dyDescent="0.3">
      <c r="A232" s="133"/>
      <c r="B232" s="135"/>
      <c r="C232" s="135"/>
      <c r="D232" s="135"/>
      <c r="E232" s="134"/>
      <c r="F232" s="138"/>
      <c r="G232" s="138"/>
      <c r="H232" s="136"/>
      <c r="I232" s="136"/>
      <c r="J232" s="136"/>
    </row>
    <row r="233" spans="1:23" x14ac:dyDescent="0.3">
      <c r="A233" s="133"/>
      <c r="B233" s="135"/>
      <c r="C233" s="135"/>
      <c r="D233" s="135"/>
      <c r="E233" s="134"/>
      <c r="F233" s="138"/>
      <c r="G233" s="138"/>
      <c r="H233" s="136"/>
      <c r="I233" s="136"/>
      <c r="J233" s="136"/>
      <c r="K233" s="137"/>
      <c r="L233" s="137"/>
      <c r="M233" s="137"/>
      <c r="N233" s="137"/>
      <c r="O233" s="137"/>
      <c r="P233" s="137"/>
      <c r="Q233" s="137"/>
      <c r="R233" s="137"/>
      <c r="S233" s="137"/>
      <c r="T233" s="137"/>
      <c r="U233" s="137"/>
      <c r="V233" s="137"/>
      <c r="W233" s="137"/>
    </row>
    <row r="234" spans="1:23" x14ac:dyDescent="0.3">
      <c r="A234" s="133"/>
      <c r="B234" s="135"/>
      <c r="C234" s="135"/>
      <c r="D234" s="135"/>
      <c r="E234" s="134"/>
      <c r="F234" s="138"/>
      <c r="G234" s="138"/>
      <c r="H234" s="136"/>
      <c r="I234" s="136"/>
      <c r="J234" s="136"/>
      <c r="K234" s="132"/>
      <c r="L234" s="132"/>
      <c r="M234" s="132"/>
      <c r="N234" s="132"/>
      <c r="O234" s="132"/>
      <c r="P234" s="132"/>
      <c r="Q234" s="132"/>
      <c r="R234" s="132"/>
      <c r="S234" s="141"/>
      <c r="T234" s="132"/>
      <c r="U234" s="132"/>
      <c r="V234" s="132"/>
      <c r="W234" s="132"/>
    </row>
    <row r="235" spans="1:23" x14ac:dyDescent="0.3">
      <c r="A235" s="133"/>
      <c r="B235" s="135"/>
      <c r="C235" s="135"/>
      <c r="D235" s="135"/>
      <c r="E235" s="134"/>
      <c r="F235" s="138"/>
      <c r="G235" s="138"/>
      <c r="H235" s="136"/>
      <c r="I235" s="136"/>
      <c r="J235" s="136"/>
      <c r="K235" s="132"/>
      <c r="L235" s="132"/>
      <c r="M235" s="132"/>
      <c r="N235" s="132"/>
      <c r="O235" s="132"/>
      <c r="P235" s="132"/>
      <c r="Q235" s="132"/>
      <c r="R235" s="132"/>
      <c r="S235" s="132"/>
      <c r="T235" s="132"/>
      <c r="U235" s="132"/>
      <c r="V235" s="132"/>
      <c r="W235" s="132"/>
    </row>
    <row r="236" spans="1:23" x14ac:dyDescent="0.3">
      <c r="A236" s="133"/>
      <c r="B236" s="135"/>
      <c r="C236" s="135"/>
      <c r="D236" s="135"/>
      <c r="E236" s="134"/>
      <c r="F236" s="138"/>
      <c r="G236" s="138"/>
      <c r="H236" s="136"/>
      <c r="I236" s="136"/>
      <c r="J236" s="136"/>
      <c r="K236" s="138"/>
      <c r="L236" s="138"/>
      <c r="M236" s="135"/>
      <c r="N236" s="135"/>
      <c r="O236" s="134"/>
      <c r="P236" s="135"/>
      <c r="Q236" s="135"/>
      <c r="R236" s="134"/>
      <c r="S236" s="138"/>
      <c r="T236" s="138"/>
      <c r="U236" s="134"/>
      <c r="V236" s="134"/>
      <c r="W236" s="134"/>
    </row>
    <row r="237" spans="1:23" x14ac:dyDescent="0.3">
      <c r="A237" s="133"/>
      <c r="B237" s="135"/>
      <c r="C237" s="135"/>
      <c r="D237" s="135"/>
      <c r="E237" s="134"/>
      <c r="F237" s="138"/>
      <c r="G237" s="138"/>
      <c r="H237" s="136"/>
      <c r="I237" s="136"/>
      <c r="J237" s="136"/>
      <c r="K237" s="138"/>
      <c r="L237" s="138"/>
      <c r="M237" s="135"/>
      <c r="N237" s="135"/>
      <c r="O237" s="134"/>
      <c r="P237" s="135"/>
      <c r="Q237" s="135"/>
      <c r="R237" s="134"/>
      <c r="S237" s="138"/>
      <c r="T237" s="138"/>
      <c r="U237" s="134"/>
      <c r="V237" s="134"/>
      <c r="W237" s="134"/>
    </row>
    <row r="238" spans="1:23" x14ac:dyDescent="0.3">
      <c r="A238" s="133"/>
      <c r="B238" s="135"/>
      <c r="C238" s="135"/>
      <c r="D238" s="135"/>
      <c r="E238" s="134"/>
      <c r="F238" s="138"/>
      <c r="G238" s="138"/>
      <c r="H238" s="136"/>
      <c r="I238" s="136"/>
      <c r="J238" s="136"/>
      <c r="K238" s="138"/>
      <c r="L238" s="138"/>
      <c r="M238" s="135"/>
      <c r="N238" s="135"/>
      <c r="O238" s="134"/>
      <c r="P238" s="135"/>
      <c r="Q238" s="135"/>
      <c r="R238" s="134"/>
      <c r="S238" s="138"/>
      <c r="T238" s="138"/>
      <c r="U238" s="134"/>
      <c r="V238" s="134"/>
      <c r="W238" s="134"/>
    </row>
    <row r="239" spans="1:23" x14ac:dyDescent="0.3">
      <c r="A239" s="133"/>
      <c r="B239" s="135"/>
      <c r="C239" s="135"/>
      <c r="D239" s="135"/>
      <c r="E239" s="134"/>
      <c r="F239" s="138"/>
      <c r="G239" s="138"/>
      <c r="H239" s="136"/>
      <c r="I239" s="136"/>
      <c r="J239" s="136"/>
      <c r="K239" s="138"/>
      <c r="L239" s="138"/>
      <c r="M239" s="135"/>
      <c r="N239" s="135"/>
      <c r="O239" s="134"/>
      <c r="P239" s="135"/>
      <c r="Q239" s="135"/>
      <c r="R239" s="134"/>
      <c r="S239" s="138"/>
      <c r="T239" s="138"/>
      <c r="U239" s="134"/>
      <c r="V239" s="134"/>
      <c r="W239" s="134"/>
    </row>
    <row r="240" spans="1:23" x14ac:dyDescent="0.3">
      <c r="A240" s="133"/>
      <c r="B240" s="135"/>
      <c r="C240" s="135"/>
      <c r="D240" s="135"/>
      <c r="E240" s="134"/>
      <c r="F240" s="138"/>
      <c r="G240" s="138"/>
      <c r="H240" s="136"/>
      <c r="I240" s="136"/>
      <c r="J240" s="136"/>
      <c r="K240" s="138"/>
      <c r="L240" s="138"/>
      <c r="M240" s="135"/>
      <c r="N240" s="135"/>
      <c r="O240" s="134"/>
      <c r="P240" s="135"/>
      <c r="Q240" s="135"/>
      <c r="R240" s="134"/>
      <c r="S240" s="138"/>
      <c r="T240" s="138"/>
      <c r="U240" s="134"/>
      <c r="V240" s="134"/>
      <c r="W240" s="134"/>
    </row>
    <row r="241" spans="1:23" x14ac:dyDescent="0.3">
      <c r="A241" s="133"/>
      <c r="B241" s="135"/>
      <c r="C241" s="135"/>
      <c r="D241" s="135"/>
      <c r="E241" s="134"/>
      <c r="F241" s="138"/>
      <c r="G241" s="138"/>
      <c r="H241" s="136"/>
      <c r="I241" s="136"/>
      <c r="J241" s="136"/>
      <c r="K241" s="138"/>
      <c r="L241" s="138"/>
      <c r="M241" s="135"/>
      <c r="N241" s="135"/>
      <c r="O241" s="134"/>
      <c r="P241" s="135"/>
      <c r="Q241" s="135"/>
      <c r="R241" s="134"/>
      <c r="S241" s="138"/>
      <c r="T241" s="138"/>
      <c r="U241" s="134"/>
      <c r="V241" s="134"/>
      <c r="W241" s="134"/>
    </row>
    <row r="242" spans="1:23" x14ac:dyDescent="0.3">
      <c r="A242" s="133"/>
      <c r="B242" s="135"/>
      <c r="C242" s="135"/>
      <c r="D242" s="135"/>
      <c r="E242" s="134"/>
      <c r="F242" s="138"/>
      <c r="G242" s="138"/>
      <c r="H242" s="136"/>
      <c r="I242" s="136"/>
      <c r="J242" s="136"/>
      <c r="K242" s="138"/>
      <c r="L242" s="138"/>
      <c r="M242" s="135"/>
      <c r="N242" s="135"/>
      <c r="O242" s="134"/>
      <c r="P242" s="135"/>
      <c r="Q242" s="135"/>
      <c r="R242" s="134"/>
      <c r="S242" s="138"/>
      <c r="T242" s="138"/>
      <c r="U242" s="134"/>
      <c r="V242" s="134"/>
      <c r="W242" s="134"/>
    </row>
    <row r="243" spans="1:23" x14ac:dyDescent="0.3">
      <c r="A243" s="133"/>
      <c r="B243" s="135"/>
      <c r="C243" s="135"/>
      <c r="D243" s="135"/>
      <c r="E243" s="134"/>
      <c r="F243" s="138"/>
      <c r="G243" s="138"/>
      <c r="H243" s="136"/>
      <c r="I243" s="136"/>
      <c r="J243" s="136"/>
      <c r="K243" s="138"/>
      <c r="L243" s="138"/>
      <c r="M243" s="135"/>
      <c r="N243" s="135"/>
      <c r="O243" s="134"/>
      <c r="P243" s="135"/>
      <c r="Q243" s="135"/>
      <c r="R243" s="134"/>
      <c r="S243" s="138"/>
      <c r="T243" s="138"/>
      <c r="U243" s="134"/>
      <c r="V243" s="134"/>
      <c r="W243" s="134"/>
    </row>
    <row r="244" spans="1:23" x14ac:dyDescent="0.3">
      <c r="A244" s="133"/>
      <c r="B244" s="135"/>
      <c r="C244" s="135"/>
      <c r="D244" s="135"/>
      <c r="E244" s="134"/>
      <c r="F244" s="138"/>
      <c r="G244" s="138"/>
      <c r="H244" s="136"/>
      <c r="I244" s="136"/>
      <c r="J244" s="136"/>
      <c r="K244" s="138"/>
      <c r="L244" s="138"/>
      <c r="M244" s="135"/>
      <c r="N244" s="135"/>
      <c r="O244" s="134"/>
      <c r="P244" s="135"/>
      <c r="Q244" s="135"/>
      <c r="R244" s="134"/>
      <c r="S244" s="138"/>
      <c r="T244" s="138"/>
      <c r="U244" s="134"/>
      <c r="V244" s="134"/>
      <c r="W244" s="134"/>
    </row>
    <row r="245" spans="1:23" x14ac:dyDescent="0.3">
      <c r="A245" s="133"/>
      <c r="B245" s="135"/>
      <c r="C245" s="135"/>
      <c r="D245" s="135"/>
      <c r="E245" s="134"/>
      <c r="F245" s="138"/>
      <c r="G245" s="138"/>
      <c r="H245" s="136"/>
      <c r="I245" s="136"/>
      <c r="J245" s="136"/>
      <c r="K245" s="138"/>
      <c r="L245" s="138"/>
      <c r="M245" s="135"/>
      <c r="N245" s="135"/>
      <c r="O245" s="134"/>
      <c r="P245" s="135"/>
      <c r="Q245" s="135"/>
      <c r="R245" s="134"/>
      <c r="S245" s="138"/>
      <c r="T245" s="138"/>
      <c r="U245" s="134"/>
      <c r="V245" s="134"/>
      <c r="W245" s="134"/>
    </row>
    <row r="246" spans="1:23" x14ac:dyDescent="0.3">
      <c r="A246" s="133"/>
      <c r="B246" s="135"/>
      <c r="C246" s="135"/>
      <c r="D246" s="135"/>
      <c r="E246" s="134"/>
      <c r="F246" s="138"/>
      <c r="G246" s="138"/>
      <c r="H246" s="136"/>
      <c r="I246" s="136"/>
      <c r="J246" s="136"/>
      <c r="K246" s="138"/>
      <c r="L246" s="138"/>
      <c r="M246" s="135"/>
      <c r="N246" s="135"/>
      <c r="O246" s="134"/>
      <c r="P246" s="135"/>
      <c r="Q246" s="135"/>
      <c r="R246" s="134"/>
      <c r="S246" s="138"/>
      <c r="T246" s="138"/>
      <c r="U246" s="134"/>
      <c r="V246" s="134"/>
      <c r="W246" s="134"/>
    </row>
    <row r="247" spans="1:23" x14ac:dyDescent="0.3">
      <c r="A247" s="133"/>
      <c r="B247" s="135"/>
      <c r="C247" s="135"/>
      <c r="D247" s="135"/>
      <c r="E247" s="134"/>
      <c r="F247" s="138"/>
      <c r="G247" s="138"/>
      <c r="H247" s="136"/>
      <c r="I247" s="136"/>
      <c r="J247" s="136"/>
      <c r="K247" s="138"/>
      <c r="L247" s="138"/>
      <c r="M247" s="135"/>
      <c r="N247" s="135"/>
      <c r="O247" s="134"/>
      <c r="P247" s="135"/>
      <c r="Q247" s="135"/>
      <c r="R247" s="134"/>
      <c r="S247" s="138"/>
      <c r="T247" s="138"/>
      <c r="U247" s="134"/>
      <c r="V247" s="134"/>
      <c r="W247" s="134"/>
    </row>
    <row r="248" spans="1:23" x14ac:dyDescent="0.3">
      <c r="A248" s="133"/>
      <c r="B248" s="135"/>
      <c r="C248" s="135"/>
      <c r="D248" s="135"/>
      <c r="E248" s="134"/>
      <c r="F248" s="138"/>
      <c r="G248" s="138"/>
      <c r="H248" s="136"/>
      <c r="I248" s="136"/>
      <c r="J248" s="136"/>
      <c r="K248" s="138"/>
      <c r="L248" s="138"/>
      <c r="M248" s="135"/>
      <c r="N248" s="135"/>
      <c r="O248" s="134"/>
      <c r="P248" s="135"/>
      <c r="Q248" s="135"/>
      <c r="R248" s="134"/>
      <c r="S248" s="138"/>
      <c r="T248" s="138"/>
      <c r="U248" s="134"/>
      <c r="V248" s="134"/>
      <c r="W248" s="134"/>
    </row>
    <row r="249" spans="1:23" x14ac:dyDescent="0.3">
      <c r="A249" s="133"/>
      <c r="B249" s="135"/>
      <c r="C249" s="135"/>
      <c r="D249" s="135"/>
      <c r="E249" s="134"/>
      <c r="F249" s="138"/>
      <c r="G249" s="138"/>
      <c r="H249" s="136"/>
      <c r="I249" s="136"/>
      <c r="J249" s="136"/>
      <c r="K249" s="138"/>
      <c r="L249" s="138"/>
      <c r="M249" s="135"/>
      <c r="N249" s="135"/>
      <c r="O249" s="134"/>
      <c r="P249" s="135"/>
      <c r="Q249" s="135"/>
      <c r="R249" s="134"/>
      <c r="S249" s="138"/>
      <c r="T249" s="138"/>
      <c r="U249" s="134"/>
      <c r="V249" s="134"/>
      <c r="W249" s="134"/>
    </row>
    <row r="250" spans="1:23" x14ac:dyDescent="0.3">
      <c r="A250" s="133"/>
      <c r="B250" s="135"/>
      <c r="C250" s="135"/>
      <c r="D250" s="135"/>
      <c r="E250" s="134"/>
      <c r="F250" s="138"/>
      <c r="G250" s="138"/>
      <c r="H250" s="136"/>
      <c r="I250" s="136"/>
      <c r="J250" s="136"/>
      <c r="K250" s="138"/>
      <c r="L250" s="138"/>
      <c r="M250" s="135"/>
      <c r="N250" s="135"/>
      <c r="O250" s="134"/>
      <c r="P250" s="135"/>
      <c r="Q250" s="135"/>
      <c r="R250" s="134"/>
      <c r="S250" s="138"/>
      <c r="T250" s="138"/>
      <c r="U250" s="134"/>
      <c r="V250" s="134"/>
      <c r="W250" s="134"/>
    </row>
    <row r="251" spans="1:23" x14ac:dyDescent="0.3">
      <c r="A251" s="133"/>
      <c r="B251" s="135"/>
      <c r="C251" s="135"/>
      <c r="D251" s="135"/>
      <c r="E251" s="134"/>
      <c r="F251" s="138"/>
      <c r="G251" s="138"/>
      <c r="H251" s="136"/>
      <c r="I251" s="136"/>
      <c r="J251" s="136"/>
      <c r="K251" s="138"/>
      <c r="L251" s="138"/>
      <c r="M251" s="135"/>
      <c r="N251" s="135"/>
      <c r="O251" s="134"/>
      <c r="P251" s="135"/>
      <c r="Q251" s="135"/>
      <c r="R251" s="134"/>
      <c r="S251" s="138"/>
      <c r="T251" s="138"/>
      <c r="U251" s="134"/>
      <c r="V251" s="134"/>
      <c r="W251" s="134"/>
    </row>
    <row r="252" spans="1:23" x14ac:dyDescent="0.3">
      <c r="A252" s="133"/>
      <c r="B252" s="135"/>
      <c r="C252" s="135"/>
      <c r="D252" s="135"/>
      <c r="E252" s="134"/>
      <c r="F252" s="138"/>
      <c r="G252" s="138"/>
      <c r="H252" s="136"/>
      <c r="I252" s="136"/>
      <c r="J252" s="136"/>
      <c r="K252" s="138"/>
      <c r="L252" s="138"/>
      <c r="M252" s="135"/>
      <c r="N252" s="135"/>
      <c r="O252" s="134"/>
      <c r="P252" s="135"/>
      <c r="Q252" s="135"/>
      <c r="R252" s="134"/>
      <c r="S252" s="138"/>
      <c r="T252" s="138"/>
      <c r="U252" s="134"/>
      <c r="V252" s="134"/>
      <c r="W252" s="134"/>
    </row>
    <row r="253" spans="1:23" x14ac:dyDescent="0.3">
      <c r="A253" s="133"/>
      <c r="B253" s="135"/>
      <c r="C253" s="135"/>
      <c r="D253" s="135"/>
      <c r="E253" s="134"/>
      <c r="F253" s="138"/>
      <c r="G253" s="138"/>
      <c r="H253" s="136"/>
      <c r="I253" s="136"/>
      <c r="J253" s="136"/>
      <c r="K253" s="138"/>
      <c r="L253" s="138"/>
      <c r="M253" s="135"/>
      <c r="N253" s="135"/>
      <c r="O253" s="134"/>
      <c r="P253" s="135"/>
      <c r="Q253" s="135"/>
      <c r="R253" s="134"/>
      <c r="S253" s="138"/>
      <c r="T253" s="138"/>
      <c r="U253" s="134"/>
      <c r="V253" s="134"/>
      <c r="W253" s="134"/>
    </row>
    <row r="254" spans="1:23" x14ac:dyDescent="0.3">
      <c r="A254" s="133"/>
      <c r="B254" s="135"/>
      <c r="C254" s="135"/>
      <c r="D254" s="135"/>
      <c r="E254" s="134"/>
      <c r="F254" s="138"/>
      <c r="G254" s="138"/>
      <c r="H254" s="136"/>
      <c r="I254" s="136"/>
      <c r="J254" s="136"/>
      <c r="K254" s="138"/>
      <c r="L254" s="138"/>
      <c r="M254" s="135"/>
      <c r="N254" s="135"/>
      <c r="O254" s="134"/>
      <c r="P254" s="135"/>
      <c r="Q254" s="135"/>
      <c r="R254" s="134"/>
      <c r="S254" s="138"/>
      <c r="T254" s="138"/>
      <c r="U254" s="134"/>
      <c r="V254" s="134"/>
      <c r="W254" s="134"/>
    </row>
    <row r="255" spans="1:23" x14ac:dyDescent="0.3">
      <c r="A255" s="133"/>
      <c r="B255" s="135"/>
      <c r="C255" s="135"/>
      <c r="D255" s="135"/>
      <c r="E255" s="134"/>
      <c r="F255" s="138"/>
      <c r="G255" s="138"/>
      <c r="H255" s="136"/>
      <c r="I255" s="136"/>
      <c r="J255" s="136"/>
      <c r="K255" s="138"/>
      <c r="L255" s="138"/>
      <c r="M255" s="135"/>
      <c r="N255" s="135"/>
      <c r="O255" s="134"/>
      <c r="P255" s="135"/>
      <c r="Q255" s="135"/>
      <c r="R255" s="134"/>
      <c r="S255" s="138"/>
      <c r="T255" s="138"/>
      <c r="U255" s="134"/>
      <c r="V255" s="134"/>
      <c r="W255" s="134"/>
    </row>
    <row r="256" spans="1:23" x14ac:dyDescent="0.3">
      <c r="K256" s="138"/>
      <c r="L256" s="138"/>
      <c r="M256" s="135"/>
      <c r="N256" s="135"/>
      <c r="O256" s="134"/>
      <c r="P256" s="135"/>
      <c r="Q256" s="135"/>
      <c r="R256" s="134"/>
      <c r="S256" s="138"/>
      <c r="T256" s="138"/>
      <c r="U256" s="134"/>
      <c r="V256" s="134"/>
      <c r="W256" s="134"/>
    </row>
    <row r="257" spans="1:23" x14ac:dyDescent="0.3">
      <c r="A257" s="131"/>
      <c r="B257" s="131"/>
      <c r="C257" s="131"/>
      <c r="D257" s="131"/>
      <c r="E257" s="131"/>
      <c r="F257" s="137"/>
      <c r="G257" s="137"/>
      <c r="H257" s="137"/>
      <c r="I257" s="137"/>
      <c r="J257" s="137"/>
      <c r="K257" s="138"/>
      <c r="L257" s="138"/>
      <c r="M257" s="135"/>
      <c r="N257" s="135"/>
      <c r="O257" s="134"/>
      <c r="P257" s="135"/>
      <c r="Q257" s="135"/>
      <c r="R257" s="134"/>
      <c r="S257" s="138"/>
      <c r="T257" s="138"/>
      <c r="U257" s="134"/>
      <c r="V257" s="134"/>
      <c r="W257" s="134"/>
    </row>
    <row r="258" spans="1:23" x14ac:dyDescent="0.3">
      <c r="A258" s="131"/>
      <c r="B258" s="131"/>
      <c r="C258" s="131"/>
      <c r="D258" s="131"/>
      <c r="E258" s="131"/>
      <c r="F258" s="132"/>
      <c r="G258" s="132"/>
      <c r="H258" s="132"/>
      <c r="I258" s="132"/>
      <c r="J258" s="132"/>
      <c r="K258" s="138"/>
      <c r="L258" s="138"/>
      <c r="M258" s="135"/>
      <c r="N258" s="135"/>
      <c r="O258" s="134"/>
      <c r="P258" s="135"/>
      <c r="Q258" s="135"/>
      <c r="R258" s="134"/>
      <c r="S258" s="138"/>
      <c r="T258" s="138"/>
      <c r="U258" s="134"/>
      <c r="V258" s="134"/>
      <c r="W258" s="134"/>
    </row>
    <row r="259" spans="1:23" x14ac:dyDescent="0.3">
      <c r="A259" s="131"/>
      <c r="B259" s="132"/>
      <c r="C259" s="132"/>
      <c r="D259" s="132"/>
      <c r="E259" s="132"/>
      <c r="F259" s="132"/>
      <c r="G259" s="132"/>
      <c r="H259" s="132"/>
      <c r="I259" s="132"/>
      <c r="J259" s="132"/>
      <c r="K259" s="138"/>
      <c r="L259" s="138"/>
      <c r="M259" s="135"/>
      <c r="N259" s="135"/>
      <c r="O259" s="134"/>
      <c r="P259" s="135"/>
      <c r="Q259" s="135"/>
      <c r="R259" s="134"/>
      <c r="S259" s="138"/>
      <c r="T259" s="138"/>
      <c r="U259" s="134"/>
      <c r="V259" s="134"/>
      <c r="W259" s="134"/>
    </row>
    <row r="260" spans="1:23" x14ac:dyDescent="0.3">
      <c r="A260" s="139"/>
      <c r="B260" s="135"/>
      <c r="C260" s="135"/>
      <c r="D260" s="135"/>
      <c r="E260" s="134"/>
      <c r="F260" s="135"/>
      <c r="G260" s="135"/>
      <c r="H260" s="135"/>
      <c r="I260" s="135"/>
      <c r="J260" s="135"/>
    </row>
    <row r="261" spans="1:23" x14ac:dyDescent="0.3">
      <c r="A261" s="139"/>
      <c r="B261" s="135"/>
      <c r="C261" s="135"/>
      <c r="D261" s="135"/>
      <c r="E261" s="134"/>
      <c r="F261" s="135"/>
      <c r="G261" s="135"/>
      <c r="H261" s="135"/>
      <c r="I261" s="135"/>
      <c r="J261" s="135"/>
      <c r="K261" s="137"/>
      <c r="L261" s="137"/>
      <c r="M261" s="137"/>
      <c r="N261" s="137"/>
      <c r="O261" s="137"/>
      <c r="P261" s="137"/>
      <c r="Q261" s="137"/>
      <c r="R261" s="137"/>
      <c r="S261" s="137"/>
      <c r="T261" s="137"/>
      <c r="U261" s="137"/>
      <c r="V261" s="137"/>
      <c r="W261" s="137"/>
    </row>
    <row r="262" spans="1:23" x14ac:dyDescent="0.3">
      <c r="A262" s="139"/>
      <c r="B262" s="135"/>
      <c r="C262" s="135"/>
      <c r="D262" s="135"/>
      <c r="E262" s="134"/>
      <c r="F262" s="135"/>
      <c r="G262" s="135"/>
      <c r="H262" s="135"/>
      <c r="I262" s="135"/>
      <c r="J262" s="135"/>
      <c r="K262" s="132"/>
      <c r="L262" s="132"/>
      <c r="M262" s="132"/>
      <c r="N262" s="132"/>
      <c r="O262" s="132"/>
      <c r="P262" s="132"/>
      <c r="Q262" s="132"/>
      <c r="R262" s="132"/>
      <c r="S262" s="141"/>
      <c r="T262" s="132"/>
      <c r="U262" s="132"/>
      <c r="V262" s="132"/>
      <c r="W262" s="132"/>
    </row>
    <row r="263" spans="1:23" x14ac:dyDescent="0.3">
      <c r="A263" s="139"/>
      <c r="B263" s="135"/>
      <c r="C263" s="135"/>
      <c r="D263" s="135"/>
      <c r="E263" s="134"/>
      <c r="F263" s="135"/>
      <c r="G263" s="135"/>
      <c r="H263" s="135"/>
      <c r="I263" s="135"/>
      <c r="J263" s="135"/>
      <c r="K263" s="132"/>
      <c r="L263" s="132"/>
      <c r="M263" s="132"/>
      <c r="N263" s="132"/>
      <c r="O263" s="132"/>
      <c r="P263" s="132"/>
      <c r="Q263" s="132"/>
      <c r="R263" s="132"/>
      <c r="S263" s="132"/>
      <c r="T263" s="132"/>
      <c r="U263" s="132"/>
      <c r="V263" s="132"/>
      <c r="W263" s="132"/>
    </row>
    <row r="264" spans="1:23" x14ac:dyDescent="0.3">
      <c r="A264" s="139"/>
      <c r="B264" s="135"/>
      <c r="C264" s="135"/>
      <c r="D264" s="135"/>
      <c r="E264" s="134"/>
      <c r="F264" s="135"/>
      <c r="G264" s="135"/>
      <c r="H264" s="135"/>
      <c r="I264" s="135"/>
      <c r="J264" s="135"/>
      <c r="K264" s="135"/>
      <c r="L264" s="135"/>
      <c r="M264" s="135"/>
      <c r="N264" s="135"/>
      <c r="O264" s="134"/>
      <c r="P264" s="135"/>
      <c r="Q264" s="135"/>
      <c r="R264" s="134"/>
      <c r="S264" s="135"/>
      <c r="T264" s="135"/>
      <c r="U264" s="134"/>
      <c r="V264" s="134"/>
      <c r="W264" s="134"/>
    </row>
    <row r="265" spans="1:23" x14ac:dyDescent="0.3">
      <c r="A265" s="139"/>
      <c r="B265" s="135"/>
      <c r="C265" s="135"/>
      <c r="D265" s="135"/>
      <c r="E265" s="134"/>
      <c r="F265" s="135"/>
      <c r="G265" s="135"/>
      <c r="H265" s="135"/>
      <c r="I265" s="135"/>
      <c r="J265" s="135"/>
      <c r="K265" s="135"/>
      <c r="L265" s="135"/>
      <c r="M265" s="135"/>
      <c r="N265" s="135"/>
      <c r="O265" s="134"/>
      <c r="P265" s="135"/>
      <c r="Q265" s="135"/>
      <c r="R265" s="134"/>
      <c r="S265" s="135"/>
      <c r="T265" s="135"/>
      <c r="U265" s="134"/>
      <c r="V265" s="134"/>
      <c r="W265" s="134"/>
    </row>
    <row r="266" spans="1:23" x14ac:dyDescent="0.3">
      <c r="A266" s="139"/>
      <c r="B266" s="135"/>
      <c r="C266" s="135"/>
      <c r="D266" s="135"/>
      <c r="E266" s="134"/>
      <c r="F266" s="135"/>
      <c r="G266" s="135"/>
      <c r="H266" s="135"/>
      <c r="I266" s="135"/>
      <c r="J266" s="135"/>
      <c r="K266" s="135"/>
      <c r="L266" s="135"/>
      <c r="M266" s="135"/>
      <c r="N266" s="135"/>
      <c r="O266" s="134"/>
      <c r="P266" s="135"/>
      <c r="Q266" s="135"/>
      <c r="R266" s="134"/>
      <c r="S266" s="135"/>
      <c r="T266" s="135"/>
      <c r="U266" s="134"/>
      <c r="V266" s="134"/>
      <c r="W266" s="134"/>
    </row>
    <row r="267" spans="1:23" x14ac:dyDescent="0.3">
      <c r="A267" s="139"/>
      <c r="B267" s="135"/>
      <c r="C267" s="135"/>
      <c r="D267" s="135"/>
      <c r="E267" s="134"/>
      <c r="F267" s="135"/>
      <c r="G267" s="135"/>
      <c r="H267" s="135"/>
      <c r="I267" s="135"/>
      <c r="J267" s="135"/>
      <c r="K267" s="135"/>
      <c r="L267" s="135"/>
      <c r="M267" s="135"/>
      <c r="N267" s="135"/>
      <c r="O267" s="134"/>
      <c r="P267" s="135"/>
      <c r="Q267" s="135"/>
      <c r="R267" s="134"/>
      <c r="S267" s="135"/>
      <c r="T267" s="135"/>
      <c r="U267" s="134"/>
      <c r="V267" s="134"/>
      <c r="W267" s="134"/>
    </row>
    <row r="268" spans="1:23" x14ac:dyDescent="0.3">
      <c r="A268" s="139"/>
      <c r="B268" s="135"/>
      <c r="C268" s="135"/>
      <c r="D268" s="135"/>
      <c r="E268" s="134"/>
      <c r="F268" s="135"/>
      <c r="G268" s="135"/>
      <c r="H268" s="135"/>
      <c r="I268" s="135"/>
      <c r="J268" s="135"/>
      <c r="K268" s="135"/>
      <c r="L268" s="135"/>
      <c r="M268" s="135"/>
      <c r="N268" s="135"/>
      <c r="O268" s="134"/>
      <c r="P268" s="135"/>
      <c r="Q268" s="135"/>
      <c r="R268" s="134"/>
      <c r="S268" s="135"/>
      <c r="T268" s="135"/>
      <c r="U268" s="134"/>
      <c r="V268" s="134"/>
      <c r="W268" s="134"/>
    </row>
    <row r="269" spans="1:23" x14ac:dyDescent="0.3">
      <c r="A269" s="139"/>
      <c r="B269" s="135"/>
      <c r="C269" s="135"/>
      <c r="D269" s="135"/>
      <c r="E269" s="134"/>
      <c r="F269" s="135"/>
      <c r="G269" s="135"/>
      <c r="H269" s="135"/>
      <c r="I269" s="135"/>
      <c r="J269" s="135"/>
      <c r="K269" s="135"/>
      <c r="L269" s="135"/>
      <c r="M269" s="135"/>
      <c r="N269" s="135"/>
      <c r="O269" s="134"/>
      <c r="P269" s="135"/>
      <c r="Q269" s="135"/>
      <c r="R269" s="134"/>
      <c r="S269" s="135"/>
      <c r="T269" s="135"/>
      <c r="U269" s="134"/>
      <c r="V269" s="134"/>
      <c r="W269" s="134"/>
    </row>
    <row r="270" spans="1:23" x14ac:dyDescent="0.3">
      <c r="A270" s="139"/>
      <c r="B270" s="135"/>
      <c r="C270" s="135"/>
      <c r="D270" s="135"/>
      <c r="E270" s="134"/>
      <c r="F270" s="135"/>
      <c r="G270" s="135"/>
      <c r="H270" s="135"/>
      <c r="I270" s="135"/>
      <c r="J270" s="135"/>
      <c r="K270" s="135"/>
      <c r="L270" s="135"/>
      <c r="M270" s="135"/>
      <c r="N270" s="135"/>
      <c r="O270" s="134"/>
      <c r="P270" s="135"/>
      <c r="Q270" s="135"/>
      <c r="R270" s="134"/>
      <c r="S270" s="135"/>
      <c r="T270" s="135"/>
      <c r="U270" s="134"/>
      <c r="V270" s="134"/>
      <c r="W270" s="134"/>
    </row>
    <row r="271" spans="1:23" x14ac:dyDescent="0.3">
      <c r="A271" s="139"/>
      <c r="B271" s="135"/>
      <c r="C271" s="135"/>
      <c r="D271" s="135"/>
      <c r="E271" s="134"/>
      <c r="F271" s="135"/>
      <c r="G271" s="135"/>
      <c r="H271" s="135"/>
      <c r="I271" s="135"/>
      <c r="J271" s="135"/>
      <c r="K271" s="135"/>
      <c r="L271" s="135"/>
      <c r="M271" s="135"/>
      <c r="N271" s="135"/>
      <c r="O271" s="134"/>
      <c r="P271" s="135"/>
      <c r="Q271" s="135"/>
      <c r="R271" s="134"/>
      <c r="S271" s="135"/>
      <c r="T271" s="135"/>
      <c r="U271" s="134"/>
      <c r="V271" s="134"/>
      <c r="W271" s="134"/>
    </row>
    <row r="272" spans="1:23" x14ac:dyDescent="0.3">
      <c r="A272" s="139"/>
      <c r="B272" s="135"/>
      <c r="C272" s="135"/>
      <c r="D272" s="135"/>
      <c r="E272" s="134"/>
      <c r="F272" s="135"/>
      <c r="G272" s="135"/>
      <c r="H272" s="135"/>
      <c r="I272" s="135"/>
      <c r="J272" s="135"/>
      <c r="K272" s="135"/>
      <c r="L272" s="135"/>
      <c r="M272" s="135"/>
      <c r="N272" s="135"/>
      <c r="O272" s="134"/>
      <c r="P272" s="135"/>
      <c r="Q272" s="135"/>
      <c r="R272" s="134"/>
      <c r="S272" s="135"/>
      <c r="T272" s="135"/>
      <c r="U272" s="134"/>
      <c r="V272" s="134"/>
      <c r="W272" s="134"/>
    </row>
    <row r="273" spans="1:23" x14ac:dyDescent="0.3">
      <c r="A273" s="139"/>
      <c r="B273" s="135"/>
      <c r="C273" s="135"/>
      <c r="D273" s="135"/>
      <c r="E273" s="134"/>
      <c r="F273" s="135"/>
      <c r="G273" s="135"/>
      <c r="H273" s="135"/>
      <c r="I273" s="135"/>
      <c r="J273" s="135"/>
      <c r="K273" s="135"/>
      <c r="L273" s="135"/>
      <c r="M273" s="135"/>
      <c r="N273" s="135"/>
      <c r="O273" s="134"/>
      <c r="P273" s="135"/>
      <c r="Q273" s="135"/>
      <c r="R273" s="134"/>
      <c r="S273" s="135"/>
      <c r="T273" s="135"/>
      <c r="U273" s="134"/>
      <c r="V273" s="134"/>
      <c r="W273" s="134"/>
    </row>
    <row r="274" spans="1:23" x14ac:dyDescent="0.3">
      <c r="A274" s="139"/>
      <c r="B274" s="135"/>
      <c r="C274" s="135"/>
      <c r="D274" s="135"/>
      <c r="E274" s="134"/>
      <c r="F274" s="135"/>
      <c r="G274" s="135"/>
      <c r="H274" s="135"/>
      <c r="I274" s="135"/>
      <c r="J274" s="135"/>
      <c r="K274" s="135"/>
      <c r="L274" s="135"/>
      <c r="M274" s="135"/>
      <c r="N274" s="135"/>
      <c r="O274" s="134"/>
      <c r="P274" s="135"/>
      <c r="Q274" s="135"/>
      <c r="R274" s="134"/>
      <c r="S274" s="135"/>
      <c r="T274" s="135"/>
      <c r="U274" s="134"/>
      <c r="V274" s="134"/>
      <c r="W274" s="134"/>
    </row>
    <row r="275" spans="1:23" x14ac:dyDescent="0.3">
      <c r="A275" s="139"/>
      <c r="B275" s="135"/>
      <c r="C275" s="135"/>
      <c r="D275" s="135"/>
      <c r="E275" s="134"/>
      <c r="F275" s="135"/>
      <c r="G275" s="135"/>
      <c r="H275" s="135"/>
      <c r="I275" s="135"/>
      <c r="J275" s="135"/>
      <c r="K275" s="135"/>
      <c r="L275" s="135"/>
      <c r="M275" s="135"/>
      <c r="N275" s="135"/>
      <c r="O275" s="134"/>
      <c r="P275" s="135"/>
      <c r="Q275" s="135"/>
      <c r="R275" s="134"/>
      <c r="S275" s="135"/>
      <c r="T275" s="135"/>
      <c r="U275" s="134"/>
      <c r="V275" s="134"/>
      <c r="W275" s="134"/>
    </row>
    <row r="276" spans="1:23" x14ac:dyDescent="0.3">
      <c r="A276" s="139"/>
      <c r="B276" s="135"/>
      <c r="C276" s="135"/>
      <c r="D276" s="135"/>
      <c r="E276" s="134"/>
      <c r="F276" s="135"/>
      <c r="G276" s="135"/>
      <c r="H276" s="135"/>
      <c r="I276" s="135"/>
      <c r="J276" s="135"/>
      <c r="K276" s="135"/>
      <c r="L276" s="135"/>
      <c r="M276" s="135"/>
      <c r="N276" s="135"/>
      <c r="O276" s="134"/>
      <c r="P276" s="135"/>
      <c r="Q276" s="135"/>
      <c r="R276" s="134"/>
      <c r="S276" s="135"/>
      <c r="T276" s="135"/>
      <c r="U276" s="134"/>
      <c r="V276" s="134"/>
      <c r="W276" s="134"/>
    </row>
    <row r="277" spans="1:23" x14ac:dyDescent="0.3">
      <c r="A277" s="139"/>
      <c r="B277" s="135"/>
      <c r="C277" s="135"/>
      <c r="D277" s="135"/>
      <c r="E277" s="134"/>
      <c r="F277" s="135"/>
      <c r="G277" s="135"/>
      <c r="H277" s="135"/>
      <c r="I277" s="135"/>
      <c r="J277" s="135"/>
      <c r="K277" s="135"/>
      <c r="L277" s="135"/>
      <c r="M277" s="135"/>
      <c r="N277" s="135"/>
      <c r="O277" s="134"/>
      <c r="P277" s="135"/>
      <c r="Q277" s="135"/>
      <c r="R277" s="134"/>
      <c r="S277" s="135"/>
      <c r="T277" s="135"/>
      <c r="U277" s="134"/>
      <c r="V277" s="134"/>
      <c r="W277" s="134"/>
    </row>
    <row r="278" spans="1:23" x14ac:dyDescent="0.3">
      <c r="A278" s="139"/>
      <c r="B278" s="135"/>
      <c r="C278" s="135"/>
      <c r="D278" s="135"/>
      <c r="E278" s="134"/>
      <c r="F278" s="135"/>
      <c r="G278" s="135"/>
      <c r="H278" s="135"/>
      <c r="I278" s="135"/>
      <c r="J278" s="135"/>
      <c r="K278" s="135"/>
      <c r="L278" s="135"/>
      <c r="M278" s="135"/>
      <c r="N278" s="135"/>
      <c r="O278" s="134"/>
      <c r="P278" s="135"/>
      <c r="Q278" s="135"/>
      <c r="R278" s="134"/>
      <c r="S278" s="135"/>
      <c r="T278" s="135"/>
      <c r="U278" s="134"/>
      <c r="V278" s="134"/>
      <c r="W278" s="134"/>
    </row>
    <row r="279" spans="1:23" x14ac:dyDescent="0.3">
      <c r="A279" s="139"/>
      <c r="B279" s="135"/>
      <c r="C279" s="135"/>
      <c r="D279" s="135"/>
      <c r="E279" s="134"/>
      <c r="F279" s="135"/>
      <c r="G279" s="135"/>
      <c r="H279" s="135"/>
      <c r="I279" s="135"/>
      <c r="J279" s="135"/>
      <c r="K279" s="135"/>
      <c r="L279" s="135"/>
      <c r="M279" s="135"/>
      <c r="N279" s="135"/>
      <c r="O279" s="134"/>
      <c r="P279" s="135"/>
      <c r="Q279" s="135"/>
      <c r="R279" s="134"/>
      <c r="S279" s="135"/>
      <c r="T279" s="135"/>
      <c r="U279" s="134"/>
      <c r="V279" s="134"/>
      <c r="W279" s="134"/>
    </row>
    <row r="280" spans="1:23" x14ac:dyDescent="0.3">
      <c r="A280" s="139"/>
      <c r="B280" s="135"/>
      <c r="C280" s="135"/>
      <c r="D280" s="135"/>
      <c r="E280" s="134"/>
      <c r="F280" s="135"/>
      <c r="G280" s="135"/>
      <c r="H280" s="135"/>
      <c r="I280" s="135"/>
      <c r="J280" s="135"/>
      <c r="K280" s="135"/>
      <c r="L280" s="135"/>
      <c r="M280" s="135"/>
      <c r="N280" s="135"/>
      <c r="O280" s="134"/>
      <c r="P280" s="135"/>
      <c r="Q280" s="135"/>
      <c r="R280" s="134"/>
      <c r="S280" s="135"/>
      <c r="T280" s="135"/>
      <c r="U280" s="134"/>
      <c r="V280" s="134"/>
      <c r="W280" s="134"/>
    </row>
    <row r="281" spans="1:23" x14ac:dyDescent="0.3">
      <c r="A281" s="139"/>
      <c r="B281" s="135"/>
      <c r="C281" s="135"/>
      <c r="D281" s="135"/>
      <c r="E281" s="134"/>
      <c r="F281" s="135"/>
      <c r="G281" s="135"/>
      <c r="H281" s="135"/>
      <c r="I281" s="135"/>
      <c r="J281" s="135"/>
      <c r="K281" s="135"/>
      <c r="L281" s="135"/>
      <c r="M281" s="135"/>
      <c r="N281" s="135"/>
      <c r="O281" s="134"/>
      <c r="P281" s="135"/>
      <c r="Q281" s="135"/>
      <c r="R281" s="134"/>
      <c r="S281" s="135"/>
      <c r="T281" s="135"/>
      <c r="U281" s="134"/>
      <c r="V281" s="134"/>
      <c r="W281" s="134"/>
    </row>
    <row r="282" spans="1:23" x14ac:dyDescent="0.3">
      <c r="A282" s="139"/>
      <c r="B282" s="135"/>
      <c r="C282" s="135"/>
      <c r="D282" s="135"/>
      <c r="E282" s="134"/>
      <c r="F282" s="135"/>
      <c r="G282" s="135"/>
      <c r="H282" s="135"/>
      <c r="I282" s="135"/>
      <c r="J282" s="135"/>
      <c r="K282" s="135"/>
      <c r="L282" s="135"/>
      <c r="M282" s="135"/>
      <c r="N282" s="135"/>
      <c r="O282" s="134"/>
      <c r="P282" s="135"/>
      <c r="Q282" s="135"/>
      <c r="R282" s="134"/>
      <c r="S282" s="135"/>
      <c r="T282" s="135"/>
      <c r="U282" s="134"/>
      <c r="V282" s="134"/>
      <c r="W282" s="134"/>
    </row>
    <row r="283" spans="1:23" x14ac:dyDescent="0.3">
      <c r="A283" s="139"/>
      <c r="B283" s="135"/>
      <c r="C283" s="135"/>
      <c r="D283" s="135"/>
      <c r="E283" s="134"/>
      <c r="F283" s="135"/>
      <c r="G283" s="135"/>
      <c r="H283" s="135"/>
      <c r="I283" s="135"/>
      <c r="J283" s="135"/>
      <c r="K283" s="135"/>
      <c r="L283" s="135"/>
      <c r="M283" s="135"/>
      <c r="N283" s="135"/>
      <c r="O283" s="134"/>
      <c r="P283" s="135"/>
      <c r="Q283" s="135"/>
      <c r="R283" s="134"/>
      <c r="S283" s="135"/>
      <c r="T283" s="135"/>
      <c r="U283" s="134"/>
      <c r="V283" s="134"/>
      <c r="W283" s="134"/>
    </row>
    <row r="284" spans="1:23" x14ac:dyDescent="0.3">
      <c r="K284" s="135"/>
      <c r="L284" s="135"/>
      <c r="M284" s="135"/>
      <c r="N284" s="135"/>
      <c r="O284" s="134"/>
      <c r="P284" s="135"/>
      <c r="Q284" s="135"/>
      <c r="R284" s="134"/>
      <c r="S284" s="135"/>
      <c r="T284" s="135"/>
      <c r="U284" s="134"/>
      <c r="V284" s="134"/>
      <c r="W284" s="134"/>
    </row>
    <row r="285" spans="1:23" x14ac:dyDescent="0.3">
      <c r="K285" s="135"/>
      <c r="L285" s="135"/>
      <c r="M285" s="135"/>
      <c r="N285" s="135"/>
      <c r="O285" s="134"/>
      <c r="P285" s="135"/>
      <c r="Q285" s="135"/>
      <c r="R285" s="134"/>
      <c r="S285" s="135"/>
      <c r="T285" s="135"/>
      <c r="U285" s="134"/>
      <c r="V285" s="134"/>
      <c r="W285" s="134"/>
    </row>
    <row r="286" spans="1:23" x14ac:dyDescent="0.3">
      <c r="K286" s="135"/>
      <c r="L286" s="135"/>
      <c r="M286" s="135"/>
      <c r="N286" s="135"/>
      <c r="O286" s="134"/>
      <c r="P286" s="135"/>
      <c r="Q286" s="135"/>
      <c r="R286" s="134"/>
      <c r="S286" s="135"/>
      <c r="T286" s="135"/>
      <c r="U286" s="134"/>
      <c r="V286" s="134"/>
      <c r="W286" s="134"/>
    </row>
    <row r="287" spans="1:23" x14ac:dyDescent="0.3">
      <c r="K287" s="135"/>
      <c r="L287" s="135"/>
      <c r="M287" s="135"/>
      <c r="N287" s="135"/>
      <c r="O287" s="134"/>
      <c r="P287" s="135"/>
      <c r="Q287" s="135"/>
      <c r="R287" s="134"/>
      <c r="S287" s="135"/>
      <c r="T287" s="135"/>
      <c r="U287" s="134"/>
      <c r="V287" s="134"/>
      <c r="W287" s="134"/>
    </row>
  </sheetData>
  <mergeCells count="39">
    <mergeCell ref="A1:O1"/>
    <mergeCell ref="A3:B5"/>
    <mergeCell ref="C3:E3"/>
    <mergeCell ref="F3:H3"/>
    <mergeCell ref="J3:K4"/>
    <mergeCell ref="M3:O3"/>
    <mergeCell ref="M4:N4"/>
    <mergeCell ref="M5:O5"/>
    <mergeCell ref="F34:I34"/>
    <mergeCell ref="A36:I36"/>
    <mergeCell ref="E38:G38"/>
    <mergeCell ref="F42:I42"/>
    <mergeCell ref="A7:C7"/>
    <mergeCell ref="E7:G7"/>
    <mergeCell ref="B8:C8"/>
    <mergeCell ref="A10:C10"/>
    <mergeCell ref="A17:I17"/>
    <mergeCell ref="M18:O18"/>
    <mergeCell ref="F26:I26"/>
    <mergeCell ref="A28:I28"/>
    <mergeCell ref="A29:B29"/>
    <mergeCell ref="C29:E29"/>
    <mergeCell ref="F29:G29"/>
    <mergeCell ref="H29:I29"/>
    <mergeCell ref="A18:B18"/>
    <mergeCell ref="C18:D18"/>
    <mergeCell ref="E18:F18"/>
    <mergeCell ref="G18:I18"/>
    <mergeCell ref="A44:I44"/>
    <mergeCell ref="H56:I56"/>
    <mergeCell ref="G57:I57"/>
    <mergeCell ref="A59:I59"/>
    <mergeCell ref="A49:B49"/>
    <mergeCell ref="F51:I51"/>
    <mergeCell ref="A53:E53"/>
    <mergeCell ref="G53:I53"/>
    <mergeCell ref="D54:E54"/>
    <mergeCell ref="D55:E55"/>
    <mergeCell ref="A45:B45"/>
  </mergeCells>
  <conditionalFormatting sqref="D54:D56 A59 G43:H43 G27 G35 G29:G32 F26:F27 G63:H63 G45:H45 G48:H50 G46:G47 G57:I57 F42:F43 E46:E47 F45:F51 F29:F35">
    <cfRule type="containsText" dxfId="5" priority="1" operator="containsText" text="Unsafe">
      <formula>NOT(ISERROR(SEARCH("Unsafe",A26)))</formula>
    </cfRule>
    <cfRule type="containsText" dxfId="4" priority="2" operator="containsText" text="Safe">
      <formula>NOT(ISERROR(SEARCH("Safe",A26)))</formula>
    </cfRule>
  </conditionalFormatting>
  <dataValidations count="1">
    <dataValidation type="list" allowBlank="1" showInputMessage="1" showErrorMessage="1" sqref="B8" xr:uid="{A4AD34AB-C351-4B8F-A662-7CC72882B99B}">
      <formula1>$A$122:$A$124</formula1>
    </dataValidation>
  </dataValidation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C8F70-CAFD-455A-8707-F493DBD89785}">
  <dimension ref="A1:AB287"/>
  <sheetViews>
    <sheetView workbookViewId="0">
      <selection sqref="A1:XFD1048576"/>
    </sheetView>
  </sheetViews>
  <sheetFormatPr defaultColWidth="9.109375" defaultRowHeight="14.4" x14ac:dyDescent="0.3"/>
  <cols>
    <col min="1" max="1" width="11.33203125" style="73" bestFit="1" customWidth="1"/>
    <col min="2" max="2" width="7.6640625" style="73" bestFit="1" customWidth="1"/>
    <col min="3" max="3" width="9.44140625" style="73" customWidth="1"/>
    <col min="4" max="4" width="10.109375" style="73" customWidth="1"/>
    <col min="5" max="5" width="12.6640625" style="73" customWidth="1"/>
    <col min="6" max="6" width="7.6640625" style="73" bestFit="1" customWidth="1"/>
    <col min="7" max="7" width="9.33203125" style="73" customWidth="1"/>
    <col min="8" max="8" width="7.88671875" style="73" customWidth="1"/>
    <col min="9" max="9" width="10.44140625" style="73" customWidth="1"/>
    <col min="10" max="10" width="11.44140625" style="73" bestFit="1" customWidth="1"/>
    <col min="11" max="11" width="6" style="73" customWidth="1"/>
    <col min="12" max="12" width="4.6640625" style="73" customWidth="1"/>
    <col min="13" max="13" width="10.6640625" style="73" customWidth="1"/>
    <col min="14" max="14" width="11.44140625" style="73" customWidth="1"/>
    <col min="15" max="15" width="9.5546875" style="73" customWidth="1"/>
    <col min="16" max="16384" width="9.109375" style="73"/>
  </cols>
  <sheetData>
    <row r="1" spans="1:20" ht="17.399999999999999" x14ac:dyDescent="0.3">
      <c r="A1" s="188" t="s">
        <v>34</v>
      </c>
      <c r="B1" s="188"/>
      <c r="C1" s="188"/>
      <c r="D1" s="188"/>
      <c r="E1" s="188"/>
      <c r="F1" s="188"/>
      <c r="G1" s="188"/>
      <c r="H1" s="188"/>
      <c r="I1" s="188"/>
      <c r="J1" s="188"/>
      <c r="K1" s="188"/>
      <c r="L1" s="188"/>
      <c r="M1" s="188"/>
      <c r="N1" s="188"/>
      <c r="O1" s="188"/>
    </row>
    <row r="2" spans="1:20" ht="15" thickBot="1" x14ac:dyDescent="0.35"/>
    <row r="3" spans="1:20" ht="15" thickBot="1" x14ac:dyDescent="0.35">
      <c r="A3" s="189" t="s">
        <v>35</v>
      </c>
      <c r="B3" s="190"/>
      <c r="C3" s="195" t="s">
        <v>36</v>
      </c>
      <c r="D3" s="196"/>
      <c r="E3" s="197"/>
      <c r="F3" s="195" t="s">
        <v>37</v>
      </c>
      <c r="G3" s="196"/>
      <c r="H3" s="197"/>
      <c r="J3" s="198" t="s">
        <v>31</v>
      </c>
      <c r="K3" s="199"/>
      <c r="M3" s="202" t="s">
        <v>38</v>
      </c>
      <c r="N3" s="203"/>
      <c r="O3" s="204"/>
    </row>
    <row r="4" spans="1:20" ht="15" thickBot="1" x14ac:dyDescent="0.35">
      <c r="A4" s="191"/>
      <c r="B4" s="192"/>
      <c r="C4" s="74" t="s">
        <v>39</v>
      </c>
      <c r="D4" s="75">
        <v>2</v>
      </c>
      <c r="E4" s="76" t="s">
        <v>40</v>
      </c>
      <c r="F4" s="77" t="s">
        <v>41</v>
      </c>
      <c r="G4" s="75">
        <v>0.8</v>
      </c>
      <c r="H4" s="76" t="s">
        <v>40</v>
      </c>
      <c r="J4" s="200"/>
      <c r="K4" s="201"/>
      <c r="M4" s="205" t="s">
        <v>42</v>
      </c>
      <c r="N4" s="206"/>
      <c r="O4" s="78">
        <f>B11*100/(0.75*N19)</f>
        <v>5359.4822222222219</v>
      </c>
    </row>
    <row r="5" spans="1:20" ht="15" thickBot="1" x14ac:dyDescent="0.35">
      <c r="A5" s="193"/>
      <c r="B5" s="194"/>
      <c r="C5" s="79" t="s">
        <v>43</v>
      </c>
      <c r="D5" s="80">
        <v>30</v>
      </c>
      <c r="E5" s="81" t="s">
        <v>40</v>
      </c>
      <c r="F5" s="82" t="s">
        <v>44</v>
      </c>
      <c r="G5" s="80">
        <v>80</v>
      </c>
      <c r="H5" s="81" t="s">
        <v>40</v>
      </c>
      <c r="J5" s="83" t="s">
        <v>45</v>
      </c>
      <c r="K5" s="84">
        <v>800</v>
      </c>
      <c r="M5" s="207" t="s">
        <v>46</v>
      </c>
      <c r="N5" s="208"/>
      <c r="O5" s="209"/>
    </row>
    <row r="6" spans="1:20" ht="15" thickBot="1" x14ac:dyDescent="0.35">
      <c r="I6" s="72"/>
      <c r="J6" s="72"/>
      <c r="K6" s="72"/>
      <c r="M6" s="86" t="s">
        <v>48</v>
      </c>
      <c r="N6" s="87">
        <f>((G4*G5^3/12)+2*(D5*D4^3/12+D5*D4*((G5+D4)/2)^2))</f>
        <v>235893.33333333334</v>
      </c>
      <c r="O6" s="88" t="s">
        <v>49</v>
      </c>
    </row>
    <row r="7" spans="1:20" x14ac:dyDescent="0.3">
      <c r="A7" s="180" t="s">
        <v>50</v>
      </c>
      <c r="B7" s="181"/>
      <c r="C7" s="182"/>
      <c r="E7" s="180" t="s">
        <v>51</v>
      </c>
      <c r="F7" s="181"/>
      <c r="G7" s="182"/>
      <c r="I7" s="72"/>
      <c r="J7" s="72"/>
      <c r="K7" s="72"/>
      <c r="M7" s="86" t="s">
        <v>52</v>
      </c>
      <c r="N7" s="87">
        <f>((G5*G4^3/12)+(D4*D5^3/6))</f>
        <v>9003.4133333333339</v>
      </c>
      <c r="O7" s="88" t="s">
        <v>49</v>
      </c>
    </row>
    <row r="8" spans="1:20" ht="15" thickBot="1" x14ac:dyDescent="0.35">
      <c r="A8" s="89" t="s">
        <v>53</v>
      </c>
      <c r="B8" s="183" t="s">
        <v>54</v>
      </c>
      <c r="C8" s="184"/>
      <c r="E8" s="91" t="s">
        <v>55</v>
      </c>
      <c r="F8" s="92">
        <v>0</v>
      </c>
      <c r="G8" s="93" t="s">
        <v>40</v>
      </c>
      <c r="I8" s="72"/>
      <c r="J8" s="72"/>
      <c r="K8" s="72"/>
      <c r="M8" s="86" t="s">
        <v>56</v>
      </c>
      <c r="N8" s="94">
        <f>(((G4*G5^3/12)+2*(D5*D4^3/12+D5*D4*((G5+D4)/2)^2))/N10)^0.5</f>
        <v>35.805432346324856</v>
      </c>
      <c r="O8" s="88" t="s">
        <v>40</v>
      </c>
      <c r="R8" s="72"/>
      <c r="S8" s="72"/>
      <c r="T8" s="72"/>
    </row>
    <row r="9" spans="1:20" ht="15" thickBot="1" x14ac:dyDescent="0.35">
      <c r="E9" s="91" t="s">
        <v>57</v>
      </c>
      <c r="F9" s="95">
        <v>1.1299999999999999</v>
      </c>
      <c r="G9" s="93"/>
      <c r="I9" s="72"/>
      <c r="J9" s="72"/>
      <c r="K9" s="72"/>
      <c r="M9" s="86" t="s">
        <v>58</v>
      </c>
      <c r="N9" s="94">
        <f>(((G5*G4^3/12)+(D4*D5^3/6))/N10)^0.5</f>
        <v>6.9951121651406387</v>
      </c>
      <c r="O9" s="88" t="s">
        <v>40</v>
      </c>
      <c r="Q9" s="72"/>
      <c r="R9" s="72"/>
      <c r="S9" s="72"/>
      <c r="T9" s="72"/>
    </row>
    <row r="10" spans="1:20" ht="15" thickBot="1" x14ac:dyDescent="0.35">
      <c r="A10" s="185" t="s">
        <v>59</v>
      </c>
      <c r="B10" s="186"/>
      <c r="C10" s="187"/>
      <c r="D10" s="96"/>
      <c r="E10" s="91" t="s">
        <v>60</v>
      </c>
      <c r="F10" s="92">
        <v>800</v>
      </c>
      <c r="G10" s="93" t="s">
        <v>40</v>
      </c>
      <c r="I10" s="72"/>
      <c r="J10" s="72"/>
      <c r="K10" s="72"/>
      <c r="M10" s="86" t="s">
        <v>61</v>
      </c>
      <c r="N10" s="94">
        <f>G5*G4+2*D4*D5</f>
        <v>184</v>
      </c>
      <c r="O10" s="88" t="s">
        <v>62</v>
      </c>
      <c r="Q10" s="72"/>
      <c r="R10" s="72"/>
      <c r="S10" s="72"/>
      <c r="T10" s="72"/>
    </row>
    <row r="11" spans="1:20" x14ac:dyDescent="0.3">
      <c r="A11" s="74" t="s">
        <v>63</v>
      </c>
      <c r="B11" s="97">
        <v>96.470680000000002</v>
      </c>
      <c r="C11" s="76" t="s">
        <v>64</v>
      </c>
      <c r="D11" s="98"/>
      <c r="E11" s="91" t="s">
        <v>65</v>
      </c>
      <c r="F11" s="92">
        <v>800</v>
      </c>
      <c r="G11" s="93" t="s">
        <v>40</v>
      </c>
      <c r="H11" s="72"/>
      <c r="I11" s="72"/>
      <c r="J11" s="72"/>
      <c r="K11" s="72"/>
      <c r="M11" s="86" t="s">
        <v>66</v>
      </c>
      <c r="N11" s="94">
        <f>G4*(G5+2*D4)</f>
        <v>67.2</v>
      </c>
      <c r="O11" s="88" t="s">
        <v>62</v>
      </c>
      <c r="Q11" s="72"/>
      <c r="R11" s="72"/>
      <c r="S11" s="72"/>
      <c r="T11" s="72"/>
    </row>
    <row r="12" spans="1:20" x14ac:dyDescent="0.3">
      <c r="A12" s="100"/>
      <c r="B12" s="100"/>
      <c r="C12" s="100"/>
      <c r="D12" s="72"/>
      <c r="E12" s="91" t="s">
        <v>67</v>
      </c>
      <c r="F12" s="92">
        <v>800</v>
      </c>
      <c r="G12" s="93" t="s">
        <v>40</v>
      </c>
      <c r="H12" s="72"/>
      <c r="M12" s="86" t="s">
        <v>68</v>
      </c>
      <c r="N12" s="94">
        <f>((G4*G5^3/12)+2*(D5*D4^3/12+D5*D4*((G5+D4)/2)^2))/(0.5*G5+D4)</f>
        <v>5616.5079365079364</v>
      </c>
      <c r="O12" s="88" t="s">
        <v>69</v>
      </c>
      <c r="Q12" s="72"/>
      <c r="R12" s="72"/>
      <c r="S12" s="72"/>
      <c r="T12" s="72"/>
    </row>
    <row r="13" spans="1:20" ht="15" thickBot="1" x14ac:dyDescent="0.35">
      <c r="A13" s="142" t="s">
        <v>70</v>
      </c>
      <c r="B13" s="143">
        <v>25.1112</v>
      </c>
      <c r="C13" s="142" t="s">
        <v>71</v>
      </c>
      <c r="E13" s="79" t="s">
        <v>72</v>
      </c>
      <c r="F13" s="80">
        <v>800</v>
      </c>
      <c r="G13" s="81" t="s">
        <v>40</v>
      </c>
      <c r="H13" s="72"/>
      <c r="M13" s="86" t="s">
        <v>73</v>
      </c>
      <c r="N13" s="94">
        <f>((D4*D5^3/3)+(G5*G4^3/6))/D5</f>
        <v>600.22755555555557</v>
      </c>
      <c r="O13" s="88" t="s">
        <v>69</v>
      </c>
      <c r="Q13" s="72"/>
      <c r="R13" s="72"/>
      <c r="S13" s="72"/>
      <c r="T13" s="72"/>
    </row>
    <row r="14" spans="1:20" x14ac:dyDescent="0.3">
      <c r="A14" s="142" t="s">
        <v>74</v>
      </c>
      <c r="B14" s="102">
        <v>0</v>
      </c>
      <c r="C14" s="142" t="s">
        <v>71</v>
      </c>
      <c r="E14" s="72"/>
      <c r="F14" s="72"/>
      <c r="G14" s="72"/>
      <c r="H14" s="72"/>
      <c r="M14" s="86" t="s">
        <v>75</v>
      </c>
      <c r="N14" s="94">
        <f>D5*D4*(G5+G4)+0.25*G4*(G5)^2</f>
        <v>6128</v>
      </c>
      <c r="O14" s="88" t="s">
        <v>69</v>
      </c>
      <c r="Q14" s="72"/>
      <c r="R14" s="72"/>
      <c r="S14" s="72"/>
      <c r="T14" s="72"/>
    </row>
    <row r="15" spans="1:20" ht="15" thickBot="1" x14ac:dyDescent="0.35">
      <c r="A15" s="79" t="s">
        <v>76</v>
      </c>
      <c r="B15" s="80">
        <v>17.877500000000001</v>
      </c>
      <c r="C15" s="90" t="s">
        <v>71</v>
      </c>
      <c r="E15" s="72"/>
      <c r="F15" s="72"/>
      <c r="G15" s="72"/>
      <c r="H15" s="72"/>
      <c r="M15" s="86" t="s">
        <v>77</v>
      </c>
      <c r="N15" s="94">
        <f>(D4*D5^2/2)+(G5*G4^2/4)</f>
        <v>912.8</v>
      </c>
      <c r="O15" s="88" t="s">
        <v>69</v>
      </c>
      <c r="Q15"/>
      <c r="R15"/>
    </row>
    <row r="16" spans="1:20" ht="15" thickBot="1" x14ac:dyDescent="0.35">
      <c r="M16" s="104" t="s">
        <v>78</v>
      </c>
      <c r="N16" s="105">
        <f>(((D4*D5^3/12)+(((G5)/6)*G4^3/12))/(D5*D4+(G5*G4/6)))^0.5</f>
        <v>7.9804320432846412</v>
      </c>
      <c r="O16" s="106" t="s">
        <v>40</v>
      </c>
      <c r="Q16"/>
      <c r="R16"/>
    </row>
    <row r="17" spans="1:18" ht="15" thickBot="1" x14ac:dyDescent="0.35">
      <c r="A17" s="168" t="s">
        <v>79</v>
      </c>
      <c r="B17" s="169"/>
      <c r="C17" s="169"/>
      <c r="D17" s="169"/>
      <c r="E17" s="169"/>
      <c r="F17" s="169"/>
      <c r="G17" s="169"/>
      <c r="H17" s="169"/>
      <c r="I17" s="170"/>
      <c r="L17" s="72"/>
      <c r="Q17"/>
      <c r="R17"/>
    </row>
    <row r="18" spans="1:18" ht="15" thickBot="1" x14ac:dyDescent="0.35">
      <c r="A18" s="178" t="s">
        <v>80</v>
      </c>
      <c r="B18" s="179"/>
      <c r="C18" s="171" t="str">
        <f>IF((((D5-G4)/2)/D4)&lt;=(15.3/(N19)^0.5),"Compact Flange",IF((((D5-G4)/2)/D4)&lt;=(28/(N19)^0.5),"Non-Compact Flange","Slender Flange"))</f>
        <v>Compact Flange</v>
      </c>
      <c r="D18" s="171"/>
      <c r="E18" s="171" t="str">
        <f>IF((G5/G4)&lt;=(127/(N19)^0.5),"Compact Web",IF((G5/G4)&lt;=(222/(N19)^0.5),"Non-Compact Web","Slender Web"))</f>
        <v>Non-Compact Web</v>
      </c>
      <c r="F18" s="171"/>
      <c r="G18" s="171" t="str">
        <f>IF(AND(C18="Compact Flange",E18="Compact Web"),"Compact Section",IF(OR(AND(C18="Compact Flange",E18="Non-Compact Web"),AND(C18="Non-Compact Flange",E18="Compact Web"),AND(C18="Non-Compact Flange",E18="Non-Compact Web")),"Non-Compact Section","Slender Section"))</f>
        <v>Non-Compact Section</v>
      </c>
      <c r="H18" s="171"/>
      <c r="I18" s="172"/>
      <c r="L18" s="72"/>
      <c r="M18" s="175" t="s">
        <v>81</v>
      </c>
      <c r="N18" s="176"/>
      <c r="O18" s="177"/>
    </row>
    <row r="19" spans="1:18" x14ac:dyDescent="0.3">
      <c r="A19" s="107"/>
      <c r="I19" s="108"/>
      <c r="L19" s="72"/>
      <c r="M19" s="109" t="s">
        <v>82</v>
      </c>
      <c r="N19" s="110">
        <f>LOOKUP(B8,A122:A124,B122:B124)</f>
        <v>2.4</v>
      </c>
      <c r="O19" s="111" t="s">
        <v>83</v>
      </c>
    </row>
    <row r="20" spans="1:18" x14ac:dyDescent="0.3">
      <c r="A20" s="112" t="s">
        <v>84</v>
      </c>
      <c r="I20" s="108"/>
      <c r="M20" s="86" t="s">
        <v>85</v>
      </c>
      <c r="N20" s="87">
        <f>LOOKUP(B8,A122:A124,C122:C124)</f>
        <v>3.7</v>
      </c>
      <c r="O20" s="88" t="s">
        <v>83</v>
      </c>
    </row>
    <row r="21" spans="1:18" ht="15" thickBot="1" x14ac:dyDescent="0.35">
      <c r="A21" s="107"/>
      <c r="I21" s="108"/>
      <c r="M21" s="104" t="s">
        <v>86</v>
      </c>
      <c r="N21" s="113">
        <v>2100</v>
      </c>
      <c r="O21" s="106" t="s">
        <v>83</v>
      </c>
    </row>
    <row r="22" spans="1:18" x14ac:dyDescent="0.3">
      <c r="A22" s="112" t="str">
        <f>IF(G18="Compact Section","Lp=","Lp'=")</f>
        <v>Lp'=</v>
      </c>
      <c r="B22" s="114">
        <f>IF(G18="Compact Section",80*N9/(N19)^0.5,IF(G18="Non-Compact Section",((80*N9/(N19)^0.5)+(B23-(80*N9/(N19)^0.5))*((F25-MIN(F25,(F25-((F25-0.6*0.01*N19*N12)*(((((D5-G4)/2)/D4)-(15.3/(N19)^0.5))/((28/(N19)^0.5)-(15.3/(N19)^0.5))))),(F25-((F25-0.6*0.01*N19*N12)*(((G5/G4)-(127/(N19)^0.5))/((28/(222/(N19)^0.5)-(127/(N19)^0.5))))))))/(F25-0.6*0.01*N19*N12))),"Slender Section"))</f>
        <v>361.22603893923463</v>
      </c>
      <c r="C22" s="73" t="s">
        <v>40</v>
      </c>
      <c r="I22" s="108"/>
    </row>
    <row r="23" spans="1:18" x14ac:dyDescent="0.3">
      <c r="A23" s="112" t="s">
        <v>87</v>
      </c>
      <c r="B23" s="114">
        <f>(1380*D5*D4*(0.5*(1+(1+(2*((0.104*N16*(G5+2*D4)/(D4*D5))^2)*0.6*N19)^2)^0.5))^0.5)/((G5+2*D4)*0.6*N19)</f>
        <v>1083.9390654954141</v>
      </c>
      <c r="C23" s="73" t="s">
        <v>40</v>
      </c>
      <c r="E23" s="73" t="str">
        <f>IF(F8&lt;=B22,"Case A",IF(F8&lt;=B23,"Case B","Case C"))</f>
        <v>Case A</v>
      </c>
      <c r="I23" s="108"/>
    </row>
    <row r="24" spans="1:18" x14ac:dyDescent="0.3">
      <c r="A24" s="112"/>
      <c r="I24" s="108"/>
      <c r="K24" s="72"/>
      <c r="L24" s="72"/>
      <c r="M24" s="72"/>
    </row>
    <row r="25" spans="1:18" x14ac:dyDescent="0.3">
      <c r="A25" s="112" t="s">
        <v>88</v>
      </c>
      <c r="B25" s="115">
        <f>MIN(F25,IF(G18="Compact Section",IF(E23="Case A",F25,IF(E23="Case B",(F25*100-(F25*100-0.6*N19*N12)*((F8-B22)/(B23-B22)))*F9/100,IF(E23="Case C",(N12*(((1380*D4*D5)/((G5+2*D4)*F8))^2+((20700)/(F8/N16)^2)^2)^0.5)*F9/100))),IF(G18="Non-Compact Section",IF(E23="Case A",MIN(F25,(F25-((F25-0.006*N19*N12)*(((((D5-G4)/2)/D4)-(15.3/(N19)^0.5))/((28/(N19)^0.5)-(15.3/(N19)^0.5))))),(F25-((F25-0.006*N19*N12)*(((G5/G4)-(127/(N19)^0.5))/((222/(N19)^0.5)-(127/(N19)^0.5)))))),IF(E23="Case B",MIN(F25,(F25-((F25-0.006*N19*N12)*(((((D5-G4)/2)/D4)-(15.3/(N19)^0.5))/((28/(N19)^0.5)-(15.3/(N19)^0.5))))),(F25-((F25-0.006*N19*N12)*(((G5/G4)-(127/(N19)^0.5))/((28/(222/(N19)^0.5)-(127/(N19)^0.5)))))),(F25*100-(F25*100-0.6*N19*N12)*((F8-B22)/(B23-B22)))*F9/100),IF(E23="Case C",(N12*(((1380*D4*D5)/((G5+2*D4)*F8))^2+((20700)/(F8/N16)^2)^2)^0.5)*F9/100))),"Slender Section")))</f>
        <v>127.61831198203497</v>
      </c>
      <c r="C25" s="73" t="s">
        <v>64</v>
      </c>
      <c r="D25" s="116" t="s">
        <v>89</v>
      </c>
      <c r="E25" s="116" t="s">
        <v>90</v>
      </c>
      <c r="F25" s="73">
        <f>N14*N19/100</f>
        <v>147.072</v>
      </c>
      <c r="G25" s="73" t="s">
        <v>64</v>
      </c>
      <c r="I25" s="108"/>
    </row>
    <row r="26" spans="1:18" ht="15" thickBot="1" x14ac:dyDescent="0.35">
      <c r="A26" s="117" t="s">
        <v>91</v>
      </c>
      <c r="B26" s="118">
        <f>0.85*B25</f>
        <v>108.47556518472972</v>
      </c>
      <c r="C26" s="119" t="s">
        <v>64</v>
      </c>
      <c r="D26" s="120" t="s">
        <v>92</v>
      </c>
      <c r="E26" s="121">
        <f>B11/B26</f>
        <v>0.88933097362262314</v>
      </c>
      <c r="F26" s="163" t="str">
        <f>IF(B26&gt;=B11,"Safe for flexure about major axis","Unsafe for flexure about major axis")</f>
        <v>Safe for flexure about major axis</v>
      </c>
      <c r="G26" s="163"/>
      <c r="H26" s="163"/>
      <c r="I26" s="164"/>
    </row>
    <row r="27" spans="1:18" x14ac:dyDescent="0.3">
      <c r="A27" s="116"/>
    </row>
    <row r="28" spans="1:18" ht="15" hidden="1" thickBot="1" x14ac:dyDescent="0.35">
      <c r="A28" s="157" t="s">
        <v>93</v>
      </c>
      <c r="B28" s="158"/>
      <c r="C28" s="158"/>
      <c r="D28" s="158"/>
      <c r="E28" s="158"/>
      <c r="F28" s="158"/>
      <c r="G28" s="158"/>
      <c r="H28" s="158"/>
      <c r="I28" s="159"/>
    </row>
    <row r="29" spans="1:18" hidden="1" x14ac:dyDescent="0.3">
      <c r="A29" s="178" t="s">
        <v>80</v>
      </c>
      <c r="B29" s="179"/>
      <c r="C29" s="171" t="s">
        <v>94</v>
      </c>
      <c r="D29" s="171"/>
      <c r="E29" s="171"/>
      <c r="F29" s="171" t="s">
        <v>95</v>
      </c>
      <c r="G29" s="171"/>
      <c r="H29" s="171" t="str">
        <f>IF(AND(C29="Compact Flange",F29="Compact Web"),"Compact Section",IF(OR(AND(C29="Compact Flange",F29="Non-Compact Web"),AND(C29="Non-Compact Flange",F29="Compact Web"),AND(C29="Non-Compact Flange",F29="Non-Compact Web")),"Non-Compact Section","Slender Section"))</f>
        <v>Compact Section</v>
      </c>
      <c r="I29" s="172"/>
    </row>
    <row r="30" spans="1:18" hidden="1" x14ac:dyDescent="0.3">
      <c r="A30" s="107"/>
      <c r="I30" s="108"/>
    </row>
    <row r="31" spans="1:18" hidden="1" x14ac:dyDescent="0.3">
      <c r="A31" s="112" t="s">
        <v>84</v>
      </c>
      <c r="B31" s="73" t="s">
        <v>96</v>
      </c>
      <c r="I31" s="108"/>
    </row>
    <row r="32" spans="1:18" hidden="1" x14ac:dyDescent="0.3">
      <c r="A32" s="107"/>
      <c r="I32" s="108"/>
    </row>
    <row r="33" spans="1:10" hidden="1" x14ac:dyDescent="0.3">
      <c r="A33" s="112" t="s">
        <v>88</v>
      </c>
      <c r="B33" s="115">
        <f>IF(H29="Compact Section",F33,IF(H29="Non-Compact Section",MIN(F33,(F33-((F33-0.006*N19*N13)*(((((D5-G4)/2)/D4)-(15.3/(N19)^0.5))/((43*(0.57/N19)^0.5)-(15.3/(N19)^0.5))))),(F33-((F33-0.006*N19*N13)*(((G5/G4)-(58/(N19)^0.5))/((64/(N19)^0.5)-(58/(N19)^0.5)))))),"Slender Section"))</f>
        <v>21.9072</v>
      </c>
      <c r="C33" s="73" t="s">
        <v>64</v>
      </c>
      <c r="D33" s="116" t="s">
        <v>89</v>
      </c>
      <c r="E33" s="116" t="s">
        <v>90</v>
      </c>
      <c r="F33" s="115">
        <f>N15*N19/100</f>
        <v>21.9072</v>
      </c>
      <c r="G33" s="73" t="s">
        <v>64</v>
      </c>
      <c r="I33" s="108"/>
      <c r="J33" s="116"/>
    </row>
    <row r="34" spans="1:10" ht="15" hidden="1" thickBot="1" x14ac:dyDescent="0.35">
      <c r="A34" s="117" t="s">
        <v>91</v>
      </c>
      <c r="B34" s="122">
        <f>0.85*B33</f>
        <v>18.621119999999998</v>
      </c>
      <c r="C34" s="119" t="s">
        <v>64</v>
      </c>
      <c r="D34" s="120" t="s">
        <v>92</v>
      </c>
      <c r="E34" s="121">
        <f>B12/B34</f>
        <v>0</v>
      </c>
      <c r="F34" s="163" t="str">
        <f>IF(B34&gt;=B12,"Safe for flexure about minor axis","Unsafe for flexure about minor axis")</f>
        <v>Safe for flexure about minor axis</v>
      </c>
      <c r="G34" s="163"/>
      <c r="H34" s="163"/>
      <c r="I34" s="164"/>
    </row>
    <row r="35" spans="1:10" ht="15" thickBot="1" x14ac:dyDescent="0.35">
      <c r="A35" s="116"/>
    </row>
    <row r="36" spans="1:10" ht="15" thickBot="1" x14ac:dyDescent="0.35">
      <c r="A36" s="168" t="s">
        <v>97</v>
      </c>
      <c r="B36" s="169"/>
      <c r="C36" s="169"/>
      <c r="D36" s="169"/>
      <c r="E36" s="169"/>
      <c r="F36" s="169"/>
      <c r="G36" s="169"/>
      <c r="H36" s="169"/>
      <c r="I36" s="170"/>
    </row>
    <row r="37" spans="1:10" x14ac:dyDescent="0.3">
      <c r="A37" s="123" t="s">
        <v>98</v>
      </c>
      <c r="B37" s="114">
        <f>F10/N8</f>
        <v>22.342978357643368</v>
      </c>
      <c r="C37" s="116" t="s">
        <v>89</v>
      </c>
      <c r="D37" s="73">
        <v>180</v>
      </c>
      <c r="F37" s="73" t="str">
        <f>IF(B37&lt;=180,"OK","Decrease λx")</f>
        <v>OK</v>
      </c>
      <c r="I37" s="108"/>
    </row>
    <row r="38" spans="1:10" x14ac:dyDescent="0.3">
      <c r="A38" s="123" t="s">
        <v>99</v>
      </c>
      <c r="B38" s="114">
        <f>F11/N9</f>
        <v>114.36557143239401</v>
      </c>
      <c r="C38" s="116" t="s">
        <v>89</v>
      </c>
      <c r="D38" s="73">
        <v>180</v>
      </c>
      <c r="E38" s="165" t="str">
        <f>IF(B38&lt;=180,"OK","Decrease λy")</f>
        <v>OK</v>
      </c>
      <c r="F38" s="165"/>
      <c r="G38" s="165"/>
      <c r="I38" s="108"/>
    </row>
    <row r="39" spans="1:10" x14ac:dyDescent="0.3">
      <c r="A39" s="123" t="s">
        <v>100</v>
      </c>
      <c r="B39" s="124">
        <f>MAX(B37,B38)*(N19/N21)^0.5/PI()</f>
        <v>1.2306694081436644</v>
      </c>
      <c r="I39" s="108"/>
    </row>
    <row r="40" spans="1:10" x14ac:dyDescent="0.3">
      <c r="A40" s="123" t="s">
        <v>101</v>
      </c>
      <c r="B40" s="124">
        <f>IF(B39&gt;1.1,0.648*N19/(B39)^2,(1-0.384*((B39)^2))*N19)</f>
        <v>1.0268415590285196</v>
      </c>
      <c r="C40" s="73" t="s">
        <v>83</v>
      </c>
      <c r="I40" s="108"/>
    </row>
    <row r="41" spans="1:10" x14ac:dyDescent="0.3">
      <c r="A41" s="123" t="s">
        <v>102</v>
      </c>
      <c r="B41" s="115">
        <f>B40*N10</f>
        <v>188.93884686124761</v>
      </c>
      <c r="C41" s="73" t="s">
        <v>71</v>
      </c>
      <c r="I41" s="108"/>
    </row>
    <row r="42" spans="1:10" ht="15" thickBot="1" x14ac:dyDescent="0.35">
      <c r="A42" s="117" t="s">
        <v>103</v>
      </c>
      <c r="B42" s="118">
        <f>0.8*B41</f>
        <v>151.15107748899808</v>
      </c>
      <c r="C42" s="119" t="s">
        <v>71</v>
      </c>
      <c r="D42" s="120" t="s">
        <v>92</v>
      </c>
      <c r="E42" s="121">
        <f>B14/B42</f>
        <v>0</v>
      </c>
      <c r="F42" s="163" t="str">
        <f>IF(B42&gt;=B14,"Safe for axial compression","Unsafe for axial compression")</f>
        <v>Safe for axial compression</v>
      </c>
      <c r="G42" s="163"/>
      <c r="H42" s="163"/>
      <c r="I42" s="164"/>
    </row>
    <row r="43" spans="1:10" ht="15" thickBot="1" x14ac:dyDescent="0.35">
      <c r="A43" s="116"/>
    </row>
    <row r="44" spans="1:10" ht="15" thickBot="1" x14ac:dyDescent="0.35">
      <c r="A44" s="157" t="s">
        <v>104</v>
      </c>
      <c r="B44" s="158"/>
      <c r="C44" s="158"/>
      <c r="D44" s="158"/>
      <c r="E44" s="158"/>
      <c r="F44" s="158"/>
      <c r="G44" s="158"/>
      <c r="H44" s="158"/>
      <c r="I44" s="159"/>
    </row>
    <row r="45" spans="1:10" x14ac:dyDescent="0.3">
      <c r="A45" s="173" t="s">
        <v>105</v>
      </c>
      <c r="B45" s="174"/>
      <c r="I45" s="108"/>
    </row>
    <row r="46" spans="1:10" x14ac:dyDescent="0.3">
      <c r="A46" s="123" t="s">
        <v>106</v>
      </c>
      <c r="B46" s="114">
        <f>F12/N9</f>
        <v>114.36557143239401</v>
      </c>
      <c r="D46" s="116" t="s">
        <v>89</v>
      </c>
      <c r="E46" s="73">
        <v>300</v>
      </c>
      <c r="G46" s="73" t="str">
        <f>IF(B46&lt;=300,"OK","Decrease λ")</f>
        <v>OK</v>
      </c>
      <c r="I46" s="108"/>
    </row>
    <row r="47" spans="1:10" x14ac:dyDescent="0.3">
      <c r="A47" s="123" t="s">
        <v>107</v>
      </c>
      <c r="B47" s="114">
        <f>F13/60</f>
        <v>13.333333333333334</v>
      </c>
      <c r="D47" s="116" t="s">
        <v>89</v>
      </c>
      <c r="E47" s="73" t="s">
        <v>108</v>
      </c>
      <c r="G47" s="73" t="str">
        <f>IF(B47&lt;=(G5+2*D4),"OK","Increase h")</f>
        <v>OK</v>
      </c>
      <c r="I47" s="108"/>
    </row>
    <row r="48" spans="1:10" x14ac:dyDescent="0.3">
      <c r="A48" s="123"/>
      <c r="I48" s="108"/>
    </row>
    <row r="49" spans="1:10" x14ac:dyDescent="0.3">
      <c r="A49" s="166" t="s">
        <v>109</v>
      </c>
      <c r="B49" s="167"/>
      <c r="I49" s="108"/>
      <c r="J49" s="116"/>
    </row>
    <row r="50" spans="1:10" x14ac:dyDescent="0.3">
      <c r="A50" s="123" t="s">
        <v>102</v>
      </c>
      <c r="B50" s="115">
        <f>N10*N19</f>
        <v>441.59999999999997</v>
      </c>
      <c r="C50" s="73" t="s">
        <v>71</v>
      </c>
      <c r="I50" s="108"/>
    </row>
    <row r="51" spans="1:10" ht="15" thickBot="1" x14ac:dyDescent="0.35">
      <c r="A51" s="117" t="s">
        <v>110</v>
      </c>
      <c r="B51" s="119">
        <f>0.85*B50</f>
        <v>375.35999999999996</v>
      </c>
      <c r="C51" s="119" t="s">
        <v>71</v>
      </c>
      <c r="D51" s="120" t="s">
        <v>92</v>
      </c>
      <c r="E51" s="121">
        <f>B15/B51</f>
        <v>4.7627610826939483E-2</v>
      </c>
      <c r="F51" s="163" t="str">
        <f>IF(B51&gt;=B15,"Safe for yielding at tension","Unsafe for  yielding at tension")</f>
        <v>Safe for yielding at tension</v>
      </c>
      <c r="G51" s="163"/>
      <c r="H51" s="163"/>
      <c r="I51" s="164"/>
    </row>
    <row r="52" spans="1:10" ht="15" thickBot="1" x14ac:dyDescent="0.35"/>
    <row r="53" spans="1:10" ht="15" thickBot="1" x14ac:dyDescent="0.35">
      <c r="A53" s="168" t="s">
        <v>111</v>
      </c>
      <c r="B53" s="169"/>
      <c r="C53" s="169"/>
      <c r="D53" s="169"/>
      <c r="E53" s="170"/>
      <c r="F53" s="72"/>
      <c r="G53" s="168" t="s">
        <v>112</v>
      </c>
      <c r="H53" s="169"/>
      <c r="I53" s="170"/>
    </row>
    <row r="54" spans="1:10" x14ac:dyDescent="0.3">
      <c r="A54" s="125" t="s">
        <v>113</v>
      </c>
      <c r="B54" s="126" t="s">
        <v>92</v>
      </c>
      <c r="C54" s="127">
        <f>IF(B14/B42&gt;=0.2,(B14/B42)+(8/9)*((B11/B26)+(B12/B34)),(B14/(2*B42))+(B11/B26)+(B12/B34))</f>
        <v>0.88933097362262314</v>
      </c>
      <c r="D54" s="171" t="str">
        <f>IF(B14/B42&gt;=0.2,IF((B14/B42)+(8/9)*((B11/B26)+(B12/B34))&lt;=1,"Safe for combined M+C","Unsafe for combined M+C"),IF((B14/(2*B42))+(B11/B26)+(B12/B34)&lt;=1,"Safe for combined M+C","Unsafe for combined M+C"))</f>
        <v>Safe for combined M+C</v>
      </c>
      <c r="E54" s="172"/>
      <c r="G54" s="112" t="s">
        <v>114</v>
      </c>
      <c r="H54" s="115">
        <f>IF((G5/G4)&lt;=(112/((N19)^0.5)),0.6*N11*N19,IF((G5/G4)&lt;=(139/((N19)^0.5)),0.6*N11*N19*((112/((N19)^0.5))/(G5/G4)),IF((G5/G4)&lt;=260,N11*(9500/((G5/G4)^2)),"Need Stiffners")))</f>
        <v>63.839999999999996</v>
      </c>
      <c r="I54" s="108" t="s">
        <v>71</v>
      </c>
    </row>
    <row r="55" spans="1:10" ht="15" thickBot="1" x14ac:dyDescent="0.35">
      <c r="A55" s="128" t="s">
        <v>115</v>
      </c>
      <c r="B55" s="120" t="s">
        <v>92</v>
      </c>
      <c r="C55" s="121">
        <f>IF((B15/B51)&gt;=0.2,(B15/B51)+(8/9)*((B11/B26)+(B12/B34)),(B15/(2*B51))+(B11/B26)+(B12/B34))</f>
        <v>0.91314477903609292</v>
      </c>
      <c r="D55" s="163" t="str">
        <f>IF(B15/B51&gt;=0.2,IF((B15/B51)+(8/9)*((B11/B26)+(B12/B34))&lt;=1,"Safe for combined M+T","Unsafe for combined M+T"),IF((B15/(2*B51))+(B11/B26)+(B12/B34)&lt;=1,"Safe for combined M+T","Unsafe for combined M+T"))</f>
        <v>Safe for combined M+T</v>
      </c>
      <c r="E55" s="164"/>
      <c r="G55" s="123" t="s">
        <v>116</v>
      </c>
      <c r="H55" s="129">
        <f>0.85*H54</f>
        <v>54.263999999999996</v>
      </c>
      <c r="I55" s="108" t="s">
        <v>71</v>
      </c>
    </row>
    <row r="56" spans="1:10" x14ac:dyDescent="0.3">
      <c r="C56"/>
      <c r="G56" s="130" t="s">
        <v>92</v>
      </c>
      <c r="H56" s="160">
        <f>B13/H55</f>
        <v>0.46275984077841664</v>
      </c>
      <c r="I56" s="161"/>
    </row>
    <row r="57" spans="1:10" ht="15" thickBot="1" x14ac:dyDescent="0.35">
      <c r="G57" s="162" t="str">
        <f>IF(H55&gt;=B13,"Safe for Shear","Unsafe for shear")</f>
        <v>Safe for Shear</v>
      </c>
      <c r="H57" s="163"/>
      <c r="I57" s="164"/>
    </row>
    <row r="59" spans="1:10" x14ac:dyDescent="0.3">
      <c r="A59" s="165" t="str">
        <f>IF(AND(F26="Safe for flexure about major axis",F34="Safe for flexure about minor axis",F42="Safe for axial compression",F51="Safe for yielding at tension",G57="safe for shear",D54="Safe for combined M+C",D55="Safe for combined M+T"),"Safe","Unsafe")</f>
        <v>Safe</v>
      </c>
      <c r="B59" s="165"/>
      <c r="C59" s="165"/>
      <c r="D59" s="165"/>
      <c r="E59" s="165"/>
      <c r="F59" s="165"/>
      <c r="G59" s="165"/>
      <c r="H59" s="165"/>
      <c r="I59" s="165"/>
    </row>
    <row r="61" spans="1:10" x14ac:dyDescent="0.3">
      <c r="I61" s="72"/>
      <c r="J61" s="72"/>
    </row>
    <row r="63" spans="1:10" x14ac:dyDescent="0.3">
      <c r="G63" s="72"/>
      <c r="H63" s="72"/>
      <c r="I63" s="72"/>
      <c r="J63" s="72"/>
    </row>
    <row r="121" spans="1:28" x14ac:dyDescent="0.3">
      <c r="B121" s="73" t="s">
        <v>117</v>
      </c>
      <c r="C121" s="73" t="s">
        <v>118</v>
      </c>
    </row>
    <row r="122" spans="1:28" x14ac:dyDescent="0.3">
      <c r="A122" s="73" t="s">
        <v>54</v>
      </c>
      <c r="B122" s="73">
        <v>2.4</v>
      </c>
      <c r="C122" s="73">
        <v>3.7</v>
      </c>
    </row>
    <row r="123" spans="1:28" x14ac:dyDescent="0.3">
      <c r="A123" s="73" t="s">
        <v>119</v>
      </c>
      <c r="B123" s="73">
        <v>2.8</v>
      </c>
      <c r="C123" s="73">
        <v>4.4000000000000004</v>
      </c>
      <c r="E123" s="131"/>
      <c r="F123" s="131"/>
      <c r="G123" s="131"/>
      <c r="H123" s="131"/>
      <c r="I123" s="131"/>
      <c r="J123" s="131"/>
    </row>
    <row r="124" spans="1:28" x14ac:dyDescent="0.3">
      <c r="A124" s="73" t="s">
        <v>120</v>
      </c>
      <c r="B124" s="73">
        <v>3.6</v>
      </c>
      <c r="C124" s="73">
        <v>5.2</v>
      </c>
      <c r="E124" s="131"/>
      <c r="F124" s="132"/>
      <c r="G124" s="132"/>
      <c r="H124" s="132"/>
      <c r="I124" s="132"/>
      <c r="J124" s="132"/>
    </row>
    <row r="125" spans="1:28" x14ac:dyDescent="0.3">
      <c r="A125" s="131"/>
      <c r="B125" s="132"/>
      <c r="C125" s="132"/>
      <c r="D125" s="132"/>
      <c r="E125" s="132"/>
      <c r="F125" s="132"/>
      <c r="G125" s="132"/>
      <c r="H125" s="132"/>
      <c r="I125" s="132"/>
      <c r="J125" s="132"/>
    </row>
    <row r="126" spans="1:28" ht="16.5" customHeight="1" x14ac:dyDescent="0.3">
      <c r="A126" s="133"/>
      <c r="B126" s="134"/>
      <c r="C126" s="134"/>
      <c r="D126" s="134"/>
      <c r="E126" s="134"/>
      <c r="F126" s="135"/>
      <c r="G126" s="135"/>
      <c r="H126" s="136"/>
      <c r="I126" s="136"/>
      <c r="J126" s="136"/>
    </row>
    <row r="127" spans="1:28" x14ac:dyDescent="0.3">
      <c r="A127" s="133"/>
      <c r="B127" s="134"/>
      <c r="C127" s="134"/>
      <c r="D127" s="134"/>
      <c r="E127" s="134"/>
      <c r="F127" s="135"/>
      <c r="G127" s="135"/>
      <c r="H127" s="136"/>
      <c r="I127" s="136"/>
      <c r="J127" s="136"/>
      <c r="K127" s="131"/>
      <c r="L127" s="131"/>
      <c r="M127" s="131"/>
      <c r="N127" s="131"/>
      <c r="O127" s="131"/>
      <c r="P127" s="131"/>
      <c r="Q127" s="131"/>
      <c r="R127" s="131"/>
      <c r="S127" s="131"/>
      <c r="T127" s="137"/>
      <c r="U127" s="137"/>
      <c r="V127" s="137"/>
      <c r="W127" s="137"/>
      <c r="X127" s="132"/>
      <c r="AB127" s="132"/>
    </row>
    <row r="128" spans="1:28" x14ac:dyDescent="0.3">
      <c r="A128" s="133"/>
      <c r="B128" s="134"/>
      <c r="C128" s="134"/>
      <c r="D128" s="134"/>
      <c r="E128" s="134"/>
      <c r="F128" s="135"/>
      <c r="G128" s="135"/>
      <c r="H128" s="136"/>
      <c r="I128" s="136"/>
      <c r="J128" s="136"/>
      <c r="K128" s="132"/>
      <c r="L128" s="132"/>
      <c r="M128" s="132"/>
      <c r="N128" s="132"/>
      <c r="O128" s="132"/>
      <c r="P128" s="132"/>
      <c r="Q128" s="132"/>
      <c r="R128" s="132"/>
      <c r="S128" s="132"/>
      <c r="T128" s="132"/>
      <c r="U128" s="132"/>
      <c r="V128" s="132"/>
      <c r="W128" s="132"/>
      <c r="X128" s="132"/>
      <c r="AB128" s="132"/>
    </row>
    <row r="129" spans="1:24" x14ac:dyDescent="0.3">
      <c r="A129" s="133"/>
      <c r="B129" s="134"/>
      <c r="C129" s="134"/>
      <c r="D129" s="134"/>
      <c r="E129" s="134"/>
      <c r="F129" s="135"/>
      <c r="G129" s="135"/>
      <c r="H129" s="136"/>
      <c r="I129" s="136"/>
      <c r="J129" s="136"/>
      <c r="K129" s="132"/>
      <c r="L129" s="132"/>
      <c r="M129" s="132"/>
      <c r="N129" s="132"/>
      <c r="O129" s="132"/>
      <c r="P129" s="132"/>
      <c r="Q129" s="132"/>
      <c r="R129" s="132"/>
      <c r="S129" s="132"/>
      <c r="T129" s="132"/>
      <c r="U129" s="132"/>
      <c r="V129" s="132"/>
      <c r="W129" s="132"/>
      <c r="X129" s="134"/>
    </row>
    <row r="130" spans="1:24" x14ac:dyDescent="0.3">
      <c r="A130" s="133"/>
      <c r="B130" s="134"/>
      <c r="C130" s="134"/>
      <c r="D130" s="134"/>
      <c r="E130" s="134"/>
      <c r="F130" s="135"/>
      <c r="G130" s="135"/>
      <c r="H130" s="136"/>
      <c r="I130" s="136"/>
      <c r="J130" s="136"/>
      <c r="K130" s="135"/>
      <c r="L130" s="134"/>
      <c r="M130" s="134"/>
      <c r="N130" s="134"/>
      <c r="O130" s="134"/>
      <c r="P130" s="134"/>
      <c r="Q130" s="134"/>
      <c r="R130" s="134"/>
      <c r="S130" s="134"/>
      <c r="T130" s="138"/>
      <c r="U130" s="134"/>
      <c r="V130" s="134"/>
      <c r="W130" s="134"/>
      <c r="X130" s="134"/>
    </row>
    <row r="131" spans="1:24" x14ac:dyDescent="0.3">
      <c r="A131" s="133"/>
      <c r="B131" s="134"/>
      <c r="C131" s="134"/>
      <c r="D131" s="134"/>
      <c r="E131" s="134"/>
      <c r="F131" s="135"/>
      <c r="G131" s="135"/>
      <c r="H131" s="136"/>
      <c r="I131" s="136"/>
      <c r="J131" s="136"/>
      <c r="K131" s="135"/>
      <c r="L131" s="134"/>
      <c r="M131" s="134"/>
      <c r="N131" s="134"/>
      <c r="O131" s="134"/>
      <c r="P131" s="134"/>
      <c r="Q131" s="134"/>
      <c r="R131" s="134"/>
      <c r="S131" s="134"/>
      <c r="T131" s="138"/>
      <c r="U131" s="134"/>
      <c r="V131" s="134"/>
      <c r="W131" s="134"/>
      <c r="X131" s="134"/>
    </row>
    <row r="132" spans="1:24" x14ac:dyDescent="0.3">
      <c r="A132" s="133"/>
      <c r="B132" s="134"/>
      <c r="C132" s="134"/>
      <c r="D132" s="134"/>
      <c r="E132" s="134"/>
      <c r="F132" s="135"/>
      <c r="G132" s="135"/>
      <c r="H132" s="136"/>
      <c r="I132" s="136"/>
      <c r="J132" s="136"/>
      <c r="K132" s="135"/>
      <c r="L132" s="134"/>
      <c r="M132" s="134"/>
      <c r="N132" s="134"/>
      <c r="O132" s="134"/>
      <c r="P132" s="134"/>
      <c r="Q132" s="134"/>
      <c r="R132" s="134"/>
      <c r="S132" s="134"/>
      <c r="T132" s="138"/>
      <c r="U132" s="134"/>
      <c r="V132" s="134"/>
      <c r="W132" s="134"/>
      <c r="X132" s="134"/>
    </row>
    <row r="133" spans="1:24" x14ac:dyDescent="0.3">
      <c r="A133" s="133"/>
      <c r="B133" s="134"/>
      <c r="C133" s="134"/>
      <c r="D133" s="134"/>
      <c r="E133" s="134"/>
      <c r="F133" s="135"/>
      <c r="G133" s="135"/>
      <c r="H133" s="136"/>
      <c r="I133" s="136"/>
      <c r="J133" s="136"/>
      <c r="K133" s="135"/>
      <c r="L133" s="134"/>
      <c r="M133" s="134"/>
      <c r="N133" s="136"/>
      <c r="O133" s="134"/>
      <c r="P133" s="134"/>
      <c r="Q133" s="134"/>
      <c r="R133" s="134"/>
      <c r="S133" s="134"/>
      <c r="T133" s="138"/>
      <c r="U133" s="134"/>
      <c r="V133" s="134"/>
      <c r="W133" s="134"/>
      <c r="X133" s="134"/>
    </row>
    <row r="134" spans="1:24" x14ac:dyDescent="0.3">
      <c r="A134" s="133"/>
      <c r="B134" s="134"/>
      <c r="C134" s="134"/>
      <c r="D134" s="134"/>
      <c r="E134" s="134"/>
      <c r="F134" s="135"/>
      <c r="G134" s="135"/>
      <c r="H134" s="136"/>
      <c r="I134" s="136"/>
      <c r="J134" s="136"/>
      <c r="K134" s="135"/>
      <c r="L134" s="134"/>
      <c r="M134" s="134"/>
      <c r="N134" s="136"/>
      <c r="O134" s="134"/>
      <c r="P134" s="134"/>
      <c r="Q134" s="134"/>
      <c r="R134" s="134"/>
      <c r="S134" s="134"/>
      <c r="T134" s="138"/>
      <c r="U134" s="134"/>
      <c r="V134" s="134"/>
      <c r="W134" s="134"/>
      <c r="X134" s="134"/>
    </row>
    <row r="135" spans="1:24" x14ac:dyDescent="0.3">
      <c r="A135" s="133"/>
      <c r="B135" s="134"/>
      <c r="C135" s="134"/>
      <c r="D135" s="134"/>
      <c r="E135" s="134"/>
      <c r="F135" s="135"/>
      <c r="G135" s="135"/>
      <c r="H135" s="136"/>
      <c r="I135" s="136"/>
      <c r="J135" s="136"/>
      <c r="K135" s="135"/>
      <c r="L135" s="134"/>
      <c r="M135" s="134"/>
      <c r="N135" s="136"/>
      <c r="O135" s="136"/>
      <c r="P135" s="134"/>
      <c r="Q135" s="134"/>
      <c r="R135" s="134"/>
      <c r="S135" s="134"/>
      <c r="T135" s="138"/>
      <c r="U135" s="134"/>
      <c r="V135" s="134"/>
      <c r="W135" s="134"/>
      <c r="X135" s="134"/>
    </row>
    <row r="136" spans="1:24" x14ac:dyDescent="0.3">
      <c r="A136" s="133"/>
      <c r="B136" s="134"/>
      <c r="C136" s="134"/>
      <c r="D136" s="134"/>
      <c r="E136" s="134"/>
      <c r="F136" s="135"/>
      <c r="G136" s="135"/>
      <c r="H136" s="136"/>
      <c r="I136" s="136"/>
      <c r="J136" s="136"/>
      <c r="K136" s="135"/>
      <c r="L136" s="134"/>
      <c r="M136" s="134"/>
      <c r="N136" s="136"/>
      <c r="O136" s="136"/>
      <c r="P136" s="134"/>
      <c r="Q136" s="134"/>
      <c r="R136" s="134"/>
      <c r="S136" s="134"/>
      <c r="T136" s="138"/>
      <c r="U136" s="134"/>
      <c r="V136" s="134"/>
      <c r="W136" s="134"/>
      <c r="X136" s="134"/>
    </row>
    <row r="137" spans="1:24" x14ac:dyDescent="0.3">
      <c r="A137" s="133"/>
      <c r="B137" s="134"/>
      <c r="C137" s="134"/>
      <c r="D137" s="134"/>
      <c r="E137" s="134"/>
      <c r="F137" s="135"/>
      <c r="G137" s="135"/>
      <c r="H137" s="136"/>
      <c r="I137" s="136"/>
      <c r="J137" s="136"/>
      <c r="K137" s="135"/>
      <c r="L137" s="134"/>
      <c r="M137" s="134"/>
      <c r="N137" s="136"/>
      <c r="O137" s="136"/>
      <c r="P137" s="134"/>
      <c r="Q137" s="136"/>
      <c r="R137" s="134"/>
      <c r="S137" s="134"/>
      <c r="T137" s="138"/>
      <c r="U137" s="134"/>
      <c r="V137" s="134"/>
      <c r="W137" s="134"/>
      <c r="X137" s="134"/>
    </row>
    <row r="138" spans="1:24" x14ac:dyDescent="0.3">
      <c r="A138" s="133"/>
      <c r="B138" s="134"/>
      <c r="C138" s="134"/>
      <c r="D138" s="134"/>
      <c r="E138" s="134"/>
      <c r="F138" s="135"/>
      <c r="G138" s="135"/>
      <c r="H138" s="136"/>
      <c r="I138" s="136"/>
      <c r="J138" s="136"/>
      <c r="K138" s="135"/>
      <c r="L138" s="134"/>
      <c r="M138" s="134"/>
      <c r="N138" s="136"/>
      <c r="O138" s="136"/>
      <c r="P138" s="134"/>
      <c r="Q138" s="136"/>
      <c r="R138" s="134"/>
      <c r="S138" s="134"/>
      <c r="T138" s="138"/>
      <c r="U138" s="134"/>
      <c r="V138" s="134"/>
      <c r="W138" s="134"/>
      <c r="X138" s="134"/>
    </row>
    <row r="139" spans="1:24" x14ac:dyDescent="0.3">
      <c r="A139" s="133"/>
      <c r="B139" s="134"/>
      <c r="C139" s="134"/>
      <c r="D139" s="134"/>
      <c r="E139" s="134"/>
      <c r="F139" s="135"/>
      <c r="G139" s="135"/>
      <c r="H139" s="136"/>
      <c r="I139" s="136"/>
      <c r="J139" s="136"/>
      <c r="K139" s="135"/>
      <c r="L139" s="134"/>
      <c r="M139" s="134"/>
      <c r="N139" s="135"/>
      <c r="O139" s="136"/>
      <c r="P139" s="134"/>
      <c r="Q139" s="136"/>
      <c r="R139" s="134"/>
      <c r="S139" s="134"/>
      <c r="T139" s="138"/>
      <c r="U139" s="134"/>
      <c r="V139" s="134"/>
      <c r="W139" s="134"/>
      <c r="X139" s="134"/>
    </row>
    <row r="140" spans="1:24" x14ac:dyDescent="0.3">
      <c r="A140" s="133"/>
      <c r="B140" s="134"/>
      <c r="C140" s="134"/>
      <c r="D140" s="134"/>
      <c r="E140" s="134"/>
      <c r="F140" s="135"/>
      <c r="G140" s="135"/>
      <c r="H140" s="136"/>
      <c r="I140" s="136"/>
      <c r="J140" s="136"/>
      <c r="K140" s="135"/>
      <c r="L140" s="134"/>
      <c r="M140" s="134"/>
      <c r="N140" s="135"/>
      <c r="O140" s="136"/>
      <c r="P140" s="134"/>
      <c r="Q140" s="136"/>
      <c r="R140" s="134"/>
      <c r="S140" s="134"/>
      <c r="T140" s="138"/>
      <c r="U140" s="134"/>
      <c r="V140" s="134"/>
      <c r="W140" s="134"/>
      <c r="X140" s="134"/>
    </row>
    <row r="141" spans="1:24" x14ac:dyDescent="0.3">
      <c r="A141" s="133"/>
      <c r="B141" s="134"/>
      <c r="C141" s="134"/>
      <c r="D141" s="134"/>
      <c r="E141" s="134"/>
      <c r="F141" s="135"/>
      <c r="G141" s="135"/>
      <c r="H141" s="136"/>
      <c r="I141" s="136"/>
      <c r="J141" s="136"/>
      <c r="K141" s="135"/>
      <c r="L141" s="134"/>
      <c r="M141" s="134"/>
      <c r="N141" s="135"/>
      <c r="O141" s="136"/>
      <c r="P141" s="134"/>
      <c r="Q141" s="136"/>
      <c r="R141" s="136"/>
      <c r="S141" s="134"/>
      <c r="T141" s="138"/>
      <c r="U141" s="134"/>
      <c r="V141" s="134"/>
      <c r="W141" s="134"/>
      <c r="X141" s="134"/>
    </row>
    <row r="142" spans="1:24" x14ac:dyDescent="0.3">
      <c r="A142" s="133"/>
      <c r="B142" s="134"/>
      <c r="C142" s="134"/>
      <c r="D142" s="134"/>
      <c r="E142" s="134"/>
      <c r="F142" s="135"/>
      <c r="G142" s="135"/>
      <c r="H142" s="136"/>
      <c r="I142" s="136"/>
      <c r="J142" s="136"/>
      <c r="K142" s="135"/>
      <c r="L142" s="134"/>
      <c r="M142" s="134"/>
      <c r="N142" s="135"/>
      <c r="O142" s="136"/>
      <c r="P142" s="134"/>
      <c r="Q142" s="136"/>
      <c r="R142" s="136"/>
      <c r="S142" s="134"/>
      <c r="T142" s="138"/>
      <c r="U142" s="134"/>
      <c r="V142" s="134"/>
      <c r="W142" s="134"/>
      <c r="X142" s="134"/>
    </row>
    <row r="143" spans="1:24" x14ac:dyDescent="0.3">
      <c r="A143" s="133"/>
      <c r="B143" s="134"/>
      <c r="C143" s="134"/>
      <c r="D143" s="134"/>
      <c r="E143" s="134"/>
      <c r="F143" s="135"/>
      <c r="G143" s="135"/>
      <c r="H143" s="136"/>
      <c r="I143" s="136"/>
      <c r="J143" s="136"/>
      <c r="K143" s="135"/>
      <c r="L143" s="134"/>
      <c r="M143" s="134"/>
      <c r="N143" s="135"/>
      <c r="O143" s="135"/>
      <c r="P143" s="134"/>
      <c r="Q143" s="136"/>
      <c r="R143" s="136"/>
      <c r="S143" s="134"/>
      <c r="T143" s="138"/>
      <c r="U143" s="134"/>
      <c r="V143" s="134"/>
      <c r="W143" s="134"/>
      <c r="X143" s="134"/>
    </row>
    <row r="144" spans="1:24" x14ac:dyDescent="0.3">
      <c r="A144" s="133"/>
      <c r="B144" s="134"/>
      <c r="C144" s="134"/>
      <c r="D144" s="134"/>
      <c r="E144" s="134"/>
      <c r="F144" s="135"/>
      <c r="G144" s="135"/>
      <c r="H144" s="136"/>
      <c r="I144" s="136"/>
      <c r="J144" s="136"/>
      <c r="K144" s="135"/>
      <c r="L144" s="134"/>
      <c r="M144" s="134"/>
      <c r="N144" s="135"/>
      <c r="O144" s="135"/>
      <c r="P144" s="134"/>
      <c r="Q144" s="135"/>
      <c r="R144" s="136"/>
      <c r="S144" s="134"/>
      <c r="T144" s="138"/>
      <c r="U144" s="134"/>
      <c r="V144" s="134"/>
      <c r="W144" s="134"/>
      <c r="X144" s="134"/>
    </row>
    <row r="145" spans="1:24" x14ac:dyDescent="0.3">
      <c r="A145" s="133"/>
      <c r="B145" s="134"/>
      <c r="C145" s="134"/>
      <c r="D145" s="134"/>
      <c r="E145" s="134"/>
      <c r="F145" s="135"/>
      <c r="G145" s="135"/>
      <c r="H145" s="136"/>
      <c r="I145" s="136"/>
      <c r="J145" s="136"/>
      <c r="K145" s="135"/>
      <c r="L145" s="134"/>
      <c r="M145" s="134"/>
      <c r="N145" s="135"/>
      <c r="O145" s="135"/>
      <c r="P145" s="134"/>
      <c r="Q145" s="135"/>
      <c r="R145" s="136"/>
      <c r="S145" s="134"/>
      <c r="T145" s="138"/>
      <c r="U145" s="134"/>
      <c r="V145" s="134"/>
      <c r="W145" s="134"/>
      <c r="X145" s="134"/>
    </row>
    <row r="146" spans="1:24" x14ac:dyDescent="0.3">
      <c r="A146" s="133"/>
      <c r="B146" s="134"/>
      <c r="C146" s="134"/>
      <c r="D146" s="134"/>
      <c r="E146" s="134"/>
      <c r="F146" s="135"/>
      <c r="G146" s="135"/>
      <c r="H146" s="136"/>
      <c r="I146" s="136"/>
      <c r="J146" s="136"/>
      <c r="K146" s="135"/>
      <c r="L146" s="134"/>
      <c r="M146" s="134"/>
      <c r="N146" s="135"/>
      <c r="O146" s="135"/>
      <c r="P146" s="134"/>
      <c r="Q146" s="135"/>
      <c r="R146" s="136"/>
      <c r="S146" s="134"/>
      <c r="T146" s="138"/>
      <c r="U146" s="134"/>
      <c r="V146" s="134"/>
      <c r="W146" s="134"/>
      <c r="X146" s="134"/>
    </row>
    <row r="147" spans="1:24" x14ac:dyDescent="0.3">
      <c r="A147" s="133"/>
      <c r="B147" s="134"/>
      <c r="C147" s="134"/>
      <c r="D147" s="134"/>
      <c r="E147" s="134"/>
      <c r="F147" s="135"/>
      <c r="G147" s="135"/>
      <c r="H147" s="136"/>
      <c r="I147" s="136"/>
      <c r="J147" s="136"/>
      <c r="K147" s="135"/>
      <c r="L147" s="134"/>
      <c r="M147" s="134"/>
      <c r="N147" s="135"/>
      <c r="O147" s="135"/>
      <c r="P147" s="134"/>
      <c r="Q147" s="135"/>
      <c r="R147" s="136"/>
      <c r="S147" s="134"/>
      <c r="T147" s="138"/>
      <c r="U147" s="134"/>
      <c r="V147" s="134"/>
      <c r="W147" s="134"/>
      <c r="X147" s="134"/>
    </row>
    <row r="148" spans="1:24" x14ac:dyDescent="0.3">
      <c r="A148" s="133"/>
      <c r="B148" s="134"/>
      <c r="C148" s="134"/>
      <c r="D148" s="134"/>
      <c r="E148" s="134"/>
      <c r="F148" s="135"/>
      <c r="G148" s="135"/>
      <c r="H148" s="136"/>
      <c r="I148" s="136"/>
      <c r="J148" s="136"/>
      <c r="K148" s="135"/>
      <c r="L148" s="134"/>
      <c r="M148" s="134"/>
      <c r="N148" s="135"/>
      <c r="O148" s="135"/>
      <c r="P148" s="134"/>
      <c r="Q148" s="135"/>
      <c r="R148" s="136"/>
      <c r="S148" s="134"/>
      <c r="T148" s="138"/>
      <c r="U148" s="134"/>
      <c r="V148" s="134"/>
      <c r="W148" s="134"/>
      <c r="X148" s="134"/>
    </row>
    <row r="149" spans="1:24" x14ac:dyDescent="0.3">
      <c r="A149" s="133"/>
      <c r="B149" s="134"/>
      <c r="C149" s="134"/>
      <c r="D149" s="134"/>
      <c r="E149" s="134"/>
      <c r="F149" s="135"/>
      <c r="G149" s="135"/>
      <c r="H149" s="136"/>
      <c r="I149" s="136"/>
      <c r="J149" s="136"/>
      <c r="K149" s="135"/>
      <c r="L149" s="134"/>
      <c r="M149" s="134"/>
      <c r="N149" s="135"/>
      <c r="O149" s="135"/>
      <c r="P149" s="134"/>
      <c r="Q149" s="135"/>
      <c r="R149" s="136"/>
      <c r="S149" s="134"/>
      <c r="T149" s="138"/>
      <c r="U149" s="134"/>
      <c r="V149" s="134"/>
      <c r="W149" s="134"/>
      <c r="X149" s="134"/>
    </row>
    <row r="150" spans="1:24" x14ac:dyDescent="0.3">
      <c r="A150" s="133"/>
      <c r="B150" s="134"/>
      <c r="C150" s="134"/>
      <c r="D150" s="134"/>
      <c r="E150" s="134"/>
      <c r="F150" s="135"/>
      <c r="G150" s="135"/>
      <c r="H150" s="136"/>
      <c r="I150" s="136"/>
      <c r="J150" s="136"/>
      <c r="K150" s="135"/>
      <c r="L150" s="134"/>
      <c r="M150" s="134"/>
      <c r="N150" s="135"/>
      <c r="O150" s="135"/>
      <c r="P150" s="134"/>
      <c r="Q150" s="135"/>
      <c r="R150" s="136"/>
      <c r="S150" s="134"/>
      <c r="T150" s="138"/>
      <c r="U150" s="134"/>
      <c r="V150" s="134"/>
      <c r="W150" s="134"/>
      <c r="X150" s="134"/>
    </row>
    <row r="151" spans="1:24" x14ac:dyDescent="0.3">
      <c r="K151" s="135"/>
      <c r="L151" s="134"/>
      <c r="M151" s="134"/>
      <c r="N151" s="135"/>
      <c r="O151" s="135"/>
      <c r="P151" s="134"/>
      <c r="Q151" s="135"/>
      <c r="R151" s="136"/>
      <c r="S151" s="134"/>
      <c r="T151" s="138"/>
      <c r="U151" s="134"/>
      <c r="V151" s="134"/>
      <c r="W151" s="134"/>
      <c r="X151" s="134"/>
    </row>
    <row r="152" spans="1:24" x14ac:dyDescent="0.3">
      <c r="A152" s="131"/>
      <c r="B152" s="131"/>
      <c r="C152" s="131"/>
      <c r="D152" s="131"/>
      <c r="E152" s="131"/>
      <c r="F152" s="131"/>
      <c r="G152" s="131"/>
      <c r="H152" s="131"/>
      <c r="I152" s="131"/>
      <c r="J152" s="131"/>
      <c r="K152" s="135"/>
      <c r="L152" s="134"/>
      <c r="M152" s="134"/>
      <c r="N152" s="135"/>
      <c r="O152" s="135"/>
      <c r="P152" s="134"/>
      <c r="Q152" s="135"/>
      <c r="R152" s="136"/>
      <c r="S152" s="134"/>
      <c r="T152" s="138"/>
      <c r="U152" s="134"/>
      <c r="V152" s="134"/>
      <c r="W152" s="134"/>
      <c r="X152" s="134"/>
    </row>
    <row r="153" spans="1:24" x14ac:dyDescent="0.3">
      <c r="A153" s="131"/>
      <c r="B153" s="131"/>
      <c r="C153" s="131"/>
      <c r="D153" s="131"/>
      <c r="E153" s="131"/>
      <c r="F153" s="132"/>
      <c r="G153" s="132"/>
      <c r="H153" s="132"/>
      <c r="I153" s="132"/>
      <c r="J153" s="132"/>
      <c r="K153" s="135"/>
      <c r="L153" s="134"/>
      <c r="M153" s="134"/>
      <c r="N153" s="135"/>
      <c r="O153" s="135"/>
      <c r="P153" s="134"/>
      <c r="Q153" s="135"/>
      <c r="R153" s="136"/>
      <c r="S153" s="134"/>
      <c r="T153" s="138"/>
      <c r="U153" s="134"/>
      <c r="V153" s="134"/>
      <c r="W153" s="134"/>
      <c r="X153" s="134"/>
    </row>
    <row r="154" spans="1:24" x14ac:dyDescent="0.3">
      <c r="A154" s="131"/>
      <c r="B154" s="132"/>
      <c r="C154" s="132"/>
      <c r="D154" s="132"/>
      <c r="E154" s="132"/>
      <c r="F154" s="139"/>
      <c r="G154" s="139"/>
      <c r="H154" s="139"/>
      <c r="I154" s="139"/>
      <c r="J154" s="139"/>
      <c r="K154" s="135"/>
      <c r="L154" s="134"/>
      <c r="M154" s="134"/>
      <c r="N154" s="135"/>
      <c r="O154" s="135"/>
      <c r="P154" s="134"/>
      <c r="Q154" s="135"/>
      <c r="R154" s="138"/>
      <c r="S154" s="134"/>
      <c r="T154" s="138"/>
      <c r="U154" s="134"/>
      <c r="V154" s="134"/>
      <c r="W154" s="134"/>
    </row>
    <row r="155" spans="1:24" ht="16.5" customHeight="1" x14ac:dyDescent="0.3">
      <c r="A155" s="133"/>
      <c r="B155" s="134"/>
      <c r="C155" s="134"/>
      <c r="D155" s="134"/>
      <c r="E155" s="134"/>
      <c r="F155" s="135"/>
      <c r="G155" s="135"/>
      <c r="H155" s="136"/>
      <c r="I155" s="136"/>
      <c r="J155" s="136"/>
    </row>
    <row r="156" spans="1:24" x14ac:dyDescent="0.3">
      <c r="A156" s="133"/>
      <c r="B156" s="134"/>
      <c r="C156" s="134"/>
      <c r="D156" s="134"/>
      <c r="E156" s="134"/>
      <c r="F156" s="135"/>
      <c r="G156" s="135"/>
      <c r="H156" s="136"/>
      <c r="I156" s="136"/>
      <c r="J156" s="136"/>
      <c r="K156" s="131"/>
      <c r="L156" s="131"/>
      <c r="M156" s="131"/>
      <c r="N156" s="131"/>
      <c r="O156" s="131"/>
      <c r="P156" s="131"/>
      <c r="Q156" s="131"/>
      <c r="R156" s="131"/>
      <c r="S156" s="137"/>
      <c r="T156" s="137"/>
      <c r="U156" s="137"/>
      <c r="V156" s="137"/>
    </row>
    <row r="157" spans="1:24" x14ac:dyDescent="0.3">
      <c r="A157" s="133"/>
      <c r="B157" s="134"/>
      <c r="C157" s="134"/>
      <c r="D157" s="134"/>
      <c r="E157" s="134"/>
      <c r="F157" s="135"/>
      <c r="G157" s="135"/>
      <c r="H157" s="136"/>
      <c r="I157" s="136"/>
      <c r="J157" s="136"/>
      <c r="K157" s="132"/>
      <c r="L157" s="132"/>
      <c r="M157" s="132"/>
      <c r="N157" s="132"/>
      <c r="O157" s="132"/>
      <c r="P157" s="132"/>
      <c r="Q157" s="132"/>
      <c r="R157" s="132"/>
      <c r="S157" s="132"/>
      <c r="T157" s="132"/>
      <c r="U157" s="132"/>
      <c r="V157" s="132"/>
    </row>
    <row r="158" spans="1:24" x14ac:dyDescent="0.3">
      <c r="A158" s="133"/>
      <c r="B158" s="134"/>
      <c r="C158" s="134"/>
      <c r="D158" s="134"/>
      <c r="E158" s="134"/>
      <c r="F158" s="135"/>
      <c r="G158" s="135"/>
      <c r="H158" s="136"/>
      <c r="I158" s="136"/>
      <c r="J158" s="136"/>
      <c r="K158" s="139"/>
      <c r="L158" s="139"/>
      <c r="M158" s="132"/>
      <c r="N158" s="132"/>
      <c r="O158" s="132"/>
      <c r="P158" s="132"/>
      <c r="Q158" s="132"/>
      <c r="R158" s="132"/>
      <c r="S158" s="132"/>
      <c r="T158" s="132"/>
      <c r="U158" s="132"/>
      <c r="V158" s="132"/>
    </row>
    <row r="159" spans="1:24" x14ac:dyDescent="0.3">
      <c r="A159" s="133"/>
      <c r="B159" s="134"/>
      <c r="C159" s="134"/>
      <c r="D159" s="134"/>
      <c r="E159" s="134"/>
      <c r="F159" s="135"/>
      <c r="G159" s="135"/>
      <c r="H159" s="136"/>
      <c r="I159" s="136"/>
      <c r="J159" s="136"/>
      <c r="K159" s="136"/>
      <c r="L159" s="136"/>
      <c r="M159" s="136"/>
      <c r="N159" s="136"/>
      <c r="O159" s="134"/>
      <c r="P159" s="135"/>
      <c r="Q159" s="134"/>
      <c r="R159" s="134"/>
      <c r="S159" s="134"/>
      <c r="T159" s="134"/>
      <c r="U159" s="134"/>
      <c r="V159" s="134"/>
    </row>
    <row r="160" spans="1:24" x14ac:dyDescent="0.3">
      <c r="A160" s="133"/>
      <c r="B160" s="134"/>
      <c r="C160" s="134"/>
      <c r="D160" s="134"/>
      <c r="E160" s="134"/>
      <c r="F160" s="135"/>
      <c r="G160" s="135"/>
      <c r="H160" s="136"/>
      <c r="I160" s="136"/>
      <c r="J160" s="136"/>
      <c r="K160" s="136"/>
      <c r="L160" s="136"/>
      <c r="M160" s="135"/>
      <c r="N160" s="136"/>
      <c r="O160" s="134"/>
      <c r="P160" s="135"/>
      <c r="Q160" s="135"/>
      <c r="R160" s="134"/>
      <c r="S160" s="134"/>
      <c r="T160" s="134"/>
      <c r="U160" s="134"/>
      <c r="V160" s="134"/>
    </row>
    <row r="161" spans="1:22" x14ac:dyDescent="0.3">
      <c r="A161" s="133"/>
      <c r="B161" s="134"/>
      <c r="C161" s="134"/>
      <c r="D161" s="134"/>
      <c r="E161" s="134"/>
      <c r="F161" s="135"/>
      <c r="G161" s="135"/>
      <c r="H161" s="136"/>
      <c r="I161" s="136"/>
      <c r="J161" s="136"/>
      <c r="K161" s="136"/>
      <c r="L161" s="136"/>
      <c r="M161" s="135"/>
      <c r="N161" s="136"/>
      <c r="O161" s="134"/>
      <c r="P161" s="135"/>
      <c r="Q161" s="135"/>
      <c r="R161" s="134"/>
      <c r="S161" s="135"/>
      <c r="T161" s="134"/>
      <c r="U161" s="134"/>
      <c r="V161" s="134"/>
    </row>
    <row r="162" spans="1:22" x14ac:dyDescent="0.3">
      <c r="A162" s="133"/>
      <c r="B162" s="134"/>
      <c r="C162" s="134"/>
      <c r="D162" s="134"/>
      <c r="E162" s="134"/>
      <c r="F162" s="135"/>
      <c r="G162" s="135"/>
      <c r="H162" s="136"/>
      <c r="I162" s="136"/>
      <c r="J162" s="136"/>
      <c r="K162" s="136"/>
      <c r="L162" s="136"/>
      <c r="M162" s="135"/>
      <c r="N162" s="136"/>
      <c r="O162" s="134"/>
      <c r="P162" s="135"/>
      <c r="Q162" s="135"/>
      <c r="R162" s="134"/>
      <c r="S162" s="135"/>
      <c r="T162" s="134"/>
      <c r="U162" s="134"/>
      <c r="V162" s="134"/>
    </row>
    <row r="163" spans="1:22" x14ac:dyDescent="0.3">
      <c r="A163" s="133"/>
      <c r="B163" s="134"/>
      <c r="C163" s="134"/>
      <c r="D163" s="134"/>
      <c r="E163" s="134"/>
      <c r="F163" s="135"/>
      <c r="G163" s="135"/>
      <c r="H163" s="136"/>
      <c r="I163" s="136"/>
      <c r="J163" s="136"/>
      <c r="K163" s="136"/>
      <c r="L163" s="136"/>
      <c r="M163" s="135"/>
      <c r="N163" s="135"/>
      <c r="O163" s="134"/>
      <c r="P163" s="135"/>
      <c r="Q163" s="135"/>
      <c r="R163" s="134"/>
      <c r="S163" s="135"/>
      <c r="T163" s="134"/>
      <c r="U163" s="134"/>
      <c r="V163" s="134"/>
    </row>
    <row r="164" spans="1:22" x14ac:dyDescent="0.3">
      <c r="A164" s="133"/>
      <c r="B164" s="134"/>
      <c r="C164" s="134"/>
      <c r="D164" s="134"/>
      <c r="E164" s="134"/>
      <c r="F164" s="135"/>
      <c r="G164" s="135"/>
      <c r="H164" s="136"/>
      <c r="I164" s="136"/>
      <c r="J164" s="136"/>
      <c r="K164" s="136"/>
      <c r="L164" s="136"/>
      <c r="M164" s="135"/>
      <c r="N164" s="135"/>
      <c r="O164" s="134"/>
      <c r="P164" s="135"/>
      <c r="Q164" s="135"/>
      <c r="R164" s="134"/>
      <c r="S164" s="135"/>
      <c r="T164" s="134"/>
      <c r="U164" s="134"/>
      <c r="V164" s="134"/>
    </row>
    <row r="165" spans="1:22" x14ac:dyDescent="0.3">
      <c r="A165" s="133"/>
      <c r="B165" s="134"/>
      <c r="C165" s="134"/>
      <c r="D165" s="134"/>
      <c r="E165" s="134"/>
      <c r="F165" s="135"/>
      <c r="G165" s="135"/>
      <c r="H165" s="136"/>
      <c r="I165" s="136"/>
      <c r="J165" s="136"/>
      <c r="K165" s="136"/>
      <c r="L165" s="136"/>
      <c r="M165" s="135"/>
      <c r="N165" s="135"/>
      <c r="O165" s="134"/>
      <c r="P165" s="135"/>
      <c r="Q165" s="135"/>
      <c r="R165" s="134"/>
      <c r="S165" s="135"/>
      <c r="T165" s="134"/>
      <c r="U165" s="134"/>
      <c r="V165" s="134"/>
    </row>
    <row r="166" spans="1:22" x14ac:dyDescent="0.3">
      <c r="A166" s="133"/>
      <c r="B166" s="134"/>
      <c r="C166" s="134"/>
      <c r="D166" s="134"/>
      <c r="E166" s="134"/>
      <c r="F166" s="135"/>
      <c r="G166" s="135"/>
      <c r="H166" s="136"/>
      <c r="I166" s="136"/>
      <c r="J166" s="136"/>
      <c r="K166" s="136"/>
      <c r="L166" s="136"/>
      <c r="M166" s="135"/>
      <c r="N166" s="135"/>
      <c r="O166" s="134"/>
      <c r="P166" s="135"/>
      <c r="Q166" s="135"/>
      <c r="R166" s="134"/>
      <c r="S166" s="135"/>
      <c r="T166" s="134"/>
      <c r="U166" s="134"/>
      <c r="V166" s="134"/>
    </row>
    <row r="167" spans="1:22" x14ac:dyDescent="0.3">
      <c r="A167" s="133"/>
      <c r="B167" s="134"/>
      <c r="C167" s="134"/>
      <c r="D167" s="134"/>
      <c r="E167" s="134"/>
      <c r="F167" s="135"/>
      <c r="G167" s="135"/>
      <c r="H167" s="136"/>
      <c r="I167" s="136"/>
      <c r="J167" s="136"/>
      <c r="K167" s="136"/>
      <c r="L167" s="136"/>
      <c r="M167" s="135"/>
      <c r="N167" s="135"/>
      <c r="O167" s="134"/>
      <c r="P167" s="135"/>
      <c r="Q167" s="135"/>
      <c r="R167" s="134"/>
      <c r="S167" s="135"/>
      <c r="T167" s="134"/>
      <c r="U167" s="134"/>
      <c r="V167" s="134"/>
    </row>
    <row r="168" spans="1:22" x14ac:dyDescent="0.3">
      <c r="A168" s="133"/>
      <c r="B168" s="134"/>
      <c r="C168" s="134"/>
      <c r="D168" s="134"/>
      <c r="E168" s="134"/>
      <c r="F168" s="135"/>
      <c r="G168" s="135"/>
      <c r="H168" s="136"/>
      <c r="I168" s="136"/>
      <c r="J168" s="136"/>
      <c r="K168" s="136"/>
      <c r="L168" s="136"/>
      <c r="M168" s="135"/>
      <c r="N168" s="135"/>
      <c r="O168" s="134"/>
      <c r="P168" s="135"/>
      <c r="Q168" s="135"/>
      <c r="R168" s="134"/>
      <c r="S168" s="135"/>
      <c r="T168" s="134"/>
      <c r="U168" s="134"/>
      <c r="V168" s="134"/>
    </row>
    <row r="169" spans="1:22" x14ac:dyDescent="0.3">
      <c r="A169" s="133"/>
      <c r="B169" s="134"/>
      <c r="C169" s="134"/>
      <c r="D169" s="134"/>
      <c r="E169" s="134"/>
      <c r="F169" s="135"/>
      <c r="G169" s="135"/>
      <c r="H169" s="136"/>
      <c r="I169" s="136"/>
      <c r="J169" s="136"/>
      <c r="K169" s="136"/>
      <c r="L169" s="136"/>
      <c r="M169" s="135"/>
      <c r="N169" s="135"/>
      <c r="O169" s="134"/>
      <c r="P169" s="135"/>
      <c r="Q169" s="135"/>
      <c r="R169" s="134"/>
      <c r="S169" s="135"/>
      <c r="T169" s="134"/>
      <c r="U169" s="134"/>
      <c r="V169" s="134"/>
    </row>
    <row r="170" spans="1:22" x14ac:dyDescent="0.3">
      <c r="A170" s="133"/>
      <c r="B170" s="134"/>
      <c r="C170" s="134"/>
      <c r="D170" s="134"/>
      <c r="E170" s="134"/>
      <c r="F170" s="135"/>
      <c r="G170" s="135"/>
      <c r="H170" s="136"/>
      <c r="I170" s="136"/>
      <c r="J170" s="136"/>
      <c r="K170" s="136"/>
      <c r="L170" s="136"/>
      <c r="N170" s="135"/>
      <c r="O170" s="134"/>
      <c r="P170" s="135"/>
      <c r="Q170" s="135"/>
      <c r="R170" s="134"/>
      <c r="S170" s="135"/>
      <c r="T170" s="134"/>
      <c r="U170" s="134"/>
      <c r="V170" s="134"/>
    </row>
    <row r="171" spans="1:22" x14ac:dyDescent="0.3">
      <c r="A171" s="133"/>
      <c r="B171" s="134"/>
      <c r="C171" s="134"/>
      <c r="D171" s="134"/>
      <c r="E171" s="134"/>
      <c r="F171" s="135"/>
      <c r="G171" s="135"/>
      <c r="H171" s="136"/>
      <c r="I171" s="136"/>
      <c r="J171" s="136"/>
      <c r="K171" s="136"/>
      <c r="L171" s="136"/>
      <c r="N171" s="135"/>
      <c r="O171" s="134"/>
      <c r="P171" s="135"/>
      <c r="Q171" s="135"/>
      <c r="R171" s="134"/>
      <c r="S171" s="135"/>
      <c r="T171" s="134"/>
      <c r="U171" s="134"/>
      <c r="V171" s="134"/>
    </row>
    <row r="172" spans="1:22" x14ac:dyDescent="0.3">
      <c r="A172" s="133"/>
      <c r="B172" s="134"/>
      <c r="C172" s="134"/>
      <c r="D172" s="134"/>
      <c r="E172" s="134"/>
      <c r="F172" s="135"/>
      <c r="G172" s="135"/>
      <c r="H172" s="136"/>
      <c r="I172" s="136"/>
      <c r="J172" s="136"/>
      <c r="K172" s="136"/>
      <c r="L172" s="136"/>
      <c r="N172" s="135"/>
      <c r="O172" s="134"/>
      <c r="P172" s="135"/>
      <c r="Q172" s="135"/>
      <c r="R172" s="134"/>
      <c r="S172" s="135"/>
      <c r="T172" s="134"/>
      <c r="U172" s="134"/>
      <c r="V172" s="134"/>
    </row>
    <row r="173" spans="1:22" x14ac:dyDescent="0.3">
      <c r="K173" s="136"/>
      <c r="L173" s="136"/>
      <c r="N173" s="135"/>
      <c r="O173" s="134"/>
      <c r="P173" s="135"/>
      <c r="Q173" s="135"/>
      <c r="R173" s="134"/>
      <c r="S173" s="135"/>
      <c r="T173" s="134"/>
      <c r="U173" s="134"/>
      <c r="V173" s="134"/>
    </row>
    <row r="174" spans="1:22" x14ac:dyDescent="0.3">
      <c r="A174" s="131"/>
      <c r="B174" s="131"/>
      <c r="C174" s="131"/>
      <c r="D174" s="131"/>
      <c r="E174" s="131"/>
      <c r="F174" s="131"/>
      <c r="G174" s="131"/>
      <c r="H174" s="131"/>
      <c r="I174" s="131"/>
      <c r="J174" s="131"/>
      <c r="K174" s="136"/>
      <c r="L174" s="136"/>
      <c r="N174" s="135"/>
      <c r="O174" s="134"/>
      <c r="P174" s="135"/>
      <c r="Q174" s="135"/>
      <c r="R174" s="134"/>
      <c r="S174" s="135"/>
      <c r="T174" s="134"/>
      <c r="U174" s="134"/>
      <c r="V174" s="134"/>
    </row>
    <row r="175" spans="1:22" x14ac:dyDescent="0.3">
      <c r="A175" s="131"/>
      <c r="B175" s="131"/>
      <c r="C175" s="131"/>
      <c r="D175" s="131"/>
      <c r="E175" s="131"/>
      <c r="F175" s="132"/>
      <c r="G175" s="132"/>
      <c r="H175" s="132"/>
      <c r="I175" s="132"/>
      <c r="J175" s="132"/>
      <c r="K175" s="136"/>
      <c r="L175" s="136"/>
      <c r="N175" s="135"/>
      <c r="O175" s="134"/>
      <c r="P175" s="135"/>
      <c r="Q175" s="135"/>
      <c r="R175" s="134"/>
      <c r="S175" s="135"/>
      <c r="T175" s="134"/>
      <c r="U175" s="134"/>
      <c r="V175" s="134"/>
    </row>
    <row r="176" spans="1:22" x14ac:dyDescent="0.3">
      <c r="A176" s="131"/>
      <c r="B176" s="132"/>
      <c r="C176" s="132"/>
      <c r="D176" s="132"/>
      <c r="E176" s="132"/>
      <c r="F176" s="132"/>
      <c r="G176" s="132"/>
      <c r="H176" s="132"/>
      <c r="I176" s="132"/>
      <c r="J176" s="132"/>
      <c r="K176" s="136"/>
      <c r="L176" s="136"/>
      <c r="N176" s="135"/>
      <c r="O176" s="134"/>
      <c r="P176" s="135"/>
      <c r="Q176" s="135"/>
      <c r="R176" s="134"/>
      <c r="S176" s="135"/>
      <c r="T176" s="134"/>
      <c r="U176" s="134"/>
      <c r="V176" s="134"/>
    </row>
    <row r="177" spans="1:21" ht="16.5" customHeight="1" x14ac:dyDescent="0.3">
      <c r="A177" s="133"/>
      <c r="B177" s="134"/>
      <c r="C177" s="134"/>
      <c r="D177" s="134"/>
      <c r="E177" s="134"/>
      <c r="F177" s="135"/>
      <c r="G177" s="135"/>
      <c r="H177" s="135"/>
      <c r="I177" s="135"/>
      <c r="J177" s="135"/>
    </row>
    <row r="178" spans="1:21" x14ac:dyDescent="0.3">
      <c r="A178" s="133"/>
      <c r="B178" s="134"/>
      <c r="C178" s="134"/>
      <c r="D178" s="134"/>
      <c r="E178" s="134"/>
      <c r="F178" s="135"/>
      <c r="G178" s="135"/>
      <c r="H178" s="135"/>
      <c r="I178" s="135"/>
      <c r="J178" s="135"/>
      <c r="K178" s="131"/>
      <c r="L178" s="131"/>
      <c r="M178" s="131"/>
      <c r="N178" s="131"/>
      <c r="O178" s="131"/>
      <c r="P178" s="131"/>
      <c r="Q178" s="131"/>
      <c r="R178" s="137"/>
      <c r="S178" s="137"/>
      <c r="T178" s="137"/>
      <c r="U178" s="137"/>
    </row>
    <row r="179" spans="1:21" x14ac:dyDescent="0.3">
      <c r="A179" s="133"/>
      <c r="B179" s="134"/>
      <c r="C179" s="134"/>
      <c r="D179" s="134"/>
      <c r="E179" s="134"/>
      <c r="F179" s="135"/>
      <c r="G179" s="135"/>
      <c r="H179" s="135"/>
      <c r="I179" s="135"/>
      <c r="J179" s="135"/>
      <c r="K179" s="132"/>
      <c r="L179" s="132"/>
      <c r="M179" s="132"/>
      <c r="N179" s="132"/>
      <c r="O179" s="132"/>
      <c r="P179" s="132"/>
      <c r="Q179" s="132"/>
      <c r="R179" s="132"/>
      <c r="S179" s="132"/>
      <c r="T179" s="132"/>
      <c r="U179" s="132"/>
    </row>
    <row r="180" spans="1:21" x14ac:dyDescent="0.3">
      <c r="A180" s="133"/>
      <c r="B180" s="134"/>
      <c r="C180" s="134"/>
      <c r="D180" s="134"/>
      <c r="E180" s="134"/>
      <c r="F180" s="135"/>
      <c r="G180" s="135"/>
      <c r="H180" s="135"/>
      <c r="I180" s="135"/>
      <c r="J180" s="135"/>
      <c r="K180" s="132"/>
      <c r="L180" s="132"/>
      <c r="M180" s="132"/>
      <c r="N180" s="132"/>
      <c r="O180" s="132"/>
      <c r="P180" s="132"/>
      <c r="Q180" s="132"/>
      <c r="R180" s="132"/>
      <c r="S180" s="132"/>
      <c r="T180" s="132"/>
      <c r="U180" s="132"/>
    </row>
    <row r="181" spans="1:21" x14ac:dyDescent="0.3">
      <c r="A181" s="133"/>
      <c r="B181" s="134"/>
      <c r="C181" s="134"/>
      <c r="D181" s="134"/>
      <c r="E181" s="134"/>
      <c r="F181" s="135"/>
      <c r="G181" s="135"/>
      <c r="H181" s="135"/>
      <c r="I181" s="135"/>
      <c r="J181" s="135"/>
      <c r="K181" s="135"/>
      <c r="L181" s="135"/>
      <c r="M181" s="135"/>
      <c r="N181" s="134"/>
      <c r="O181" s="135"/>
      <c r="P181" s="134"/>
      <c r="Q181" s="134"/>
      <c r="R181" s="140"/>
      <c r="S181" s="140"/>
      <c r="T181" s="134"/>
      <c r="U181" s="134"/>
    </row>
    <row r="182" spans="1:21" x14ac:dyDescent="0.3">
      <c r="A182" s="133"/>
      <c r="B182" s="134"/>
      <c r="C182" s="134"/>
      <c r="D182" s="134"/>
      <c r="E182" s="134"/>
      <c r="F182" s="135"/>
      <c r="G182" s="135"/>
      <c r="H182" s="135"/>
      <c r="I182" s="135"/>
      <c r="J182" s="135"/>
      <c r="K182" s="135"/>
      <c r="L182" s="135"/>
      <c r="M182" s="135"/>
      <c r="N182" s="134"/>
      <c r="O182" s="135"/>
      <c r="P182" s="134"/>
      <c r="Q182" s="134"/>
      <c r="R182" s="140"/>
      <c r="S182" s="140"/>
      <c r="T182" s="134"/>
      <c r="U182" s="134"/>
    </row>
    <row r="183" spans="1:21" x14ac:dyDescent="0.3">
      <c r="A183" s="133"/>
      <c r="B183" s="134"/>
      <c r="C183" s="134"/>
      <c r="D183" s="134"/>
      <c r="E183" s="134"/>
      <c r="F183" s="135"/>
      <c r="G183" s="135"/>
      <c r="H183" s="135"/>
      <c r="I183" s="135"/>
      <c r="J183" s="135"/>
      <c r="K183" s="135"/>
      <c r="L183" s="135"/>
      <c r="M183" s="135"/>
      <c r="N183" s="134"/>
      <c r="O183" s="135"/>
      <c r="P183" s="134"/>
      <c r="Q183" s="134"/>
      <c r="R183" s="140"/>
      <c r="S183" s="140"/>
      <c r="T183" s="134"/>
      <c r="U183" s="134"/>
    </row>
    <row r="184" spans="1:21" x14ac:dyDescent="0.3">
      <c r="A184" s="133"/>
      <c r="B184" s="134"/>
      <c r="C184" s="134"/>
      <c r="D184" s="134"/>
      <c r="E184" s="134"/>
      <c r="F184" s="135"/>
      <c r="G184" s="135"/>
      <c r="H184" s="135"/>
      <c r="I184" s="135"/>
      <c r="J184" s="135"/>
      <c r="K184" s="135"/>
      <c r="L184" s="135"/>
      <c r="M184" s="135"/>
      <c r="N184" s="134"/>
      <c r="O184" s="135"/>
      <c r="P184" s="136"/>
      <c r="Q184" s="134"/>
      <c r="R184" s="138"/>
      <c r="S184" s="134"/>
      <c r="T184" s="134"/>
      <c r="U184" s="134"/>
    </row>
    <row r="185" spans="1:21" x14ac:dyDescent="0.3">
      <c r="A185" s="133"/>
      <c r="B185" s="134"/>
      <c r="C185" s="134"/>
      <c r="D185" s="134"/>
      <c r="E185" s="134"/>
      <c r="F185" s="135"/>
      <c r="G185" s="135"/>
      <c r="H185" s="135"/>
      <c r="I185" s="135"/>
      <c r="J185" s="135"/>
      <c r="K185" s="135"/>
      <c r="L185" s="135"/>
      <c r="M185" s="135"/>
      <c r="N185" s="134"/>
      <c r="O185" s="135"/>
      <c r="P185" s="136"/>
      <c r="Q185" s="134"/>
      <c r="R185" s="138"/>
      <c r="S185" s="134"/>
      <c r="T185" s="134"/>
      <c r="U185" s="134"/>
    </row>
    <row r="186" spans="1:21" x14ac:dyDescent="0.3">
      <c r="A186" s="133"/>
      <c r="B186" s="134"/>
      <c r="C186" s="134"/>
      <c r="D186" s="134"/>
      <c r="E186" s="134"/>
      <c r="F186" s="135"/>
      <c r="G186" s="135"/>
      <c r="H186" s="135"/>
      <c r="I186" s="135"/>
      <c r="J186" s="135"/>
      <c r="K186" s="135"/>
      <c r="L186" s="135"/>
      <c r="M186" s="135"/>
      <c r="N186" s="134"/>
      <c r="O186" s="135"/>
      <c r="P186" s="136"/>
      <c r="Q186" s="134"/>
      <c r="R186" s="138"/>
      <c r="S186" s="134"/>
      <c r="T186" s="134"/>
      <c r="U186" s="134"/>
    </row>
    <row r="187" spans="1:21" x14ac:dyDescent="0.3">
      <c r="A187" s="133"/>
      <c r="B187" s="134"/>
      <c r="C187" s="134"/>
      <c r="D187" s="134"/>
      <c r="E187" s="134"/>
      <c r="F187" s="135"/>
      <c r="G187" s="135"/>
      <c r="H187" s="135"/>
      <c r="I187" s="135"/>
      <c r="J187" s="135"/>
      <c r="K187" s="135"/>
      <c r="L187" s="135"/>
      <c r="M187" s="135"/>
      <c r="N187" s="134"/>
      <c r="O187" s="135"/>
      <c r="P187" s="136"/>
      <c r="Q187" s="134"/>
      <c r="R187" s="138"/>
      <c r="S187" s="134"/>
      <c r="T187" s="134"/>
      <c r="U187" s="134"/>
    </row>
    <row r="188" spans="1:21" x14ac:dyDescent="0.3">
      <c r="A188" s="133"/>
      <c r="B188" s="134"/>
      <c r="C188" s="134"/>
      <c r="D188" s="134"/>
      <c r="E188" s="134"/>
      <c r="F188" s="135"/>
      <c r="G188" s="135"/>
      <c r="H188" s="135"/>
      <c r="I188" s="135"/>
      <c r="J188" s="135"/>
      <c r="K188" s="135"/>
      <c r="L188" s="135"/>
      <c r="M188" s="135"/>
      <c r="N188" s="134"/>
      <c r="O188" s="135"/>
      <c r="P188" s="136"/>
      <c r="Q188" s="134"/>
      <c r="R188" s="138"/>
      <c r="S188" s="134"/>
      <c r="T188" s="134"/>
      <c r="U188" s="134"/>
    </row>
    <row r="189" spans="1:21" x14ac:dyDescent="0.3">
      <c r="A189" s="133"/>
      <c r="B189" s="134"/>
      <c r="C189" s="134"/>
      <c r="D189" s="134"/>
      <c r="E189" s="134"/>
      <c r="F189" s="135"/>
      <c r="G189" s="135"/>
      <c r="H189" s="135"/>
      <c r="I189" s="135"/>
      <c r="J189" s="135"/>
      <c r="K189" s="135"/>
      <c r="L189" s="135"/>
      <c r="M189" s="135"/>
      <c r="N189" s="134"/>
      <c r="O189" s="135"/>
      <c r="P189" s="136"/>
      <c r="Q189" s="134"/>
      <c r="R189" s="138"/>
      <c r="S189" s="134"/>
      <c r="T189" s="134"/>
      <c r="U189" s="134"/>
    </row>
    <row r="190" spans="1:21" x14ac:dyDescent="0.3">
      <c r="A190" s="133"/>
      <c r="B190" s="134"/>
      <c r="C190" s="134"/>
      <c r="D190" s="134"/>
      <c r="E190" s="134"/>
      <c r="F190" s="135"/>
      <c r="G190" s="135"/>
      <c r="H190" s="135"/>
      <c r="I190" s="135"/>
      <c r="J190" s="135"/>
      <c r="K190" s="135"/>
      <c r="L190" s="135"/>
      <c r="M190" s="135"/>
      <c r="N190" s="134"/>
      <c r="O190" s="135"/>
      <c r="P190" s="136"/>
      <c r="Q190" s="134"/>
      <c r="R190" s="138"/>
      <c r="S190" s="134"/>
      <c r="T190" s="134"/>
      <c r="U190" s="134"/>
    </row>
    <row r="191" spans="1:21" x14ac:dyDescent="0.3">
      <c r="A191" s="133"/>
      <c r="B191" s="134"/>
      <c r="C191" s="134"/>
      <c r="D191" s="134"/>
      <c r="E191" s="134"/>
      <c r="F191" s="135"/>
      <c r="G191" s="135"/>
      <c r="H191" s="135"/>
      <c r="I191" s="135"/>
      <c r="J191" s="135"/>
      <c r="K191" s="135"/>
      <c r="L191" s="135"/>
      <c r="M191" s="135"/>
      <c r="N191" s="134"/>
      <c r="O191" s="135"/>
      <c r="P191" s="136"/>
      <c r="Q191" s="134"/>
      <c r="R191" s="138"/>
      <c r="S191" s="134"/>
      <c r="T191" s="134"/>
      <c r="U191" s="134"/>
    </row>
    <row r="192" spans="1:21" x14ac:dyDescent="0.3">
      <c r="A192" s="133"/>
      <c r="B192" s="134"/>
      <c r="C192" s="134"/>
      <c r="D192" s="134"/>
      <c r="E192" s="134"/>
      <c r="F192" s="135"/>
      <c r="G192" s="135"/>
      <c r="H192" s="135"/>
      <c r="I192" s="135"/>
      <c r="J192" s="135"/>
      <c r="K192" s="135"/>
      <c r="L192" s="135"/>
      <c r="M192" s="135"/>
      <c r="N192" s="134"/>
      <c r="O192" s="135"/>
      <c r="P192" s="136"/>
      <c r="Q192" s="134"/>
      <c r="R192" s="138"/>
      <c r="S192" s="134"/>
      <c r="T192" s="134"/>
      <c r="U192" s="134"/>
    </row>
    <row r="193" spans="1:23" x14ac:dyDescent="0.3">
      <c r="A193" s="133"/>
      <c r="B193" s="134"/>
      <c r="C193" s="134"/>
      <c r="D193" s="134"/>
      <c r="E193" s="134"/>
      <c r="F193" s="135"/>
      <c r="G193" s="135"/>
      <c r="H193" s="135"/>
      <c r="I193" s="135"/>
      <c r="J193" s="135"/>
      <c r="K193" s="135"/>
      <c r="L193" s="135"/>
      <c r="M193" s="135"/>
      <c r="N193" s="134"/>
      <c r="O193" s="135"/>
      <c r="P193" s="136"/>
      <c r="Q193" s="134"/>
      <c r="R193" s="138"/>
      <c r="S193" s="134"/>
      <c r="T193" s="134"/>
      <c r="U193" s="134"/>
    </row>
    <row r="194" spans="1:23" x14ac:dyDescent="0.3">
      <c r="A194" s="133"/>
      <c r="B194" s="134"/>
      <c r="C194" s="134"/>
      <c r="D194" s="134"/>
      <c r="E194" s="134"/>
      <c r="F194" s="135"/>
      <c r="G194" s="135"/>
      <c r="H194" s="135"/>
      <c r="I194" s="135"/>
      <c r="J194" s="135"/>
      <c r="K194" s="135"/>
      <c r="L194" s="135"/>
      <c r="M194" s="135"/>
      <c r="N194" s="134"/>
      <c r="O194" s="135"/>
      <c r="P194" s="136"/>
      <c r="Q194" s="134"/>
      <c r="R194" s="138"/>
      <c r="S194" s="134"/>
      <c r="T194" s="134"/>
      <c r="U194" s="134"/>
    </row>
    <row r="195" spans="1:23" x14ac:dyDescent="0.3">
      <c r="A195" s="133"/>
      <c r="B195" s="134"/>
      <c r="C195" s="134"/>
      <c r="D195" s="134"/>
      <c r="E195" s="134"/>
      <c r="F195" s="135"/>
      <c r="G195" s="135"/>
      <c r="H195" s="135"/>
      <c r="I195" s="135"/>
      <c r="J195" s="135"/>
      <c r="K195" s="135"/>
      <c r="L195" s="135"/>
      <c r="M195" s="135"/>
      <c r="N195" s="134"/>
      <c r="O195" s="135"/>
      <c r="P195" s="135"/>
      <c r="Q195" s="134"/>
      <c r="R195" s="138"/>
      <c r="S195" s="134"/>
      <c r="T195" s="134"/>
      <c r="U195" s="134"/>
    </row>
    <row r="196" spans="1:23" x14ac:dyDescent="0.3">
      <c r="A196" s="133"/>
      <c r="B196" s="134"/>
      <c r="C196" s="134"/>
      <c r="D196" s="134"/>
      <c r="E196" s="134"/>
      <c r="F196" s="135"/>
      <c r="G196" s="135"/>
      <c r="H196" s="135"/>
      <c r="I196" s="135"/>
      <c r="J196" s="135"/>
      <c r="K196" s="135"/>
      <c r="L196" s="135"/>
      <c r="M196" s="135"/>
      <c r="N196" s="134"/>
      <c r="O196" s="135"/>
      <c r="P196" s="135"/>
      <c r="Q196" s="134"/>
      <c r="R196" s="138"/>
      <c r="S196" s="134"/>
      <c r="T196" s="134"/>
      <c r="U196" s="134"/>
    </row>
    <row r="197" spans="1:23" x14ac:dyDescent="0.3">
      <c r="A197" s="133"/>
      <c r="B197" s="134"/>
      <c r="C197" s="134"/>
      <c r="D197" s="134"/>
      <c r="E197" s="134"/>
      <c r="F197" s="135"/>
      <c r="G197" s="135"/>
      <c r="H197" s="135"/>
      <c r="I197" s="135"/>
      <c r="J197" s="135"/>
      <c r="K197" s="135"/>
      <c r="L197" s="135"/>
      <c r="M197" s="135"/>
      <c r="N197" s="134"/>
      <c r="O197" s="135"/>
      <c r="P197" s="135"/>
      <c r="Q197" s="134"/>
      <c r="R197" s="138"/>
      <c r="S197" s="134"/>
      <c r="T197" s="134"/>
      <c r="U197" s="134"/>
    </row>
    <row r="198" spans="1:23" x14ac:dyDescent="0.3">
      <c r="A198" s="133"/>
      <c r="B198" s="134"/>
      <c r="C198" s="134"/>
      <c r="D198" s="134"/>
      <c r="E198" s="134"/>
      <c r="F198" s="135"/>
      <c r="G198" s="135"/>
      <c r="H198" s="135"/>
      <c r="I198" s="135"/>
      <c r="J198" s="135"/>
      <c r="K198" s="135"/>
      <c r="L198" s="135"/>
      <c r="M198" s="135"/>
      <c r="N198" s="134"/>
      <c r="O198" s="135"/>
      <c r="P198" s="135"/>
      <c r="Q198" s="134"/>
      <c r="R198" s="138"/>
      <c r="S198" s="134"/>
      <c r="T198" s="134"/>
      <c r="U198" s="134"/>
    </row>
    <row r="199" spans="1:23" x14ac:dyDescent="0.3">
      <c r="A199" s="133"/>
      <c r="B199" s="134"/>
      <c r="C199" s="134"/>
      <c r="D199" s="134"/>
      <c r="E199" s="134"/>
      <c r="F199" s="135"/>
      <c r="G199" s="135"/>
      <c r="H199" s="135"/>
      <c r="I199" s="135"/>
      <c r="J199" s="135"/>
      <c r="K199" s="135"/>
      <c r="L199" s="135"/>
      <c r="M199" s="135"/>
      <c r="N199" s="134"/>
      <c r="O199" s="135"/>
      <c r="P199" s="135"/>
      <c r="Q199" s="134"/>
      <c r="R199" s="138"/>
      <c r="S199" s="134"/>
      <c r="T199" s="134"/>
      <c r="U199" s="134"/>
    </row>
    <row r="200" spans="1:23" x14ac:dyDescent="0.3">
      <c r="K200" s="135"/>
      <c r="L200" s="135"/>
      <c r="M200" s="135"/>
      <c r="N200" s="134"/>
      <c r="O200" s="135"/>
      <c r="P200" s="135"/>
      <c r="Q200" s="134"/>
      <c r="R200" s="138"/>
      <c r="S200" s="134"/>
      <c r="T200" s="134"/>
      <c r="U200" s="134"/>
    </row>
    <row r="201" spans="1:23" x14ac:dyDescent="0.3">
      <c r="A201" s="131"/>
      <c r="B201" s="131"/>
      <c r="C201" s="131"/>
      <c r="D201" s="131"/>
      <c r="E201" s="131"/>
      <c r="F201" s="131"/>
      <c r="G201" s="131"/>
      <c r="H201" s="131"/>
      <c r="I201" s="131"/>
      <c r="J201" s="131"/>
      <c r="K201" s="135"/>
      <c r="L201" s="135"/>
      <c r="M201" s="135"/>
      <c r="N201" s="134"/>
      <c r="O201" s="135"/>
      <c r="P201" s="135"/>
      <c r="Q201" s="134"/>
      <c r="R201" s="138"/>
      <c r="S201" s="134"/>
      <c r="T201" s="134"/>
      <c r="U201" s="134"/>
    </row>
    <row r="202" spans="1:23" x14ac:dyDescent="0.3">
      <c r="A202" s="131"/>
      <c r="B202" s="131"/>
      <c r="C202" s="131"/>
      <c r="D202" s="131"/>
      <c r="E202" s="131"/>
      <c r="F202" s="132"/>
      <c r="G202" s="132"/>
      <c r="H202" s="132"/>
      <c r="I202" s="132"/>
      <c r="J202" s="132"/>
      <c r="K202" s="135"/>
      <c r="L202" s="135"/>
      <c r="M202" s="135"/>
      <c r="N202" s="134"/>
      <c r="O202" s="135"/>
      <c r="P202" s="135"/>
      <c r="Q202" s="134"/>
      <c r="R202" s="138"/>
      <c r="S202" s="134"/>
      <c r="T202" s="134"/>
      <c r="U202" s="134"/>
    </row>
    <row r="203" spans="1:23" x14ac:dyDescent="0.3">
      <c r="A203" s="131"/>
      <c r="B203" s="132"/>
      <c r="C203" s="132"/>
      <c r="D203" s="132"/>
      <c r="E203" s="132"/>
      <c r="F203" s="132"/>
      <c r="G203" s="132"/>
      <c r="H203" s="132"/>
      <c r="I203" s="132"/>
      <c r="J203" s="132"/>
      <c r="K203" s="135"/>
      <c r="L203" s="135"/>
      <c r="M203" s="135"/>
      <c r="N203" s="134"/>
      <c r="O203" s="135"/>
      <c r="P203" s="135"/>
      <c r="Q203" s="134"/>
      <c r="R203" s="138"/>
      <c r="S203" s="134"/>
      <c r="T203" s="134"/>
      <c r="U203" s="134"/>
    </row>
    <row r="204" spans="1:23" ht="16.5" customHeight="1" x14ac:dyDescent="0.3">
      <c r="A204" s="133"/>
      <c r="B204" s="136"/>
      <c r="C204" s="136"/>
      <c r="D204" s="136"/>
      <c r="E204" s="134"/>
      <c r="F204" s="138"/>
      <c r="G204" s="138"/>
      <c r="H204" s="136"/>
      <c r="I204" s="136"/>
      <c r="J204" s="136"/>
    </row>
    <row r="205" spans="1:23" x14ac:dyDescent="0.3">
      <c r="A205" s="133"/>
      <c r="B205" s="136"/>
      <c r="C205" s="136"/>
      <c r="D205" s="136"/>
      <c r="E205" s="134"/>
      <c r="F205" s="138"/>
      <c r="G205" s="138"/>
      <c r="H205" s="136"/>
      <c r="I205" s="136"/>
      <c r="J205" s="136"/>
      <c r="K205" s="131"/>
      <c r="L205" s="131"/>
      <c r="M205" s="131"/>
      <c r="N205" s="131"/>
      <c r="O205" s="131"/>
      <c r="P205" s="131"/>
      <c r="Q205" s="131"/>
      <c r="R205" s="131"/>
      <c r="S205" s="137"/>
      <c r="T205" s="137"/>
      <c r="U205" s="137"/>
      <c r="V205" s="137"/>
      <c r="W205" s="137"/>
    </row>
    <row r="206" spans="1:23" x14ac:dyDescent="0.3">
      <c r="A206" s="133"/>
      <c r="B206" s="136"/>
      <c r="C206" s="136"/>
      <c r="D206" s="136"/>
      <c r="E206" s="134"/>
      <c r="F206" s="138"/>
      <c r="G206" s="138"/>
      <c r="H206" s="136"/>
      <c r="I206" s="136"/>
      <c r="J206" s="136"/>
      <c r="K206" s="132"/>
      <c r="L206" s="132"/>
      <c r="M206" s="132"/>
      <c r="N206" s="132"/>
      <c r="O206" s="132"/>
      <c r="P206" s="132"/>
      <c r="Q206" s="132"/>
      <c r="R206" s="132"/>
      <c r="S206" s="141"/>
      <c r="T206" s="132"/>
      <c r="U206" s="132"/>
      <c r="V206" s="132"/>
      <c r="W206" s="132"/>
    </row>
    <row r="207" spans="1:23" x14ac:dyDescent="0.3">
      <c r="A207" s="133"/>
      <c r="B207" s="136"/>
      <c r="C207" s="136"/>
      <c r="D207" s="136"/>
      <c r="E207" s="134"/>
      <c r="F207" s="138"/>
      <c r="G207" s="138"/>
      <c r="H207" s="136"/>
      <c r="I207" s="136"/>
      <c r="J207" s="136"/>
      <c r="K207" s="132"/>
      <c r="L207" s="132"/>
      <c r="M207" s="132"/>
      <c r="N207" s="132"/>
      <c r="O207" s="132"/>
      <c r="P207" s="132"/>
      <c r="Q207" s="132"/>
      <c r="R207" s="132"/>
      <c r="S207" s="132"/>
      <c r="T207" s="132"/>
      <c r="U207" s="132"/>
      <c r="V207" s="132"/>
      <c r="W207" s="132"/>
    </row>
    <row r="208" spans="1:23" x14ac:dyDescent="0.3">
      <c r="A208" s="133"/>
      <c r="B208" s="136"/>
      <c r="C208" s="136"/>
      <c r="D208" s="136"/>
      <c r="E208" s="134"/>
      <c r="F208" s="138"/>
      <c r="G208" s="138"/>
      <c r="H208" s="136"/>
      <c r="I208" s="136"/>
      <c r="J208" s="136"/>
      <c r="K208" s="136"/>
      <c r="L208" s="138"/>
      <c r="M208" s="135"/>
      <c r="N208" s="135"/>
      <c r="O208" s="134"/>
      <c r="P208" s="135"/>
      <c r="Q208" s="135"/>
      <c r="R208" s="134"/>
      <c r="S208" s="138"/>
      <c r="T208" s="138"/>
      <c r="U208" s="134"/>
      <c r="V208" s="134"/>
      <c r="W208" s="134"/>
    </row>
    <row r="209" spans="1:23" x14ac:dyDescent="0.3">
      <c r="A209" s="133"/>
      <c r="B209" s="136"/>
      <c r="C209" s="136"/>
      <c r="D209" s="136"/>
      <c r="E209" s="134"/>
      <c r="F209" s="138"/>
      <c r="G209" s="138"/>
      <c r="H209" s="136"/>
      <c r="I209" s="136"/>
      <c r="J209" s="136"/>
      <c r="K209" s="136"/>
      <c r="L209" s="138"/>
      <c r="M209" s="135"/>
      <c r="N209" s="135"/>
      <c r="O209" s="134"/>
      <c r="P209" s="135"/>
      <c r="Q209" s="135"/>
      <c r="R209" s="134"/>
      <c r="S209" s="138"/>
      <c r="T209" s="138"/>
      <c r="U209" s="134"/>
      <c r="V209" s="134"/>
      <c r="W209" s="134"/>
    </row>
    <row r="210" spans="1:23" x14ac:dyDescent="0.3">
      <c r="A210" s="133"/>
      <c r="B210" s="136"/>
      <c r="C210" s="136"/>
      <c r="D210" s="136"/>
      <c r="E210" s="134"/>
      <c r="F210" s="138"/>
      <c r="G210" s="138"/>
      <c r="H210" s="136"/>
      <c r="I210" s="136"/>
      <c r="J210" s="136"/>
      <c r="K210" s="136"/>
      <c r="L210" s="138"/>
      <c r="M210" s="135"/>
      <c r="N210" s="135"/>
      <c r="O210" s="134"/>
      <c r="P210" s="135"/>
      <c r="Q210" s="135"/>
      <c r="R210" s="134"/>
      <c r="S210" s="138"/>
      <c r="T210" s="138"/>
      <c r="U210" s="134"/>
      <c r="V210" s="134"/>
      <c r="W210" s="134"/>
    </row>
    <row r="211" spans="1:23" x14ac:dyDescent="0.3">
      <c r="A211" s="133"/>
      <c r="B211" s="136"/>
      <c r="C211" s="135"/>
      <c r="D211" s="135"/>
      <c r="E211" s="134"/>
      <c r="F211" s="138"/>
      <c r="G211" s="138"/>
      <c r="H211" s="136"/>
      <c r="I211" s="136"/>
      <c r="J211" s="136"/>
      <c r="K211" s="136"/>
      <c r="L211" s="138"/>
      <c r="M211" s="135"/>
      <c r="N211" s="135"/>
      <c r="O211" s="134"/>
      <c r="P211" s="135"/>
      <c r="Q211" s="135"/>
      <c r="R211" s="134"/>
      <c r="S211" s="138"/>
      <c r="T211" s="138"/>
      <c r="U211" s="134"/>
      <c r="V211" s="134"/>
      <c r="W211" s="134"/>
    </row>
    <row r="212" spans="1:23" x14ac:dyDescent="0.3">
      <c r="A212" s="133"/>
      <c r="B212" s="136"/>
      <c r="C212" s="135"/>
      <c r="D212" s="135"/>
      <c r="E212" s="134"/>
      <c r="F212" s="138"/>
      <c r="G212" s="138"/>
      <c r="H212" s="136"/>
      <c r="I212" s="136"/>
      <c r="J212" s="136"/>
      <c r="K212" s="136"/>
      <c r="L212" s="138"/>
      <c r="M212" s="135"/>
      <c r="N212" s="135"/>
      <c r="O212" s="134"/>
      <c r="P212" s="135"/>
      <c r="Q212" s="135"/>
      <c r="R212" s="134"/>
      <c r="S212" s="138"/>
      <c r="T212" s="138"/>
      <c r="U212" s="134"/>
      <c r="V212" s="134"/>
      <c r="W212" s="134"/>
    </row>
    <row r="213" spans="1:23" x14ac:dyDescent="0.3">
      <c r="A213" s="133"/>
      <c r="B213" s="135"/>
      <c r="C213" s="135"/>
      <c r="D213" s="135"/>
      <c r="E213" s="134"/>
      <c r="F213" s="138"/>
      <c r="G213" s="138"/>
      <c r="H213" s="136"/>
      <c r="I213" s="136"/>
      <c r="J213" s="136"/>
      <c r="K213" s="136"/>
      <c r="L213" s="138"/>
      <c r="M213" s="135"/>
      <c r="N213" s="135"/>
      <c r="O213" s="134"/>
      <c r="P213" s="135"/>
      <c r="Q213" s="135"/>
      <c r="R213" s="134"/>
      <c r="S213" s="138"/>
      <c r="T213" s="138"/>
      <c r="U213" s="134"/>
      <c r="V213" s="134"/>
      <c r="W213" s="134"/>
    </row>
    <row r="214" spans="1:23" x14ac:dyDescent="0.3">
      <c r="A214" s="133"/>
      <c r="B214" s="135"/>
      <c r="C214" s="135"/>
      <c r="D214" s="135"/>
      <c r="E214" s="134"/>
      <c r="F214" s="138"/>
      <c r="G214" s="138"/>
      <c r="H214" s="136"/>
      <c r="I214" s="136"/>
      <c r="J214" s="136"/>
      <c r="K214" s="136"/>
      <c r="L214" s="138"/>
      <c r="M214" s="135"/>
      <c r="N214" s="135"/>
      <c r="O214" s="134"/>
      <c r="P214" s="135"/>
      <c r="Q214" s="135"/>
      <c r="R214" s="134"/>
      <c r="S214" s="138"/>
      <c r="T214" s="138"/>
      <c r="U214" s="134"/>
      <c r="V214" s="134"/>
      <c r="W214" s="134"/>
    </row>
    <row r="215" spans="1:23" x14ac:dyDescent="0.3">
      <c r="A215" s="133"/>
      <c r="B215" s="135"/>
      <c r="C215" s="135"/>
      <c r="D215" s="135"/>
      <c r="E215" s="134"/>
      <c r="F215" s="138"/>
      <c r="G215" s="138"/>
      <c r="H215" s="136"/>
      <c r="I215" s="136"/>
      <c r="J215" s="136"/>
      <c r="K215" s="136"/>
      <c r="L215" s="138"/>
      <c r="M215" s="135"/>
      <c r="N215" s="135"/>
      <c r="O215" s="134"/>
      <c r="P215" s="135"/>
      <c r="Q215" s="135"/>
      <c r="R215" s="134"/>
      <c r="S215" s="138"/>
      <c r="T215" s="138"/>
      <c r="U215" s="134"/>
      <c r="V215" s="134"/>
      <c r="W215" s="134"/>
    </row>
    <row r="216" spans="1:23" x14ac:dyDescent="0.3">
      <c r="A216" s="133"/>
      <c r="B216" s="135"/>
      <c r="C216" s="135"/>
      <c r="D216" s="135"/>
      <c r="E216" s="134"/>
      <c r="F216" s="138"/>
      <c r="G216" s="138"/>
      <c r="H216" s="136"/>
      <c r="I216" s="136"/>
      <c r="J216" s="136"/>
      <c r="K216" s="136"/>
      <c r="L216" s="138"/>
      <c r="M216" s="135"/>
      <c r="N216" s="135"/>
      <c r="O216" s="134"/>
      <c r="P216" s="135"/>
      <c r="Q216" s="135"/>
      <c r="R216" s="134"/>
      <c r="S216" s="138"/>
      <c r="T216" s="138"/>
      <c r="U216" s="134"/>
      <c r="V216" s="134"/>
      <c r="W216" s="134"/>
    </row>
    <row r="217" spans="1:23" x14ac:dyDescent="0.3">
      <c r="A217" s="133"/>
      <c r="B217" s="135"/>
      <c r="C217" s="135"/>
      <c r="D217" s="135"/>
      <c r="E217" s="134"/>
      <c r="F217" s="138"/>
      <c r="G217" s="138"/>
      <c r="H217" s="136"/>
      <c r="I217" s="136"/>
      <c r="J217" s="136"/>
      <c r="K217" s="136"/>
      <c r="L217" s="138"/>
      <c r="M217" s="135"/>
      <c r="N217" s="135"/>
      <c r="O217" s="134"/>
      <c r="P217" s="135"/>
      <c r="Q217" s="135"/>
      <c r="R217" s="134"/>
      <c r="S217" s="138"/>
      <c r="T217" s="138"/>
      <c r="U217" s="134"/>
      <c r="V217" s="134"/>
      <c r="W217" s="134"/>
    </row>
    <row r="218" spans="1:23" x14ac:dyDescent="0.3">
      <c r="A218" s="133"/>
      <c r="B218" s="135"/>
      <c r="C218" s="135"/>
      <c r="D218" s="135"/>
      <c r="E218" s="134"/>
      <c r="F218" s="138"/>
      <c r="G218" s="138"/>
      <c r="H218" s="136"/>
      <c r="I218" s="136"/>
      <c r="J218" s="136"/>
      <c r="K218" s="136"/>
      <c r="L218" s="138"/>
      <c r="M218" s="135"/>
      <c r="N218" s="135"/>
      <c r="O218" s="134"/>
      <c r="P218" s="135"/>
      <c r="Q218" s="135"/>
      <c r="R218" s="134"/>
      <c r="S218" s="138"/>
      <c r="T218" s="138"/>
      <c r="U218" s="134"/>
      <c r="V218" s="134"/>
      <c r="W218" s="134"/>
    </row>
    <row r="219" spans="1:23" x14ac:dyDescent="0.3">
      <c r="A219" s="133"/>
      <c r="B219" s="135"/>
      <c r="C219" s="135"/>
      <c r="D219" s="135"/>
      <c r="E219" s="134"/>
      <c r="F219" s="138"/>
      <c r="G219" s="138"/>
      <c r="H219" s="136"/>
      <c r="I219" s="136"/>
      <c r="J219" s="136"/>
      <c r="K219" s="136"/>
      <c r="L219" s="138"/>
      <c r="M219" s="135"/>
      <c r="N219" s="135"/>
      <c r="O219" s="134"/>
      <c r="P219" s="135"/>
      <c r="Q219" s="135"/>
      <c r="R219" s="134"/>
      <c r="S219" s="138"/>
      <c r="T219" s="138"/>
      <c r="U219" s="134"/>
      <c r="V219" s="134"/>
      <c r="W219" s="134"/>
    </row>
    <row r="220" spans="1:23" x14ac:dyDescent="0.3">
      <c r="A220" s="133"/>
      <c r="B220" s="135"/>
      <c r="C220" s="135"/>
      <c r="D220" s="135"/>
      <c r="E220" s="134"/>
      <c r="F220" s="138"/>
      <c r="G220" s="138"/>
      <c r="H220" s="136"/>
      <c r="I220" s="136"/>
      <c r="J220" s="136"/>
      <c r="K220" s="136"/>
      <c r="L220" s="138"/>
      <c r="M220" s="135"/>
      <c r="N220" s="135"/>
      <c r="O220" s="134"/>
      <c r="P220" s="135"/>
      <c r="Q220" s="135"/>
      <c r="R220" s="134"/>
      <c r="S220" s="138"/>
      <c r="T220" s="138"/>
      <c r="U220" s="134"/>
      <c r="V220" s="134"/>
      <c r="W220" s="134"/>
    </row>
    <row r="221" spans="1:23" x14ac:dyDescent="0.3">
      <c r="A221" s="133"/>
      <c r="B221" s="135"/>
      <c r="C221" s="135"/>
      <c r="D221" s="135"/>
      <c r="E221" s="134"/>
      <c r="F221" s="138"/>
      <c r="G221" s="138"/>
      <c r="H221" s="136"/>
      <c r="I221" s="136"/>
      <c r="J221" s="136"/>
      <c r="K221" s="136"/>
      <c r="L221" s="138"/>
      <c r="M221" s="135"/>
      <c r="N221" s="135"/>
      <c r="O221" s="134"/>
      <c r="P221" s="135"/>
      <c r="Q221" s="135"/>
      <c r="R221" s="134"/>
      <c r="S221" s="138"/>
      <c r="T221" s="138"/>
      <c r="U221" s="134"/>
      <c r="V221" s="134"/>
      <c r="W221" s="134"/>
    </row>
    <row r="222" spans="1:23" x14ac:dyDescent="0.3">
      <c r="A222" s="133"/>
      <c r="B222" s="135"/>
      <c r="C222" s="135"/>
      <c r="D222" s="135"/>
      <c r="E222" s="134"/>
      <c r="F222" s="138"/>
      <c r="G222" s="138"/>
      <c r="H222" s="136"/>
      <c r="I222" s="136"/>
      <c r="J222" s="136"/>
      <c r="K222" s="136"/>
      <c r="L222" s="138"/>
      <c r="M222" s="135"/>
      <c r="N222" s="135"/>
      <c r="O222" s="134"/>
      <c r="P222" s="135"/>
      <c r="Q222" s="135"/>
      <c r="R222" s="134"/>
      <c r="S222" s="138"/>
      <c r="T222" s="138"/>
      <c r="U222" s="134"/>
      <c r="V222" s="134"/>
      <c r="W222" s="134"/>
    </row>
    <row r="223" spans="1:23" x14ac:dyDescent="0.3">
      <c r="A223" s="133"/>
      <c r="B223" s="135"/>
      <c r="C223" s="135"/>
      <c r="D223" s="135"/>
      <c r="E223" s="134"/>
      <c r="F223" s="138"/>
      <c r="G223" s="138"/>
      <c r="H223" s="136"/>
      <c r="I223" s="136"/>
      <c r="J223" s="136"/>
      <c r="K223" s="136"/>
      <c r="L223" s="138"/>
      <c r="M223" s="135"/>
      <c r="N223" s="135"/>
      <c r="O223" s="134"/>
      <c r="P223" s="135"/>
      <c r="Q223" s="135"/>
      <c r="R223" s="134"/>
      <c r="S223" s="138"/>
      <c r="T223" s="138"/>
      <c r="U223" s="134"/>
      <c r="V223" s="134"/>
      <c r="W223" s="134"/>
    </row>
    <row r="224" spans="1:23" x14ac:dyDescent="0.3">
      <c r="A224" s="133"/>
      <c r="B224" s="135"/>
      <c r="C224" s="135"/>
      <c r="D224" s="135"/>
      <c r="E224" s="135"/>
      <c r="F224" s="138"/>
      <c r="G224" s="138"/>
      <c r="H224" s="136"/>
      <c r="I224" s="136"/>
      <c r="J224" s="136"/>
      <c r="K224" s="136"/>
      <c r="L224" s="138"/>
      <c r="M224" s="135"/>
      <c r="N224" s="135"/>
      <c r="O224" s="134"/>
      <c r="P224" s="135"/>
      <c r="Q224" s="135"/>
      <c r="R224" s="134"/>
      <c r="S224" s="138"/>
      <c r="T224" s="138"/>
      <c r="U224" s="134"/>
      <c r="V224" s="134"/>
      <c r="W224" s="134"/>
    </row>
    <row r="225" spans="1:23" x14ac:dyDescent="0.3">
      <c r="A225" s="133"/>
      <c r="B225" s="135"/>
      <c r="C225" s="135"/>
      <c r="D225" s="135"/>
      <c r="E225" s="135"/>
      <c r="F225" s="138"/>
      <c r="G225" s="138"/>
      <c r="H225" s="136"/>
      <c r="I225" s="136"/>
      <c r="J225" s="136"/>
      <c r="K225" s="136"/>
      <c r="L225" s="138"/>
      <c r="M225" s="135"/>
      <c r="N225" s="135"/>
      <c r="O225" s="134"/>
      <c r="P225" s="135"/>
      <c r="Q225" s="135"/>
      <c r="R225" s="134"/>
      <c r="S225" s="138"/>
      <c r="T225" s="138"/>
      <c r="U225" s="134"/>
      <c r="V225" s="134"/>
      <c r="W225" s="134"/>
    </row>
    <row r="226" spans="1:23" x14ac:dyDescent="0.3">
      <c r="A226" s="133"/>
      <c r="B226" s="135"/>
      <c r="C226" s="135"/>
      <c r="D226" s="135"/>
      <c r="E226" s="135"/>
      <c r="F226" s="138"/>
      <c r="G226" s="138"/>
      <c r="H226" s="136"/>
      <c r="I226" s="136"/>
      <c r="J226" s="136"/>
      <c r="K226" s="136"/>
      <c r="L226" s="138"/>
      <c r="M226" s="135"/>
      <c r="N226" s="135"/>
      <c r="O226" s="134"/>
      <c r="P226" s="135"/>
      <c r="Q226" s="135"/>
      <c r="R226" s="134"/>
      <c r="S226" s="138"/>
      <c r="T226" s="138"/>
      <c r="U226" s="134"/>
      <c r="V226" s="134"/>
      <c r="W226" s="134"/>
    </row>
    <row r="227" spans="1:23" x14ac:dyDescent="0.3">
      <c r="A227" s="133"/>
      <c r="B227" s="135"/>
      <c r="C227" s="135"/>
      <c r="D227" s="135"/>
      <c r="E227" s="135"/>
      <c r="F227" s="138"/>
      <c r="G227" s="138"/>
      <c r="H227" s="136"/>
      <c r="I227" s="136"/>
      <c r="J227" s="136"/>
      <c r="K227" s="136"/>
      <c r="L227" s="138"/>
      <c r="M227" s="135"/>
      <c r="N227" s="135"/>
      <c r="O227" s="134"/>
      <c r="P227" s="135"/>
      <c r="Q227" s="135"/>
      <c r="R227" s="134"/>
      <c r="S227" s="138"/>
      <c r="T227" s="138"/>
      <c r="U227" s="134"/>
      <c r="V227" s="134"/>
      <c r="W227" s="134"/>
    </row>
    <row r="228" spans="1:23" x14ac:dyDescent="0.3">
      <c r="K228" s="136"/>
      <c r="L228" s="138"/>
      <c r="M228" s="135"/>
      <c r="N228" s="135"/>
      <c r="O228" s="134"/>
      <c r="P228" s="135"/>
      <c r="Q228" s="135"/>
      <c r="R228" s="134"/>
      <c r="S228" s="138"/>
      <c r="T228" s="138"/>
      <c r="U228" s="134"/>
      <c r="V228" s="134"/>
      <c r="W228" s="134"/>
    </row>
    <row r="229" spans="1:23" x14ac:dyDescent="0.3">
      <c r="A229" s="131"/>
      <c r="B229" s="131"/>
      <c r="C229" s="131"/>
      <c r="D229" s="131"/>
      <c r="E229" s="131"/>
      <c r="F229" s="137"/>
      <c r="G229" s="137"/>
      <c r="H229" s="137"/>
      <c r="I229" s="137"/>
      <c r="J229" s="137"/>
      <c r="K229" s="136"/>
      <c r="L229" s="138"/>
      <c r="M229" s="135"/>
      <c r="N229" s="135"/>
      <c r="O229" s="134"/>
      <c r="P229" s="135"/>
      <c r="Q229" s="135"/>
      <c r="R229" s="134"/>
      <c r="S229" s="138"/>
      <c r="T229" s="138"/>
      <c r="U229" s="134"/>
      <c r="V229" s="134"/>
      <c r="W229" s="134"/>
    </row>
    <row r="230" spans="1:23" x14ac:dyDescent="0.3">
      <c r="A230" s="131"/>
      <c r="B230" s="131"/>
      <c r="C230" s="131"/>
      <c r="D230" s="131"/>
      <c r="E230" s="131"/>
      <c r="F230" s="132"/>
      <c r="G230" s="132"/>
      <c r="H230" s="132"/>
      <c r="I230" s="132"/>
      <c r="J230" s="132"/>
      <c r="K230" s="136"/>
      <c r="L230" s="138"/>
      <c r="M230" s="135"/>
      <c r="N230" s="135"/>
      <c r="O230" s="134"/>
      <c r="P230" s="135"/>
      <c r="Q230" s="135"/>
      <c r="R230" s="134"/>
      <c r="S230" s="138"/>
      <c r="T230" s="138"/>
      <c r="U230" s="134"/>
      <c r="V230" s="134"/>
      <c r="W230" s="134"/>
    </row>
    <row r="231" spans="1:23" x14ac:dyDescent="0.3">
      <c r="A231" s="131"/>
      <c r="B231" s="132"/>
      <c r="C231" s="132"/>
      <c r="D231" s="132"/>
      <c r="E231" s="132"/>
      <c r="F231" s="132"/>
      <c r="G231" s="132"/>
      <c r="H231" s="132"/>
      <c r="I231" s="132"/>
      <c r="J231" s="132"/>
      <c r="K231" s="136"/>
      <c r="L231" s="138"/>
      <c r="M231" s="135"/>
      <c r="N231" s="135"/>
      <c r="O231" s="134"/>
      <c r="P231" s="135"/>
      <c r="Q231" s="135"/>
      <c r="R231" s="134"/>
      <c r="S231" s="138"/>
      <c r="T231" s="138"/>
      <c r="U231" s="134"/>
      <c r="V231" s="134"/>
      <c r="W231" s="134"/>
    </row>
    <row r="232" spans="1:23" x14ac:dyDescent="0.3">
      <c r="A232" s="133"/>
      <c r="B232" s="135"/>
      <c r="C232" s="135"/>
      <c r="D232" s="135"/>
      <c r="E232" s="134"/>
      <c r="F232" s="138"/>
      <c r="G232" s="138"/>
      <c r="H232" s="136"/>
      <c r="I232" s="136"/>
      <c r="J232" s="136"/>
    </row>
    <row r="233" spans="1:23" x14ac:dyDescent="0.3">
      <c r="A233" s="133"/>
      <c r="B233" s="135"/>
      <c r="C233" s="135"/>
      <c r="D233" s="135"/>
      <c r="E233" s="134"/>
      <c r="F233" s="138"/>
      <c r="G233" s="138"/>
      <c r="H233" s="136"/>
      <c r="I233" s="136"/>
      <c r="J233" s="136"/>
      <c r="K233" s="137"/>
      <c r="L233" s="137"/>
      <c r="M233" s="137"/>
      <c r="N233" s="137"/>
      <c r="O233" s="137"/>
      <c r="P233" s="137"/>
      <c r="Q233" s="137"/>
      <c r="R233" s="137"/>
      <c r="S233" s="137"/>
      <c r="T233" s="137"/>
      <c r="U233" s="137"/>
      <c r="V233" s="137"/>
      <c r="W233" s="137"/>
    </row>
    <row r="234" spans="1:23" x14ac:dyDescent="0.3">
      <c r="A234" s="133"/>
      <c r="B234" s="135"/>
      <c r="C234" s="135"/>
      <c r="D234" s="135"/>
      <c r="E234" s="134"/>
      <c r="F234" s="138"/>
      <c r="G234" s="138"/>
      <c r="H234" s="136"/>
      <c r="I234" s="136"/>
      <c r="J234" s="136"/>
      <c r="K234" s="132"/>
      <c r="L234" s="132"/>
      <c r="M234" s="132"/>
      <c r="N234" s="132"/>
      <c r="O234" s="132"/>
      <c r="P234" s="132"/>
      <c r="Q234" s="132"/>
      <c r="R234" s="132"/>
      <c r="S234" s="141"/>
      <c r="T234" s="132"/>
      <c r="U234" s="132"/>
      <c r="V234" s="132"/>
      <c r="W234" s="132"/>
    </row>
    <row r="235" spans="1:23" x14ac:dyDescent="0.3">
      <c r="A235" s="133"/>
      <c r="B235" s="135"/>
      <c r="C235" s="135"/>
      <c r="D235" s="135"/>
      <c r="E235" s="134"/>
      <c r="F235" s="138"/>
      <c r="G235" s="138"/>
      <c r="H235" s="136"/>
      <c r="I235" s="136"/>
      <c r="J235" s="136"/>
      <c r="K235" s="132"/>
      <c r="L235" s="132"/>
      <c r="M235" s="132"/>
      <c r="N235" s="132"/>
      <c r="O235" s="132"/>
      <c r="P235" s="132"/>
      <c r="Q235" s="132"/>
      <c r="R235" s="132"/>
      <c r="S235" s="132"/>
      <c r="T235" s="132"/>
      <c r="U235" s="132"/>
      <c r="V235" s="132"/>
      <c r="W235" s="132"/>
    </row>
    <row r="236" spans="1:23" x14ac:dyDescent="0.3">
      <c r="A236" s="133"/>
      <c r="B236" s="135"/>
      <c r="C236" s="135"/>
      <c r="D236" s="135"/>
      <c r="E236" s="134"/>
      <c r="F236" s="138"/>
      <c r="G236" s="138"/>
      <c r="H236" s="136"/>
      <c r="I236" s="136"/>
      <c r="J236" s="136"/>
      <c r="K236" s="138"/>
      <c r="L236" s="138"/>
      <c r="M236" s="135"/>
      <c r="N236" s="135"/>
      <c r="O236" s="134"/>
      <c r="P236" s="135"/>
      <c r="Q236" s="135"/>
      <c r="R236" s="134"/>
      <c r="S236" s="138"/>
      <c r="T236" s="138"/>
      <c r="U236" s="134"/>
      <c r="V236" s="134"/>
      <c r="W236" s="134"/>
    </row>
    <row r="237" spans="1:23" x14ac:dyDescent="0.3">
      <c r="A237" s="133"/>
      <c r="B237" s="135"/>
      <c r="C237" s="135"/>
      <c r="D237" s="135"/>
      <c r="E237" s="134"/>
      <c r="F237" s="138"/>
      <c r="G237" s="138"/>
      <c r="H237" s="136"/>
      <c r="I237" s="136"/>
      <c r="J237" s="136"/>
      <c r="K237" s="138"/>
      <c r="L237" s="138"/>
      <c r="M237" s="135"/>
      <c r="N237" s="135"/>
      <c r="O237" s="134"/>
      <c r="P237" s="135"/>
      <c r="Q237" s="135"/>
      <c r="R237" s="134"/>
      <c r="S237" s="138"/>
      <c r="T237" s="138"/>
      <c r="U237" s="134"/>
      <c r="V237" s="134"/>
      <c r="W237" s="134"/>
    </row>
    <row r="238" spans="1:23" x14ac:dyDescent="0.3">
      <c r="A238" s="133"/>
      <c r="B238" s="135"/>
      <c r="C238" s="135"/>
      <c r="D238" s="135"/>
      <c r="E238" s="134"/>
      <c r="F238" s="138"/>
      <c r="G238" s="138"/>
      <c r="H238" s="136"/>
      <c r="I238" s="136"/>
      <c r="J238" s="136"/>
      <c r="K238" s="138"/>
      <c r="L238" s="138"/>
      <c r="M238" s="135"/>
      <c r="N238" s="135"/>
      <c r="O238" s="134"/>
      <c r="P238" s="135"/>
      <c r="Q238" s="135"/>
      <c r="R238" s="134"/>
      <c r="S238" s="138"/>
      <c r="T238" s="138"/>
      <c r="U238" s="134"/>
      <c r="V238" s="134"/>
      <c r="W238" s="134"/>
    </row>
    <row r="239" spans="1:23" x14ac:dyDescent="0.3">
      <c r="A239" s="133"/>
      <c r="B239" s="135"/>
      <c r="C239" s="135"/>
      <c r="D239" s="135"/>
      <c r="E239" s="134"/>
      <c r="F239" s="138"/>
      <c r="G239" s="138"/>
      <c r="H239" s="136"/>
      <c r="I239" s="136"/>
      <c r="J239" s="136"/>
      <c r="K239" s="138"/>
      <c r="L239" s="138"/>
      <c r="M239" s="135"/>
      <c r="N239" s="135"/>
      <c r="O239" s="134"/>
      <c r="P239" s="135"/>
      <c r="Q239" s="135"/>
      <c r="R239" s="134"/>
      <c r="S239" s="138"/>
      <c r="T239" s="138"/>
      <c r="U239" s="134"/>
      <c r="V239" s="134"/>
      <c r="W239" s="134"/>
    </row>
    <row r="240" spans="1:23" x14ac:dyDescent="0.3">
      <c r="A240" s="133"/>
      <c r="B240" s="135"/>
      <c r="C240" s="135"/>
      <c r="D240" s="135"/>
      <c r="E240" s="134"/>
      <c r="F240" s="138"/>
      <c r="G240" s="138"/>
      <c r="H240" s="136"/>
      <c r="I240" s="136"/>
      <c r="J240" s="136"/>
      <c r="K240" s="138"/>
      <c r="L240" s="138"/>
      <c r="M240" s="135"/>
      <c r="N240" s="135"/>
      <c r="O240" s="134"/>
      <c r="P240" s="135"/>
      <c r="Q240" s="135"/>
      <c r="R240" s="134"/>
      <c r="S240" s="138"/>
      <c r="T240" s="138"/>
      <c r="U240" s="134"/>
      <c r="V240" s="134"/>
      <c r="W240" s="134"/>
    </row>
    <row r="241" spans="1:23" x14ac:dyDescent="0.3">
      <c r="A241" s="133"/>
      <c r="B241" s="135"/>
      <c r="C241" s="135"/>
      <c r="D241" s="135"/>
      <c r="E241" s="134"/>
      <c r="F241" s="138"/>
      <c r="G241" s="138"/>
      <c r="H241" s="136"/>
      <c r="I241" s="136"/>
      <c r="J241" s="136"/>
      <c r="K241" s="138"/>
      <c r="L241" s="138"/>
      <c r="M241" s="135"/>
      <c r="N241" s="135"/>
      <c r="O241" s="134"/>
      <c r="P241" s="135"/>
      <c r="Q241" s="135"/>
      <c r="R241" s="134"/>
      <c r="S241" s="138"/>
      <c r="T241" s="138"/>
      <c r="U241" s="134"/>
      <c r="V241" s="134"/>
      <c r="W241" s="134"/>
    </row>
    <row r="242" spans="1:23" x14ac:dyDescent="0.3">
      <c r="A242" s="133"/>
      <c r="B242" s="135"/>
      <c r="C242" s="135"/>
      <c r="D242" s="135"/>
      <c r="E242" s="134"/>
      <c r="F242" s="138"/>
      <c r="G242" s="138"/>
      <c r="H242" s="136"/>
      <c r="I242" s="136"/>
      <c r="J242" s="136"/>
      <c r="K242" s="138"/>
      <c r="L242" s="138"/>
      <c r="M242" s="135"/>
      <c r="N242" s="135"/>
      <c r="O242" s="134"/>
      <c r="P242" s="135"/>
      <c r="Q242" s="135"/>
      <c r="R242" s="134"/>
      <c r="S242" s="138"/>
      <c r="T242" s="138"/>
      <c r="U242" s="134"/>
      <c r="V242" s="134"/>
      <c r="W242" s="134"/>
    </row>
    <row r="243" spans="1:23" x14ac:dyDescent="0.3">
      <c r="A243" s="133"/>
      <c r="B243" s="135"/>
      <c r="C243" s="135"/>
      <c r="D243" s="135"/>
      <c r="E243" s="134"/>
      <c r="F243" s="138"/>
      <c r="G243" s="138"/>
      <c r="H243" s="136"/>
      <c r="I243" s="136"/>
      <c r="J243" s="136"/>
      <c r="K243" s="138"/>
      <c r="L243" s="138"/>
      <c r="M243" s="135"/>
      <c r="N243" s="135"/>
      <c r="O243" s="134"/>
      <c r="P243" s="135"/>
      <c r="Q243" s="135"/>
      <c r="R243" s="134"/>
      <c r="S243" s="138"/>
      <c r="T243" s="138"/>
      <c r="U243" s="134"/>
      <c r="V243" s="134"/>
      <c r="W243" s="134"/>
    </row>
    <row r="244" spans="1:23" x14ac:dyDescent="0.3">
      <c r="A244" s="133"/>
      <c r="B244" s="135"/>
      <c r="C244" s="135"/>
      <c r="D244" s="135"/>
      <c r="E244" s="134"/>
      <c r="F244" s="138"/>
      <c r="G244" s="138"/>
      <c r="H244" s="136"/>
      <c r="I244" s="136"/>
      <c r="J244" s="136"/>
      <c r="K244" s="138"/>
      <c r="L244" s="138"/>
      <c r="M244" s="135"/>
      <c r="N244" s="135"/>
      <c r="O244" s="134"/>
      <c r="P244" s="135"/>
      <c r="Q244" s="135"/>
      <c r="R244" s="134"/>
      <c r="S244" s="138"/>
      <c r="T244" s="138"/>
      <c r="U244" s="134"/>
      <c r="V244" s="134"/>
      <c r="W244" s="134"/>
    </row>
    <row r="245" spans="1:23" x14ac:dyDescent="0.3">
      <c r="A245" s="133"/>
      <c r="B245" s="135"/>
      <c r="C245" s="135"/>
      <c r="D245" s="135"/>
      <c r="E245" s="134"/>
      <c r="F245" s="138"/>
      <c r="G245" s="138"/>
      <c r="H245" s="136"/>
      <c r="I245" s="136"/>
      <c r="J245" s="136"/>
      <c r="K245" s="138"/>
      <c r="L245" s="138"/>
      <c r="M245" s="135"/>
      <c r="N245" s="135"/>
      <c r="O245" s="134"/>
      <c r="P245" s="135"/>
      <c r="Q245" s="135"/>
      <c r="R245" s="134"/>
      <c r="S245" s="138"/>
      <c r="T245" s="138"/>
      <c r="U245" s="134"/>
      <c r="V245" s="134"/>
      <c r="W245" s="134"/>
    </row>
    <row r="246" spans="1:23" x14ac:dyDescent="0.3">
      <c r="A246" s="133"/>
      <c r="B246" s="135"/>
      <c r="C246" s="135"/>
      <c r="D246" s="135"/>
      <c r="E246" s="134"/>
      <c r="F246" s="138"/>
      <c r="G246" s="138"/>
      <c r="H246" s="136"/>
      <c r="I246" s="136"/>
      <c r="J246" s="136"/>
      <c r="K246" s="138"/>
      <c r="L246" s="138"/>
      <c r="M246" s="135"/>
      <c r="N246" s="135"/>
      <c r="O246" s="134"/>
      <c r="P246" s="135"/>
      <c r="Q246" s="135"/>
      <c r="R246" s="134"/>
      <c r="S246" s="138"/>
      <c r="T246" s="138"/>
      <c r="U246" s="134"/>
      <c r="V246" s="134"/>
      <c r="W246" s="134"/>
    </row>
    <row r="247" spans="1:23" x14ac:dyDescent="0.3">
      <c r="A247" s="133"/>
      <c r="B247" s="135"/>
      <c r="C247" s="135"/>
      <c r="D247" s="135"/>
      <c r="E247" s="134"/>
      <c r="F247" s="138"/>
      <c r="G247" s="138"/>
      <c r="H247" s="136"/>
      <c r="I247" s="136"/>
      <c r="J247" s="136"/>
      <c r="K247" s="138"/>
      <c r="L247" s="138"/>
      <c r="M247" s="135"/>
      <c r="N247" s="135"/>
      <c r="O247" s="134"/>
      <c r="P247" s="135"/>
      <c r="Q247" s="135"/>
      <c r="R247" s="134"/>
      <c r="S247" s="138"/>
      <c r="T247" s="138"/>
      <c r="U247" s="134"/>
      <c r="V247" s="134"/>
      <c r="W247" s="134"/>
    </row>
    <row r="248" spans="1:23" x14ac:dyDescent="0.3">
      <c r="A248" s="133"/>
      <c r="B248" s="135"/>
      <c r="C248" s="135"/>
      <c r="D248" s="135"/>
      <c r="E248" s="134"/>
      <c r="F248" s="138"/>
      <c r="G248" s="138"/>
      <c r="H248" s="136"/>
      <c r="I248" s="136"/>
      <c r="J248" s="136"/>
      <c r="K248" s="138"/>
      <c r="L248" s="138"/>
      <c r="M248" s="135"/>
      <c r="N248" s="135"/>
      <c r="O248" s="134"/>
      <c r="P248" s="135"/>
      <c r="Q248" s="135"/>
      <c r="R248" s="134"/>
      <c r="S248" s="138"/>
      <c r="T248" s="138"/>
      <c r="U248" s="134"/>
      <c r="V248" s="134"/>
      <c r="W248" s="134"/>
    </row>
    <row r="249" spans="1:23" x14ac:dyDescent="0.3">
      <c r="A249" s="133"/>
      <c r="B249" s="135"/>
      <c r="C249" s="135"/>
      <c r="D249" s="135"/>
      <c r="E249" s="134"/>
      <c r="F249" s="138"/>
      <c r="G249" s="138"/>
      <c r="H249" s="136"/>
      <c r="I249" s="136"/>
      <c r="J249" s="136"/>
      <c r="K249" s="138"/>
      <c r="L249" s="138"/>
      <c r="M249" s="135"/>
      <c r="N249" s="135"/>
      <c r="O249" s="134"/>
      <c r="P249" s="135"/>
      <c r="Q249" s="135"/>
      <c r="R249" s="134"/>
      <c r="S249" s="138"/>
      <c r="T249" s="138"/>
      <c r="U249" s="134"/>
      <c r="V249" s="134"/>
      <c r="W249" s="134"/>
    </row>
    <row r="250" spans="1:23" x14ac:dyDescent="0.3">
      <c r="A250" s="133"/>
      <c r="B250" s="135"/>
      <c r="C250" s="135"/>
      <c r="D250" s="135"/>
      <c r="E250" s="134"/>
      <c r="F250" s="138"/>
      <c r="G250" s="138"/>
      <c r="H250" s="136"/>
      <c r="I250" s="136"/>
      <c r="J250" s="136"/>
      <c r="K250" s="138"/>
      <c r="L250" s="138"/>
      <c r="M250" s="135"/>
      <c r="N250" s="135"/>
      <c r="O250" s="134"/>
      <c r="P250" s="135"/>
      <c r="Q250" s="135"/>
      <c r="R250" s="134"/>
      <c r="S250" s="138"/>
      <c r="T250" s="138"/>
      <c r="U250" s="134"/>
      <c r="V250" s="134"/>
      <c r="W250" s="134"/>
    </row>
    <row r="251" spans="1:23" x14ac:dyDescent="0.3">
      <c r="A251" s="133"/>
      <c r="B251" s="135"/>
      <c r="C251" s="135"/>
      <c r="D251" s="135"/>
      <c r="E251" s="134"/>
      <c r="F251" s="138"/>
      <c r="G251" s="138"/>
      <c r="H251" s="136"/>
      <c r="I251" s="136"/>
      <c r="J251" s="136"/>
      <c r="K251" s="138"/>
      <c r="L251" s="138"/>
      <c r="M251" s="135"/>
      <c r="N251" s="135"/>
      <c r="O251" s="134"/>
      <c r="P251" s="135"/>
      <c r="Q251" s="135"/>
      <c r="R251" s="134"/>
      <c r="S251" s="138"/>
      <c r="T251" s="138"/>
      <c r="U251" s="134"/>
      <c r="V251" s="134"/>
      <c r="W251" s="134"/>
    </row>
    <row r="252" spans="1:23" x14ac:dyDescent="0.3">
      <c r="A252" s="133"/>
      <c r="B252" s="135"/>
      <c r="C252" s="135"/>
      <c r="D252" s="135"/>
      <c r="E252" s="134"/>
      <c r="F252" s="138"/>
      <c r="G252" s="138"/>
      <c r="H252" s="136"/>
      <c r="I252" s="136"/>
      <c r="J252" s="136"/>
      <c r="K252" s="138"/>
      <c r="L252" s="138"/>
      <c r="M252" s="135"/>
      <c r="N252" s="135"/>
      <c r="O252" s="134"/>
      <c r="P252" s="135"/>
      <c r="Q252" s="135"/>
      <c r="R252" s="134"/>
      <c r="S252" s="138"/>
      <c r="T252" s="138"/>
      <c r="U252" s="134"/>
      <c r="V252" s="134"/>
      <c r="W252" s="134"/>
    </row>
    <row r="253" spans="1:23" x14ac:dyDescent="0.3">
      <c r="A253" s="133"/>
      <c r="B253" s="135"/>
      <c r="C253" s="135"/>
      <c r="D253" s="135"/>
      <c r="E253" s="134"/>
      <c r="F253" s="138"/>
      <c r="G253" s="138"/>
      <c r="H253" s="136"/>
      <c r="I253" s="136"/>
      <c r="J253" s="136"/>
      <c r="K253" s="138"/>
      <c r="L253" s="138"/>
      <c r="M253" s="135"/>
      <c r="N253" s="135"/>
      <c r="O253" s="134"/>
      <c r="P253" s="135"/>
      <c r="Q253" s="135"/>
      <c r="R253" s="134"/>
      <c r="S253" s="138"/>
      <c r="T253" s="138"/>
      <c r="U253" s="134"/>
      <c r="V253" s="134"/>
      <c r="W253" s="134"/>
    </row>
    <row r="254" spans="1:23" x14ac:dyDescent="0.3">
      <c r="A254" s="133"/>
      <c r="B254" s="135"/>
      <c r="C254" s="135"/>
      <c r="D254" s="135"/>
      <c r="E254" s="134"/>
      <c r="F254" s="138"/>
      <c r="G254" s="138"/>
      <c r="H254" s="136"/>
      <c r="I254" s="136"/>
      <c r="J254" s="136"/>
      <c r="K254" s="138"/>
      <c r="L254" s="138"/>
      <c r="M254" s="135"/>
      <c r="N254" s="135"/>
      <c r="O254" s="134"/>
      <c r="P254" s="135"/>
      <c r="Q254" s="135"/>
      <c r="R254" s="134"/>
      <c r="S254" s="138"/>
      <c r="T254" s="138"/>
      <c r="U254" s="134"/>
      <c r="V254" s="134"/>
      <c r="W254" s="134"/>
    </row>
    <row r="255" spans="1:23" x14ac:dyDescent="0.3">
      <c r="A255" s="133"/>
      <c r="B255" s="135"/>
      <c r="C255" s="135"/>
      <c r="D255" s="135"/>
      <c r="E255" s="134"/>
      <c r="F255" s="138"/>
      <c r="G255" s="138"/>
      <c r="H255" s="136"/>
      <c r="I255" s="136"/>
      <c r="J255" s="136"/>
      <c r="K255" s="138"/>
      <c r="L255" s="138"/>
      <c r="M255" s="135"/>
      <c r="N255" s="135"/>
      <c r="O255" s="134"/>
      <c r="P255" s="135"/>
      <c r="Q255" s="135"/>
      <c r="R255" s="134"/>
      <c r="S255" s="138"/>
      <c r="T255" s="138"/>
      <c r="U255" s="134"/>
      <c r="V255" s="134"/>
      <c r="W255" s="134"/>
    </row>
    <row r="256" spans="1:23" x14ac:dyDescent="0.3">
      <c r="K256" s="138"/>
      <c r="L256" s="138"/>
      <c r="M256" s="135"/>
      <c r="N256" s="135"/>
      <c r="O256" s="134"/>
      <c r="P256" s="135"/>
      <c r="Q256" s="135"/>
      <c r="R256" s="134"/>
      <c r="S256" s="138"/>
      <c r="T256" s="138"/>
      <c r="U256" s="134"/>
      <c r="V256" s="134"/>
      <c r="W256" s="134"/>
    </row>
    <row r="257" spans="1:23" x14ac:dyDescent="0.3">
      <c r="A257" s="131"/>
      <c r="B257" s="131"/>
      <c r="C257" s="131"/>
      <c r="D257" s="131"/>
      <c r="E257" s="131"/>
      <c r="F257" s="137"/>
      <c r="G257" s="137"/>
      <c r="H257" s="137"/>
      <c r="I257" s="137"/>
      <c r="J257" s="137"/>
      <c r="K257" s="138"/>
      <c r="L257" s="138"/>
      <c r="M257" s="135"/>
      <c r="N257" s="135"/>
      <c r="O257" s="134"/>
      <c r="P257" s="135"/>
      <c r="Q257" s="135"/>
      <c r="R257" s="134"/>
      <c r="S257" s="138"/>
      <c r="T257" s="138"/>
      <c r="U257" s="134"/>
      <c r="V257" s="134"/>
      <c r="W257" s="134"/>
    </row>
    <row r="258" spans="1:23" x14ac:dyDescent="0.3">
      <c r="A258" s="131"/>
      <c r="B258" s="131"/>
      <c r="C258" s="131"/>
      <c r="D258" s="131"/>
      <c r="E258" s="131"/>
      <c r="F258" s="132"/>
      <c r="G258" s="132"/>
      <c r="H258" s="132"/>
      <c r="I258" s="132"/>
      <c r="J258" s="132"/>
      <c r="K258" s="138"/>
      <c r="L258" s="138"/>
      <c r="M258" s="135"/>
      <c r="N258" s="135"/>
      <c r="O258" s="134"/>
      <c r="P258" s="135"/>
      <c r="Q258" s="135"/>
      <c r="R258" s="134"/>
      <c r="S258" s="138"/>
      <c r="T258" s="138"/>
      <c r="U258" s="134"/>
      <c r="V258" s="134"/>
      <c r="W258" s="134"/>
    </row>
    <row r="259" spans="1:23" x14ac:dyDescent="0.3">
      <c r="A259" s="131"/>
      <c r="B259" s="132"/>
      <c r="C259" s="132"/>
      <c r="D259" s="132"/>
      <c r="E259" s="132"/>
      <c r="F259" s="132"/>
      <c r="G259" s="132"/>
      <c r="H259" s="132"/>
      <c r="I259" s="132"/>
      <c r="J259" s="132"/>
      <c r="K259" s="138"/>
      <c r="L259" s="138"/>
      <c r="M259" s="135"/>
      <c r="N259" s="135"/>
      <c r="O259" s="134"/>
      <c r="P259" s="135"/>
      <c r="Q259" s="135"/>
      <c r="R259" s="134"/>
      <c r="S259" s="138"/>
      <c r="T259" s="138"/>
      <c r="U259" s="134"/>
      <c r="V259" s="134"/>
      <c r="W259" s="134"/>
    </row>
    <row r="260" spans="1:23" x14ac:dyDescent="0.3">
      <c r="A260" s="139"/>
      <c r="B260" s="135"/>
      <c r="C260" s="135"/>
      <c r="D260" s="135"/>
      <c r="E260" s="134"/>
      <c r="F260" s="135"/>
      <c r="G260" s="135"/>
      <c r="H260" s="135"/>
      <c r="I260" s="135"/>
      <c r="J260" s="135"/>
    </row>
    <row r="261" spans="1:23" x14ac:dyDescent="0.3">
      <c r="A261" s="139"/>
      <c r="B261" s="135"/>
      <c r="C261" s="135"/>
      <c r="D261" s="135"/>
      <c r="E261" s="134"/>
      <c r="F261" s="135"/>
      <c r="G261" s="135"/>
      <c r="H261" s="135"/>
      <c r="I261" s="135"/>
      <c r="J261" s="135"/>
      <c r="K261" s="137"/>
      <c r="L261" s="137"/>
      <c r="M261" s="137"/>
      <c r="N261" s="137"/>
      <c r="O261" s="137"/>
      <c r="P261" s="137"/>
      <c r="Q261" s="137"/>
      <c r="R261" s="137"/>
      <c r="S261" s="137"/>
      <c r="T261" s="137"/>
      <c r="U261" s="137"/>
      <c r="V261" s="137"/>
      <c r="W261" s="137"/>
    </row>
    <row r="262" spans="1:23" x14ac:dyDescent="0.3">
      <c r="A262" s="139"/>
      <c r="B262" s="135"/>
      <c r="C262" s="135"/>
      <c r="D262" s="135"/>
      <c r="E262" s="134"/>
      <c r="F262" s="135"/>
      <c r="G262" s="135"/>
      <c r="H262" s="135"/>
      <c r="I262" s="135"/>
      <c r="J262" s="135"/>
      <c r="K262" s="132"/>
      <c r="L262" s="132"/>
      <c r="M262" s="132"/>
      <c r="N262" s="132"/>
      <c r="O262" s="132"/>
      <c r="P262" s="132"/>
      <c r="Q262" s="132"/>
      <c r="R262" s="132"/>
      <c r="S262" s="141"/>
      <c r="T262" s="132"/>
      <c r="U262" s="132"/>
      <c r="V262" s="132"/>
      <c r="W262" s="132"/>
    </row>
    <row r="263" spans="1:23" x14ac:dyDescent="0.3">
      <c r="A263" s="139"/>
      <c r="B263" s="135"/>
      <c r="C263" s="135"/>
      <c r="D263" s="135"/>
      <c r="E263" s="134"/>
      <c r="F263" s="135"/>
      <c r="G263" s="135"/>
      <c r="H263" s="135"/>
      <c r="I263" s="135"/>
      <c r="J263" s="135"/>
      <c r="K263" s="132"/>
      <c r="L263" s="132"/>
      <c r="M263" s="132"/>
      <c r="N263" s="132"/>
      <c r="O263" s="132"/>
      <c r="P263" s="132"/>
      <c r="Q263" s="132"/>
      <c r="R263" s="132"/>
      <c r="S263" s="132"/>
      <c r="T263" s="132"/>
      <c r="U263" s="132"/>
      <c r="V263" s="132"/>
      <c r="W263" s="132"/>
    </row>
    <row r="264" spans="1:23" x14ac:dyDescent="0.3">
      <c r="A264" s="139"/>
      <c r="B264" s="135"/>
      <c r="C264" s="135"/>
      <c r="D264" s="135"/>
      <c r="E264" s="134"/>
      <c r="F264" s="135"/>
      <c r="G264" s="135"/>
      <c r="H264" s="135"/>
      <c r="I264" s="135"/>
      <c r="J264" s="135"/>
      <c r="K264" s="135"/>
      <c r="L264" s="135"/>
      <c r="M264" s="135"/>
      <c r="N264" s="135"/>
      <c r="O264" s="134"/>
      <c r="P264" s="135"/>
      <c r="Q264" s="135"/>
      <c r="R264" s="134"/>
      <c r="S264" s="135"/>
      <c r="T264" s="135"/>
      <c r="U264" s="134"/>
      <c r="V264" s="134"/>
      <c r="W264" s="134"/>
    </row>
    <row r="265" spans="1:23" x14ac:dyDescent="0.3">
      <c r="A265" s="139"/>
      <c r="B265" s="135"/>
      <c r="C265" s="135"/>
      <c r="D265" s="135"/>
      <c r="E265" s="134"/>
      <c r="F265" s="135"/>
      <c r="G265" s="135"/>
      <c r="H265" s="135"/>
      <c r="I265" s="135"/>
      <c r="J265" s="135"/>
      <c r="K265" s="135"/>
      <c r="L265" s="135"/>
      <c r="M265" s="135"/>
      <c r="N265" s="135"/>
      <c r="O265" s="134"/>
      <c r="P265" s="135"/>
      <c r="Q265" s="135"/>
      <c r="R265" s="134"/>
      <c r="S265" s="135"/>
      <c r="T265" s="135"/>
      <c r="U265" s="134"/>
      <c r="V265" s="134"/>
      <c r="W265" s="134"/>
    </row>
    <row r="266" spans="1:23" x14ac:dyDescent="0.3">
      <c r="A266" s="139"/>
      <c r="B266" s="135"/>
      <c r="C266" s="135"/>
      <c r="D266" s="135"/>
      <c r="E266" s="134"/>
      <c r="F266" s="135"/>
      <c r="G266" s="135"/>
      <c r="H266" s="135"/>
      <c r="I266" s="135"/>
      <c r="J266" s="135"/>
      <c r="K266" s="135"/>
      <c r="L266" s="135"/>
      <c r="M266" s="135"/>
      <c r="N266" s="135"/>
      <c r="O266" s="134"/>
      <c r="P266" s="135"/>
      <c r="Q266" s="135"/>
      <c r="R266" s="134"/>
      <c r="S266" s="135"/>
      <c r="T266" s="135"/>
      <c r="U266" s="134"/>
      <c r="V266" s="134"/>
      <c r="W266" s="134"/>
    </row>
    <row r="267" spans="1:23" x14ac:dyDescent="0.3">
      <c r="A267" s="139"/>
      <c r="B267" s="135"/>
      <c r="C267" s="135"/>
      <c r="D267" s="135"/>
      <c r="E267" s="134"/>
      <c r="F267" s="135"/>
      <c r="G267" s="135"/>
      <c r="H267" s="135"/>
      <c r="I267" s="135"/>
      <c r="J267" s="135"/>
      <c r="K267" s="135"/>
      <c r="L267" s="135"/>
      <c r="M267" s="135"/>
      <c r="N267" s="135"/>
      <c r="O267" s="134"/>
      <c r="P267" s="135"/>
      <c r="Q267" s="135"/>
      <c r="R267" s="134"/>
      <c r="S267" s="135"/>
      <c r="T267" s="135"/>
      <c r="U267" s="134"/>
      <c r="V267" s="134"/>
      <c r="W267" s="134"/>
    </row>
    <row r="268" spans="1:23" x14ac:dyDescent="0.3">
      <c r="A268" s="139"/>
      <c r="B268" s="135"/>
      <c r="C268" s="135"/>
      <c r="D268" s="135"/>
      <c r="E268" s="134"/>
      <c r="F268" s="135"/>
      <c r="G268" s="135"/>
      <c r="H268" s="135"/>
      <c r="I268" s="135"/>
      <c r="J268" s="135"/>
      <c r="K268" s="135"/>
      <c r="L268" s="135"/>
      <c r="M268" s="135"/>
      <c r="N268" s="135"/>
      <c r="O268" s="134"/>
      <c r="P268" s="135"/>
      <c r="Q268" s="135"/>
      <c r="R268" s="134"/>
      <c r="S268" s="135"/>
      <c r="T268" s="135"/>
      <c r="U268" s="134"/>
      <c r="V268" s="134"/>
      <c r="W268" s="134"/>
    </row>
    <row r="269" spans="1:23" x14ac:dyDescent="0.3">
      <c r="A269" s="139"/>
      <c r="B269" s="135"/>
      <c r="C269" s="135"/>
      <c r="D269" s="135"/>
      <c r="E269" s="134"/>
      <c r="F269" s="135"/>
      <c r="G269" s="135"/>
      <c r="H269" s="135"/>
      <c r="I269" s="135"/>
      <c r="J269" s="135"/>
      <c r="K269" s="135"/>
      <c r="L269" s="135"/>
      <c r="M269" s="135"/>
      <c r="N269" s="135"/>
      <c r="O269" s="134"/>
      <c r="P269" s="135"/>
      <c r="Q269" s="135"/>
      <c r="R269" s="134"/>
      <c r="S269" s="135"/>
      <c r="T269" s="135"/>
      <c r="U269" s="134"/>
      <c r="V269" s="134"/>
      <c r="W269" s="134"/>
    </row>
    <row r="270" spans="1:23" x14ac:dyDescent="0.3">
      <c r="A270" s="139"/>
      <c r="B270" s="135"/>
      <c r="C270" s="135"/>
      <c r="D270" s="135"/>
      <c r="E270" s="134"/>
      <c r="F270" s="135"/>
      <c r="G270" s="135"/>
      <c r="H270" s="135"/>
      <c r="I270" s="135"/>
      <c r="J270" s="135"/>
      <c r="K270" s="135"/>
      <c r="L270" s="135"/>
      <c r="M270" s="135"/>
      <c r="N270" s="135"/>
      <c r="O270" s="134"/>
      <c r="P270" s="135"/>
      <c r="Q270" s="135"/>
      <c r="R270" s="134"/>
      <c r="S270" s="135"/>
      <c r="T270" s="135"/>
      <c r="U270" s="134"/>
      <c r="V270" s="134"/>
      <c r="W270" s="134"/>
    </row>
    <row r="271" spans="1:23" x14ac:dyDescent="0.3">
      <c r="A271" s="139"/>
      <c r="B271" s="135"/>
      <c r="C271" s="135"/>
      <c r="D271" s="135"/>
      <c r="E271" s="134"/>
      <c r="F271" s="135"/>
      <c r="G271" s="135"/>
      <c r="H271" s="135"/>
      <c r="I271" s="135"/>
      <c r="J271" s="135"/>
      <c r="K271" s="135"/>
      <c r="L271" s="135"/>
      <c r="M271" s="135"/>
      <c r="N271" s="135"/>
      <c r="O271" s="134"/>
      <c r="P271" s="135"/>
      <c r="Q271" s="135"/>
      <c r="R271" s="134"/>
      <c r="S271" s="135"/>
      <c r="T271" s="135"/>
      <c r="U271" s="134"/>
      <c r="V271" s="134"/>
      <c r="W271" s="134"/>
    </row>
    <row r="272" spans="1:23" x14ac:dyDescent="0.3">
      <c r="A272" s="139"/>
      <c r="B272" s="135"/>
      <c r="C272" s="135"/>
      <c r="D272" s="135"/>
      <c r="E272" s="134"/>
      <c r="F272" s="135"/>
      <c r="G272" s="135"/>
      <c r="H272" s="135"/>
      <c r="I272" s="135"/>
      <c r="J272" s="135"/>
      <c r="K272" s="135"/>
      <c r="L272" s="135"/>
      <c r="M272" s="135"/>
      <c r="N272" s="135"/>
      <c r="O272" s="134"/>
      <c r="P272" s="135"/>
      <c r="Q272" s="135"/>
      <c r="R272" s="134"/>
      <c r="S272" s="135"/>
      <c r="T272" s="135"/>
      <c r="U272" s="134"/>
      <c r="V272" s="134"/>
      <c r="W272" s="134"/>
    </row>
    <row r="273" spans="1:23" x14ac:dyDescent="0.3">
      <c r="A273" s="139"/>
      <c r="B273" s="135"/>
      <c r="C273" s="135"/>
      <c r="D273" s="135"/>
      <c r="E273" s="134"/>
      <c r="F273" s="135"/>
      <c r="G273" s="135"/>
      <c r="H273" s="135"/>
      <c r="I273" s="135"/>
      <c r="J273" s="135"/>
      <c r="K273" s="135"/>
      <c r="L273" s="135"/>
      <c r="M273" s="135"/>
      <c r="N273" s="135"/>
      <c r="O273" s="134"/>
      <c r="P273" s="135"/>
      <c r="Q273" s="135"/>
      <c r="R273" s="134"/>
      <c r="S273" s="135"/>
      <c r="T273" s="135"/>
      <c r="U273" s="134"/>
      <c r="V273" s="134"/>
      <c r="W273" s="134"/>
    </row>
    <row r="274" spans="1:23" x14ac:dyDescent="0.3">
      <c r="A274" s="139"/>
      <c r="B274" s="135"/>
      <c r="C274" s="135"/>
      <c r="D274" s="135"/>
      <c r="E274" s="134"/>
      <c r="F274" s="135"/>
      <c r="G274" s="135"/>
      <c r="H274" s="135"/>
      <c r="I274" s="135"/>
      <c r="J274" s="135"/>
      <c r="K274" s="135"/>
      <c r="L274" s="135"/>
      <c r="M274" s="135"/>
      <c r="N274" s="135"/>
      <c r="O274" s="134"/>
      <c r="P274" s="135"/>
      <c r="Q274" s="135"/>
      <c r="R274" s="134"/>
      <c r="S274" s="135"/>
      <c r="T274" s="135"/>
      <c r="U274" s="134"/>
      <c r="V274" s="134"/>
      <c r="W274" s="134"/>
    </row>
    <row r="275" spans="1:23" x14ac:dyDescent="0.3">
      <c r="A275" s="139"/>
      <c r="B275" s="135"/>
      <c r="C275" s="135"/>
      <c r="D275" s="135"/>
      <c r="E275" s="134"/>
      <c r="F275" s="135"/>
      <c r="G275" s="135"/>
      <c r="H275" s="135"/>
      <c r="I275" s="135"/>
      <c r="J275" s="135"/>
      <c r="K275" s="135"/>
      <c r="L275" s="135"/>
      <c r="M275" s="135"/>
      <c r="N275" s="135"/>
      <c r="O275" s="134"/>
      <c r="P275" s="135"/>
      <c r="Q275" s="135"/>
      <c r="R275" s="134"/>
      <c r="S275" s="135"/>
      <c r="T275" s="135"/>
      <c r="U275" s="134"/>
      <c r="V275" s="134"/>
      <c r="W275" s="134"/>
    </row>
    <row r="276" spans="1:23" x14ac:dyDescent="0.3">
      <c r="A276" s="139"/>
      <c r="B276" s="135"/>
      <c r="C276" s="135"/>
      <c r="D276" s="135"/>
      <c r="E276" s="134"/>
      <c r="F276" s="135"/>
      <c r="G276" s="135"/>
      <c r="H276" s="135"/>
      <c r="I276" s="135"/>
      <c r="J276" s="135"/>
      <c r="K276" s="135"/>
      <c r="L276" s="135"/>
      <c r="M276" s="135"/>
      <c r="N276" s="135"/>
      <c r="O276" s="134"/>
      <c r="P276" s="135"/>
      <c r="Q276" s="135"/>
      <c r="R276" s="134"/>
      <c r="S276" s="135"/>
      <c r="T276" s="135"/>
      <c r="U276" s="134"/>
      <c r="V276" s="134"/>
      <c r="W276" s="134"/>
    </row>
    <row r="277" spans="1:23" x14ac:dyDescent="0.3">
      <c r="A277" s="139"/>
      <c r="B277" s="135"/>
      <c r="C277" s="135"/>
      <c r="D277" s="135"/>
      <c r="E277" s="134"/>
      <c r="F277" s="135"/>
      <c r="G277" s="135"/>
      <c r="H277" s="135"/>
      <c r="I277" s="135"/>
      <c r="J277" s="135"/>
      <c r="K277" s="135"/>
      <c r="L277" s="135"/>
      <c r="M277" s="135"/>
      <c r="N277" s="135"/>
      <c r="O277" s="134"/>
      <c r="P277" s="135"/>
      <c r="Q277" s="135"/>
      <c r="R277" s="134"/>
      <c r="S277" s="135"/>
      <c r="T277" s="135"/>
      <c r="U277" s="134"/>
      <c r="V277" s="134"/>
      <c r="W277" s="134"/>
    </row>
    <row r="278" spans="1:23" x14ac:dyDescent="0.3">
      <c r="A278" s="139"/>
      <c r="B278" s="135"/>
      <c r="C278" s="135"/>
      <c r="D278" s="135"/>
      <c r="E278" s="134"/>
      <c r="F278" s="135"/>
      <c r="G278" s="135"/>
      <c r="H278" s="135"/>
      <c r="I278" s="135"/>
      <c r="J278" s="135"/>
      <c r="K278" s="135"/>
      <c r="L278" s="135"/>
      <c r="M278" s="135"/>
      <c r="N278" s="135"/>
      <c r="O278" s="134"/>
      <c r="P278" s="135"/>
      <c r="Q278" s="135"/>
      <c r="R278" s="134"/>
      <c r="S278" s="135"/>
      <c r="T278" s="135"/>
      <c r="U278" s="134"/>
      <c r="V278" s="134"/>
      <c r="W278" s="134"/>
    </row>
    <row r="279" spans="1:23" x14ac:dyDescent="0.3">
      <c r="A279" s="139"/>
      <c r="B279" s="135"/>
      <c r="C279" s="135"/>
      <c r="D279" s="135"/>
      <c r="E279" s="134"/>
      <c r="F279" s="135"/>
      <c r="G279" s="135"/>
      <c r="H279" s="135"/>
      <c r="I279" s="135"/>
      <c r="J279" s="135"/>
      <c r="K279" s="135"/>
      <c r="L279" s="135"/>
      <c r="M279" s="135"/>
      <c r="N279" s="135"/>
      <c r="O279" s="134"/>
      <c r="P279" s="135"/>
      <c r="Q279" s="135"/>
      <c r="R279" s="134"/>
      <c r="S279" s="135"/>
      <c r="T279" s="135"/>
      <c r="U279" s="134"/>
      <c r="V279" s="134"/>
      <c r="W279" s="134"/>
    </row>
    <row r="280" spans="1:23" x14ac:dyDescent="0.3">
      <c r="A280" s="139"/>
      <c r="B280" s="135"/>
      <c r="C280" s="135"/>
      <c r="D280" s="135"/>
      <c r="E280" s="134"/>
      <c r="F280" s="135"/>
      <c r="G280" s="135"/>
      <c r="H280" s="135"/>
      <c r="I280" s="135"/>
      <c r="J280" s="135"/>
      <c r="K280" s="135"/>
      <c r="L280" s="135"/>
      <c r="M280" s="135"/>
      <c r="N280" s="135"/>
      <c r="O280" s="134"/>
      <c r="P280" s="135"/>
      <c r="Q280" s="135"/>
      <c r="R280" s="134"/>
      <c r="S280" s="135"/>
      <c r="T280" s="135"/>
      <c r="U280" s="134"/>
      <c r="V280" s="134"/>
      <c r="W280" s="134"/>
    </row>
    <row r="281" spans="1:23" x14ac:dyDescent="0.3">
      <c r="A281" s="139"/>
      <c r="B281" s="135"/>
      <c r="C281" s="135"/>
      <c r="D281" s="135"/>
      <c r="E281" s="134"/>
      <c r="F281" s="135"/>
      <c r="G281" s="135"/>
      <c r="H281" s="135"/>
      <c r="I281" s="135"/>
      <c r="J281" s="135"/>
      <c r="K281" s="135"/>
      <c r="L281" s="135"/>
      <c r="M281" s="135"/>
      <c r="N281" s="135"/>
      <c r="O281" s="134"/>
      <c r="P281" s="135"/>
      <c r="Q281" s="135"/>
      <c r="R281" s="134"/>
      <c r="S281" s="135"/>
      <c r="T281" s="135"/>
      <c r="U281" s="134"/>
      <c r="V281" s="134"/>
      <c r="W281" s="134"/>
    </row>
    <row r="282" spans="1:23" x14ac:dyDescent="0.3">
      <c r="A282" s="139"/>
      <c r="B282" s="135"/>
      <c r="C282" s="135"/>
      <c r="D282" s="135"/>
      <c r="E282" s="134"/>
      <c r="F282" s="135"/>
      <c r="G282" s="135"/>
      <c r="H282" s="135"/>
      <c r="I282" s="135"/>
      <c r="J282" s="135"/>
      <c r="K282" s="135"/>
      <c r="L282" s="135"/>
      <c r="M282" s="135"/>
      <c r="N282" s="135"/>
      <c r="O282" s="134"/>
      <c r="P282" s="135"/>
      <c r="Q282" s="135"/>
      <c r="R282" s="134"/>
      <c r="S282" s="135"/>
      <c r="T282" s="135"/>
      <c r="U282" s="134"/>
      <c r="V282" s="134"/>
      <c r="W282" s="134"/>
    </row>
    <row r="283" spans="1:23" x14ac:dyDescent="0.3">
      <c r="A283" s="139"/>
      <c r="B283" s="135"/>
      <c r="C283" s="135"/>
      <c r="D283" s="135"/>
      <c r="E283" s="134"/>
      <c r="F283" s="135"/>
      <c r="G283" s="135"/>
      <c r="H283" s="135"/>
      <c r="I283" s="135"/>
      <c r="J283" s="135"/>
      <c r="K283" s="135"/>
      <c r="L283" s="135"/>
      <c r="M283" s="135"/>
      <c r="N283" s="135"/>
      <c r="O283" s="134"/>
      <c r="P283" s="135"/>
      <c r="Q283" s="135"/>
      <c r="R283" s="134"/>
      <c r="S283" s="135"/>
      <c r="T283" s="135"/>
      <c r="U283" s="134"/>
      <c r="V283" s="134"/>
      <c r="W283" s="134"/>
    </row>
    <row r="284" spans="1:23" x14ac:dyDescent="0.3">
      <c r="K284" s="135"/>
      <c r="L284" s="135"/>
      <c r="M284" s="135"/>
      <c r="N284" s="135"/>
      <c r="O284" s="134"/>
      <c r="P284" s="135"/>
      <c r="Q284" s="135"/>
      <c r="R284" s="134"/>
      <c r="S284" s="135"/>
      <c r="T284" s="135"/>
      <c r="U284" s="134"/>
      <c r="V284" s="134"/>
      <c r="W284" s="134"/>
    </row>
    <row r="285" spans="1:23" x14ac:dyDescent="0.3">
      <c r="K285" s="135"/>
      <c r="L285" s="135"/>
      <c r="M285" s="135"/>
      <c r="N285" s="135"/>
      <c r="O285" s="134"/>
      <c r="P285" s="135"/>
      <c r="Q285" s="135"/>
      <c r="R285" s="134"/>
      <c r="S285" s="135"/>
      <c r="T285" s="135"/>
      <c r="U285" s="134"/>
      <c r="V285" s="134"/>
      <c r="W285" s="134"/>
    </row>
    <row r="286" spans="1:23" x14ac:dyDescent="0.3">
      <c r="K286" s="135"/>
      <c r="L286" s="135"/>
      <c r="M286" s="135"/>
      <c r="N286" s="135"/>
      <c r="O286" s="134"/>
      <c r="P286" s="135"/>
      <c r="Q286" s="135"/>
      <c r="R286" s="134"/>
      <c r="S286" s="135"/>
      <c r="T286" s="135"/>
      <c r="U286" s="134"/>
      <c r="V286" s="134"/>
      <c r="W286" s="134"/>
    </row>
    <row r="287" spans="1:23" x14ac:dyDescent="0.3">
      <c r="K287" s="135"/>
      <c r="L287" s="135"/>
      <c r="M287" s="135"/>
      <c r="N287" s="135"/>
      <c r="O287" s="134"/>
      <c r="P287" s="135"/>
      <c r="Q287" s="135"/>
      <c r="R287" s="134"/>
      <c r="S287" s="135"/>
      <c r="T287" s="135"/>
      <c r="U287" s="134"/>
      <c r="V287" s="134"/>
      <c r="W287" s="134"/>
    </row>
  </sheetData>
  <mergeCells count="39">
    <mergeCell ref="A1:O1"/>
    <mergeCell ref="A3:B5"/>
    <mergeCell ref="C3:E3"/>
    <mergeCell ref="F3:H3"/>
    <mergeCell ref="J3:K4"/>
    <mergeCell ref="M3:O3"/>
    <mergeCell ref="M4:N4"/>
    <mergeCell ref="M5:O5"/>
    <mergeCell ref="F34:I34"/>
    <mergeCell ref="A36:I36"/>
    <mergeCell ref="E38:G38"/>
    <mergeCell ref="F42:I42"/>
    <mergeCell ref="A7:C7"/>
    <mergeCell ref="E7:G7"/>
    <mergeCell ref="B8:C8"/>
    <mergeCell ref="A10:C10"/>
    <mergeCell ref="A17:I17"/>
    <mergeCell ref="M18:O18"/>
    <mergeCell ref="F26:I26"/>
    <mergeCell ref="A28:I28"/>
    <mergeCell ref="A29:B29"/>
    <mergeCell ref="C29:E29"/>
    <mergeCell ref="F29:G29"/>
    <mergeCell ref="H29:I29"/>
    <mergeCell ref="A18:B18"/>
    <mergeCell ref="C18:D18"/>
    <mergeCell ref="E18:F18"/>
    <mergeCell ref="G18:I18"/>
    <mergeCell ref="A44:I44"/>
    <mergeCell ref="H56:I56"/>
    <mergeCell ref="G57:I57"/>
    <mergeCell ref="A59:I59"/>
    <mergeCell ref="A49:B49"/>
    <mergeCell ref="F51:I51"/>
    <mergeCell ref="A53:E53"/>
    <mergeCell ref="G53:I53"/>
    <mergeCell ref="D54:E54"/>
    <mergeCell ref="D55:E55"/>
    <mergeCell ref="A45:B45"/>
  </mergeCells>
  <conditionalFormatting sqref="D54:D56 A59 G43:H43 G27 G35 G29:G32 F26:F27 G63:H63 G45:H45 G48:H50 G46:G47 G57:I57 F42:F43 E46:E47 F45:F51 F29:F35">
    <cfRule type="containsText" dxfId="3" priority="1" operator="containsText" text="Unsafe">
      <formula>NOT(ISERROR(SEARCH("Unsafe",A26)))</formula>
    </cfRule>
    <cfRule type="containsText" dxfId="2" priority="2" operator="containsText" text="Safe">
      <formula>NOT(ISERROR(SEARCH("Safe",A26)))</formula>
    </cfRule>
  </conditionalFormatting>
  <dataValidations count="1">
    <dataValidation type="list" allowBlank="1" showInputMessage="1" showErrorMessage="1" sqref="B8" xr:uid="{C0927892-1693-44E8-B93F-ACC2761114F6}">
      <formula1>$A$122:$A$124</formula1>
    </dataValidation>
  </dataValidation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912BF-5C94-457E-AD1A-1CB93A6C4ED9}">
  <dimension ref="A1:AB287"/>
  <sheetViews>
    <sheetView tabSelected="1" workbookViewId="0">
      <selection activeCell="J17" sqref="J17"/>
    </sheetView>
  </sheetViews>
  <sheetFormatPr defaultColWidth="9.109375" defaultRowHeight="14.4" x14ac:dyDescent="0.3"/>
  <cols>
    <col min="1" max="1" width="11.33203125" style="73" bestFit="1" customWidth="1"/>
    <col min="2" max="2" width="10.21875" style="73" customWidth="1"/>
    <col min="3" max="3" width="9.44140625" style="73" customWidth="1"/>
    <col min="4" max="4" width="10.109375" style="73" customWidth="1"/>
    <col min="5" max="5" width="12.6640625" style="73" customWidth="1"/>
    <col min="6" max="6" width="7.6640625" style="73" bestFit="1" customWidth="1"/>
    <col min="7" max="7" width="9.33203125" style="73" customWidth="1"/>
    <col min="8" max="8" width="7.88671875" style="73" customWidth="1"/>
    <col min="9" max="9" width="10.44140625" style="73" customWidth="1"/>
    <col min="10" max="10" width="11.44140625" style="73" bestFit="1" customWidth="1"/>
    <col min="11" max="11" width="6" style="73" customWidth="1"/>
    <col min="12" max="12" width="4.6640625" style="73" customWidth="1"/>
    <col min="13" max="13" width="10.6640625" style="73" customWidth="1"/>
    <col min="14" max="14" width="11.44140625" style="73" customWidth="1"/>
    <col min="15" max="15" width="9.5546875" style="73" customWidth="1"/>
    <col min="16" max="16384" width="9.109375" style="73"/>
  </cols>
  <sheetData>
    <row r="1" spans="1:20" ht="17.399999999999999" x14ac:dyDescent="0.3">
      <c r="A1" s="188" t="s">
        <v>34</v>
      </c>
      <c r="B1" s="188"/>
      <c r="C1" s="188"/>
      <c r="D1" s="188"/>
      <c r="E1" s="188"/>
      <c r="F1" s="188"/>
      <c r="G1" s="188"/>
      <c r="H1" s="188"/>
      <c r="I1" s="188"/>
      <c r="J1" s="188"/>
      <c r="K1" s="188"/>
      <c r="L1" s="188"/>
      <c r="M1" s="188"/>
      <c r="N1" s="188"/>
      <c r="O1" s="188"/>
    </row>
    <row r="2" spans="1:20" ht="15" thickBot="1" x14ac:dyDescent="0.35"/>
    <row r="3" spans="1:20" ht="15" thickBot="1" x14ac:dyDescent="0.35">
      <c r="A3" s="189" t="s">
        <v>35</v>
      </c>
      <c r="B3" s="190"/>
      <c r="C3" s="195" t="s">
        <v>36</v>
      </c>
      <c r="D3" s="196"/>
      <c r="E3" s="197"/>
      <c r="F3" s="195" t="s">
        <v>37</v>
      </c>
      <c r="G3" s="196"/>
      <c r="H3" s="197"/>
      <c r="J3" s="198" t="s">
        <v>124</v>
      </c>
      <c r="K3" s="199"/>
      <c r="M3" s="202" t="s">
        <v>38</v>
      </c>
      <c r="N3" s="203"/>
      <c r="O3" s="204"/>
    </row>
    <row r="4" spans="1:20" ht="15" thickBot="1" x14ac:dyDescent="0.35">
      <c r="A4" s="191"/>
      <c r="B4" s="192"/>
      <c r="C4" s="74" t="s">
        <v>39</v>
      </c>
      <c r="D4" s="75">
        <v>1.27</v>
      </c>
      <c r="E4" s="76" t="s">
        <v>40</v>
      </c>
      <c r="F4" s="77" t="s">
        <v>41</v>
      </c>
      <c r="G4" s="75">
        <v>0.8</v>
      </c>
      <c r="H4" s="76" t="s">
        <v>40</v>
      </c>
      <c r="J4" s="200"/>
      <c r="K4" s="201"/>
      <c r="M4" s="205" t="s">
        <v>42</v>
      </c>
      <c r="N4" s="206"/>
      <c r="O4" s="78">
        <f>B11*100/(0.75*N19)</f>
        <v>401.11111111111114</v>
      </c>
    </row>
    <row r="5" spans="1:20" ht="15" thickBot="1" x14ac:dyDescent="0.35">
      <c r="A5" s="193"/>
      <c r="B5" s="194"/>
      <c r="C5" s="79" t="s">
        <v>43</v>
      </c>
      <c r="D5" s="80">
        <v>17</v>
      </c>
      <c r="E5" s="81" t="s">
        <v>40</v>
      </c>
      <c r="F5" s="82" t="s">
        <v>44</v>
      </c>
      <c r="G5" s="80">
        <v>36</v>
      </c>
      <c r="H5" s="81" t="s">
        <v>40</v>
      </c>
      <c r="J5" s="83" t="s">
        <v>45</v>
      </c>
      <c r="K5" s="84">
        <v>600</v>
      </c>
      <c r="M5" s="207" t="s">
        <v>46</v>
      </c>
      <c r="N5" s="208"/>
      <c r="O5" s="209"/>
    </row>
    <row r="6" spans="1:20" ht="15" thickBot="1" x14ac:dyDescent="0.35">
      <c r="I6" s="72"/>
      <c r="J6" s="72"/>
      <c r="K6" s="72"/>
      <c r="M6" s="86" t="s">
        <v>48</v>
      </c>
      <c r="N6" s="87">
        <f>((G4*G5^3/12)+2*(D5*D4^3/12+D5*D4*((G5+D4)/2)^2))</f>
        <v>18111.029807333336</v>
      </c>
      <c r="O6" s="88" t="s">
        <v>49</v>
      </c>
    </row>
    <row r="7" spans="1:20" x14ac:dyDescent="0.3">
      <c r="A7" s="180" t="s">
        <v>50</v>
      </c>
      <c r="B7" s="181"/>
      <c r="C7" s="182"/>
      <c r="E7" s="180" t="s">
        <v>51</v>
      </c>
      <c r="F7" s="181"/>
      <c r="G7" s="182"/>
      <c r="I7" s="72"/>
      <c r="J7" s="72"/>
      <c r="K7" s="72"/>
      <c r="M7" s="86" t="s">
        <v>52</v>
      </c>
      <c r="N7" s="87">
        <f>((G5*G4^3/12)+(D4*D5^3/6))</f>
        <v>1041.4543333333334</v>
      </c>
      <c r="O7" s="88" t="s">
        <v>49</v>
      </c>
    </row>
    <row r="8" spans="1:20" ht="15" thickBot="1" x14ac:dyDescent="0.35">
      <c r="A8" s="89" t="s">
        <v>53</v>
      </c>
      <c r="B8" s="183" t="s">
        <v>54</v>
      </c>
      <c r="C8" s="184"/>
      <c r="E8" s="91" t="s">
        <v>55</v>
      </c>
      <c r="F8" s="92">
        <v>0</v>
      </c>
      <c r="G8" s="93" t="s">
        <v>40</v>
      </c>
      <c r="I8" s="72"/>
      <c r="J8" s="72"/>
      <c r="K8" s="72"/>
      <c r="M8" s="86" t="s">
        <v>56</v>
      </c>
      <c r="N8" s="94">
        <f>(((G4*G5^3/12)+2*(D5*D4^3/12+D5*D4*((G5+D4)/2)^2))/N10)^0.5</f>
        <v>15.862281452303579</v>
      </c>
      <c r="O8" s="88" t="s">
        <v>40</v>
      </c>
      <c r="R8" s="72"/>
      <c r="S8" s="72"/>
      <c r="T8" s="72"/>
    </row>
    <row r="9" spans="1:20" ht="15" thickBot="1" x14ac:dyDescent="0.35">
      <c r="E9" s="91" t="s">
        <v>57</v>
      </c>
      <c r="F9" s="95">
        <v>1.1299999999999999</v>
      </c>
      <c r="G9" s="93"/>
      <c r="I9" s="72"/>
      <c r="J9" s="72"/>
      <c r="K9" s="72"/>
      <c r="M9" s="86" t="s">
        <v>58</v>
      </c>
      <c r="N9" s="94">
        <f>(((G5*G4^3/12)+(D4*D5^3/6))/N10)^0.5</f>
        <v>3.8037695239670595</v>
      </c>
      <c r="O9" s="88" t="s">
        <v>40</v>
      </c>
      <c r="Q9" s="72"/>
      <c r="R9" s="72"/>
      <c r="S9" s="72"/>
      <c r="T9" s="72"/>
    </row>
    <row r="10" spans="1:20" ht="15" thickBot="1" x14ac:dyDescent="0.35">
      <c r="A10" s="185" t="s">
        <v>59</v>
      </c>
      <c r="B10" s="186"/>
      <c r="C10" s="187"/>
      <c r="D10" s="96"/>
      <c r="E10" s="91" t="s">
        <v>60</v>
      </c>
      <c r="F10" s="92">
        <v>600</v>
      </c>
      <c r="G10" s="93" t="s">
        <v>40</v>
      </c>
      <c r="I10" s="72"/>
      <c r="J10" s="72"/>
      <c r="K10" s="72"/>
      <c r="M10" s="86" t="s">
        <v>61</v>
      </c>
      <c r="N10" s="94">
        <f>G5*G4+2*D4*D5</f>
        <v>71.98</v>
      </c>
      <c r="O10" s="88" t="s">
        <v>62</v>
      </c>
      <c r="Q10" s="72"/>
      <c r="R10" s="72"/>
      <c r="S10" s="72"/>
      <c r="T10" s="72"/>
    </row>
    <row r="11" spans="1:20" x14ac:dyDescent="0.3">
      <c r="A11" s="74" t="s">
        <v>63</v>
      </c>
      <c r="B11" s="97">
        <v>7.22</v>
      </c>
      <c r="C11" s="76" t="s">
        <v>64</v>
      </c>
      <c r="D11" s="98"/>
      <c r="E11" s="91" t="s">
        <v>65</v>
      </c>
      <c r="F11" s="92">
        <v>600</v>
      </c>
      <c r="G11" s="93" t="s">
        <v>40</v>
      </c>
      <c r="H11" s="72"/>
      <c r="I11" s="72"/>
      <c r="J11" s="72"/>
      <c r="K11" s="72"/>
      <c r="M11" s="86" t="s">
        <v>66</v>
      </c>
      <c r="N11" s="94">
        <f>G4*(G5+2*D4)</f>
        <v>30.832000000000001</v>
      </c>
      <c r="O11" s="88" t="s">
        <v>62</v>
      </c>
      <c r="Q11" s="72"/>
      <c r="R11" s="72"/>
      <c r="S11" s="72"/>
      <c r="T11" s="72"/>
    </row>
    <row r="12" spans="1:20" x14ac:dyDescent="0.3">
      <c r="A12" s="100"/>
      <c r="B12" s="100"/>
      <c r="C12" s="100"/>
      <c r="D12" s="72"/>
      <c r="E12" s="91" t="s">
        <v>67</v>
      </c>
      <c r="F12" s="92">
        <v>600</v>
      </c>
      <c r="G12" s="93" t="s">
        <v>40</v>
      </c>
      <c r="H12" s="72"/>
      <c r="M12" s="86" t="s">
        <v>68</v>
      </c>
      <c r="N12" s="94">
        <f>((G4*G5^3/12)+2*(D5*D4^3/12+D5*D4*((G5+D4)/2)^2))/(0.5*G5+D4)</f>
        <v>939.85624324511343</v>
      </c>
      <c r="O12" s="88" t="s">
        <v>69</v>
      </c>
      <c r="Q12" s="72"/>
      <c r="R12" s="72"/>
      <c r="S12" s="72"/>
      <c r="T12" s="72"/>
    </row>
    <row r="13" spans="1:20" ht="15" thickBot="1" x14ac:dyDescent="0.35">
      <c r="A13" s="142" t="s">
        <v>70</v>
      </c>
      <c r="B13" s="143">
        <v>2.9319999999999999</v>
      </c>
      <c r="C13" s="142" t="s">
        <v>71</v>
      </c>
      <c r="E13" s="79" t="s">
        <v>72</v>
      </c>
      <c r="F13" s="80">
        <v>600</v>
      </c>
      <c r="G13" s="81" t="s">
        <v>40</v>
      </c>
      <c r="H13" s="72"/>
      <c r="M13" s="86" t="s">
        <v>73</v>
      </c>
      <c r="N13" s="94">
        <f>((D4*D5^3/3)+(G5*G4^3/6))/D5</f>
        <v>122.52403921568627</v>
      </c>
      <c r="O13" s="88" t="s">
        <v>69</v>
      </c>
      <c r="Q13" s="72"/>
      <c r="R13" s="72"/>
      <c r="S13" s="72"/>
      <c r="T13" s="72"/>
    </row>
    <row r="14" spans="1:20" x14ac:dyDescent="0.3">
      <c r="A14" s="142" t="s">
        <v>74</v>
      </c>
      <c r="B14" s="102">
        <v>0</v>
      </c>
      <c r="C14" s="142" t="s">
        <v>71</v>
      </c>
      <c r="E14" s="72"/>
      <c r="F14" s="72"/>
      <c r="G14" s="72"/>
      <c r="H14" s="72"/>
      <c r="M14" s="86" t="s">
        <v>75</v>
      </c>
      <c r="N14" s="94">
        <f>D5*D4*(G5+G4)+0.25*G4*(G5)^2</f>
        <v>1053.712</v>
      </c>
      <c r="O14" s="88" t="s">
        <v>69</v>
      </c>
      <c r="Q14" s="72"/>
      <c r="R14" s="72"/>
      <c r="S14" s="72"/>
      <c r="T14" s="72"/>
    </row>
    <row r="15" spans="1:20" ht="15" thickBot="1" x14ac:dyDescent="0.35">
      <c r="A15" s="79" t="s">
        <v>76</v>
      </c>
      <c r="B15" s="80">
        <v>0</v>
      </c>
      <c r="C15" s="90" t="s">
        <v>71</v>
      </c>
      <c r="E15" s="72"/>
      <c r="F15" s="72"/>
      <c r="G15" s="72"/>
      <c r="H15" s="72"/>
      <c r="M15" s="86" t="s">
        <v>77</v>
      </c>
      <c r="N15" s="94">
        <f>(D4*D5^2/2)+(G5*G4^2/4)</f>
        <v>189.27500000000001</v>
      </c>
      <c r="O15" s="88" t="s">
        <v>69</v>
      </c>
      <c r="Q15"/>
      <c r="R15"/>
    </row>
    <row r="16" spans="1:20" ht="15" thickBot="1" x14ac:dyDescent="0.35">
      <c r="M16" s="104" t="s">
        <v>78</v>
      </c>
      <c r="N16" s="105">
        <f>(((D4*D5^3/12)+(((G5)/6)*G4^3/12))/(D5*D4+(G5*G4/6)))^0.5</f>
        <v>4.4398859037647469</v>
      </c>
      <c r="O16" s="106" t="s">
        <v>40</v>
      </c>
      <c r="Q16"/>
      <c r="R16"/>
    </row>
    <row r="17" spans="1:18" ht="15" thickBot="1" x14ac:dyDescent="0.35">
      <c r="A17" s="168" t="s">
        <v>79</v>
      </c>
      <c r="B17" s="169"/>
      <c r="C17" s="169"/>
      <c r="D17" s="169"/>
      <c r="E17" s="169"/>
      <c r="F17" s="169"/>
      <c r="G17" s="169"/>
      <c r="H17" s="169"/>
      <c r="I17" s="170"/>
      <c r="L17" s="72"/>
      <c r="Q17"/>
      <c r="R17"/>
    </row>
    <row r="18" spans="1:18" ht="15" thickBot="1" x14ac:dyDescent="0.35">
      <c r="A18" s="178" t="s">
        <v>80</v>
      </c>
      <c r="B18" s="179"/>
      <c r="C18" s="171" t="str">
        <f>IF((((D5-G4)/2)/D4)&lt;=(15.3/(N19)^0.5),"Compact Flange",IF((((D5-G4)/2)/D4)&lt;=(28/(N19)^0.5),"Non-Compact Flange","Slender Flange"))</f>
        <v>Compact Flange</v>
      </c>
      <c r="D18" s="171"/>
      <c r="E18" s="171" t="str">
        <f>IF((G5/G4)&lt;=(127/(N19)^0.5),"Compact Web",IF((G5/G4)&lt;=(222/(N19)^0.5),"Non-Compact Web","Slender Web"))</f>
        <v>Compact Web</v>
      </c>
      <c r="F18" s="171"/>
      <c r="G18" s="171" t="str">
        <f>IF(AND(C18="Compact Flange",E18="Compact Web"),"Compact Section",IF(OR(AND(C18="Compact Flange",E18="Non-Compact Web"),AND(C18="Non-Compact Flange",E18="Compact Web"),AND(C18="Non-Compact Flange",E18="Non-Compact Web")),"Non-Compact Section","Slender Section"))</f>
        <v>Compact Section</v>
      </c>
      <c r="H18" s="171"/>
      <c r="I18" s="172"/>
      <c r="L18" s="72"/>
      <c r="M18" s="175" t="s">
        <v>81</v>
      </c>
      <c r="N18" s="176"/>
      <c r="O18" s="177"/>
    </row>
    <row r="19" spans="1:18" x14ac:dyDescent="0.3">
      <c r="A19" s="107"/>
      <c r="I19" s="108"/>
      <c r="L19" s="72"/>
      <c r="M19" s="109" t="s">
        <v>82</v>
      </c>
      <c r="N19" s="110">
        <f>LOOKUP(B8,A122:A124,B122:B124)</f>
        <v>2.4</v>
      </c>
      <c r="O19" s="111" t="s">
        <v>83</v>
      </c>
    </row>
    <row r="20" spans="1:18" x14ac:dyDescent="0.3">
      <c r="A20" s="112" t="s">
        <v>84</v>
      </c>
      <c r="I20" s="108"/>
      <c r="M20" s="86" t="s">
        <v>85</v>
      </c>
      <c r="N20" s="87">
        <f>LOOKUP(B8,A122:A124,C122:C124)</f>
        <v>3.7</v>
      </c>
      <c r="O20" s="88" t="s">
        <v>83</v>
      </c>
    </row>
    <row r="21" spans="1:18" ht="15" thickBot="1" x14ac:dyDescent="0.35">
      <c r="A21" s="107"/>
      <c r="I21" s="108"/>
      <c r="M21" s="104" t="s">
        <v>86</v>
      </c>
      <c r="N21" s="113">
        <v>2100</v>
      </c>
      <c r="O21" s="106" t="s">
        <v>83</v>
      </c>
    </row>
    <row r="22" spans="1:18" x14ac:dyDescent="0.3">
      <c r="A22" s="112" t="str">
        <f>IF(G18="Compact Section","Lp=","Lp'=")</f>
        <v>Lp=</v>
      </c>
      <c r="B22" s="114">
        <f>IF(G18="Compact Section",80*N9/(N19)^0.5,IF(G18="Non-Compact Section",((80*N9/(N19)^0.5)+(B23-(80*N9/(N19)^0.5))*((F25-MIN(F25,(F25-((F25-0.6*0.01*N19*N12)*(((((D5-G4)/2)/D4)-(15.3/(N19)^0.5))/((28/(N19)^0.5)-(15.3/(N19)^0.5))))),(F25-((F25-0.6*0.01*N19*N12)*(((G5/G4)-(127/(N19)^0.5))/((28/(222/(N19)^0.5)-(127/(N19)^0.5))))))))/(F25-0.6*0.01*N19*N12))),"Slender Section"))</f>
        <v>196.42581358847647</v>
      </c>
      <c r="C22" s="73" t="s">
        <v>40</v>
      </c>
      <c r="I22" s="108"/>
    </row>
    <row r="23" spans="1:18" x14ac:dyDescent="0.3">
      <c r="A23" s="112" t="s">
        <v>87</v>
      </c>
      <c r="B23" s="114">
        <f>(1380*D5*D4*(0.5*(1+(1+(2*((0.104*N16*(G5+2*D4)/(D4*D5))^2)*0.6*N19)^2)^0.5))^0.5)/((G5+2*D4)*0.6*N19)</f>
        <v>678.79991506827207</v>
      </c>
      <c r="C23" s="73" t="s">
        <v>40</v>
      </c>
      <c r="E23" s="73" t="str">
        <f>IF(F8&lt;=B22,"Case A",IF(F8&lt;=B23,"Case B","Case C"))</f>
        <v>Case A</v>
      </c>
      <c r="I23" s="108"/>
    </row>
    <row r="24" spans="1:18" x14ac:dyDescent="0.3">
      <c r="A24" s="112"/>
      <c r="I24" s="108"/>
      <c r="K24" s="72"/>
      <c r="L24" s="72"/>
      <c r="M24" s="72"/>
    </row>
    <row r="25" spans="1:18" x14ac:dyDescent="0.3">
      <c r="A25" s="112" t="s">
        <v>88</v>
      </c>
      <c r="B25" s="115">
        <f>MIN(F25,IF(G18="Compact Section",IF(E23="Case A",F25,IF(E23="Case B",(F25*100-(F25*100-0.6*N19*N12)*((F8-B22)/(B23-B22)))*F9/100,IF(E23="Case C",(N12*(((1380*D4*D5)/((G5+2*D4)*F8))^2+((20700)/(F8/N16)^2)^2)^0.5)*F9/100))),IF(G18="Non-Compact Section",IF(E23="Case A",MIN(F25,(F25-((F25-0.006*N19*N12)*(((((D5-G4)/2)/D4)-(15.3/(N19)^0.5))/((28/(N19)^0.5)-(15.3/(N19)^0.5))))),(F25-((F25-0.006*N19*N12)*(((G5/G4)-(127/(N19)^0.5))/((222/(N19)^0.5)-(127/(N19)^0.5)))))),IF(E23="Case B",MIN(F25,(F25-((F25-0.006*N19*N12)*(((((D5-G4)/2)/D4)-(15.3/(N19)^0.5))/((28/(N19)^0.5)-(15.3/(N19)^0.5))))),(F25-((F25-0.006*N19*N12)*(((G5/G4)-(127/(N19)^0.5))/((28/(222/(N19)^0.5)-(127/(N19)^0.5)))))),(F25*100-(F25*100-0.6*N19*N12)*((F8-B22)/(B23-B22)))*F9/100),IF(E23="Case C",(N12*(((1380*D4*D5)/((G5+2*D4)*F8))^2+((20700)/(F8/N16)^2)^2)^0.5)*F9/100))),"Slender Section")))</f>
        <v>25.289087999999996</v>
      </c>
      <c r="C25" s="73" t="s">
        <v>64</v>
      </c>
      <c r="D25" s="116" t="s">
        <v>89</v>
      </c>
      <c r="E25" s="116" t="s">
        <v>90</v>
      </c>
      <c r="F25" s="73">
        <f>N14*N19/100</f>
        <v>25.289087999999996</v>
      </c>
      <c r="G25" s="73" t="s">
        <v>64</v>
      </c>
      <c r="I25" s="108"/>
    </row>
    <row r="26" spans="1:18" ht="15" thickBot="1" x14ac:dyDescent="0.35">
      <c r="A26" s="117" t="s">
        <v>91</v>
      </c>
      <c r="B26" s="118">
        <f>0.85*B25</f>
        <v>21.495724799999994</v>
      </c>
      <c r="C26" s="119" t="s">
        <v>64</v>
      </c>
      <c r="D26" s="120" t="s">
        <v>92</v>
      </c>
      <c r="E26" s="121">
        <f>B11/B26</f>
        <v>0.33588074220228209</v>
      </c>
      <c r="F26" s="163" t="str">
        <f>IF(B26&gt;=B11,"Safe for flexure about major axis","Unsafe for flexure about major axis")</f>
        <v>Safe for flexure about major axis</v>
      </c>
      <c r="G26" s="163"/>
      <c r="H26" s="163"/>
      <c r="I26" s="164"/>
    </row>
    <row r="27" spans="1:18" x14ac:dyDescent="0.3">
      <c r="A27" s="116"/>
    </row>
    <row r="28" spans="1:18" ht="15" hidden="1" thickBot="1" x14ac:dyDescent="0.35">
      <c r="A28" s="157" t="s">
        <v>93</v>
      </c>
      <c r="B28" s="158"/>
      <c r="C28" s="158"/>
      <c r="D28" s="158"/>
      <c r="E28" s="158"/>
      <c r="F28" s="158"/>
      <c r="G28" s="158"/>
      <c r="H28" s="158"/>
      <c r="I28" s="159"/>
    </row>
    <row r="29" spans="1:18" hidden="1" x14ac:dyDescent="0.3">
      <c r="A29" s="178" t="s">
        <v>80</v>
      </c>
      <c r="B29" s="179"/>
      <c r="C29" s="171" t="s">
        <v>94</v>
      </c>
      <c r="D29" s="171"/>
      <c r="E29" s="171"/>
      <c r="F29" s="171" t="s">
        <v>95</v>
      </c>
      <c r="G29" s="171"/>
      <c r="H29" s="171" t="str">
        <f>IF(AND(C29="Compact Flange",F29="Compact Web"),"Compact Section",IF(OR(AND(C29="Compact Flange",F29="Non-Compact Web"),AND(C29="Non-Compact Flange",F29="Compact Web"),AND(C29="Non-Compact Flange",F29="Non-Compact Web")),"Non-Compact Section","Slender Section"))</f>
        <v>Compact Section</v>
      </c>
      <c r="I29" s="172"/>
    </row>
    <row r="30" spans="1:18" hidden="1" x14ac:dyDescent="0.3">
      <c r="A30" s="107"/>
      <c r="I30" s="108"/>
    </row>
    <row r="31" spans="1:18" hidden="1" x14ac:dyDescent="0.3">
      <c r="A31" s="112" t="s">
        <v>84</v>
      </c>
      <c r="B31" s="73" t="s">
        <v>96</v>
      </c>
      <c r="I31" s="108"/>
    </row>
    <row r="32" spans="1:18" hidden="1" x14ac:dyDescent="0.3">
      <c r="A32" s="107"/>
      <c r="I32" s="108"/>
    </row>
    <row r="33" spans="1:10" hidden="1" x14ac:dyDescent="0.3">
      <c r="A33" s="112" t="s">
        <v>88</v>
      </c>
      <c r="B33" s="115">
        <f>IF(H29="Compact Section",F33,IF(H29="Non-Compact Section",MIN(F33,(F33-((F33-0.006*N19*N13)*(((((D5-G4)/2)/D4)-(15.3/(N19)^0.5))/((43*(0.57/N19)^0.5)-(15.3/(N19)^0.5))))),(F33-((F33-0.006*N19*N13)*(((G5/G4)-(58/(N19)^0.5))/((64/(N19)^0.5)-(58/(N19)^0.5)))))),"Slender Section"))</f>
        <v>4.5426000000000002</v>
      </c>
      <c r="C33" s="73" t="s">
        <v>64</v>
      </c>
      <c r="D33" s="116" t="s">
        <v>89</v>
      </c>
      <c r="E33" s="116" t="s">
        <v>90</v>
      </c>
      <c r="F33" s="115">
        <f>N15*N19/100</f>
        <v>4.5426000000000002</v>
      </c>
      <c r="G33" s="73" t="s">
        <v>64</v>
      </c>
      <c r="I33" s="108"/>
      <c r="J33" s="116"/>
    </row>
    <row r="34" spans="1:10" ht="15" hidden="1" thickBot="1" x14ac:dyDescent="0.35">
      <c r="A34" s="117" t="s">
        <v>91</v>
      </c>
      <c r="B34" s="122">
        <f>0.85*B33</f>
        <v>3.8612100000000003</v>
      </c>
      <c r="C34" s="119" t="s">
        <v>64</v>
      </c>
      <c r="D34" s="120" t="s">
        <v>92</v>
      </c>
      <c r="E34" s="121">
        <f>B12/B34</f>
        <v>0</v>
      </c>
      <c r="F34" s="163" t="str">
        <f>IF(B34&gt;=B12,"Safe for flexure about minor axis","Unsafe for flexure about minor axis")</f>
        <v>Safe for flexure about minor axis</v>
      </c>
      <c r="G34" s="163"/>
      <c r="H34" s="163"/>
      <c r="I34" s="164"/>
    </row>
    <row r="35" spans="1:10" ht="15" thickBot="1" x14ac:dyDescent="0.35">
      <c r="A35" s="116"/>
    </row>
    <row r="36" spans="1:10" ht="15" thickBot="1" x14ac:dyDescent="0.35">
      <c r="A36" s="168" t="s">
        <v>97</v>
      </c>
      <c r="B36" s="169"/>
      <c r="C36" s="169"/>
      <c r="D36" s="169"/>
      <c r="E36" s="169"/>
      <c r="F36" s="169"/>
      <c r="G36" s="169"/>
      <c r="H36" s="169"/>
      <c r="I36" s="170"/>
    </row>
    <row r="37" spans="1:10" x14ac:dyDescent="0.3">
      <c r="A37" s="123" t="s">
        <v>98</v>
      </c>
      <c r="B37" s="114">
        <f>F10/N8</f>
        <v>37.82558024860073</v>
      </c>
      <c r="C37" s="116" t="s">
        <v>89</v>
      </c>
      <c r="D37" s="73">
        <v>180</v>
      </c>
      <c r="F37" s="73" t="str">
        <f>IF(B37&lt;=180,"OK","Decrease λx")</f>
        <v>OK</v>
      </c>
      <c r="I37" s="108"/>
    </row>
    <row r="38" spans="1:10" x14ac:dyDescent="0.3">
      <c r="A38" s="123" t="s">
        <v>99</v>
      </c>
      <c r="B38" s="114">
        <f>F11/N9</f>
        <v>157.73826364070632</v>
      </c>
      <c r="C38" s="116" t="s">
        <v>89</v>
      </c>
      <c r="D38" s="73">
        <v>180</v>
      </c>
      <c r="E38" s="165" t="str">
        <f>IF(B38&lt;=180,"OK","Decrease λy")</f>
        <v>OK</v>
      </c>
      <c r="F38" s="165"/>
      <c r="G38" s="165"/>
      <c r="I38" s="108"/>
    </row>
    <row r="39" spans="1:10" x14ac:dyDescent="0.3">
      <c r="A39" s="123" t="s">
        <v>100</v>
      </c>
      <c r="B39" s="124">
        <f>MAX(B37,B38)*(N19/N21)^0.5/PI()</f>
        <v>1.6973959306544582</v>
      </c>
      <c r="I39" s="108"/>
    </row>
    <row r="40" spans="1:10" x14ac:dyDescent="0.3">
      <c r="A40" s="123" t="s">
        <v>101</v>
      </c>
      <c r="B40" s="124">
        <f>IF(B39&gt;1.1,0.648*N19/(B39)^2,(1-0.384*((B39)^2))*N19)</f>
        <v>0.53978390924430331</v>
      </c>
      <c r="C40" s="73" t="s">
        <v>83</v>
      </c>
      <c r="I40" s="108"/>
    </row>
    <row r="41" spans="1:10" x14ac:dyDescent="0.3">
      <c r="A41" s="123" t="s">
        <v>102</v>
      </c>
      <c r="B41" s="115">
        <f>B40*N10</f>
        <v>38.853645787404957</v>
      </c>
      <c r="C41" s="73" t="s">
        <v>71</v>
      </c>
      <c r="I41" s="108"/>
    </row>
    <row r="42" spans="1:10" ht="15" thickBot="1" x14ac:dyDescent="0.35">
      <c r="A42" s="117" t="s">
        <v>103</v>
      </c>
      <c r="B42" s="118">
        <f>0.8*B41</f>
        <v>31.082916629923968</v>
      </c>
      <c r="C42" s="119" t="s">
        <v>71</v>
      </c>
      <c r="D42" s="120" t="s">
        <v>92</v>
      </c>
      <c r="E42" s="121">
        <f>B14/B42</f>
        <v>0</v>
      </c>
      <c r="F42" s="163" t="str">
        <f>IF(B42&gt;=B14,"Safe for axial compression","Unsafe for axial compression")</f>
        <v>Safe for axial compression</v>
      </c>
      <c r="G42" s="163"/>
      <c r="H42" s="163"/>
      <c r="I42" s="164"/>
    </row>
    <row r="43" spans="1:10" ht="15" thickBot="1" x14ac:dyDescent="0.35">
      <c r="A43" s="116"/>
    </row>
    <row r="44" spans="1:10" ht="15" thickBot="1" x14ac:dyDescent="0.35">
      <c r="A44" s="157" t="s">
        <v>104</v>
      </c>
      <c r="B44" s="158"/>
      <c r="C44" s="158"/>
      <c r="D44" s="158"/>
      <c r="E44" s="158"/>
      <c r="F44" s="158"/>
      <c r="G44" s="158"/>
      <c r="H44" s="158"/>
      <c r="I44" s="159"/>
    </row>
    <row r="45" spans="1:10" x14ac:dyDescent="0.3">
      <c r="A45" s="173" t="s">
        <v>105</v>
      </c>
      <c r="B45" s="174"/>
      <c r="I45" s="108"/>
    </row>
    <row r="46" spans="1:10" x14ac:dyDescent="0.3">
      <c r="A46" s="123" t="s">
        <v>106</v>
      </c>
      <c r="B46" s="114">
        <f>F12/N9</f>
        <v>157.73826364070632</v>
      </c>
      <c r="D46" s="116" t="s">
        <v>89</v>
      </c>
      <c r="E46" s="73">
        <v>300</v>
      </c>
      <c r="G46" s="73" t="str">
        <f>IF(B46&lt;=300,"OK","Decrease λ")</f>
        <v>OK</v>
      </c>
      <c r="I46" s="108"/>
    </row>
    <row r="47" spans="1:10" x14ac:dyDescent="0.3">
      <c r="A47" s="123" t="s">
        <v>107</v>
      </c>
      <c r="B47" s="114">
        <f>F13/60</f>
        <v>10</v>
      </c>
      <c r="D47" s="116" t="s">
        <v>89</v>
      </c>
      <c r="E47" s="73" t="s">
        <v>108</v>
      </c>
      <c r="G47" s="73" t="str">
        <f>IF(B47&lt;=(G5+2*D4),"OK","Increase h")</f>
        <v>OK</v>
      </c>
      <c r="I47" s="108"/>
    </row>
    <row r="48" spans="1:10" x14ac:dyDescent="0.3">
      <c r="A48" s="123"/>
      <c r="I48" s="108"/>
    </row>
    <row r="49" spans="1:10" x14ac:dyDescent="0.3">
      <c r="A49" s="166" t="s">
        <v>109</v>
      </c>
      <c r="B49" s="167"/>
      <c r="I49" s="108"/>
      <c r="J49" s="116"/>
    </row>
    <row r="50" spans="1:10" x14ac:dyDescent="0.3">
      <c r="A50" s="123" t="s">
        <v>102</v>
      </c>
      <c r="B50" s="115">
        <f>N10*N19</f>
        <v>172.75200000000001</v>
      </c>
      <c r="C50" s="73" t="s">
        <v>71</v>
      </c>
      <c r="I50" s="108"/>
    </row>
    <row r="51" spans="1:10" ht="15" thickBot="1" x14ac:dyDescent="0.35">
      <c r="A51" s="117" t="s">
        <v>110</v>
      </c>
      <c r="B51" s="119">
        <f>0.85*B50</f>
        <v>146.83920000000001</v>
      </c>
      <c r="C51" s="119" t="s">
        <v>71</v>
      </c>
      <c r="D51" s="120" t="s">
        <v>92</v>
      </c>
      <c r="E51" s="121">
        <f>B15/B51</f>
        <v>0</v>
      </c>
      <c r="F51" s="163" t="str">
        <f>IF(B51&gt;=B15,"Safe for yielding at tension","Unsafe for  yielding at tension")</f>
        <v>Safe for yielding at tension</v>
      </c>
      <c r="G51" s="163"/>
      <c r="H51" s="163"/>
      <c r="I51" s="164"/>
    </row>
    <row r="52" spans="1:10" ht="15" thickBot="1" x14ac:dyDescent="0.35"/>
    <row r="53" spans="1:10" ht="15" thickBot="1" x14ac:dyDescent="0.35">
      <c r="A53" s="168" t="s">
        <v>111</v>
      </c>
      <c r="B53" s="169"/>
      <c r="C53" s="169"/>
      <c r="D53" s="169"/>
      <c r="E53" s="170"/>
      <c r="F53" s="72"/>
      <c r="G53" s="168" t="s">
        <v>112</v>
      </c>
      <c r="H53" s="169"/>
      <c r="I53" s="170"/>
    </row>
    <row r="54" spans="1:10" x14ac:dyDescent="0.3">
      <c r="A54" s="125" t="s">
        <v>113</v>
      </c>
      <c r="B54" s="126" t="s">
        <v>92</v>
      </c>
      <c r="C54" s="127">
        <f>IF(B14/B42&gt;=0.2,(B14/B42)+(8/9)*((B11/B26)+(B12/B34)),(B14/(2*B42))+(B11/B26)+(B12/B34))</f>
        <v>0.33588074220228209</v>
      </c>
      <c r="D54" s="171" t="str">
        <f>IF(B14/B42&gt;=0.2,IF((B14/B42)+(8/9)*((B11/B26)+(B12/B34))&lt;=1,"Safe for combined M+C","Unsafe for combined M+C"),IF((B14/(2*B42))+(B11/B26)+(B12/B34)&lt;=1,"Safe for combined M+C","Unsafe for combined M+C"))</f>
        <v>Safe for combined M+C</v>
      </c>
      <c r="E54" s="172"/>
      <c r="G54" s="112" t="s">
        <v>114</v>
      </c>
      <c r="H54" s="115">
        <f>IF((G5/G4)&lt;=(112/((N19)^0.5)),0.6*N11*N19,IF((G5/G4)&lt;=(139/((N19)^0.5)),0.6*N11*N19*((112/((N19)^0.5))/(G5/G4)),IF((G5/G4)&lt;=260,N11*(9500/((G5/G4)^2)),"Need Stiffners")))</f>
        <v>44.398079999999993</v>
      </c>
      <c r="I54" s="108" t="s">
        <v>71</v>
      </c>
    </row>
    <row r="55" spans="1:10" ht="15" thickBot="1" x14ac:dyDescent="0.35">
      <c r="A55" s="128" t="s">
        <v>115</v>
      </c>
      <c r="B55" s="120" t="s">
        <v>92</v>
      </c>
      <c r="C55" s="121">
        <f>IF((B15/B51)&gt;=0.2,(B15/B51)+(8/9)*((B11/B26)+(B12/B34)),(B15/(2*B51))+(B11/B26)+(B12/B34))</f>
        <v>0.33588074220228209</v>
      </c>
      <c r="D55" s="163" t="str">
        <f>IF(B15/B51&gt;=0.2,IF((B15/B51)+(8/9)*((B11/B26)+(B12/B34))&lt;=1,"Safe for combined M+T","Unsafe for combined M+T"),IF((B15/(2*B51))+(B11/B26)+(B12/B34)&lt;=1,"Safe for combined M+T","Unsafe for combined M+T"))</f>
        <v>Safe for combined M+T</v>
      </c>
      <c r="E55" s="164"/>
      <c r="G55" s="123" t="s">
        <v>116</v>
      </c>
      <c r="H55" s="129">
        <f>0.85*H54</f>
        <v>37.738367999999994</v>
      </c>
      <c r="I55" s="108" t="s">
        <v>71</v>
      </c>
    </row>
    <row r="56" spans="1:10" x14ac:dyDescent="0.3">
      <c r="C56"/>
      <c r="G56" s="130" t="s">
        <v>92</v>
      </c>
      <c r="H56" s="160">
        <f>B13/H55</f>
        <v>7.7692813849289943E-2</v>
      </c>
      <c r="I56" s="161"/>
    </row>
    <row r="57" spans="1:10" ht="15" thickBot="1" x14ac:dyDescent="0.35">
      <c r="G57" s="162" t="str">
        <f>IF(H55&gt;=B13,"Safe for Shear","Unsafe for shear")</f>
        <v>Safe for Shear</v>
      </c>
      <c r="H57" s="163"/>
      <c r="I57" s="164"/>
    </row>
    <row r="59" spans="1:10" x14ac:dyDescent="0.3">
      <c r="A59" s="165" t="str">
        <f>IF(AND(F26="Safe for flexure about major axis",F34="Safe for flexure about minor axis",F42="Safe for axial compression",F51="Safe for yielding at tension",G57="safe for shear",D54="Safe for combined M+C",D55="Safe for combined M+T"),"Safe","Unsafe")</f>
        <v>Safe</v>
      </c>
      <c r="B59" s="165"/>
      <c r="C59" s="165"/>
      <c r="D59" s="165"/>
      <c r="E59" s="165"/>
      <c r="F59" s="165"/>
      <c r="G59" s="165"/>
      <c r="H59" s="165"/>
      <c r="I59" s="165"/>
    </row>
    <row r="61" spans="1:10" x14ac:dyDescent="0.3">
      <c r="I61" s="72"/>
      <c r="J61" s="72"/>
    </row>
    <row r="63" spans="1:10" x14ac:dyDescent="0.3">
      <c r="G63" s="72"/>
      <c r="H63" s="72"/>
      <c r="I63" s="72"/>
      <c r="J63" s="72"/>
    </row>
    <row r="121" spans="1:28" x14ac:dyDescent="0.3">
      <c r="B121" s="73" t="s">
        <v>117</v>
      </c>
      <c r="C121" s="73" t="s">
        <v>118</v>
      </c>
    </row>
    <row r="122" spans="1:28" x14ac:dyDescent="0.3">
      <c r="A122" s="73" t="s">
        <v>54</v>
      </c>
      <c r="B122" s="73">
        <v>2.4</v>
      </c>
      <c r="C122" s="73">
        <v>3.7</v>
      </c>
    </row>
    <row r="123" spans="1:28" x14ac:dyDescent="0.3">
      <c r="A123" s="73" t="s">
        <v>119</v>
      </c>
      <c r="B123" s="73">
        <v>2.8</v>
      </c>
      <c r="C123" s="73">
        <v>4.4000000000000004</v>
      </c>
      <c r="E123" s="131"/>
      <c r="F123" s="131"/>
      <c r="G123" s="131"/>
      <c r="H123" s="131"/>
      <c r="I123" s="131"/>
      <c r="J123" s="131"/>
    </row>
    <row r="124" spans="1:28" x14ac:dyDescent="0.3">
      <c r="A124" s="73" t="s">
        <v>120</v>
      </c>
      <c r="B124" s="73">
        <v>3.6</v>
      </c>
      <c r="C124" s="73">
        <v>5.2</v>
      </c>
      <c r="E124" s="131"/>
      <c r="F124" s="132"/>
      <c r="G124" s="132"/>
      <c r="H124" s="132"/>
      <c r="I124" s="132"/>
      <c r="J124" s="132"/>
    </row>
    <row r="125" spans="1:28" x14ac:dyDescent="0.3">
      <c r="A125" s="131"/>
      <c r="B125" s="132"/>
      <c r="C125" s="132"/>
      <c r="D125" s="132"/>
      <c r="E125" s="132"/>
      <c r="F125" s="132"/>
      <c r="G125" s="132"/>
      <c r="H125" s="132"/>
      <c r="I125" s="132"/>
      <c r="J125" s="132"/>
    </row>
    <row r="126" spans="1:28" ht="16.5" customHeight="1" x14ac:dyDescent="0.3">
      <c r="A126" s="133"/>
      <c r="B126" s="134"/>
      <c r="C126" s="134"/>
      <c r="D126" s="134"/>
      <c r="E126" s="134"/>
      <c r="F126" s="135"/>
      <c r="G126" s="135"/>
      <c r="H126" s="136"/>
      <c r="I126" s="136"/>
      <c r="J126" s="136"/>
    </row>
    <row r="127" spans="1:28" x14ac:dyDescent="0.3">
      <c r="A127" s="133"/>
      <c r="B127" s="134"/>
      <c r="C127" s="134"/>
      <c r="D127" s="134"/>
      <c r="E127" s="134"/>
      <c r="F127" s="135"/>
      <c r="G127" s="135"/>
      <c r="H127" s="136"/>
      <c r="I127" s="136"/>
      <c r="J127" s="136"/>
      <c r="K127" s="131"/>
      <c r="L127" s="131"/>
      <c r="M127" s="131"/>
      <c r="N127" s="131"/>
      <c r="O127" s="131"/>
      <c r="P127" s="131"/>
      <c r="Q127" s="131"/>
      <c r="R127" s="131"/>
      <c r="S127" s="131"/>
      <c r="T127" s="137"/>
      <c r="U127" s="137"/>
      <c r="V127" s="137"/>
      <c r="W127" s="137"/>
      <c r="X127" s="132"/>
      <c r="AB127" s="132"/>
    </row>
    <row r="128" spans="1:28" x14ac:dyDescent="0.3">
      <c r="A128" s="133"/>
      <c r="B128" s="134"/>
      <c r="C128" s="134"/>
      <c r="D128" s="134"/>
      <c r="E128" s="134"/>
      <c r="F128" s="135"/>
      <c r="G128" s="135"/>
      <c r="H128" s="136"/>
      <c r="I128" s="136"/>
      <c r="J128" s="136"/>
      <c r="K128" s="132"/>
      <c r="L128" s="132"/>
      <c r="M128" s="132"/>
      <c r="N128" s="132"/>
      <c r="O128" s="132"/>
      <c r="P128" s="132"/>
      <c r="Q128" s="132"/>
      <c r="R128" s="132"/>
      <c r="S128" s="132"/>
      <c r="T128" s="132"/>
      <c r="U128" s="132"/>
      <c r="V128" s="132"/>
      <c r="W128" s="132"/>
      <c r="X128" s="132"/>
      <c r="AB128" s="132"/>
    </row>
    <row r="129" spans="1:24" x14ac:dyDescent="0.3">
      <c r="A129" s="133"/>
      <c r="B129" s="134"/>
      <c r="C129" s="134"/>
      <c r="D129" s="134"/>
      <c r="E129" s="134"/>
      <c r="F129" s="135"/>
      <c r="G129" s="135"/>
      <c r="H129" s="136"/>
      <c r="I129" s="136"/>
      <c r="J129" s="136"/>
      <c r="K129" s="132"/>
      <c r="L129" s="132"/>
      <c r="M129" s="132"/>
      <c r="N129" s="132"/>
      <c r="O129" s="132"/>
      <c r="P129" s="132"/>
      <c r="Q129" s="132"/>
      <c r="R129" s="132"/>
      <c r="S129" s="132"/>
      <c r="T129" s="132"/>
      <c r="U129" s="132"/>
      <c r="V129" s="132"/>
      <c r="W129" s="132"/>
      <c r="X129" s="134"/>
    </row>
    <row r="130" spans="1:24" x14ac:dyDescent="0.3">
      <c r="A130" s="133"/>
      <c r="B130" s="134"/>
      <c r="C130" s="134"/>
      <c r="D130" s="134"/>
      <c r="E130" s="134"/>
      <c r="F130" s="135"/>
      <c r="G130" s="135"/>
      <c r="H130" s="136"/>
      <c r="I130" s="136"/>
      <c r="J130" s="136"/>
      <c r="K130" s="135"/>
      <c r="L130" s="134"/>
      <c r="M130" s="134"/>
      <c r="N130" s="134"/>
      <c r="O130" s="134"/>
      <c r="P130" s="134"/>
      <c r="Q130" s="134"/>
      <c r="R130" s="134"/>
      <c r="S130" s="134"/>
      <c r="T130" s="138"/>
      <c r="U130" s="134"/>
      <c r="V130" s="134"/>
      <c r="W130" s="134"/>
      <c r="X130" s="134"/>
    </row>
    <row r="131" spans="1:24" x14ac:dyDescent="0.3">
      <c r="A131" s="133"/>
      <c r="B131" s="134"/>
      <c r="C131" s="134"/>
      <c r="D131" s="134"/>
      <c r="E131" s="134"/>
      <c r="F131" s="135"/>
      <c r="G131" s="135"/>
      <c r="H131" s="136"/>
      <c r="I131" s="136"/>
      <c r="J131" s="136"/>
      <c r="K131" s="135"/>
      <c r="L131" s="134"/>
      <c r="M131" s="134"/>
      <c r="N131" s="134"/>
      <c r="O131" s="134"/>
      <c r="P131" s="134"/>
      <c r="Q131" s="134"/>
      <c r="R131" s="134"/>
      <c r="S131" s="134"/>
      <c r="T131" s="138"/>
      <c r="U131" s="134"/>
      <c r="V131" s="134"/>
      <c r="W131" s="134"/>
      <c r="X131" s="134"/>
    </row>
    <row r="132" spans="1:24" x14ac:dyDescent="0.3">
      <c r="A132" s="133"/>
      <c r="B132" s="134"/>
      <c r="C132" s="134"/>
      <c r="D132" s="134"/>
      <c r="E132" s="134"/>
      <c r="F132" s="135"/>
      <c r="G132" s="135"/>
      <c r="H132" s="136"/>
      <c r="I132" s="136"/>
      <c r="J132" s="136"/>
      <c r="K132" s="135"/>
      <c r="L132" s="134"/>
      <c r="M132" s="134"/>
      <c r="N132" s="134"/>
      <c r="O132" s="134"/>
      <c r="P132" s="134"/>
      <c r="Q132" s="134"/>
      <c r="R132" s="134"/>
      <c r="S132" s="134"/>
      <c r="T132" s="138"/>
      <c r="U132" s="134"/>
      <c r="V132" s="134"/>
      <c r="W132" s="134"/>
      <c r="X132" s="134"/>
    </row>
    <row r="133" spans="1:24" x14ac:dyDescent="0.3">
      <c r="A133" s="133"/>
      <c r="B133" s="134"/>
      <c r="C133" s="134"/>
      <c r="D133" s="134"/>
      <c r="E133" s="134"/>
      <c r="F133" s="135"/>
      <c r="G133" s="135"/>
      <c r="H133" s="136"/>
      <c r="I133" s="136"/>
      <c r="J133" s="136"/>
      <c r="K133" s="135"/>
      <c r="L133" s="134"/>
      <c r="M133" s="134"/>
      <c r="N133" s="136"/>
      <c r="O133" s="134"/>
      <c r="P133" s="134"/>
      <c r="Q133" s="134"/>
      <c r="R133" s="134"/>
      <c r="S133" s="134"/>
      <c r="T133" s="138"/>
      <c r="U133" s="134"/>
      <c r="V133" s="134"/>
      <c r="W133" s="134"/>
      <c r="X133" s="134"/>
    </row>
    <row r="134" spans="1:24" x14ac:dyDescent="0.3">
      <c r="A134" s="133"/>
      <c r="B134" s="134"/>
      <c r="C134" s="134"/>
      <c r="D134" s="134"/>
      <c r="E134" s="134"/>
      <c r="F134" s="135"/>
      <c r="G134" s="135"/>
      <c r="H134" s="136"/>
      <c r="I134" s="136"/>
      <c r="J134" s="136"/>
      <c r="K134" s="135"/>
      <c r="L134" s="134"/>
      <c r="M134" s="134"/>
      <c r="N134" s="136"/>
      <c r="O134" s="134"/>
      <c r="P134" s="134"/>
      <c r="Q134" s="134"/>
      <c r="R134" s="134"/>
      <c r="S134" s="134"/>
      <c r="T134" s="138"/>
      <c r="U134" s="134"/>
      <c r="V134" s="134"/>
      <c r="W134" s="134"/>
      <c r="X134" s="134"/>
    </row>
    <row r="135" spans="1:24" x14ac:dyDescent="0.3">
      <c r="A135" s="133"/>
      <c r="B135" s="134"/>
      <c r="C135" s="134"/>
      <c r="D135" s="134"/>
      <c r="E135" s="134"/>
      <c r="F135" s="135"/>
      <c r="G135" s="135"/>
      <c r="H135" s="136"/>
      <c r="I135" s="136"/>
      <c r="J135" s="136"/>
      <c r="K135" s="135"/>
      <c r="L135" s="134"/>
      <c r="M135" s="134"/>
      <c r="N135" s="136"/>
      <c r="O135" s="136"/>
      <c r="P135" s="134"/>
      <c r="Q135" s="134"/>
      <c r="R135" s="134"/>
      <c r="S135" s="134"/>
      <c r="T135" s="138"/>
      <c r="U135" s="134"/>
      <c r="V135" s="134"/>
      <c r="W135" s="134"/>
      <c r="X135" s="134"/>
    </row>
    <row r="136" spans="1:24" x14ac:dyDescent="0.3">
      <c r="A136" s="133"/>
      <c r="B136" s="134"/>
      <c r="C136" s="134"/>
      <c r="D136" s="134"/>
      <c r="E136" s="134"/>
      <c r="F136" s="135"/>
      <c r="G136" s="135"/>
      <c r="H136" s="136"/>
      <c r="I136" s="136"/>
      <c r="J136" s="136"/>
      <c r="K136" s="135"/>
      <c r="L136" s="134"/>
      <c r="M136" s="134"/>
      <c r="N136" s="136"/>
      <c r="O136" s="136"/>
      <c r="P136" s="134"/>
      <c r="Q136" s="134"/>
      <c r="R136" s="134"/>
      <c r="S136" s="134"/>
      <c r="T136" s="138"/>
      <c r="U136" s="134"/>
      <c r="V136" s="134"/>
      <c r="W136" s="134"/>
      <c r="X136" s="134"/>
    </row>
    <row r="137" spans="1:24" x14ac:dyDescent="0.3">
      <c r="A137" s="133"/>
      <c r="B137" s="134"/>
      <c r="C137" s="134"/>
      <c r="D137" s="134"/>
      <c r="E137" s="134"/>
      <c r="F137" s="135"/>
      <c r="G137" s="135"/>
      <c r="H137" s="136"/>
      <c r="I137" s="136"/>
      <c r="J137" s="136"/>
      <c r="K137" s="135"/>
      <c r="L137" s="134"/>
      <c r="M137" s="134"/>
      <c r="N137" s="136"/>
      <c r="O137" s="136"/>
      <c r="P137" s="134"/>
      <c r="Q137" s="136"/>
      <c r="R137" s="134"/>
      <c r="S137" s="134"/>
      <c r="T137" s="138"/>
      <c r="U137" s="134"/>
      <c r="V137" s="134"/>
      <c r="W137" s="134"/>
      <c r="X137" s="134"/>
    </row>
    <row r="138" spans="1:24" x14ac:dyDescent="0.3">
      <c r="A138" s="133"/>
      <c r="B138" s="134"/>
      <c r="C138" s="134"/>
      <c r="D138" s="134"/>
      <c r="E138" s="134"/>
      <c r="F138" s="135"/>
      <c r="G138" s="135"/>
      <c r="H138" s="136"/>
      <c r="I138" s="136"/>
      <c r="J138" s="136"/>
      <c r="K138" s="135"/>
      <c r="L138" s="134"/>
      <c r="M138" s="134"/>
      <c r="N138" s="136"/>
      <c r="O138" s="136"/>
      <c r="P138" s="134"/>
      <c r="Q138" s="136"/>
      <c r="R138" s="134"/>
      <c r="S138" s="134"/>
      <c r="T138" s="138"/>
      <c r="U138" s="134"/>
      <c r="V138" s="134"/>
      <c r="W138" s="134"/>
      <c r="X138" s="134"/>
    </row>
    <row r="139" spans="1:24" x14ac:dyDescent="0.3">
      <c r="A139" s="133"/>
      <c r="B139" s="134"/>
      <c r="C139" s="134"/>
      <c r="D139" s="134"/>
      <c r="E139" s="134"/>
      <c r="F139" s="135"/>
      <c r="G139" s="135"/>
      <c r="H139" s="136"/>
      <c r="I139" s="136"/>
      <c r="J139" s="136"/>
      <c r="K139" s="135"/>
      <c r="L139" s="134"/>
      <c r="M139" s="134"/>
      <c r="N139" s="135"/>
      <c r="O139" s="136"/>
      <c r="P139" s="134"/>
      <c r="Q139" s="136"/>
      <c r="R139" s="134"/>
      <c r="S139" s="134"/>
      <c r="T139" s="138"/>
      <c r="U139" s="134"/>
      <c r="V139" s="134"/>
      <c r="W139" s="134"/>
      <c r="X139" s="134"/>
    </row>
    <row r="140" spans="1:24" x14ac:dyDescent="0.3">
      <c r="A140" s="133"/>
      <c r="B140" s="134"/>
      <c r="C140" s="134"/>
      <c r="D140" s="134"/>
      <c r="E140" s="134"/>
      <c r="F140" s="135"/>
      <c r="G140" s="135"/>
      <c r="H140" s="136"/>
      <c r="I140" s="136"/>
      <c r="J140" s="136"/>
      <c r="K140" s="135"/>
      <c r="L140" s="134"/>
      <c r="M140" s="134"/>
      <c r="N140" s="135"/>
      <c r="O140" s="136"/>
      <c r="P140" s="134"/>
      <c r="Q140" s="136"/>
      <c r="R140" s="134"/>
      <c r="S140" s="134"/>
      <c r="T140" s="138"/>
      <c r="U140" s="134"/>
      <c r="V140" s="134"/>
      <c r="W140" s="134"/>
      <c r="X140" s="134"/>
    </row>
    <row r="141" spans="1:24" x14ac:dyDescent="0.3">
      <c r="A141" s="133"/>
      <c r="B141" s="134"/>
      <c r="C141" s="134"/>
      <c r="D141" s="134"/>
      <c r="E141" s="134"/>
      <c r="F141" s="135"/>
      <c r="G141" s="135"/>
      <c r="H141" s="136"/>
      <c r="I141" s="136"/>
      <c r="J141" s="136"/>
      <c r="K141" s="135"/>
      <c r="L141" s="134"/>
      <c r="M141" s="134"/>
      <c r="N141" s="135"/>
      <c r="O141" s="136"/>
      <c r="P141" s="134"/>
      <c r="Q141" s="136"/>
      <c r="R141" s="136"/>
      <c r="S141" s="134"/>
      <c r="T141" s="138"/>
      <c r="U141" s="134"/>
      <c r="V141" s="134"/>
      <c r="W141" s="134"/>
      <c r="X141" s="134"/>
    </row>
    <row r="142" spans="1:24" x14ac:dyDescent="0.3">
      <c r="A142" s="133"/>
      <c r="B142" s="134"/>
      <c r="C142" s="134"/>
      <c r="D142" s="134"/>
      <c r="E142" s="134"/>
      <c r="F142" s="135"/>
      <c r="G142" s="135"/>
      <c r="H142" s="136"/>
      <c r="I142" s="136"/>
      <c r="J142" s="136"/>
      <c r="K142" s="135"/>
      <c r="L142" s="134"/>
      <c r="M142" s="134"/>
      <c r="N142" s="135"/>
      <c r="O142" s="136"/>
      <c r="P142" s="134"/>
      <c r="Q142" s="136"/>
      <c r="R142" s="136"/>
      <c r="S142" s="134"/>
      <c r="T142" s="138"/>
      <c r="U142" s="134"/>
      <c r="V142" s="134"/>
      <c r="W142" s="134"/>
      <c r="X142" s="134"/>
    </row>
    <row r="143" spans="1:24" x14ac:dyDescent="0.3">
      <c r="A143" s="133"/>
      <c r="B143" s="134"/>
      <c r="C143" s="134"/>
      <c r="D143" s="134"/>
      <c r="E143" s="134"/>
      <c r="F143" s="135"/>
      <c r="G143" s="135"/>
      <c r="H143" s="136"/>
      <c r="I143" s="136"/>
      <c r="J143" s="136"/>
      <c r="K143" s="135"/>
      <c r="L143" s="134"/>
      <c r="M143" s="134"/>
      <c r="N143" s="135"/>
      <c r="O143" s="135"/>
      <c r="P143" s="134"/>
      <c r="Q143" s="136"/>
      <c r="R143" s="136"/>
      <c r="S143" s="134"/>
      <c r="T143" s="138"/>
      <c r="U143" s="134"/>
      <c r="V143" s="134"/>
      <c r="W143" s="134"/>
      <c r="X143" s="134"/>
    </row>
    <row r="144" spans="1:24" x14ac:dyDescent="0.3">
      <c r="A144" s="133"/>
      <c r="B144" s="134"/>
      <c r="C144" s="134"/>
      <c r="D144" s="134"/>
      <c r="E144" s="134"/>
      <c r="F144" s="135"/>
      <c r="G144" s="135"/>
      <c r="H144" s="136"/>
      <c r="I144" s="136"/>
      <c r="J144" s="136"/>
      <c r="K144" s="135"/>
      <c r="L144" s="134"/>
      <c r="M144" s="134"/>
      <c r="N144" s="135"/>
      <c r="O144" s="135"/>
      <c r="P144" s="134"/>
      <c r="Q144" s="135"/>
      <c r="R144" s="136"/>
      <c r="S144" s="134"/>
      <c r="T144" s="138"/>
      <c r="U144" s="134"/>
      <c r="V144" s="134"/>
      <c r="W144" s="134"/>
      <c r="X144" s="134"/>
    </row>
    <row r="145" spans="1:24" x14ac:dyDescent="0.3">
      <c r="A145" s="133"/>
      <c r="B145" s="134"/>
      <c r="C145" s="134"/>
      <c r="D145" s="134"/>
      <c r="E145" s="134"/>
      <c r="F145" s="135"/>
      <c r="G145" s="135"/>
      <c r="H145" s="136"/>
      <c r="I145" s="136"/>
      <c r="J145" s="136"/>
      <c r="K145" s="135"/>
      <c r="L145" s="134"/>
      <c r="M145" s="134"/>
      <c r="N145" s="135"/>
      <c r="O145" s="135"/>
      <c r="P145" s="134"/>
      <c r="Q145" s="135"/>
      <c r="R145" s="136"/>
      <c r="S145" s="134"/>
      <c r="T145" s="138"/>
      <c r="U145" s="134"/>
      <c r="V145" s="134"/>
      <c r="W145" s="134"/>
      <c r="X145" s="134"/>
    </row>
    <row r="146" spans="1:24" x14ac:dyDescent="0.3">
      <c r="A146" s="133"/>
      <c r="B146" s="134"/>
      <c r="C146" s="134"/>
      <c r="D146" s="134"/>
      <c r="E146" s="134"/>
      <c r="F146" s="135"/>
      <c r="G146" s="135"/>
      <c r="H146" s="136"/>
      <c r="I146" s="136"/>
      <c r="J146" s="136"/>
      <c r="K146" s="135"/>
      <c r="L146" s="134"/>
      <c r="M146" s="134"/>
      <c r="N146" s="135"/>
      <c r="O146" s="135"/>
      <c r="P146" s="134"/>
      <c r="Q146" s="135"/>
      <c r="R146" s="136"/>
      <c r="S146" s="134"/>
      <c r="T146" s="138"/>
      <c r="U146" s="134"/>
      <c r="V146" s="134"/>
      <c r="W146" s="134"/>
      <c r="X146" s="134"/>
    </row>
    <row r="147" spans="1:24" x14ac:dyDescent="0.3">
      <c r="A147" s="133"/>
      <c r="B147" s="134"/>
      <c r="C147" s="134"/>
      <c r="D147" s="134"/>
      <c r="E147" s="134"/>
      <c r="F147" s="135"/>
      <c r="G147" s="135"/>
      <c r="H147" s="136"/>
      <c r="I147" s="136"/>
      <c r="J147" s="136"/>
      <c r="K147" s="135"/>
      <c r="L147" s="134"/>
      <c r="M147" s="134"/>
      <c r="N147" s="135"/>
      <c r="O147" s="135"/>
      <c r="P147" s="134"/>
      <c r="Q147" s="135"/>
      <c r="R147" s="136"/>
      <c r="S147" s="134"/>
      <c r="T147" s="138"/>
      <c r="U147" s="134"/>
      <c r="V147" s="134"/>
      <c r="W147" s="134"/>
      <c r="X147" s="134"/>
    </row>
    <row r="148" spans="1:24" x14ac:dyDescent="0.3">
      <c r="A148" s="133"/>
      <c r="B148" s="134"/>
      <c r="C148" s="134"/>
      <c r="D148" s="134"/>
      <c r="E148" s="134"/>
      <c r="F148" s="135"/>
      <c r="G148" s="135"/>
      <c r="H148" s="136"/>
      <c r="I148" s="136"/>
      <c r="J148" s="136"/>
      <c r="K148" s="135"/>
      <c r="L148" s="134"/>
      <c r="M148" s="134"/>
      <c r="N148" s="135"/>
      <c r="O148" s="135"/>
      <c r="P148" s="134"/>
      <c r="Q148" s="135"/>
      <c r="R148" s="136"/>
      <c r="S148" s="134"/>
      <c r="T148" s="138"/>
      <c r="U148" s="134"/>
      <c r="V148" s="134"/>
      <c r="W148" s="134"/>
      <c r="X148" s="134"/>
    </row>
    <row r="149" spans="1:24" x14ac:dyDescent="0.3">
      <c r="A149" s="133"/>
      <c r="B149" s="134"/>
      <c r="C149" s="134"/>
      <c r="D149" s="134"/>
      <c r="E149" s="134"/>
      <c r="F149" s="135"/>
      <c r="G149" s="135"/>
      <c r="H149" s="136"/>
      <c r="I149" s="136"/>
      <c r="J149" s="136"/>
      <c r="K149" s="135"/>
      <c r="L149" s="134"/>
      <c r="M149" s="134"/>
      <c r="N149" s="135"/>
      <c r="O149" s="135"/>
      <c r="P149" s="134"/>
      <c r="Q149" s="135"/>
      <c r="R149" s="136"/>
      <c r="S149" s="134"/>
      <c r="T149" s="138"/>
      <c r="U149" s="134"/>
      <c r="V149" s="134"/>
      <c r="W149" s="134"/>
      <c r="X149" s="134"/>
    </row>
    <row r="150" spans="1:24" x14ac:dyDescent="0.3">
      <c r="A150" s="133"/>
      <c r="B150" s="134"/>
      <c r="C150" s="134"/>
      <c r="D150" s="134"/>
      <c r="E150" s="134"/>
      <c r="F150" s="135"/>
      <c r="G150" s="135"/>
      <c r="H150" s="136"/>
      <c r="I150" s="136"/>
      <c r="J150" s="136"/>
      <c r="K150" s="135"/>
      <c r="L150" s="134"/>
      <c r="M150" s="134"/>
      <c r="N150" s="135"/>
      <c r="O150" s="135"/>
      <c r="P150" s="134"/>
      <c r="Q150" s="135"/>
      <c r="R150" s="136"/>
      <c r="S150" s="134"/>
      <c r="T150" s="138"/>
      <c r="U150" s="134"/>
      <c r="V150" s="134"/>
      <c r="W150" s="134"/>
      <c r="X150" s="134"/>
    </row>
    <row r="151" spans="1:24" x14ac:dyDescent="0.3">
      <c r="K151" s="135"/>
      <c r="L151" s="134"/>
      <c r="M151" s="134"/>
      <c r="N151" s="135"/>
      <c r="O151" s="135"/>
      <c r="P151" s="134"/>
      <c r="Q151" s="135"/>
      <c r="R151" s="136"/>
      <c r="S151" s="134"/>
      <c r="T151" s="138"/>
      <c r="U151" s="134"/>
      <c r="V151" s="134"/>
      <c r="W151" s="134"/>
      <c r="X151" s="134"/>
    </row>
    <row r="152" spans="1:24" x14ac:dyDescent="0.3">
      <c r="A152" s="131"/>
      <c r="B152" s="131"/>
      <c r="C152" s="131"/>
      <c r="D152" s="131"/>
      <c r="E152" s="131"/>
      <c r="F152" s="131"/>
      <c r="G152" s="131"/>
      <c r="H152" s="131"/>
      <c r="I152" s="131"/>
      <c r="J152" s="131"/>
      <c r="K152" s="135"/>
      <c r="L152" s="134"/>
      <c r="M152" s="134"/>
      <c r="N152" s="135"/>
      <c r="O152" s="135"/>
      <c r="P152" s="134"/>
      <c r="Q152" s="135"/>
      <c r="R152" s="136"/>
      <c r="S152" s="134"/>
      <c r="T152" s="138"/>
      <c r="U152" s="134"/>
      <c r="V152" s="134"/>
      <c r="W152" s="134"/>
      <c r="X152" s="134"/>
    </row>
    <row r="153" spans="1:24" x14ac:dyDescent="0.3">
      <c r="A153" s="131"/>
      <c r="B153" s="131"/>
      <c r="C153" s="131"/>
      <c r="D153" s="131"/>
      <c r="E153" s="131"/>
      <c r="F153" s="132"/>
      <c r="G153" s="132"/>
      <c r="H153" s="132"/>
      <c r="I153" s="132"/>
      <c r="J153" s="132"/>
      <c r="K153" s="135"/>
      <c r="L153" s="134"/>
      <c r="M153" s="134"/>
      <c r="N153" s="135"/>
      <c r="O153" s="135"/>
      <c r="P153" s="134"/>
      <c r="Q153" s="135"/>
      <c r="R153" s="136"/>
      <c r="S153" s="134"/>
      <c r="T153" s="138"/>
      <c r="U153" s="134"/>
      <c r="V153" s="134"/>
      <c r="W153" s="134"/>
      <c r="X153" s="134"/>
    </row>
    <row r="154" spans="1:24" x14ac:dyDescent="0.3">
      <c r="A154" s="131"/>
      <c r="B154" s="132"/>
      <c r="C154" s="132"/>
      <c r="D154" s="132"/>
      <c r="E154" s="132"/>
      <c r="F154" s="139"/>
      <c r="G154" s="139"/>
      <c r="H154" s="139"/>
      <c r="I154" s="139"/>
      <c r="J154" s="139"/>
      <c r="K154" s="135"/>
      <c r="L154" s="134"/>
      <c r="M154" s="134"/>
      <c r="N154" s="135"/>
      <c r="O154" s="135"/>
      <c r="P154" s="134"/>
      <c r="Q154" s="135"/>
      <c r="R154" s="138"/>
      <c r="S154" s="134"/>
      <c r="T154" s="138"/>
      <c r="U154" s="134"/>
      <c r="V154" s="134"/>
      <c r="W154" s="134"/>
    </row>
    <row r="155" spans="1:24" ht="16.5" customHeight="1" x14ac:dyDescent="0.3">
      <c r="A155" s="133"/>
      <c r="B155" s="134"/>
      <c r="C155" s="134"/>
      <c r="D155" s="134"/>
      <c r="E155" s="134"/>
      <c r="F155" s="135"/>
      <c r="G155" s="135"/>
      <c r="H155" s="136"/>
      <c r="I155" s="136"/>
      <c r="J155" s="136"/>
    </row>
    <row r="156" spans="1:24" x14ac:dyDescent="0.3">
      <c r="A156" s="133"/>
      <c r="B156" s="134"/>
      <c r="C156" s="134"/>
      <c r="D156" s="134"/>
      <c r="E156" s="134"/>
      <c r="F156" s="135"/>
      <c r="G156" s="135"/>
      <c r="H156" s="136"/>
      <c r="I156" s="136"/>
      <c r="J156" s="136"/>
      <c r="K156" s="131"/>
      <c r="L156" s="131"/>
      <c r="M156" s="131"/>
      <c r="N156" s="131"/>
      <c r="O156" s="131"/>
      <c r="P156" s="131"/>
      <c r="Q156" s="131"/>
      <c r="R156" s="131"/>
      <c r="S156" s="137"/>
      <c r="T156" s="137"/>
      <c r="U156" s="137"/>
      <c r="V156" s="137"/>
    </row>
    <row r="157" spans="1:24" x14ac:dyDescent="0.3">
      <c r="A157" s="133"/>
      <c r="B157" s="134"/>
      <c r="C157" s="134"/>
      <c r="D157" s="134"/>
      <c r="E157" s="134"/>
      <c r="F157" s="135"/>
      <c r="G157" s="135"/>
      <c r="H157" s="136"/>
      <c r="I157" s="136"/>
      <c r="J157" s="136"/>
      <c r="K157" s="132"/>
      <c r="L157" s="132"/>
      <c r="M157" s="132"/>
      <c r="N157" s="132"/>
      <c r="O157" s="132"/>
      <c r="P157" s="132"/>
      <c r="Q157" s="132"/>
      <c r="R157" s="132"/>
      <c r="S157" s="132"/>
      <c r="T157" s="132"/>
      <c r="U157" s="132"/>
      <c r="V157" s="132"/>
    </row>
    <row r="158" spans="1:24" x14ac:dyDescent="0.3">
      <c r="A158" s="133"/>
      <c r="B158" s="134"/>
      <c r="C158" s="134"/>
      <c r="D158" s="134"/>
      <c r="E158" s="134"/>
      <c r="F158" s="135"/>
      <c r="G158" s="135"/>
      <c r="H158" s="136"/>
      <c r="I158" s="136"/>
      <c r="J158" s="136"/>
      <c r="K158" s="139"/>
      <c r="L158" s="139"/>
      <c r="M158" s="132"/>
      <c r="N158" s="132"/>
      <c r="O158" s="132"/>
      <c r="P158" s="132"/>
      <c r="Q158" s="132"/>
      <c r="R158" s="132"/>
      <c r="S158" s="132"/>
      <c r="T158" s="132"/>
      <c r="U158" s="132"/>
      <c r="V158" s="132"/>
    </row>
    <row r="159" spans="1:24" x14ac:dyDescent="0.3">
      <c r="A159" s="133"/>
      <c r="B159" s="134"/>
      <c r="C159" s="134"/>
      <c r="D159" s="134"/>
      <c r="E159" s="134"/>
      <c r="F159" s="135"/>
      <c r="G159" s="135"/>
      <c r="H159" s="136"/>
      <c r="I159" s="136"/>
      <c r="J159" s="136"/>
      <c r="K159" s="136"/>
      <c r="L159" s="136"/>
      <c r="M159" s="136"/>
      <c r="N159" s="136"/>
      <c r="O159" s="134"/>
      <c r="P159" s="135"/>
      <c r="Q159" s="134"/>
      <c r="R159" s="134"/>
      <c r="S159" s="134"/>
      <c r="T159" s="134"/>
      <c r="U159" s="134"/>
      <c r="V159" s="134"/>
    </row>
    <row r="160" spans="1:24" x14ac:dyDescent="0.3">
      <c r="A160" s="133"/>
      <c r="B160" s="134"/>
      <c r="C160" s="134"/>
      <c r="D160" s="134"/>
      <c r="E160" s="134"/>
      <c r="F160" s="135"/>
      <c r="G160" s="135"/>
      <c r="H160" s="136"/>
      <c r="I160" s="136"/>
      <c r="J160" s="136"/>
      <c r="K160" s="136"/>
      <c r="L160" s="136"/>
      <c r="M160" s="135"/>
      <c r="N160" s="136"/>
      <c r="O160" s="134"/>
      <c r="P160" s="135"/>
      <c r="Q160" s="135"/>
      <c r="R160" s="134"/>
      <c r="S160" s="134"/>
      <c r="T160" s="134"/>
      <c r="U160" s="134"/>
      <c r="V160" s="134"/>
    </row>
    <row r="161" spans="1:22" x14ac:dyDescent="0.3">
      <c r="A161" s="133"/>
      <c r="B161" s="134"/>
      <c r="C161" s="134"/>
      <c r="D161" s="134"/>
      <c r="E161" s="134"/>
      <c r="F161" s="135"/>
      <c r="G161" s="135"/>
      <c r="H161" s="136"/>
      <c r="I161" s="136"/>
      <c r="J161" s="136"/>
      <c r="K161" s="136"/>
      <c r="L161" s="136"/>
      <c r="M161" s="135"/>
      <c r="N161" s="136"/>
      <c r="O161" s="134"/>
      <c r="P161" s="135"/>
      <c r="Q161" s="135"/>
      <c r="R161" s="134"/>
      <c r="S161" s="135"/>
      <c r="T161" s="134"/>
      <c r="U161" s="134"/>
      <c r="V161" s="134"/>
    </row>
    <row r="162" spans="1:22" x14ac:dyDescent="0.3">
      <c r="A162" s="133"/>
      <c r="B162" s="134"/>
      <c r="C162" s="134"/>
      <c r="D162" s="134"/>
      <c r="E162" s="134"/>
      <c r="F162" s="135"/>
      <c r="G162" s="135"/>
      <c r="H162" s="136"/>
      <c r="I162" s="136"/>
      <c r="J162" s="136"/>
      <c r="K162" s="136"/>
      <c r="L162" s="136"/>
      <c r="M162" s="135"/>
      <c r="N162" s="136"/>
      <c r="O162" s="134"/>
      <c r="P162" s="135"/>
      <c r="Q162" s="135"/>
      <c r="R162" s="134"/>
      <c r="S162" s="135"/>
      <c r="T162" s="134"/>
      <c r="U162" s="134"/>
      <c r="V162" s="134"/>
    </row>
    <row r="163" spans="1:22" x14ac:dyDescent="0.3">
      <c r="A163" s="133"/>
      <c r="B163" s="134"/>
      <c r="C163" s="134"/>
      <c r="D163" s="134"/>
      <c r="E163" s="134"/>
      <c r="F163" s="135"/>
      <c r="G163" s="135"/>
      <c r="H163" s="136"/>
      <c r="I163" s="136"/>
      <c r="J163" s="136"/>
      <c r="K163" s="136"/>
      <c r="L163" s="136"/>
      <c r="M163" s="135"/>
      <c r="N163" s="135"/>
      <c r="O163" s="134"/>
      <c r="P163" s="135"/>
      <c r="Q163" s="135"/>
      <c r="R163" s="134"/>
      <c r="S163" s="135"/>
      <c r="T163" s="134"/>
      <c r="U163" s="134"/>
      <c r="V163" s="134"/>
    </row>
    <row r="164" spans="1:22" x14ac:dyDescent="0.3">
      <c r="A164" s="133"/>
      <c r="B164" s="134"/>
      <c r="C164" s="134"/>
      <c r="D164" s="134"/>
      <c r="E164" s="134"/>
      <c r="F164" s="135"/>
      <c r="G164" s="135"/>
      <c r="H164" s="136"/>
      <c r="I164" s="136"/>
      <c r="J164" s="136"/>
      <c r="K164" s="136"/>
      <c r="L164" s="136"/>
      <c r="M164" s="135"/>
      <c r="N164" s="135"/>
      <c r="O164" s="134"/>
      <c r="P164" s="135"/>
      <c r="Q164" s="135"/>
      <c r="R164" s="134"/>
      <c r="S164" s="135"/>
      <c r="T164" s="134"/>
      <c r="U164" s="134"/>
      <c r="V164" s="134"/>
    </row>
    <row r="165" spans="1:22" x14ac:dyDescent="0.3">
      <c r="A165" s="133"/>
      <c r="B165" s="134"/>
      <c r="C165" s="134"/>
      <c r="D165" s="134"/>
      <c r="E165" s="134"/>
      <c r="F165" s="135"/>
      <c r="G165" s="135"/>
      <c r="H165" s="136"/>
      <c r="I165" s="136"/>
      <c r="J165" s="136"/>
      <c r="K165" s="136"/>
      <c r="L165" s="136"/>
      <c r="M165" s="135"/>
      <c r="N165" s="135"/>
      <c r="O165" s="134"/>
      <c r="P165" s="135"/>
      <c r="Q165" s="135"/>
      <c r="R165" s="134"/>
      <c r="S165" s="135"/>
      <c r="T165" s="134"/>
      <c r="U165" s="134"/>
      <c r="V165" s="134"/>
    </row>
    <row r="166" spans="1:22" x14ac:dyDescent="0.3">
      <c r="A166" s="133"/>
      <c r="B166" s="134"/>
      <c r="C166" s="134"/>
      <c r="D166" s="134"/>
      <c r="E166" s="134"/>
      <c r="F166" s="135"/>
      <c r="G166" s="135"/>
      <c r="H166" s="136"/>
      <c r="I166" s="136"/>
      <c r="J166" s="136"/>
      <c r="K166" s="136"/>
      <c r="L166" s="136"/>
      <c r="M166" s="135"/>
      <c r="N166" s="135"/>
      <c r="O166" s="134"/>
      <c r="P166" s="135"/>
      <c r="Q166" s="135"/>
      <c r="R166" s="134"/>
      <c r="S166" s="135"/>
      <c r="T166" s="134"/>
      <c r="U166" s="134"/>
      <c r="V166" s="134"/>
    </row>
    <row r="167" spans="1:22" x14ac:dyDescent="0.3">
      <c r="A167" s="133"/>
      <c r="B167" s="134"/>
      <c r="C167" s="134"/>
      <c r="D167" s="134"/>
      <c r="E167" s="134"/>
      <c r="F167" s="135"/>
      <c r="G167" s="135"/>
      <c r="H167" s="136"/>
      <c r="I167" s="136"/>
      <c r="J167" s="136"/>
      <c r="K167" s="136"/>
      <c r="L167" s="136"/>
      <c r="M167" s="135"/>
      <c r="N167" s="135"/>
      <c r="O167" s="134"/>
      <c r="P167" s="135"/>
      <c r="Q167" s="135"/>
      <c r="R167" s="134"/>
      <c r="S167" s="135"/>
      <c r="T167" s="134"/>
      <c r="U167" s="134"/>
      <c r="V167" s="134"/>
    </row>
    <row r="168" spans="1:22" x14ac:dyDescent="0.3">
      <c r="A168" s="133"/>
      <c r="B168" s="134"/>
      <c r="C168" s="134"/>
      <c r="D168" s="134"/>
      <c r="E168" s="134"/>
      <c r="F168" s="135"/>
      <c r="G168" s="135"/>
      <c r="H168" s="136"/>
      <c r="I168" s="136"/>
      <c r="J168" s="136"/>
      <c r="K168" s="136"/>
      <c r="L168" s="136"/>
      <c r="M168" s="135"/>
      <c r="N168" s="135"/>
      <c r="O168" s="134"/>
      <c r="P168" s="135"/>
      <c r="Q168" s="135"/>
      <c r="R168" s="134"/>
      <c r="S168" s="135"/>
      <c r="T168" s="134"/>
      <c r="U168" s="134"/>
      <c r="V168" s="134"/>
    </row>
    <row r="169" spans="1:22" x14ac:dyDescent="0.3">
      <c r="A169" s="133"/>
      <c r="B169" s="134"/>
      <c r="C169" s="134"/>
      <c r="D169" s="134"/>
      <c r="E169" s="134"/>
      <c r="F169" s="135"/>
      <c r="G169" s="135"/>
      <c r="H169" s="136"/>
      <c r="I169" s="136"/>
      <c r="J169" s="136"/>
      <c r="K169" s="136"/>
      <c r="L169" s="136"/>
      <c r="M169" s="135"/>
      <c r="N169" s="135"/>
      <c r="O169" s="134"/>
      <c r="P169" s="135"/>
      <c r="Q169" s="135"/>
      <c r="R169" s="134"/>
      <c r="S169" s="135"/>
      <c r="T169" s="134"/>
      <c r="U169" s="134"/>
      <c r="V169" s="134"/>
    </row>
    <row r="170" spans="1:22" x14ac:dyDescent="0.3">
      <c r="A170" s="133"/>
      <c r="B170" s="134"/>
      <c r="C170" s="134"/>
      <c r="D170" s="134"/>
      <c r="E170" s="134"/>
      <c r="F170" s="135"/>
      <c r="G170" s="135"/>
      <c r="H170" s="136"/>
      <c r="I170" s="136"/>
      <c r="J170" s="136"/>
      <c r="K170" s="136"/>
      <c r="L170" s="136"/>
      <c r="N170" s="135"/>
      <c r="O170" s="134"/>
      <c r="P170" s="135"/>
      <c r="Q170" s="135"/>
      <c r="R170" s="134"/>
      <c r="S170" s="135"/>
      <c r="T170" s="134"/>
      <c r="U170" s="134"/>
      <c r="V170" s="134"/>
    </row>
    <row r="171" spans="1:22" x14ac:dyDescent="0.3">
      <c r="A171" s="133"/>
      <c r="B171" s="134"/>
      <c r="C171" s="134"/>
      <c r="D171" s="134"/>
      <c r="E171" s="134"/>
      <c r="F171" s="135"/>
      <c r="G171" s="135"/>
      <c r="H171" s="136"/>
      <c r="I171" s="136"/>
      <c r="J171" s="136"/>
      <c r="K171" s="136"/>
      <c r="L171" s="136"/>
      <c r="N171" s="135"/>
      <c r="O171" s="134"/>
      <c r="P171" s="135"/>
      <c r="Q171" s="135"/>
      <c r="R171" s="134"/>
      <c r="S171" s="135"/>
      <c r="T171" s="134"/>
      <c r="U171" s="134"/>
      <c r="V171" s="134"/>
    </row>
    <row r="172" spans="1:22" x14ac:dyDescent="0.3">
      <c r="A172" s="133"/>
      <c r="B172" s="134"/>
      <c r="C172" s="134"/>
      <c r="D172" s="134"/>
      <c r="E172" s="134"/>
      <c r="F172" s="135"/>
      <c r="G172" s="135"/>
      <c r="H172" s="136"/>
      <c r="I172" s="136"/>
      <c r="J172" s="136"/>
      <c r="K172" s="136"/>
      <c r="L172" s="136"/>
      <c r="N172" s="135"/>
      <c r="O172" s="134"/>
      <c r="P172" s="135"/>
      <c r="Q172" s="135"/>
      <c r="R172" s="134"/>
      <c r="S172" s="135"/>
      <c r="T172" s="134"/>
      <c r="U172" s="134"/>
      <c r="V172" s="134"/>
    </row>
    <row r="173" spans="1:22" x14ac:dyDescent="0.3">
      <c r="K173" s="136"/>
      <c r="L173" s="136"/>
      <c r="N173" s="135"/>
      <c r="O173" s="134"/>
      <c r="P173" s="135"/>
      <c r="Q173" s="135"/>
      <c r="R173" s="134"/>
      <c r="S173" s="135"/>
      <c r="T173" s="134"/>
      <c r="U173" s="134"/>
      <c r="V173" s="134"/>
    </row>
    <row r="174" spans="1:22" x14ac:dyDescent="0.3">
      <c r="A174" s="131"/>
      <c r="B174" s="131"/>
      <c r="C174" s="131"/>
      <c r="D174" s="131"/>
      <c r="E174" s="131"/>
      <c r="F174" s="131"/>
      <c r="G174" s="131"/>
      <c r="H174" s="131"/>
      <c r="I174" s="131"/>
      <c r="J174" s="131"/>
      <c r="K174" s="136"/>
      <c r="L174" s="136"/>
      <c r="N174" s="135"/>
      <c r="O174" s="134"/>
      <c r="P174" s="135"/>
      <c r="Q174" s="135"/>
      <c r="R174" s="134"/>
      <c r="S174" s="135"/>
      <c r="T174" s="134"/>
      <c r="U174" s="134"/>
      <c r="V174" s="134"/>
    </row>
    <row r="175" spans="1:22" x14ac:dyDescent="0.3">
      <c r="A175" s="131"/>
      <c r="B175" s="131"/>
      <c r="C175" s="131"/>
      <c r="D175" s="131"/>
      <c r="E175" s="131"/>
      <c r="F175" s="132"/>
      <c r="G175" s="132"/>
      <c r="H175" s="132"/>
      <c r="I175" s="132"/>
      <c r="J175" s="132"/>
      <c r="K175" s="136"/>
      <c r="L175" s="136"/>
      <c r="N175" s="135"/>
      <c r="O175" s="134"/>
      <c r="P175" s="135"/>
      <c r="Q175" s="135"/>
      <c r="R175" s="134"/>
      <c r="S175" s="135"/>
      <c r="T175" s="134"/>
      <c r="U175" s="134"/>
      <c r="V175" s="134"/>
    </row>
    <row r="176" spans="1:22" x14ac:dyDescent="0.3">
      <c r="A176" s="131"/>
      <c r="B176" s="132"/>
      <c r="C176" s="132"/>
      <c r="D176" s="132"/>
      <c r="E176" s="132"/>
      <c r="F176" s="132"/>
      <c r="G176" s="132"/>
      <c r="H176" s="132"/>
      <c r="I176" s="132"/>
      <c r="J176" s="132"/>
      <c r="K176" s="136"/>
      <c r="L176" s="136"/>
      <c r="N176" s="135"/>
      <c r="O176" s="134"/>
      <c r="P176" s="135"/>
      <c r="Q176" s="135"/>
      <c r="R176" s="134"/>
      <c r="S176" s="135"/>
      <c r="T176" s="134"/>
      <c r="U176" s="134"/>
      <c r="V176" s="134"/>
    </row>
    <row r="177" spans="1:21" ht="16.5" customHeight="1" x14ac:dyDescent="0.3">
      <c r="A177" s="133"/>
      <c r="B177" s="134"/>
      <c r="C177" s="134"/>
      <c r="D177" s="134"/>
      <c r="E177" s="134"/>
      <c r="F177" s="135"/>
      <c r="G177" s="135"/>
      <c r="H177" s="135"/>
      <c r="I177" s="135"/>
      <c r="J177" s="135"/>
    </row>
    <row r="178" spans="1:21" x14ac:dyDescent="0.3">
      <c r="A178" s="133"/>
      <c r="B178" s="134"/>
      <c r="C178" s="134"/>
      <c r="D178" s="134"/>
      <c r="E178" s="134"/>
      <c r="F178" s="135"/>
      <c r="G178" s="135"/>
      <c r="H178" s="135"/>
      <c r="I178" s="135"/>
      <c r="J178" s="135"/>
      <c r="K178" s="131"/>
      <c r="L178" s="131"/>
      <c r="M178" s="131"/>
      <c r="N178" s="131"/>
      <c r="O178" s="131"/>
      <c r="P178" s="131"/>
      <c r="Q178" s="131"/>
      <c r="R178" s="137"/>
      <c r="S178" s="137"/>
      <c r="T178" s="137"/>
      <c r="U178" s="137"/>
    </row>
    <row r="179" spans="1:21" x14ac:dyDescent="0.3">
      <c r="A179" s="133"/>
      <c r="B179" s="134"/>
      <c r="C179" s="134"/>
      <c r="D179" s="134"/>
      <c r="E179" s="134"/>
      <c r="F179" s="135"/>
      <c r="G179" s="135"/>
      <c r="H179" s="135"/>
      <c r="I179" s="135"/>
      <c r="J179" s="135"/>
      <c r="K179" s="132"/>
      <c r="L179" s="132"/>
      <c r="M179" s="132"/>
      <c r="N179" s="132"/>
      <c r="O179" s="132"/>
      <c r="P179" s="132"/>
      <c r="Q179" s="132"/>
      <c r="R179" s="132"/>
      <c r="S179" s="132"/>
      <c r="T179" s="132"/>
      <c r="U179" s="132"/>
    </row>
    <row r="180" spans="1:21" x14ac:dyDescent="0.3">
      <c r="A180" s="133"/>
      <c r="B180" s="134"/>
      <c r="C180" s="134"/>
      <c r="D180" s="134"/>
      <c r="E180" s="134"/>
      <c r="F180" s="135"/>
      <c r="G180" s="135"/>
      <c r="H180" s="135"/>
      <c r="I180" s="135"/>
      <c r="J180" s="135"/>
      <c r="K180" s="132"/>
      <c r="L180" s="132"/>
      <c r="M180" s="132"/>
      <c r="N180" s="132"/>
      <c r="O180" s="132"/>
      <c r="P180" s="132"/>
      <c r="Q180" s="132"/>
      <c r="R180" s="132"/>
      <c r="S180" s="132"/>
      <c r="T180" s="132"/>
      <c r="U180" s="132"/>
    </row>
    <row r="181" spans="1:21" x14ac:dyDescent="0.3">
      <c r="A181" s="133"/>
      <c r="B181" s="134"/>
      <c r="C181" s="134"/>
      <c r="D181" s="134"/>
      <c r="E181" s="134"/>
      <c r="F181" s="135"/>
      <c r="G181" s="135"/>
      <c r="H181" s="135"/>
      <c r="I181" s="135"/>
      <c r="J181" s="135"/>
      <c r="K181" s="135"/>
      <c r="L181" s="135"/>
      <c r="M181" s="135"/>
      <c r="N181" s="134"/>
      <c r="O181" s="135"/>
      <c r="P181" s="134"/>
      <c r="Q181" s="134"/>
      <c r="R181" s="140"/>
      <c r="S181" s="140"/>
      <c r="T181" s="134"/>
      <c r="U181" s="134"/>
    </row>
    <row r="182" spans="1:21" x14ac:dyDescent="0.3">
      <c r="A182" s="133"/>
      <c r="B182" s="134"/>
      <c r="C182" s="134"/>
      <c r="D182" s="134"/>
      <c r="E182" s="134"/>
      <c r="F182" s="135"/>
      <c r="G182" s="135"/>
      <c r="H182" s="135"/>
      <c r="I182" s="135"/>
      <c r="J182" s="135"/>
      <c r="K182" s="135"/>
      <c r="L182" s="135"/>
      <c r="M182" s="135"/>
      <c r="N182" s="134"/>
      <c r="O182" s="135"/>
      <c r="P182" s="134"/>
      <c r="Q182" s="134"/>
      <c r="R182" s="140"/>
      <c r="S182" s="140"/>
      <c r="T182" s="134"/>
      <c r="U182" s="134"/>
    </row>
    <row r="183" spans="1:21" x14ac:dyDescent="0.3">
      <c r="A183" s="133"/>
      <c r="B183" s="134"/>
      <c r="C183" s="134"/>
      <c r="D183" s="134"/>
      <c r="E183" s="134"/>
      <c r="F183" s="135"/>
      <c r="G183" s="135"/>
      <c r="H183" s="135"/>
      <c r="I183" s="135"/>
      <c r="J183" s="135"/>
      <c r="K183" s="135"/>
      <c r="L183" s="135"/>
      <c r="M183" s="135"/>
      <c r="N183" s="134"/>
      <c r="O183" s="135"/>
      <c r="P183" s="134"/>
      <c r="Q183" s="134"/>
      <c r="R183" s="140"/>
      <c r="S183" s="140"/>
      <c r="T183" s="134"/>
      <c r="U183" s="134"/>
    </row>
    <row r="184" spans="1:21" x14ac:dyDescent="0.3">
      <c r="A184" s="133"/>
      <c r="B184" s="134"/>
      <c r="C184" s="134"/>
      <c r="D184" s="134"/>
      <c r="E184" s="134"/>
      <c r="F184" s="135"/>
      <c r="G184" s="135"/>
      <c r="H184" s="135"/>
      <c r="I184" s="135"/>
      <c r="J184" s="135"/>
      <c r="K184" s="135"/>
      <c r="L184" s="135"/>
      <c r="M184" s="135"/>
      <c r="N184" s="134"/>
      <c r="O184" s="135"/>
      <c r="P184" s="136"/>
      <c r="Q184" s="134"/>
      <c r="R184" s="138"/>
      <c r="S184" s="134"/>
      <c r="T184" s="134"/>
      <c r="U184" s="134"/>
    </row>
    <row r="185" spans="1:21" x14ac:dyDescent="0.3">
      <c r="A185" s="133"/>
      <c r="B185" s="134"/>
      <c r="C185" s="134"/>
      <c r="D185" s="134"/>
      <c r="E185" s="134"/>
      <c r="F185" s="135"/>
      <c r="G185" s="135"/>
      <c r="H185" s="135"/>
      <c r="I185" s="135"/>
      <c r="J185" s="135"/>
      <c r="K185" s="135"/>
      <c r="L185" s="135"/>
      <c r="M185" s="135"/>
      <c r="N185" s="134"/>
      <c r="O185" s="135"/>
      <c r="P185" s="136"/>
      <c r="Q185" s="134"/>
      <c r="R185" s="138"/>
      <c r="S185" s="134"/>
      <c r="T185" s="134"/>
      <c r="U185" s="134"/>
    </row>
    <row r="186" spans="1:21" x14ac:dyDescent="0.3">
      <c r="A186" s="133"/>
      <c r="B186" s="134"/>
      <c r="C186" s="134"/>
      <c r="D186" s="134"/>
      <c r="E186" s="134"/>
      <c r="F186" s="135"/>
      <c r="G186" s="135"/>
      <c r="H186" s="135"/>
      <c r="I186" s="135"/>
      <c r="J186" s="135"/>
      <c r="K186" s="135"/>
      <c r="L186" s="135"/>
      <c r="M186" s="135"/>
      <c r="N186" s="134"/>
      <c r="O186" s="135"/>
      <c r="P186" s="136"/>
      <c r="Q186" s="134"/>
      <c r="R186" s="138"/>
      <c r="S186" s="134"/>
      <c r="T186" s="134"/>
      <c r="U186" s="134"/>
    </row>
    <row r="187" spans="1:21" x14ac:dyDescent="0.3">
      <c r="A187" s="133"/>
      <c r="B187" s="134"/>
      <c r="C187" s="134"/>
      <c r="D187" s="134"/>
      <c r="E187" s="134"/>
      <c r="F187" s="135"/>
      <c r="G187" s="135"/>
      <c r="H187" s="135"/>
      <c r="I187" s="135"/>
      <c r="J187" s="135"/>
      <c r="K187" s="135"/>
      <c r="L187" s="135"/>
      <c r="M187" s="135"/>
      <c r="N187" s="134"/>
      <c r="O187" s="135"/>
      <c r="P187" s="136"/>
      <c r="Q187" s="134"/>
      <c r="R187" s="138"/>
      <c r="S187" s="134"/>
      <c r="T187" s="134"/>
      <c r="U187" s="134"/>
    </row>
    <row r="188" spans="1:21" x14ac:dyDescent="0.3">
      <c r="A188" s="133"/>
      <c r="B188" s="134"/>
      <c r="C188" s="134"/>
      <c r="D188" s="134"/>
      <c r="E188" s="134"/>
      <c r="F188" s="135"/>
      <c r="G188" s="135"/>
      <c r="H188" s="135"/>
      <c r="I188" s="135"/>
      <c r="J188" s="135"/>
      <c r="K188" s="135"/>
      <c r="L188" s="135"/>
      <c r="M188" s="135"/>
      <c r="N188" s="134"/>
      <c r="O188" s="135"/>
      <c r="P188" s="136"/>
      <c r="Q188" s="134"/>
      <c r="R188" s="138"/>
      <c r="S188" s="134"/>
      <c r="T188" s="134"/>
      <c r="U188" s="134"/>
    </row>
    <row r="189" spans="1:21" x14ac:dyDescent="0.3">
      <c r="A189" s="133"/>
      <c r="B189" s="134"/>
      <c r="C189" s="134"/>
      <c r="D189" s="134"/>
      <c r="E189" s="134"/>
      <c r="F189" s="135"/>
      <c r="G189" s="135"/>
      <c r="H189" s="135"/>
      <c r="I189" s="135"/>
      <c r="J189" s="135"/>
      <c r="K189" s="135"/>
      <c r="L189" s="135"/>
      <c r="M189" s="135"/>
      <c r="N189" s="134"/>
      <c r="O189" s="135"/>
      <c r="P189" s="136"/>
      <c r="Q189" s="134"/>
      <c r="R189" s="138"/>
      <c r="S189" s="134"/>
      <c r="T189" s="134"/>
      <c r="U189" s="134"/>
    </row>
    <row r="190" spans="1:21" x14ac:dyDescent="0.3">
      <c r="A190" s="133"/>
      <c r="B190" s="134"/>
      <c r="C190" s="134"/>
      <c r="D190" s="134"/>
      <c r="E190" s="134"/>
      <c r="F190" s="135"/>
      <c r="G190" s="135"/>
      <c r="H190" s="135"/>
      <c r="I190" s="135"/>
      <c r="J190" s="135"/>
      <c r="K190" s="135"/>
      <c r="L190" s="135"/>
      <c r="M190" s="135"/>
      <c r="N190" s="134"/>
      <c r="O190" s="135"/>
      <c r="P190" s="136"/>
      <c r="Q190" s="134"/>
      <c r="R190" s="138"/>
      <c r="S190" s="134"/>
      <c r="T190" s="134"/>
      <c r="U190" s="134"/>
    </row>
    <row r="191" spans="1:21" x14ac:dyDescent="0.3">
      <c r="A191" s="133"/>
      <c r="B191" s="134"/>
      <c r="C191" s="134"/>
      <c r="D191" s="134"/>
      <c r="E191" s="134"/>
      <c r="F191" s="135"/>
      <c r="G191" s="135"/>
      <c r="H191" s="135"/>
      <c r="I191" s="135"/>
      <c r="J191" s="135"/>
      <c r="K191" s="135"/>
      <c r="L191" s="135"/>
      <c r="M191" s="135"/>
      <c r="N191" s="134"/>
      <c r="O191" s="135"/>
      <c r="P191" s="136"/>
      <c r="Q191" s="134"/>
      <c r="R191" s="138"/>
      <c r="S191" s="134"/>
      <c r="T191" s="134"/>
      <c r="U191" s="134"/>
    </row>
    <row r="192" spans="1:21" x14ac:dyDescent="0.3">
      <c r="A192" s="133"/>
      <c r="B192" s="134"/>
      <c r="C192" s="134"/>
      <c r="D192" s="134"/>
      <c r="E192" s="134"/>
      <c r="F192" s="135"/>
      <c r="G192" s="135"/>
      <c r="H192" s="135"/>
      <c r="I192" s="135"/>
      <c r="J192" s="135"/>
      <c r="K192" s="135"/>
      <c r="L192" s="135"/>
      <c r="M192" s="135"/>
      <c r="N192" s="134"/>
      <c r="O192" s="135"/>
      <c r="P192" s="136"/>
      <c r="Q192" s="134"/>
      <c r="R192" s="138"/>
      <c r="S192" s="134"/>
      <c r="T192" s="134"/>
      <c r="U192" s="134"/>
    </row>
    <row r="193" spans="1:23" x14ac:dyDescent="0.3">
      <c r="A193" s="133"/>
      <c r="B193" s="134"/>
      <c r="C193" s="134"/>
      <c r="D193" s="134"/>
      <c r="E193" s="134"/>
      <c r="F193" s="135"/>
      <c r="G193" s="135"/>
      <c r="H193" s="135"/>
      <c r="I193" s="135"/>
      <c r="J193" s="135"/>
      <c r="K193" s="135"/>
      <c r="L193" s="135"/>
      <c r="M193" s="135"/>
      <c r="N193" s="134"/>
      <c r="O193" s="135"/>
      <c r="P193" s="136"/>
      <c r="Q193" s="134"/>
      <c r="R193" s="138"/>
      <c r="S193" s="134"/>
      <c r="T193" s="134"/>
      <c r="U193" s="134"/>
    </row>
    <row r="194" spans="1:23" x14ac:dyDescent="0.3">
      <c r="A194" s="133"/>
      <c r="B194" s="134"/>
      <c r="C194" s="134"/>
      <c r="D194" s="134"/>
      <c r="E194" s="134"/>
      <c r="F194" s="135"/>
      <c r="G194" s="135"/>
      <c r="H194" s="135"/>
      <c r="I194" s="135"/>
      <c r="J194" s="135"/>
      <c r="K194" s="135"/>
      <c r="L194" s="135"/>
      <c r="M194" s="135"/>
      <c r="N194" s="134"/>
      <c r="O194" s="135"/>
      <c r="P194" s="136"/>
      <c r="Q194" s="134"/>
      <c r="R194" s="138"/>
      <c r="S194" s="134"/>
      <c r="T194" s="134"/>
      <c r="U194" s="134"/>
    </row>
    <row r="195" spans="1:23" x14ac:dyDescent="0.3">
      <c r="A195" s="133"/>
      <c r="B195" s="134"/>
      <c r="C195" s="134"/>
      <c r="D195" s="134"/>
      <c r="E195" s="134"/>
      <c r="F195" s="135"/>
      <c r="G195" s="135"/>
      <c r="H195" s="135"/>
      <c r="I195" s="135"/>
      <c r="J195" s="135"/>
      <c r="K195" s="135"/>
      <c r="L195" s="135"/>
      <c r="M195" s="135"/>
      <c r="N195" s="134"/>
      <c r="O195" s="135"/>
      <c r="P195" s="135"/>
      <c r="Q195" s="134"/>
      <c r="R195" s="138"/>
      <c r="S195" s="134"/>
      <c r="T195" s="134"/>
      <c r="U195" s="134"/>
    </row>
    <row r="196" spans="1:23" x14ac:dyDescent="0.3">
      <c r="A196" s="133"/>
      <c r="B196" s="134"/>
      <c r="C196" s="134"/>
      <c r="D196" s="134"/>
      <c r="E196" s="134"/>
      <c r="F196" s="135"/>
      <c r="G196" s="135"/>
      <c r="H196" s="135"/>
      <c r="I196" s="135"/>
      <c r="J196" s="135"/>
      <c r="K196" s="135"/>
      <c r="L196" s="135"/>
      <c r="M196" s="135"/>
      <c r="N196" s="134"/>
      <c r="O196" s="135"/>
      <c r="P196" s="135"/>
      <c r="Q196" s="134"/>
      <c r="R196" s="138"/>
      <c r="S196" s="134"/>
      <c r="T196" s="134"/>
      <c r="U196" s="134"/>
    </row>
    <row r="197" spans="1:23" x14ac:dyDescent="0.3">
      <c r="A197" s="133"/>
      <c r="B197" s="134"/>
      <c r="C197" s="134"/>
      <c r="D197" s="134"/>
      <c r="E197" s="134"/>
      <c r="F197" s="135"/>
      <c r="G197" s="135"/>
      <c r="H197" s="135"/>
      <c r="I197" s="135"/>
      <c r="J197" s="135"/>
      <c r="K197" s="135"/>
      <c r="L197" s="135"/>
      <c r="M197" s="135"/>
      <c r="N197" s="134"/>
      <c r="O197" s="135"/>
      <c r="P197" s="135"/>
      <c r="Q197" s="134"/>
      <c r="R197" s="138"/>
      <c r="S197" s="134"/>
      <c r="T197" s="134"/>
      <c r="U197" s="134"/>
    </row>
    <row r="198" spans="1:23" x14ac:dyDescent="0.3">
      <c r="A198" s="133"/>
      <c r="B198" s="134"/>
      <c r="C198" s="134"/>
      <c r="D198" s="134"/>
      <c r="E198" s="134"/>
      <c r="F198" s="135"/>
      <c r="G198" s="135"/>
      <c r="H198" s="135"/>
      <c r="I198" s="135"/>
      <c r="J198" s="135"/>
      <c r="K198" s="135"/>
      <c r="L198" s="135"/>
      <c r="M198" s="135"/>
      <c r="N198" s="134"/>
      <c r="O198" s="135"/>
      <c r="P198" s="135"/>
      <c r="Q198" s="134"/>
      <c r="R198" s="138"/>
      <c r="S198" s="134"/>
      <c r="T198" s="134"/>
      <c r="U198" s="134"/>
    </row>
    <row r="199" spans="1:23" x14ac:dyDescent="0.3">
      <c r="A199" s="133"/>
      <c r="B199" s="134"/>
      <c r="C199" s="134"/>
      <c r="D199" s="134"/>
      <c r="E199" s="134"/>
      <c r="F199" s="135"/>
      <c r="G199" s="135"/>
      <c r="H199" s="135"/>
      <c r="I199" s="135"/>
      <c r="J199" s="135"/>
      <c r="K199" s="135"/>
      <c r="L199" s="135"/>
      <c r="M199" s="135"/>
      <c r="N199" s="134"/>
      <c r="O199" s="135"/>
      <c r="P199" s="135"/>
      <c r="Q199" s="134"/>
      <c r="R199" s="138"/>
      <c r="S199" s="134"/>
      <c r="T199" s="134"/>
      <c r="U199" s="134"/>
    </row>
    <row r="200" spans="1:23" x14ac:dyDescent="0.3">
      <c r="K200" s="135"/>
      <c r="L200" s="135"/>
      <c r="M200" s="135"/>
      <c r="N200" s="134"/>
      <c r="O200" s="135"/>
      <c r="P200" s="135"/>
      <c r="Q200" s="134"/>
      <c r="R200" s="138"/>
      <c r="S200" s="134"/>
      <c r="T200" s="134"/>
      <c r="U200" s="134"/>
    </row>
    <row r="201" spans="1:23" x14ac:dyDescent="0.3">
      <c r="A201" s="131"/>
      <c r="B201" s="131"/>
      <c r="C201" s="131"/>
      <c r="D201" s="131"/>
      <c r="E201" s="131"/>
      <c r="F201" s="131"/>
      <c r="G201" s="131"/>
      <c r="H201" s="131"/>
      <c r="I201" s="131"/>
      <c r="J201" s="131"/>
      <c r="K201" s="135"/>
      <c r="L201" s="135"/>
      <c r="M201" s="135"/>
      <c r="N201" s="134"/>
      <c r="O201" s="135"/>
      <c r="P201" s="135"/>
      <c r="Q201" s="134"/>
      <c r="R201" s="138"/>
      <c r="S201" s="134"/>
      <c r="T201" s="134"/>
      <c r="U201" s="134"/>
    </row>
    <row r="202" spans="1:23" x14ac:dyDescent="0.3">
      <c r="A202" s="131"/>
      <c r="B202" s="131"/>
      <c r="C202" s="131"/>
      <c r="D202" s="131"/>
      <c r="E202" s="131"/>
      <c r="F202" s="132"/>
      <c r="G202" s="132"/>
      <c r="H202" s="132"/>
      <c r="I202" s="132"/>
      <c r="J202" s="132"/>
      <c r="K202" s="135"/>
      <c r="L202" s="135"/>
      <c r="M202" s="135"/>
      <c r="N202" s="134"/>
      <c r="O202" s="135"/>
      <c r="P202" s="135"/>
      <c r="Q202" s="134"/>
      <c r="R202" s="138"/>
      <c r="S202" s="134"/>
      <c r="T202" s="134"/>
      <c r="U202" s="134"/>
    </row>
    <row r="203" spans="1:23" x14ac:dyDescent="0.3">
      <c r="A203" s="131"/>
      <c r="B203" s="132"/>
      <c r="C203" s="132"/>
      <c r="D203" s="132"/>
      <c r="E203" s="132"/>
      <c r="F203" s="132"/>
      <c r="G203" s="132"/>
      <c r="H203" s="132"/>
      <c r="I203" s="132"/>
      <c r="J203" s="132"/>
      <c r="K203" s="135"/>
      <c r="L203" s="135"/>
      <c r="M203" s="135"/>
      <c r="N203" s="134"/>
      <c r="O203" s="135"/>
      <c r="P203" s="135"/>
      <c r="Q203" s="134"/>
      <c r="R203" s="138"/>
      <c r="S203" s="134"/>
      <c r="T203" s="134"/>
      <c r="U203" s="134"/>
    </row>
    <row r="204" spans="1:23" ht="16.5" customHeight="1" x14ac:dyDescent="0.3">
      <c r="A204" s="133"/>
      <c r="B204" s="136"/>
      <c r="C204" s="136"/>
      <c r="D204" s="136"/>
      <c r="E204" s="134"/>
      <c r="F204" s="138"/>
      <c r="G204" s="138"/>
      <c r="H204" s="136"/>
      <c r="I204" s="136"/>
      <c r="J204" s="136"/>
    </row>
    <row r="205" spans="1:23" x14ac:dyDescent="0.3">
      <c r="A205" s="133"/>
      <c r="B205" s="136"/>
      <c r="C205" s="136"/>
      <c r="D205" s="136"/>
      <c r="E205" s="134"/>
      <c r="F205" s="138"/>
      <c r="G205" s="138"/>
      <c r="H205" s="136"/>
      <c r="I205" s="136"/>
      <c r="J205" s="136"/>
      <c r="K205" s="131"/>
      <c r="L205" s="131"/>
      <c r="M205" s="131"/>
      <c r="N205" s="131"/>
      <c r="O205" s="131"/>
      <c r="P205" s="131"/>
      <c r="Q205" s="131"/>
      <c r="R205" s="131"/>
      <c r="S205" s="137"/>
      <c r="T205" s="137"/>
      <c r="U205" s="137"/>
      <c r="V205" s="137"/>
      <c r="W205" s="137"/>
    </row>
    <row r="206" spans="1:23" x14ac:dyDescent="0.3">
      <c r="A206" s="133"/>
      <c r="B206" s="136"/>
      <c r="C206" s="136"/>
      <c r="D206" s="136"/>
      <c r="E206" s="134"/>
      <c r="F206" s="138"/>
      <c r="G206" s="138"/>
      <c r="H206" s="136"/>
      <c r="I206" s="136"/>
      <c r="J206" s="136"/>
      <c r="K206" s="132"/>
      <c r="L206" s="132"/>
      <c r="M206" s="132"/>
      <c r="N206" s="132"/>
      <c r="O206" s="132"/>
      <c r="P206" s="132"/>
      <c r="Q206" s="132"/>
      <c r="R206" s="132"/>
      <c r="S206" s="141"/>
      <c r="T206" s="132"/>
      <c r="U206" s="132"/>
      <c r="V206" s="132"/>
      <c r="W206" s="132"/>
    </row>
    <row r="207" spans="1:23" x14ac:dyDescent="0.3">
      <c r="A207" s="133"/>
      <c r="B207" s="136"/>
      <c r="C207" s="136"/>
      <c r="D207" s="136"/>
      <c r="E207" s="134"/>
      <c r="F207" s="138"/>
      <c r="G207" s="138"/>
      <c r="H207" s="136"/>
      <c r="I207" s="136"/>
      <c r="J207" s="136"/>
      <c r="K207" s="132"/>
      <c r="L207" s="132"/>
      <c r="M207" s="132"/>
      <c r="N207" s="132"/>
      <c r="O207" s="132"/>
      <c r="P207" s="132"/>
      <c r="Q207" s="132"/>
      <c r="R207" s="132"/>
      <c r="S207" s="132"/>
      <c r="T207" s="132"/>
      <c r="U207" s="132"/>
      <c r="V207" s="132"/>
      <c r="W207" s="132"/>
    </row>
    <row r="208" spans="1:23" x14ac:dyDescent="0.3">
      <c r="A208" s="133"/>
      <c r="B208" s="136"/>
      <c r="C208" s="136"/>
      <c r="D208" s="136"/>
      <c r="E208" s="134"/>
      <c r="F208" s="138"/>
      <c r="G208" s="138"/>
      <c r="H208" s="136"/>
      <c r="I208" s="136"/>
      <c r="J208" s="136"/>
      <c r="K208" s="136"/>
      <c r="L208" s="138"/>
      <c r="M208" s="135"/>
      <c r="N208" s="135"/>
      <c r="O208" s="134"/>
      <c r="P208" s="135"/>
      <c r="Q208" s="135"/>
      <c r="R208" s="134"/>
      <c r="S208" s="138"/>
      <c r="T208" s="138"/>
      <c r="U208" s="134"/>
      <c r="V208" s="134"/>
      <c r="W208" s="134"/>
    </row>
    <row r="209" spans="1:23" x14ac:dyDescent="0.3">
      <c r="A209" s="133"/>
      <c r="B209" s="136"/>
      <c r="C209" s="136"/>
      <c r="D209" s="136"/>
      <c r="E209" s="134"/>
      <c r="F209" s="138"/>
      <c r="G209" s="138"/>
      <c r="H209" s="136"/>
      <c r="I209" s="136"/>
      <c r="J209" s="136"/>
      <c r="K209" s="136"/>
      <c r="L209" s="138"/>
      <c r="M209" s="135"/>
      <c r="N209" s="135"/>
      <c r="O209" s="134"/>
      <c r="P209" s="135"/>
      <c r="Q209" s="135"/>
      <c r="R209" s="134"/>
      <c r="S209" s="138"/>
      <c r="T209" s="138"/>
      <c r="U209" s="134"/>
      <c r="V209" s="134"/>
      <c r="W209" s="134"/>
    </row>
    <row r="210" spans="1:23" x14ac:dyDescent="0.3">
      <c r="A210" s="133"/>
      <c r="B210" s="136"/>
      <c r="C210" s="136"/>
      <c r="D210" s="136"/>
      <c r="E210" s="134"/>
      <c r="F210" s="138"/>
      <c r="G210" s="138"/>
      <c r="H210" s="136"/>
      <c r="I210" s="136"/>
      <c r="J210" s="136"/>
      <c r="K210" s="136"/>
      <c r="L210" s="138"/>
      <c r="M210" s="135"/>
      <c r="N210" s="135"/>
      <c r="O210" s="134"/>
      <c r="P210" s="135"/>
      <c r="Q210" s="135"/>
      <c r="R210" s="134"/>
      <c r="S210" s="138"/>
      <c r="T210" s="138"/>
      <c r="U210" s="134"/>
      <c r="V210" s="134"/>
      <c r="W210" s="134"/>
    </row>
    <row r="211" spans="1:23" x14ac:dyDescent="0.3">
      <c r="A211" s="133"/>
      <c r="B211" s="136"/>
      <c r="C211" s="135"/>
      <c r="D211" s="135"/>
      <c r="E211" s="134"/>
      <c r="F211" s="138"/>
      <c r="G211" s="138"/>
      <c r="H211" s="136"/>
      <c r="I211" s="136"/>
      <c r="J211" s="136"/>
      <c r="K211" s="136"/>
      <c r="L211" s="138"/>
      <c r="M211" s="135"/>
      <c r="N211" s="135"/>
      <c r="O211" s="134"/>
      <c r="P211" s="135"/>
      <c r="Q211" s="135"/>
      <c r="R211" s="134"/>
      <c r="S211" s="138"/>
      <c r="T211" s="138"/>
      <c r="U211" s="134"/>
      <c r="V211" s="134"/>
      <c r="W211" s="134"/>
    </row>
    <row r="212" spans="1:23" x14ac:dyDescent="0.3">
      <c r="A212" s="133"/>
      <c r="B212" s="136"/>
      <c r="C212" s="135"/>
      <c r="D212" s="135"/>
      <c r="E212" s="134"/>
      <c r="F212" s="138"/>
      <c r="G212" s="138"/>
      <c r="H212" s="136"/>
      <c r="I212" s="136"/>
      <c r="J212" s="136"/>
      <c r="K212" s="136"/>
      <c r="L212" s="138"/>
      <c r="M212" s="135"/>
      <c r="N212" s="135"/>
      <c r="O212" s="134"/>
      <c r="P212" s="135"/>
      <c r="Q212" s="135"/>
      <c r="R212" s="134"/>
      <c r="S212" s="138"/>
      <c r="T212" s="138"/>
      <c r="U212" s="134"/>
      <c r="V212" s="134"/>
      <c r="W212" s="134"/>
    </row>
    <row r="213" spans="1:23" x14ac:dyDescent="0.3">
      <c r="A213" s="133"/>
      <c r="B213" s="135"/>
      <c r="C213" s="135"/>
      <c r="D213" s="135"/>
      <c r="E213" s="134"/>
      <c r="F213" s="138"/>
      <c r="G213" s="138"/>
      <c r="H213" s="136"/>
      <c r="I213" s="136"/>
      <c r="J213" s="136"/>
      <c r="K213" s="136"/>
      <c r="L213" s="138"/>
      <c r="M213" s="135"/>
      <c r="N213" s="135"/>
      <c r="O213" s="134"/>
      <c r="P213" s="135"/>
      <c r="Q213" s="135"/>
      <c r="R213" s="134"/>
      <c r="S213" s="138"/>
      <c r="T213" s="138"/>
      <c r="U213" s="134"/>
      <c r="V213" s="134"/>
      <c r="W213" s="134"/>
    </row>
    <row r="214" spans="1:23" x14ac:dyDescent="0.3">
      <c r="A214" s="133"/>
      <c r="B214" s="135"/>
      <c r="C214" s="135"/>
      <c r="D214" s="135"/>
      <c r="E214" s="134"/>
      <c r="F214" s="138"/>
      <c r="G214" s="138"/>
      <c r="H214" s="136"/>
      <c r="I214" s="136"/>
      <c r="J214" s="136"/>
      <c r="K214" s="136"/>
      <c r="L214" s="138"/>
      <c r="M214" s="135"/>
      <c r="N214" s="135"/>
      <c r="O214" s="134"/>
      <c r="P214" s="135"/>
      <c r="Q214" s="135"/>
      <c r="R214" s="134"/>
      <c r="S214" s="138"/>
      <c r="T214" s="138"/>
      <c r="U214" s="134"/>
      <c r="V214" s="134"/>
      <c r="W214" s="134"/>
    </row>
    <row r="215" spans="1:23" x14ac:dyDescent="0.3">
      <c r="A215" s="133"/>
      <c r="B215" s="135"/>
      <c r="C215" s="135"/>
      <c r="D215" s="135"/>
      <c r="E215" s="134"/>
      <c r="F215" s="138"/>
      <c r="G215" s="138"/>
      <c r="H215" s="136"/>
      <c r="I215" s="136"/>
      <c r="J215" s="136"/>
      <c r="K215" s="136"/>
      <c r="L215" s="138"/>
      <c r="M215" s="135"/>
      <c r="N215" s="135"/>
      <c r="O215" s="134"/>
      <c r="P215" s="135"/>
      <c r="Q215" s="135"/>
      <c r="R215" s="134"/>
      <c r="S215" s="138"/>
      <c r="T215" s="138"/>
      <c r="U215" s="134"/>
      <c r="V215" s="134"/>
      <c r="W215" s="134"/>
    </row>
    <row r="216" spans="1:23" x14ac:dyDescent="0.3">
      <c r="A216" s="133"/>
      <c r="B216" s="135"/>
      <c r="C216" s="135"/>
      <c r="D216" s="135"/>
      <c r="E216" s="134"/>
      <c r="F216" s="138"/>
      <c r="G216" s="138"/>
      <c r="H216" s="136"/>
      <c r="I216" s="136"/>
      <c r="J216" s="136"/>
      <c r="K216" s="136"/>
      <c r="L216" s="138"/>
      <c r="M216" s="135"/>
      <c r="N216" s="135"/>
      <c r="O216" s="134"/>
      <c r="P216" s="135"/>
      <c r="Q216" s="135"/>
      <c r="R216" s="134"/>
      <c r="S216" s="138"/>
      <c r="T216" s="138"/>
      <c r="U216" s="134"/>
      <c r="V216" s="134"/>
      <c r="W216" s="134"/>
    </row>
    <row r="217" spans="1:23" x14ac:dyDescent="0.3">
      <c r="A217" s="133"/>
      <c r="B217" s="135"/>
      <c r="C217" s="135"/>
      <c r="D217" s="135"/>
      <c r="E217" s="134"/>
      <c r="F217" s="138"/>
      <c r="G217" s="138"/>
      <c r="H217" s="136"/>
      <c r="I217" s="136"/>
      <c r="J217" s="136"/>
      <c r="K217" s="136"/>
      <c r="L217" s="138"/>
      <c r="M217" s="135"/>
      <c r="N217" s="135"/>
      <c r="O217" s="134"/>
      <c r="P217" s="135"/>
      <c r="Q217" s="135"/>
      <c r="R217" s="134"/>
      <c r="S217" s="138"/>
      <c r="T217" s="138"/>
      <c r="U217" s="134"/>
      <c r="V217" s="134"/>
      <c r="W217" s="134"/>
    </row>
    <row r="218" spans="1:23" x14ac:dyDescent="0.3">
      <c r="A218" s="133"/>
      <c r="B218" s="135"/>
      <c r="C218" s="135"/>
      <c r="D218" s="135"/>
      <c r="E218" s="134"/>
      <c r="F218" s="138"/>
      <c r="G218" s="138"/>
      <c r="H218" s="136"/>
      <c r="I218" s="136"/>
      <c r="J218" s="136"/>
      <c r="K218" s="136"/>
      <c r="L218" s="138"/>
      <c r="M218" s="135"/>
      <c r="N218" s="135"/>
      <c r="O218" s="134"/>
      <c r="P218" s="135"/>
      <c r="Q218" s="135"/>
      <c r="R218" s="134"/>
      <c r="S218" s="138"/>
      <c r="T218" s="138"/>
      <c r="U218" s="134"/>
      <c r="V218" s="134"/>
      <c r="W218" s="134"/>
    </row>
    <row r="219" spans="1:23" x14ac:dyDescent="0.3">
      <c r="A219" s="133"/>
      <c r="B219" s="135"/>
      <c r="C219" s="135"/>
      <c r="D219" s="135"/>
      <c r="E219" s="134"/>
      <c r="F219" s="138"/>
      <c r="G219" s="138"/>
      <c r="H219" s="136"/>
      <c r="I219" s="136"/>
      <c r="J219" s="136"/>
      <c r="K219" s="136"/>
      <c r="L219" s="138"/>
      <c r="M219" s="135"/>
      <c r="N219" s="135"/>
      <c r="O219" s="134"/>
      <c r="P219" s="135"/>
      <c r="Q219" s="135"/>
      <c r="R219" s="134"/>
      <c r="S219" s="138"/>
      <c r="T219" s="138"/>
      <c r="U219" s="134"/>
      <c r="V219" s="134"/>
      <c r="W219" s="134"/>
    </row>
    <row r="220" spans="1:23" x14ac:dyDescent="0.3">
      <c r="A220" s="133"/>
      <c r="B220" s="135"/>
      <c r="C220" s="135"/>
      <c r="D220" s="135"/>
      <c r="E220" s="134"/>
      <c r="F220" s="138"/>
      <c r="G220" s="138"/>
      <c r="H220" s="136"/>
      <c r="I220" s="136"/>
      <c r="J220" s="136"/>
      <c r="K220" s="136"/>
      <c r="L220" s="138"/>
      <c r="M220" s="135"/>
      <c r="N220" s="135"/>
      <c r="O220" s="134"/>
      <c r="P220" s="135"/>
      <c r="Q220" s="135"/>
      <c r="R220" s="134"/>
      <c r="S220" s="138"/>
      <c r="T220" s="138"/>
      <c r="U220" s="134"/>
      <c r="V220" s="134"/>
      <c r="W220" s="134"/>
    </row>
    <row r="221" spans="1:23" x14ac:dyDescent="0.3">
      <c r="A221" s="133"/>
      <c r="B221" s="135"/>
      <c r="C221" s="135"/>
      <c r="D221" s="135"/>
      <c r="E221" s="134"/>
      <c r="F221" s="138"/>
      <c r="G221" s="138"/>
      <c r="H221" s="136"/>
      <c r="I221" s="136"/>
      <c r="J221" s="136"/>
      <c r="K221" s="136"/>
      <c r="L221" s="138"/>
      <c r="M221" s="135"/>
      <c r="N221" s="135"/>
      <c r="O221" s="134"/>
      <c r="P221" s="135"/>
      <c r="Q221" s="135"/>
      <c r="R221" s="134"/>
      <c r="S221" s="138"/>
      <c r="T221" s="138"/>
      <c r="U221" s="134"/>
      <c r="V221" s="134"/>
      <c r="W221" s="134"/>
    </row>
    <row r="222" spans="1:23" x14ac:dyDescent="0.3">
      <c r="A222" s="133"/>
      <c r="B222" s="135"/>
      <c r="C222" s="135"/>
      <c r="D222" s="135"/>
      <c r="E222" s="134"/>
      <c r="F222" s="138"/>
      <c r="G222" s="138"/>
      <c r="H222" s="136"/>
      <c r="I222" s="136"/>
      <c r="J222" s="136"/>
      <c r="K222" s="136"/>
      <c r="L222" s="138"/>
      <c r="M222" s="135"/>
      <c r="N222" s="135"/>
      <c r="O222" s="134"/>
      <c r="P222" s="135"/>
      <c r="Q222" s="135"/>
      <c r="R222" s="134"/>
      <c r="S222" s="138"/>
      <c r="T222" s="138"/>
      <c r="U222" s="134"/>
      <c r="V222" s="134"/>
      <c r="W222" s="134"/>
    </row>
    <row r="223" spans="1:23" x14ac:dyDescent="0.3">
      <c r="A223" s="133"/>
      <c r="B223" s="135"/>
      <c r="C223" s="135"/>
      <c r="D223" s="135"/>
      <c r="E223" s="134"/>
      <c r="F223" s="138"/>
      <c r="G223" s="138"/>
      <c r="H223" s="136"/>
      <c r="I223" s="136"/>
      <c r="J223" s="136"/>
      <c r="K223" s="136"/>
      <c r="L223" s="138"/>
      <c r="M223" s="135"/>
      <c r="N223" s="135"/>
      <c r="O223" s="134"/>
      <c r="P223" s="135"/>
      <c r="Q223" s="135"/>
      <c r="R223" s="134"/>
      <c r="S223" s="138"/>
      <c r="T223" s="138"/>
      <c r="U223" s="134"/>
      <c r="V223" s="134"/>
      <c r="W223" s="134"/>
    </row>
    <row r="224" spans="1:23" x14ac:dyDescent="0.3">
      <c r="A224" s="133"/>
      <c r="B224" s="135"/>
      <c r="C224" s="135"/>
      <c r="D224" s="135"/>
      <c r="E224" s="135"/>
      <c r="F224" s="138"/>
      <c r="G224" s="138"/>
      <c r="H224" s="136"/>
      <c r="I224" s="136"/>
      <c r="J224" s="136"/>
      <c r="K224" s="136"/>
      <c r="L224" s="138"/>
      <c r="M224" s="135"/>
      <c r="N224" s="135"/>
      <c r="O224" s="134"/>
      <c r="P224" s="135"/>
      <c r="Q224" s="135"/>
      <c r="R224" s="134"/>
      <c r="S224" s="138"/>
      <c r="T224" s="138"/>
      <c r="U224" s="134"/>
      <c r="V224" s="134"/>
      <c r="W224" s="134"/>
    </row>
    <row r="225" spans="1:23" x14ac:dyDescent="0.3">
      <c r="A225" s="133"/>
      <c r="B225" s="135"/>
      <c r="C225" s="135"/>
      <c r="D225" s="135"/>
      <c r="E225" s="135"/>
      <c r="F225" s="138"/>
      <c r="G225" s="138"/>
      <c r="H225" s="136"/>
      <c r="I225" s="136"/>
      <c r="J225" s="136"/>
      <c r="K225" s="136"/>
      <c r="L225" s="138"/>
      <c r="M225" s="135"/>
      <c r="N225" s="135"/>
      <c r="O225" s="134"/>
      <c r="P225" s="135"/>
      <c r="Q225" s="135"/>
      <c r="R225" s="134"/>
      <c r="S225" s="138"/>
      <c r="T225" s="138"/>
      <c r="U225" s="134"/>
      <c r="V225" s="134"/>
      <c r="W225" s="134"/>
    </row>
    <row r="226" spans="1:23" x14ac:dyDescent="0.3">
      <c r="A226" s="133"/>
      <c r="B226" s="135"/>
      <c r="C226" s="135"/>
      <c r="D226" s="135"/>
      <c r="E226" s="135"/>
      <c r="F226" s="138"/>
      <c r="G226" s="138"/>
      <c r="H226" s="136"/>
      <c r="I226" s="136"/>
      <c r="J226" s="136"/>
      <c r="K226" s="136"/>
      <c r="L226" s="138"/>
      <c r="M226" s="135"/>
      <c r="N226" s="135"/>
      <c r="O226" s="134"/>
      <c r="P226" s="135"/>
      <c r="Q226" s="135"/>
      <c r="R226" s="134"/>
      <c r="S226" s="138"/>
      <c r="T226" s="138"/>
      <c r="U226" s="134"/>
      <c r="V226" s="134"/>
      <c r="W226" s="134"/>
    </row>
    <row r="227" spans="1:23" x14ac:dyDescent="0.3">
      <c r="A227" s="133"/>
      <c r="B227" s="135"/>
      <c r="C227" s="135"/>
      <c r="D227" s="135"/>
      <c r="E227" s="135"/>
      <c r="F227" s="138"/>
      <c r="G227" s="138"/>
      <c r="H227" s="136"/>
      <c r="I227" s="136"/>
      <c r="J227" s="136"/>
      <c r="K227" s="136"/>
      <c r="L227" s="138"/>
      <c r="M227" s="135"/>
      <c r="N227" s="135"/>
      <c r="O227" s="134"/>
      <c r="P227" s="135"/>
      <c r="Q227" s="135"/>
      <c r="R227" s="134"/>
      <c r="S227" s="138"/>
      <c r="T227" s="138"/>
      <c r="U227" s="134"/>
      <c r="V227" s="134"/>
      <c r="W227" s="134"/>
    </row>
    <row r="228" spans="1:23" x14ac:dyDescent="0.3">
      <c r="K228" s="136"/>
      <c r="L228" s="138"/>
      <c r="M228" s="135"/>
      <c r="N228" s="135"/>
      <c r="O228" s="134"/>
      <c r="P228" s="135"/>
      <c r="Q228" s="135"/>
      <c r="R228" s="134"/>
      <c r="S228" s="138"/>
      <c r="T228" s="138"/>
      <c r="U228" s="134"/>
      <c r="V228" s="134"/>
      <c r="W228" s="134"/>
    </row>
    <row r="229" spans="1:23" x14ac:dyDescent="0.3">
      <c r="A229" s="131"/>
      <c r="B229" s="131"/>
      <c r="C229" s="131"/>
      <c r="D229" s="131"/>
      <c r="E229" s="131"/>
      <c r="F229" s="137"/>
      <c r="G229" s="137"/>
      <c r="H229" s="137"/>
      <c r="I229" s="137"/>
      <c r="J229" s="137"/>
      <c r="K229" s="136"/>
      <c r="L229" s="138"/>
      <c r="M229" s="135"/>
      <c r="N229" s="135"/>
      <c r="O229" s="134"/>
      <c r="P229" s="135"/>
      <c r="Q229" s="135"/>
      <c r="R229" s="134"/>
      <c r="S229" s="138"/>
      <c r="T229" s="138"/>
      <c r="U229" s="134"/>
      <c r="V229" s="134"/>
      <c r="W229" s="134"/>
    </row>
    <row r="230" spans="1:23" x14ac:dyDescent="0.3">
      <c r="A230" s="131"/>
      <c r="B230" s="131"/>
      <c r="C230" s="131"/>
      <c r="D230" s="131"/>
      <c r="E230" s="131"/>
      <c r="F230" s="132"/>
      <c r="G230" s="132"/>
      <c r="H230" s="132"/>
      <c r="I230" s="132"/>
      <c r="J230" s="132"/>
      <c r="K230" s="136"/>
      <c r="L230" s="138"/>
      <c r="M230" s="135"/>
      <c r="N230" s="135"/>
      <c r="O230" s="134"/>
      <c r="P230" s="135"/>
      <c r="Q230" s="135"/>
      <c r="R230" s="134"/>
      <c r="S230" s="138"/>
      <c r="T230" s="138"/>
      <c r="U230" s="134"/>
      <c r="V230" s="134"/>
      <c r="W230" s="134"/>
    </row>
    <row r="231" spans="1:23" x14ac:dyDescent="0.3">
      <c r="A231" s="131"/>
      <c r="B231" s="132"/>
      <c r="C231" s="132"/>
      <c r="D231" s="132"/>
      <c r="E231" s="132"/>
      <c r="F231" s="132"/>
      <c r="G231" s="132"/>
      <c r="H231" s="132"/>
      <c r="I231" s="132"/>
      <c r="J231" s="132"/>
      <c r="K231" s="136"/>
      <c r="L231" s="138"/>
      <c r="M231" s="135"/>
      <c r="N231" s="135"/>
      <c r="O231" s="134"/>
      <c r="P231" s="135"/>
      <c r="Q231" s="135"/>
      <c r="R231" s="134"/>
      <c r="S231" s="138"/>
      <c r="T231" s="138"/>
      <c r="U231" s="134"/>
      <c r="V231" s="134"/>
      <c r="W231" s="134"/>
    </row>
    <row r="232" spans="1:23" x14ac:dyDescent="0.3">
      <c r="A232" s="133"/>
      <c r="B232" s="135"/>
      <c r="C232" s="135"/>
      <c r="D232" s="135"/>
      <c r="E232" s="134"/>
      <c r="F232" s="138"/>
      <c r="G232" s="138"/>
      <c r="H232" s="136"/>
      <c r="I232" s="136"/>
      <c r="J232" s="136"/>
    </row>
    <row r="233" spans="1:23" x14ac:dyDescent="0.3">
      <c r="A233" s="133"/>
      <c r="B233" s="135"/>
      <c r="C233" s="135"/>
      <c r="D233" s="135"/>
      <c r="E233" s="134"/>
      <c r="F233" s="138"/>
      <c r="G233" s="138"/>
      <c r="H233" s="136"/>
      <c r="I233" s="136"/>
      <c r="J233" s="136"/>
      <c r="K233" s="137"/>
      <c r="L233" s="137"/>
      <c r="M233" s="137"/>
      <c r="N233" s="137"/>
      <c r="O233" s="137"/>
      <c r="P233" s="137"/>
      <c r="Q233" s="137"/>
      <c r="R233" s="137"/>
      <c r="S233" s="137"/>
      <c r="T233" s="137"/>
      <c r="U233" s="137"/>
      <c r="V233" s="137"/>
      <c r="W233" s="137"/>
    </row>
    <row r="234" spans="1:23" x14ac:dyDescent="0.3">
      <c r="A234" s="133"/>
      <c r="B234" s="135"/>
      <c r="C234" s="135"/>
      <c r="D234" s="135"/>
      <c r="E234" s="134"/>
      <c r="F234" s="138"/>
      <c r="G234" s="138"/>
      <c r="H234" s="136"/>
      <c r="I234" s="136"/>
      <c r="J234" s="136"/>
      <c r="K234" s="132"/>
      <c r="L234" s="132"/>
      <c r="M234" s="132"/>
      <c r="N234" s="132"/>
      <c r="O234" s="132"/>
      <c r="P234" s="132"/>
      <c r="Q234" s="132"/>
      <c r="R234" s="132"/>
      <c r="S234" s="141"/>
      <c r="T234" s="132"/>
      <c r="U234" s="132"/>
      <c r="V234" s="132"/>
      <c r="W234" s="132"/>
    </row>
    <row r="235" spans="1:23" x14ac:dyDescent="0.3">
      <c r="A235" s="133"/>
      <c r="B235" s="135"/>
      <c r="C235" s="135"/>
      <c r="D235" s="135"/>
      <c r="E235" s="134"/>
      <c r="F235" s="138"/>
      <c r="G235" s="138"/>
      <c r="H235" s="136"/>
      <c r="I235" s="136"/>
      <c r="J235" s="136"/>
      <c r="K235" s="132"/>
      <c r="L235" s="132"/>
      <c r="M235" s="132"/>
      <c r="N235" s="132"/>
      <c r="O235" s="132"/>
      <c r="P235" s="132"/>
      <c r="Q235" s="132"/>
      <c r="R235" s="132"/>
      <c r="S235" s="132"/>
      <c r="T235" s="132"/>
      <c r="U235" s="132"/>
      <c r="V235" s="132"/>
      <c r="W235" s="132"/>
    </row>
    <row r="236" spans="1:23" x14ac:dyDescent="0.3">
      <c r="A236" s="133"/>
      <c r="B236" s="135"/>
      <c r="C236" s="135"/>
      <c r="D236" s="135"/>
      <c r="E236" s="134"/>
      <c r="F236" s="138"/>
      <c r="G236" s="138"/>
      <c r="H236" s="136"/>
      <c r="I236" s="136"/>
      <c r="J236" s="136"/>
      <c r="K236" s="138"/>
      <c r="L236" s="138"/>
      <c r="M236" s="135"/>
      <c r="N236" s="135"/>
      <c r="O236" s="134"/>
      <c r="P236" s="135"/>
      <c r="Q236" s="135"/>
      <c r="R236" s="134"/>
      <c r="S236" s="138"/>
      <c r="T236" s="138"/>
      <c r="U236" s="134"/>
      <c r="V236" s="134"/>
      <c r="W236" s="134"/>
    </row>
    <row r="237" spans="1:23" x14ac:dyDescent="0.3">
      <c r="A237" s="133"/>
      <c r="B237" s="135"/>
      <c r="C237" s="135"/>
      <c r="D237" s="135"/>
      <c r="E237" s="134"/>
      <c r="F237" s="138"/>
      <c r="G237" s="138"/>
      <c r="H237" s="136"/>
      <c r="I237" s="136"/>
      <c r="J237" s="136"/>
      <c r="K237" s="138"/>
      <c r="L237" s="138"/>
      <c r="M237" s="135"/>
      <c r="N237" s="135"/>
      <c r="O237" s="134"/>
      <c r="P237" s="135"/>
      <c r="Q237" s="135"/>
      <c r="R237" s="134"/>
      <c r="S237" s="138"/>
      <c r="T237" s="138"/>
      <c r="U237" s="134"/>
      <c r="V237" s="134"/>
      <c r="W237" s="134"/>
    </row>
    <row r="238" spans="1:23" x14ac:dyDescent="0.3">
      <c r="A238" s="133"/>
      <c r="B238" s="135"/>
      <c r="C238" s="135"/>
      <c r="D238" s="135"/>
      <c r="E238" s="134"/>
      <c r="F238" s="138"/>
      <c r="G238" s="138"/>
      <c r="H238" s="136"/>
      <c r="I238" s="136"/>
      <c r="J238" s="136"/>
      <c r="K238" s="138"/>
      <c r="L238" s="138"/>
      <c r="M238" s="135"/>
      <c r="N238" s="135"/>
      <c r="O238" s="134"/>
      <c r="P238" s="135"/>
      <c r="Q238" s="135"/>
      <c r="R238" s="134"/>
      <c r="S238" s="138"/>
      <c r="T238" s="138"/>
      <c r="U238" s="134"/>
      <c r="V238" s="134"/>
      <c r="W238" s="134"/>
    </row>
    <row r="239" spans="1:23" x14ac:dyDescent="0.3">
      <c r="A239" s="133"/>
      <c r="B239" s="135"/>
      <c r="C239" s="135"/>
      <c r="D239" s="135"/>
      <c r="E239" s="134"/>
      <c r="F239" s="138"/>
      <c r="G239" s="138"/>
      <c r="H239" s="136"/>
      <c r="I239" s="136"/>
      <c r="J239" s="136"/>
      <c r="K239" s="138"/>
      <c r="L239" s="138"/>
      <c r="M239" s="135"/>
      <c r="N239" s="135"/>
      <c r="O239" s="134"/>
      <c r="P239" s="135"/>
      <c r="Q239" s="135"/>
      <c r="R239" s="134"/>
      <c r="S239" s="138"/>
      <c r="T239" s="138"/>
      <c r="U239" s="134"/>
      <c r="V239" s="134"/>
      <c r="W239" s="134"/>
    </row>
    <row r="240" spans="1:23" x14ac:dyDescent="0.3">
      <c r="A240" s="133"/>
      <c r="B240" s="135"/>
      <c r="C240" s="135"/>
      <c r="D240" s="135"/>
      <c r="E240" s="134"/>
      <c r="F240" s="138"/>
      <c r="G240" s="138"/>
      <c r="H240" s="136"/>
      <c r="I240" s="136"/>
      <c r="J240" s="136"/>
      <c r="K240" s="138"/>
      <c r="L240" s="138"/>
      <c r="M240" s="135"/>
      <c r="N240" s="135"/>
      <c r="O240" s="134"/>
      <c r="P240" s="135"/>
      <c r="Q240" s="135"/>
      <c r="R240" s="134"/>
      <c r="S240" s="138"/>
      <c r="T240" s="138"/>
      <c r="U240" s="134"/>
      <c r="V240" s="134"/>
      <c r="W240" s="134"/>
    </row>
    <row r="241" spans="1:23" x14ac:dyDescent="0.3">
      <c r="A241" s="133"/>
      <c r="B241" s="135"/>
      <c r="C241" s="135"/>
      <c r="D241" s="135"/>
      <c r="E241" s="134"/>
      <c r="F241" s="138"/>
      <c r="G241" s="138"/>
      <c r="H241" s="136"/>
      <c r="I241" s="136"/>
      <c r="J241" s="136"/>
      <c r="K241" s="138"/>
      <c r="L241" s="138"/>
      <c r="M241" s="135"/>
      <c r="N241" s="135"/>
      <c r="O241" s="134"/>
      <c r="P241" s="135"/>
      <c r="Q241" s="135"/>
      <c r="R241" s="134"/>
      <c r="S241" s="138"/>
      <c r="T241" s="138"/>
      <c r="U241" s="134"/>
      <c r="V241" s="134"/>
      <c r="W241" s="134"/>
    </row>
    <row r="242" spans="1:23" x14ac:dyDescent="0.3">
      <c r="A242" s="133"/>
      <c r="B242" s="135"/>
      <c r="C242" s="135"/>
      <c r="D242" s="135"/>
      <c r="E242" s="134"/>
      <c r="F242" s="138"/>
      <c r="G242" s="138"/>
      <c r="H242" s="136"/>
      <c r="I242" s="136"/>
      <c r="J242" s="136"/>
      <c r="K242" s="138"/>
      <c r="L242" s="138"/>
      <c r="M242" s="135"/>
      <c r="N242" s="135"/>
      <c r="O242" s="134"/>
      <c r="P242" s="135"/>
      <c r="Q242" s="135"/>
      <c r="R242" s="134"/>
      <c r="S242" s="138"/>
      <c r="T242" s="138"/>
      <c r="U242" s="134"/>
      <c r="V242" s="134"/>
      <c r="W242" s="134"/>
    </row>
    <row r="243" spans="1:23" x14ac:dyDescent="0.3">
      <c r="A243" s="133"/>
      <c r="B243" s="135"/>
      <c r="C243" s="135"/>
      <c r="D243" s="135"/>
      <c r="E243" s="134"/>
      <c r="F243" s="138"/>
      <c r="G243" s="138"/>
      <c r="H243" s="136"/>
      <c r="I243" s="136"/>
      <c r="J243" s="136"/>
      <c r="K243" s="138"/>
      <c r="L243" s="138"/>
      <c r="M243" s="135"/>
      <c r="N243" s="135"/>
      <c r="O243" s="134"/>
      <c r="P243" s="135"/>
      <c r="Q243" s="135"/>
      <c r="R243" s="134"/>
      <c r="S243" s="138"/>
      <c r="T243" s="138"/>
      <c r="U243" s="134"/>
      <c r="V243" s="134"/>
      <c r="W243" s="134"/>
    </row>
    <row r="244" spans="1:23" x14ac:dyDescent="0.3">
      <c r="A244" s="133"/>
      <c r="B244" s="135"/>
      <c r="C244" s="135"/>
      <c r="D244" s="135"/>
      <c r="E244" s="134"/>
      <c r="F244" s="138"/>
      <c r="G244" s="138"/>
      <c r="H244" s="136"/>
      <c r="I244" s="136"/>
      <c r="J244" s="136"/>
      <c r="K244" s="138"/>
      <c r="L244" s="138"/>
      <c r="M244" s="135"/>
      <c r="N244" s="135"/>
      <c r="O244" s="134"/>
      <c r="P244" s="135"/>
      <c r="Q244" s="135"/>
      <c r="R244" s="134"/>
      <c r="S244" s="138"/>
      <c r="T244" s="138"/>
      <c r="U244" s="134"/>
      <c r="V244" s="134"/>
      <c r="W244" s="134"/>
    </row>
    <row r="245" spans="1:23" x14ac:dyDescent="0.3">
      <c r="A245" s="133"/>
      <c r="B245" s="135"/>
      <c r="C245" s="135"/>
      <c r="D245" s="135"/>
      <c r="E245" s="134"/>
      <c r="F245" s="138"/>
      <c r="G245" s="138"/>
      <c r="H245" s="136"/>
      <c r="I245" s="136"/>
      <c r="J245" s="136"/>
      <c r="K245" s="138"/>
      <c r="L245" s="138"/>
      <c r="M245" s="135"/>
      <c r="N245" s="135"/>
      <c r="O245" s="134"/>
      <c r="P245" s="135"/>
      <c r="Q245" s="135"/>
      <c r="R245" s="134"/>
      <c r="S245" s="138"/>
      <c r="T245" s="138"/>
      <c r="U245" s="134"/>
      <c r="V245" s="134"/>
      <c r="W245" s="134"/>
    </row>
    <row r="246" spans="1:23" x14ac:dyDescent="0.3">
      <c r="A246" s="133"/>
      <c r="B246" s="135"/>
      <c r="C246" s="135"/>
      <c r="D246" s="135"/>
      <c r="E246" s="134"/>
      <c r="F246" s="138"/>
      <c r="G246" s="138"/>
      <c r="H246" s="136"/>
      <c r="I246" s="136"/>
      <c r="J246" s="136"/>
      <c r="K246" s="138"/>
      <c r="L246" s="138"/>
      <c r="M246" s="135"/>
      <c r="N246" s="135"/>
      <c r="O246" s="134"/>
      <c r="P246" s="135"/>
      <c r="Q246" s="135"/>
      <c r="R246" s="134"/>
      <c r="S246" s="138"/>
      <c r="T246" s="138"/>
      <c r="U246" s="134"/>
      <c r="V246" s="134"/>
      <c r="W246" s="134"/>
    </row>
    <row r="247" spans="1:23" x14ac:dyDescent="0.3">
      <c r="A247" s="133"/>
      <c r="B247" s="135"/>
      <c r="C247" s="135"/>
      <c r="D247" s="135"/>
      <c r="E247" s="134"/>
      <c r="F247" s="138"/>
      <c r="G247" s="138"/>
      <c r="H247" s="136"/>
      <c r="I247" s="136"/>
      <c r="J247" s="136"/>
      <c r="K247" s="138"/>
      <c r="L247" s="138"/>
      <c r="M247" s="135"/>
      <c r="N247" s="135"/>
      <c r="O247" s="134"/>
      <c r="P247" s="135"/>
      <c r="Q247" s="135"/>
      <c r="R247" s="134"/>
      <c r="S247" s="138"/>
      <c r="T247" s="138"/>
      <c r="U247" s="134"/>
      <c r="V247" s="134"/>
      <c r="W247" s="134"/>
    </row>
    <row r="248" spans="1:23" x14ac:dyDescent="0.3">
      <c r="A248" s="133"/>
      <c r="B248" s="135"/>
      <c r="C248" s="135"/>
      <c r="D248" s="135"/>
      <c r="E248" s="134"/>
      <c r="F248" s="138"/>
      <c r="G248" s="138"/>
      <c r="H248" s="136"/>
      <c r="I248" s="136"/>
      <c r="J248" s="136"/>
      <c r="K248" s="138"/>
      <c r="L248" s="138"/>
      <c r="M248" s="135"/>
      <c r="N248" s="135"/>
      <c r="O248" s="134"/>
      <c r="P248" s="135"/>
      <c r="Q248" s="135"/>
      <c r="R248" s="134"/>
      <c r="S248" s="138"/>
      <c r="T248" s="138"/>
      <c r="U248" s="134"/>
      <c r="V248" s="134"/>
      <c r="W248" s="134"/>
    </row>
    <row r="249" spans="1:23" x14ac:dyDescent="0.3">
      <c r="A249" s="133"/>
      <c r="B249" s="135"/>
      <c r="C249" s="135"/>
      <c r="D249" s="135"/>
      <c r="E249" s="134"/>
      <c r="F249" s="138"/>
      <c r="G249" s="138"/>
      <c r="H249" s="136"/>
      <c r="I249" s="136"/>
      <c r="J249" s="136"/>
      <c r="K249" s="138"/>
      <c r="L249" s="138"/>
      <c r="M249" s="135"/>
      <c r="N249" s="135"/>
      <c r="O249" s="134"/>
      <c r="P249" s="135"/>
      <c r="Q249" s="135"/>
      <c r="R249" s="134"/>
      <c r="S249" s="138"/>
      <c r="T249" s="138"/>
      <c r="U249" s="134"/>
      <c r="V249" s="134"/>
      <c r="W249" s="134"/>
    </row>
    <row r="250" spans="1:23" x14ac:dyDescent="0.3">
      <c r="A250" s="133"/>
      <c r="B250" s="135"/>
      <c r="C250" s="135"/>
      <c r="D250" s="135"/>
      <c r="E250" s="134"/>
      <c r="F250" s="138"/>
      <c r="G250" s="138"/>
      <c r="H250" s="136"/>
      <c r="I250" s="136"/>
      <c r="J250" s="136"/>
      <c r="K250" s="138"/>
      <c r="L250" s="138"/>
      <c r="M250" s="135"/>
      <c r="N250" s="135"/>
      <c r="O250" s="134"/>
      <c r="P250" s="135"/>
      <c r="Q250" s="135"/>
      <c r="R250" s="134"/>
      <c r="S250" s="138"/>
      <c r="T250" s="138"/>
      <c r="U250" s="134"/>
      <c r="V250" s="134"/>
      <c r="W250" s="134"/>
    </row>
    <row r="251" spans="1:23" x14ac:dyDescent="0.3">
      <c r="A251" s="133"/>
      <c r="B251" s="135"/>
      <c r="C251" s="135"/>
      <c r="D251" s="135"/>
      <c r="E251" s="134"/>
      <c r="F251" s="138"/>
      <c r="G251" s="138"/>
      <c r="H251" s="136"/>
      <c r="I251" s="136"/>
      <c r="J251" s="136"/>
      <c r="K251" s="138"/>
      <c r="L251" s="138"/>
      <c r="M251" s="135"/>
      <c r="N251" s="135"/>
      <c r="O251" s="134"/>
      <c r="P251" s="135"/>
      <c r="Q251" s="135"/>
      <c r="R251" s="134"/>
      <c r="S251" s="138"/>
      <c r="T251" s="138"/>
      <c r="U251" s="134"/>
      <c r="V251" s="134"/>
      <c r="W251" s="134"/>
    </row>
    <row r="252" spans="1:23" x14ac:dyDescent="0.3">
      <c r="A252" s="133"/>
      <c r="B252" s="135"/>
      <c r="C252" s="135"/>
      <c r="D252" s="135"/>
      <c r="E252" s="134"/>
      <c r="F252" s="138"/>
      <c r="G252" s="138"/>
      <c r="H252" s="136"/>
      <c r="I252" s="136"/>
      <c r="J252" s="136"/>
      <c r="K252" s="138"/>
      <c r="L252" s="138"/>
      <c r="M252" s="135"/>
      <c r="N252" s="135"/>
      <c r="O252" s="134"/>
      <c r="P252" s="135"/>
      <c r="Q252" s="135"/>
      <c r="R252" s="134"/>
      <c r="S252" s="138"/>
      <c r="T252" s="138"/>
      <c r="U252" s="134"/>
      <c r="V252" s="134"/>
      <c r="W252" s="134"/>
    </row>
    <row r="253" spans="1:23" x14ac:dyDescent="0.3">
      <c r="A253" s="133"/>
      <c r="B253" s="135"/>
      <c r="C253" s="135"/>
      <c r="D253" s="135"/>
      <c r="E253" s="134"/>
      <c r="F253" s="138"/>
      <c r="G253" s="138"/>
      <c r="H253" s="136"/>
      <c r="I253" s="136"/>
      <c r="J253" s="136"/>
      <c r="K253" s="138"/>
      <c r="L253" s="138"/>
      <c r="M253" s="135"/>
      <c r="N253" s="135"/>
      <c r="O253" s="134"/>
      <c r="P253" s="135"/>
      <c r="Q253" s="135"/>
      <c r="R253" s="134"/>
      <c r="S253" s="138"/>
      <c r="T253" s="138"/>
      <c r="U253" s="134"/>
      <c r="V253" s="134"/>
      <c r="W253" s="134"/>
    </row>
    <row r="254" spans="1:23" x14ac:dyDescent="0.3">
      <c r="A254" s="133"/>
      <c r="B254" s="135"/>
      <c r="C254" s="135"/>
      <c r="D254" s="135"/>
      <c r="E254" s="134"/>
      <c r="F254" s="138"/>
      <c r="G254" s="138"/>
      <c r="H254" s="136"/>
      <c r="I254" s="136"/>
      <c r="J254" s="136"/>
      <c r="K254" s="138"/>
      <c r="L254" s="138"/>
      <c r="M254" s="135"/>
      <c r="N254" s="135"/>
      <c r="O254" s="134"/>
      <c r="P254" s="135"/>
      <c r="Q254" s="135"/>
      <c r="R254" s="134"/>
      <c r="S254" s="138"/>
      <c r="T254" s="138"/>
      <c r="U254" s="134"/>
      <c r="V254" s="134"/>
      <c r="W254" s="134"/>
    </row>
    <row r="255" spans="1:23" x14ac:dyDescent="0.3">
      <c r="A255" s="133"/>
      <c r="B255" s="135"/>
      <c r="C255" s="135"/>
      <c r="D255" s="135"/>
      <c r="E255" s="134"/>
      <c r="F255" s="138"/>
      <c r="G255" s="138"/>
      <c r="H255" s="136"/>
      <c r="I255" s="136"/>
      <c r="J255" s="136"/>
      <c r="K255" s="138"/>
      <c r="L255" s="138"/>
      <c r="M255" s="135"/>
      <c r="N255" s="135"/>
      <c r="O255" s="134"/>
      <c r="P255" s="135"/>
      <c r="Q255" s="135"/>
      <c r="R255" s="134"/>
      <c r="S255" s="138"/>
      <c r="T255" s="138"/>
      <c r="U255" s="134"/>
      <c r="V255" s="134"/>
      <c r="W255" s="134"/>
    </row>
    <row r="256" spans="1:23" x14ac:dyDescent="0.3">
      <c r="K256" s="138"/>
      <c r="L256" s="138"/>
      <c r="M256" s="135"/>
      <c r="N256" s="135"/>
      <c r="O256" s="134"/>
      <c r="P256" s="135"/>
      <c r="Q256" s="135"/>
      <c r="R256" s="134"/>
      <c r="S256" s="138"/>
      <c r="T256" s="138"/>
      <c r="U256" s="134"/>
      <c r="V256" s="134"/>
      <c r="W256" s="134"/>
    </row>
    <row r="257" spans="1:23" x14ac:dyDescent="0.3">
      <c r="A257" s="131"/>
      <c r="B257" s="131"/>
      <c r="C257" s="131"/>
      <c r="D257" s="131"/>
      <c r="E257" s="131"/>
      <c r="F257" s="137"/>
      <c r="G257" s="137"/>
      <c r="H257" s="137"/>
      <c r="I257" s="137"/>
      <c r="J257" s="137"/>
      <c r="K257" s="138"/>
      <c r="L257" s="138"/>
      <c r="M257" s="135"/>
      <c r="N257" s="135"/>
      <c r="O257" s="134"/>
      <c r="P257" s="135"/>
      <c r="Q257" s="135"/>
      <c r="R257" s="134"/>
      <c r="S257" s="138"/>
      <c r="T257" s="138"/>
      <c r="U257" s="134"/>
      <c r="V257" s="134"/>
      <c r="W257" s="134"/>
    </row>
    <row r="258" spans="1:23" x14ac:dyDescent="0.3">
      <c r="A258" s="131"/>
      <c r="B258" s="131"/>
      <c r="C258" s="131"/>
      <c r="D258" s="131"/>
      <c r="E258" s="131"/>
      <c r="F258" s="132"/>
      <c r="G258" s="132"/>
      <c r="H258" s="132"/>
      <c r="I258" s="132"/>
      <c r="J258" s="132"/>
      <c r="K258" s="138"/>
      <c r="L258" s="138"/>
      <c r="M258" s="135"/>
      <c r="N258" s="135"/>
      <c r="O258" s="134"/>
      <c r="P258" s="135"/>
      <c r="Q258" s="135"/>
      <c r="R258" s="134"/>
      <c r="S258" s="138"/>
      <c r="T258" s="138"/>
      <c r="U258" s="134"/>
      <c r="V258" s="134"/>
      <c r="W258" s="134"/>
    </row>
    <row r="259" spans="1:23" x14ac:dyDescent="0.3">
      <c r="A259" s="131"/>
      <c r="B259" s="132"/>
      <c r="C259" s="132"/>
      <c r="D259" s="132"/>
      <c r="E259" s="132"/>
      <c r="F259" s="132"/>
      <c r="G259" s="132"/>
      <c r="H259" s="132"/>
      <c r="I259" s="132"/>
      <c r="J259" s="132"/>
      <c r="K259" s="138"/>
      <c r="L259" s="138"/>
      <c r="M259" s="135"/>
      <c r="N259" s="135"/>
      <c r="O259" s="134"/>
      <c r="P259" s="135"/>
      <c r="Q259" s="135"/>
      <c r="R259" s="134"/>
      <c r="S259" s="138"/>
      <c r="T259" s="138"/>
      <c r="U259" s="134"/>
      <c r="V259" s="134"/>
      <c r="W259" s="134"/>
    </row>
    <row r="260" spans="1:23" x14ac:dyDescent="0.3">
      <c r="A260" s="139"/>
      <c r="B260" s="135"/>
      <c r="C260" s="135"/>
      <c r="D260" s="135"/>
      <c r="E260" s="134"/>
      <c r="F260" s="135"/>
      <c r="G260" s="135"/>
      <c r="H260" s="135"/>
      <c r="I260" s="135"/>
      <c r="J260" s="135"/>
    </row>
    <row r="261" spans="1:23" x14ac:dyDescent="0.3">
      <c r="A261" s="139"/>
      <c r="B261" s="135"/>
      <c r="C261" s="135"/>
      <c r="D261" s="135"/>
      <c r="E261" s="134"/>
      <c r="F261" s="135"/>
      <c r="G261" s="135"/>
      <c r="H261" s="135"/>
      <c r="I261" s="135"/>
      <c r="J261" s="135"/>
      <c r="K261" s="137"/>
      <c r="L261" s="137"/>
      <c r="M261" s="137"/>
      <c r="N261" s="137"/>
      <c r="O261" s="137"/>
      <c r="P261" s="137"/>
      <c r="Q261" s="137"/>
      <c r="R261" s="137"/>
      <c r="S261" s="137"/>
      <c r="T261" s="137"/>
      <c r="U261" s="137"/>
      <c r="V261" s="137"/>
      <c r="W261" s="137"/>
    </row>
    <row r="262" spans="1:23" x14ac:dyDescent="0.3">
      <c r="A262" s="139"/>
      <c r="B262" s="135"/>
      <c r="C262" s="135"/>
      <c r="D262" s="135"/>
      <c r="E262" s="134"/>
      <c r="F262" s="135"/>
      <c r="G262" s="135"/>
      <c r="H262" s="135"/>
      <c r="I262" s="135"/>
      <c r="J262" s="135"/>
      <c r="K262" s="132"/>
      <c r="L262" s="132"/>
      <c r="M262" s="132"/>
      <c r="N262" s="132"/>
      <c r="O262" s="132"/>
      <c r="P262" s="132"/>
      <c r="Q262" s="132"/>
      <c r="R262" s="132"/>
      <c r="S262" s="141"/>
      <c r="T262" s="132"/>
      <c r="U262" s="132"/>
      <c r="V262" s="132"/>
      <c r="W262" s="132"/>
    </row>
    <row r="263" spans="1:23" x14ac:dyDescent="0.3">
      <c r="A263" s="139"/>
      <c r="B263" s="135"/>
      <c r="C263" s="135"/>
      <c r="D263" s="135"/>
      <c r="E263" s="134"/>
      <c r="F263" s="135"/>
      <c r="G263" s="135"/>
      <c r="H263" s="135"/>
      <c r="I263" s="135"/>
      <c r="J263" s="135"/>
      <c r="K263" s="132"/>
      <c r="L263" s="132"/>
      <c r="M263" s="132"/>
      <c r="N263" s="132"/>
      <c r="O263" s="132"/>
      <c r="P263" s="132"/>
      <c r="Q263" s="132"/>
      <c r="R263" s="132"/>
      <c r="S263" s="132"/>
      <c r="T263" s="132"/>
      <c r="U263" s="132"/>
      <c r="V263" s="132"/>
      <c r="W263" s="132"/>
    </row>
    <row r="264" spans="1:23" x14ac:dyDescent="0.3">
      <c r="A264" s="139"/>
      <c r="B264" s="135"/>
      <c r="C264" s="135"/>
      <c r="D264" s="135"/>
      <c r="E264" s="134"/>
      <c r="F264" s="135"/>
      <c r="G264" s="135"/>
      <c r="H264" s="135"/>
      <c r="I264" s="135"/>
      <c r="J264" s="135"/>
      <c r="K264" s="135"/>
      <c r="L264" s="135"/>
      <c r="M264" s="135"/>
      <c r="N264" s="135"/>
      <c r="O264" s="134"/>
      <c r="P264" s="135"/>
      <c r="Q264" s="135"/>
      <c r="R264" s="134"/>
      <c r="S264" s="135"/>
      <c r="T264" s="135"/>
      <c r="U264" s="134"/>
      <c r="V264" s="134"/>
      <c r="W264" s="134"/>
    </row>
    <row r="265" spans="1:23" x14ac:dyDescent="0.3">
      <c r="A265" s="139"/>
      <c r="B265" s="135"/>
      <c r="C265" s="135"/>
      <c r="D265" s="135"/>
      <c r="E265" s="134"/>
      <c r="F265" s="135"/>
      <c r="G265" s="135"/>
      <c r="H265" s="135"/>
      <c r="I265" s="135"/>
      <c r="J265" s="135"/>
      <c r="K265" s="135"/>
      <c r="L265" s="135"/>
      <c r="M265" s="135"/>
      <c r="N265" s="135"/>
      <c r="O265" s="134"/>
      <c r="P265" s="135"/>
      <c r="Q265" s="135"/>
      <c r="R265" s="134"/>
      <c r="S265" s="135"/>
      <c r="T265" s="135"/>
      <c r="U265" s="134"/>
      <c r="V265" s="134"/>
      <c r="W265" s="134"/>
    </row>
    <row r="266" spans="1:23" x14ac:dyDescent="0.3">
      <c r="A266" s="139"/>
      <c r="B266" s="135"/>
      <c r="C266" s="135"/>
      <c r="D266" s="135"/>
      <c r="E266" s="134"/>
      <c r="F266" s="135"/>
      <c r="G266" s="135"/>
      <c r="H266" s="135"/>
      <c r="I266" s="135"/>
      <c r="J266" s="135"/>
      <c r="K266" s="135"/>
      <c r="L266" s="135"/>
      <c r="M266" s="135"/>
      <c r="N266" s="135"/>
      <c r="O266" s="134"/>
      <c r="P266" s="135"/>
      <c r="Q266" s="135"/>
      <c r="R266" s="134"/>
      <c r="S266" s="135"/>
      <c r="T266" s="135"/>
      <c r="U266" s="134"/>
      <c r="V266" s="134"/>
      <c r="W266" s="134"/>
    </row>
    <row r="267" spans="1:23" x14ac:dyDescent="0.3">
      <c r="A267" s="139"/>
      <c r="B267" s="135"/>
      <c r="C267" s="135"/>
      <c r="D267" s="135"/>
      <c r="E267" s="134"/>
      <c r="F267" s="135"/>
      <c r="G267" s="135"/>
      <c r="H267" s="135"/>
      <c r="I267" s="135"/>
      <c r="J267" s="135"/>
      <c r="K267" s="135"/>
      <c r="L267" s="135"/>
      <c r="M267" s="135"/>
      <c r="N267" s="135"/>
      <c r="O267" s="134"/>
      <c r="P267" s="135"/>
      <c r="Q267" s="135"/>
      <c r="R267" s="134"/>
      <c r="S267" s="135"/>
      <c r="T267" s="135"/>
      <c r="U267" s="134"/>
      <c r="V267" s="134"/>
      <c r="W267" s="134"/>
    </row>
    <row r="268" spans="1:23" x14ac:dyDescent="0.3">
      <c r="A268" s="139"/>
      <c r="B268" s="135"/>
      <c r="C268" s="135"/>
      <c r="D268" s="135"/>
      <c r="E268" s="134"/>
      <c r="F268" s="135"/>
      <c r="G268" s="135"/>
      <c r="H268" s="135"/>
      <c r="I268" s="135"/>
      <c r="J268" s="135"/>
      <c r="K268" s="135"/>
      <c r="L268" s="135"/>
      <c r="M268" s="135"/>
      <c r="N268" s="135"/>
      <c r="O268" s="134"/>
      <c r="P268" s="135"/>
      <c r="Q268" s="135"/>
      <c r="R268" s="134"/>
      <c r="S268" s="135"/>
      <c r="T268" s="135"/>
      <c r="U268" s="134"/>
      <c r="V268" s="134"/>
      <c r="W268" s="134"/>
    </row>
    <row r="269" spans="1:23" x14ac:dyDescent="0.3">
      <c r="A269" s="139"/>
      <c r="B269" s="135"/>
      <c r="C269" s="135"/>
      <c r="D269" s="135"/>
      <c r="E269" s="134"/>
      <c r="F269" s="135"/>
      <c r="G269" s="135"/>
      <c r="H269" s="135"/>
      <c r="I269" s="135"/>
      <c r="J269" s="135"/>
      <c r="K269" s="135"/>
      <c r="L269" s="135"/>
      <c r="M269" s="135"/>
      <c r="N269" s="135"/>
      <c r="O269" s="134"/>
      <c r="P269" s="135"/>
      <c r="Q269" s="135"/>
      <c r="R269" s="134"/>
      <c r="S269" s="135"/>
      <c r="T269" s="135"/>
      <c r="U269" s="134"/>
      <c r="V269" s="134"/>
      <c r="W269" s="134"/>
    </row>
    <row r="270" spans="1:23" x14ac:dyDescent="0.3">
      <c r="A270" s="139"/>
      <c r="B270" s="135"/>
      <c r="C270" s="135"/>
      <c r="D270" s="135"/>
      <c r="E270" s="134"/>
      <c r="F270" s="135"/>
      <c r="G270" s="135"/>
      <c r="H270" s="135"/>
      <c r="I270" s="135"/>
      <c r="J270" s="135"/>
      <c r="K270" s="135"/>
      <c r="L270" s="135"/>
      <c r="M270" s="135"/>
      <c r="N270" s="135"/>
      <c r="O270" s="134"/>
      <c r="P270" s="135"/>
      <c r="Q270" s="135"/>
      <c r="R270" s="134"/>
      <c r="S270" s="135"/>
      <c r="T270" s="135"/>
      <c r="U270" s="134"/>
      <c r="V270" s="134"/>
      <c r="W270" s="134"/>
    </row>
    <row r="271" spans="1:23" x14ac:dyDescent="0.3">
      <c r="A271" s="139"/>
      <c r="B271" s="135"/>
      <c r="C271" s="135"/>
      <c r="D271" s="135"/>
      <c r="E271" s="134"/>
      <c r="F271" s="135"/>
      <c r="G271" s="135"/>
      <c r="H271" s="135"/>
      <c r="I271" s="135"/>
      <c r="J271" s="135"/>
      <c r="K271" s="135"/>
      <c r="L271" s="135"/>
      <c r="M271" s="135"/>
      <c r="N271" s="135"/>
      <c r="O271" s="134"/>
      <c r="P271" s="135"/>
      <c r="Q271" s="135"/>
      <c r="R271" s="134"/>
      <c r="S271" s="135"/>
      <c r="T271" s="135"/>
      <c r="U271" s="134"/>
      <c r="V271" s="134"/>
      <c r="W271" s="134"/>
    </row>
    <row r="272" spans="1:23" x14ac:dyDescent="0.3">
      <c r="A272" s="139"/>
      <c r="B272" s="135"/>
      <c r="C272" s="135"/>
      <c r="D272" s="135"/>
      <c r="E272" s="134"/>
      <c r="F272" s="135"/>
      <c r="G272" s="135"/>
      <c r="H272" s="135"/>
      <c r="I272" s="135"/>
      <c r="J272" s="135"/>
      <c r="K272" s="135"/>
      <c r="L272" s="135"/>
      <c r="M272" s="135"/>
      <c r="N272" s="135"/>
      <c r="O272" s="134"/>
      <c r="P272" s="135"/>
      <c r="Q272" s="135"/>
      <c r="R272" s="134"/>
      <c r="S272" s="135"/>
      <c r="T272" s="135"/>
      <c r="U272" s="134"/>
      <c r="V272" s="134"/>
      <c r="W272" s="134"/>
    </row>
    <row r="273" spans="1:23" x14ac:dyDescent="0.3">
      <c r="A273" s="139"/>
      <c r="B273" s="135"/>
      <c r="C273" s="135"/>
      <c r="D273" s="135"/>
      <c r="E273" s="134"/>
      <c r="F273" s="135"/>
      <c r="G273" s="135"/>
      <c r="H273" s="135"/>
      <c r="I273" s="135"/>
      <c r="J273" s="135"/>
      <c r="K273" s="135"/>
      <c r="L273" s="135"/>
      <c r="M273" s="135"/>
      <c r="N273" s="135"/>
      <c r="O273" s="134"/>
      <c r="P273" s="135"/>
      <c r="Q273" s="135"/>
      <c r="R273" s="134"/>
      <c r="S273" s="135"/>
      <c r="T273" s="135"/>
      <c r="U273" s="134"/>
      <c r="V273" s="134"/>
      <c r="W273" s="134"/>
    </row>
    <row r="274" spans="1:23" x14ac:dyDescent="0.3">
      <c r="A274" s="139"/>
      <c r="B274" s="135"/>
      <c r="C274" s="135"/>
      <c r="D274" s="135"/>
      <c r="E274" s="134"/>
      <c r="F274" s="135"/>
      <c r="G274" s="135"/>
      <c r="H274" s="135"/>
      <c r="I274" s="135"/>
      <c r="J274" s="135"/>
      <c r="K274" s="135"/>
      <c r="L274" s="135"/>
      <c r="M274" s="135"/>
      <c r="N274" s="135"/>
      <c r="O274" s="134"/>
      <c r="P274" s="135"/>
      <c r="Q274" s="135"/>
      <c r="R274" s="134"/>
      <c r="S274" s="135"/>
      <c r="T274" s="135"/>
      <c r="U274" s="134"/>
      <c r="V274" s="134"/>
      <c r="W274" s="134"/>
    </row>
    <row r="275" spans="1:23" x14ac:dyDescent="0.3">
      <c r="A275" s="139"/>
      <c r="B275" s="135"/>
      <c r="C275" s="135"/>
      <c r="D275" s="135"/>
      <c r="E275" s="134"/>
      <c r="F275" s="135"/>
      <c r="G275" s="135"/>
      <c r="H275" s="135"/>
      <c r="I275" s="135"/>
      <c r="J275" s="135"/>
      <c r="K275" s="135"/>
      <c r="L275" s="135"/>
      <c r="M275" s="135"/>
      <c r="N275" s="135"/>
      <c r="O275" s="134"/>
      <c r="P275" s="135"/>
      <c r="Q275" s="135"/>
      <c r="R275" s="134"/>
      <c r="S275" s="135"/>
      <c r="T275" s="135"/>
      <c r="U275" s="134"/>
      <c r="V275" s="134"/>
      <c r="W275" s="134"/>
    </row>
    <row r="276" spans="1:23" x14ac:dyDescent="0.3">
      <c r="A276" s="139"/>
      <c r="B276" s="135"/>
      <c r="C276" s="135"/>
      <c r="D276" s="135"/>
      <c r="E276" s="134"/>
      <c r="F276" s="135"/>
      <c r="G276" s="135"/>
      <c r="H276" s="135"/>
      <c r="I276" s="135"/>
      <c r="J276" s="135"/>
      <c r="K276" s="135"/>
      <c r="L276" s="135"/>
      <c r="M276" s="135"/>
      <c r="N276" s="135"/>
      <c r="O276" s="134"/>
      <c r="P276" s="135"/>
      <c r="Q276" s="135"/>
      <c r="R276" s="134"/>
      <c r="S276" s="135"/>
      <c r="T276" s="135"/>
      <c r="U276" s="134"/>
      <c r="V276" s="134"/>
      <c r="W276" s="134"/>
    </row>
    <row r="277" spans="1:23" x14ac:dyDescent="0.3">
      <c r="A277" s="139"/>
      <c r="B277" s="135"/>
      <c r="C277" s="135"/>
      <c r="D277" s="135"/>
      <c r="E277" s="134"/>
      <c r="F277" s="135"/>
      <c r="G277" s="135"/>
      <c r="H277" s="135"/>
      <c r="I277" s="135"/>
      <c r="J277" s="135"/>
      <c r="K277" s="135"/>
      <c r="L277" s="135"/>
      <c r="M277" s="135"/>
      <c r="N277" s="135"/>
      <c r="O277" s="134"/>
      <c r="P277" s="135"/>
      <c r="Q277" s="135"/>
      <c r="R277" s="134"/>
      <c r="S277" s="135"/>
      <c r="T277" s="135"/>
      <c r="U277" s="134"/>
      <c r="V277" s="134"/>
      <c r="W277" s="134"/>
    </row>
    <row r="278" spans="1:23" x14ac:dyDescent="0.3">
      <c r="A278" s="139"/>
      <c r="B278" s="135"/>
      <c r="C278" s="135"/>
      <c r="D278" s="135"/>
      <c r="E278" s="134"/>
      <c r="F278" s="135"/>
      <c r="G278" s="135"/>
      <c r="H278" s="135"/>
      <c r="I278" s="135"/>
      <c r="J278" s="135"/>
      <c r="K278" s="135"/>
      <c r="L278" s="135"/>
      <c r="M278" s="135"/>
      <c r="N278" s="135"/>
      <c r="O278" s="134"/>
      <c r="P278" s="135"/>
      <c r="Q278" s="135"/>
      <c r="R278" s="134"/>
      <c r="S278" s="135"/>
      <c r="T278" s="135"/>
      <c r="U278" s="134"/>
      <c r="V278" s="134"/>
      <c r="W278" s="134"/>
    </row>
    <row r="279" spans="1:23" x14ac:dyDescent="0.3">
      <c r="A279" s="139"/>
      <c r="B279" s="135"/>
      <c r="C279" s="135"/>
      <c r="D279" s="135"/>
      <c r="E279" s="134"/>
      <c r="F279" s="135"/>
      <c r="G279" s="135"/>
      <c r="H279" s="135"/>
      <c r="I279" s="135"/>
      <c r="J279" s="135"/>
      <c r="K279" s="135"/>
      <c r="L279" s="135"/>
      <c r="M279" s="135"/>
      <c r="N279" s="135"/>
      <c r="O279" s="134"/>
      <c r="P279" s="135"/>
      <c r="Q279" s="135"/>
      <c r="R279" s="134"/>
      <c r="S279" s="135"/>
      <c r="T279" s="135"/>
      <c r="U279" s="134"/>
      <c r="V279" s="134"/>
      <c r="W279" s="134"/>
    </row>
    <row r="280" spans="1:23" x14ac:dyDescent="0.3">
      <c r="A280" s="139"/>
      <c r="B280" s="135"/>
      <c r="C280" s="135"/>
      <c r="D280" s="135"/>
      <c r="E280" s="134"/>
      <c r="F280" s="135"/>
      <c r="G280" s="135"/>
      <c r="H280" s="135"/>
      <c r="I280" s="135"/>
      <c r="J280" s="135"/>
      <c r="K280" s="135"/>
      <c r="L280" s="135"/>
      <c r="M280" s="135"/>
      <c r="N280" s="135"/>
      <c r="O280" s="134"/>
      <c r="P280" s="135"/>
      <c r="Q280" s="135"/>
      <c r="R280" s="134"/>
      <c r="S280" s="135"/>
      <c r="T280" s="135"/>
      <c r="U280" s="134"/>
      <c r="V280" s="134"/>
      <c r="W280" s="134"/>
    </row>
    <row r="281" spans="1:23" x14ac:dyDescent="0.3">
      <c r="A281" s="139"/>
      <c r="B281" s="135"/>
      <c r="C281" s="135"/>
      <c r="D281" s="135"/>
      <c r="E281" s="134"/>
      <c r="F281" s="135"/>
      <c r="G281" s="135"/>
      <c r="H281" s="135"/>
      <c r="I281" s="135"/>
      <c r="J281" s="135"/>
      <c r="K281" s="135"/>
      <c r="L281" s="135"/>
      <c r="M281" s="135"/>
      <c r="N281" s="135"/>
      <c r="O281" s="134"/>
      <c r="P281" s="135"/>
      <c r="Q281" s="135"/>
      <c r="R281" s="134"/>
      <c r="S281" s="135"/>
      <c r="T281" s="135"/>
      <c r="U281" s="134"/>
      <c r="V281" s="134"/>
      <c r="W281" s="134"/>
    </row>
    <row r="282" spans="1:23" x14ac:dyDescent="0.3">
      <c r="A282" s="139"/>
      <c r="B282" s="135"/>
      <c r="C282" s="135"/>
      <c r="D282" s="135"/>
      <c r="E282" s="134"/>
      <c r="F282" s="135"/>
      <c r="G282" s="135"/>
      <c r="H282" s="135"/>
      <c r="I282" s="135"/>
      <c r="J282" s="135"/>
      <c r="K282" s="135"/>
      <c r="L282" s="135"/>
      <c r="M282" s="135"/>
      <c r="N282" s="135"/>
      <c r="O282" s="134"/>
      <c r="P282" s="135"/>
      <c r="Q282" s="135"/>
      <c r="R282" s="134"/>
      <c r="S282" s="135"/>
      <c r="T282" s="135"/>
      <c r="U282" s="134"/>
      <c r="V282" s="134"/>
      <c r="W282" s="134"/>
    </row>
    <row r="283" spans="1:23" x14ac:dyDescent="0.3">
      <c r="A283" s="139"/>
      <c r="B283" s="135"/>
      <c r="C283" s="135"/>
      <c r="D283" s="135"/>
      <c r="E283" s="134"/>
      <c r="F283" s="135"/>
      <c r="G283" s="135"/>
      <c r="H283" s="135"/>
      <c r="I283" s="135"/>
      <c r="J283" s="135"/>
      <c r="K283" s="135"/>
      <c r="L283" s="135"/>
      <c r="M283" s="135"/>
      <c r="N283" s="135"/>
      <c r="O283" s="134"/>
      <c r="P283" s="135"/>
      <c r="Q283" s="135"/>
      <c r="R283" s="134"/>
      <c r="S283" s="135"/>
      <c r="T283" s="135"/>
      <c r="U283" s="134"/>
      <c r="V283" s="134"/>
      <c r="W283" s="134"/>
    </row>
    <row r="284" spans="1:23" x14ac:dyDescent="0.3">
      <c r="K284" s="135"/>
      <c r="L284" s="135"/>
      <c r="M284" s="135"/>
      <c r="N284" s="135"/>
      <c r="O284" s="134"/>
      <c r="P284" s="135"/>
      <c r="Q284" s="135"/>
      <c r="R284" s="134"/>
      <c r="S284" s="135"/>
      <c r="T284" s="135"/>
      <c r="U284" s="134"/>
      <c r="V284" s="134"/>
      <c r="W284" s="134"/>
    </row>
    <row r="285" spans="1:23" x14ac:dyDescent="0.3">
      <c r="K285" s="135"/>
      <c r="L285" s="135"/>
      <c r="M285" s="135"/>
      <c r="N285" s="135"/>
      <c r="O285" s="134"/>
      <c r="P285" s="135"/>
      <c r="Q285" s="135"/>
      <c r="R285" s="134"/>
      <c r="S285" s="135"/>
      <c r="T285" s="135"/>
      <c r="U285" s="134"/>
      <c r="V285" s="134"/>
      <c r="W285" s="134"/>
    </row>
    <row r="286" spans="1:23" x14ac:dyDescent="0.3">
      <c r="K286" s="135"/>
      <c r="L286" s="135"/>
      <c r="M286" s="135"/>
      <c r="N286" s="135"/>
      <c r="O286" s="134"/>
      <c r="P286" s="135"/>
      <c r="Q286" s="135"/>
      <c r="R286" s="134"/>
      <c r="S286" s="135"/>
      <c r="T286" s="135"/>
      <c r="U286" s="134"/>
      <c r="V286" s="134"/>
      <c r="W286" s="134"/>
    </row>
    <row r="287" spans="1:23" x14ac:dyDescent="0.3">
      <c r="K287" s="135"/>
      <c r="L287" s="135"/>
      <c r="M287" s="135"/>
      <c r="N287" s="135"/>
      <c r="O287" s="134"/>
      <c r="P287" s="135"/>
      <c r="Q287" s="135"/>
      <c r="R287" s="134"/>
      <c r="S287" s="135"/>
      <c r="T287" s="135"/>
      <c r="U287" s="134"/>
      <c r="V287" s="134"/>
      <c r="W287" s="134"/>
    </row>
  </sheetData>
  <mergeCells count="39">
    <mergeCell ref="H56:I56"/>
    <mergeCell ref="G57:I57"/>
    <mergeCell ref="A59:I59"/>
    <mergeCell ref="A49:B49"/>
    <mergeCell ref="F51:I51"/>
    <mergeCell ref="A53:E53"/>
    <mergeCell ref="G53:I53"/>
    <mergeCell ref="D54:E54"/>
    <mergeCell ref="D55:E55"/>
    <mergeCell ref="F34:I34"/>
    <mergeCell ref="A36:I36"/>
    <mergeCell ref="E38:G38"/>
    <mergeCell ref="F42:I42"/>
    <mergeCell ref="A44:I44"/>
    <mergeCell ref="A45:B45"/>
    <mergeCell ref="M18:O18"/>
    <mergeCell ref="F26:I26"/>
    <mergeCell ref="A28:I28"/>
    <mergeCell ref="A29:B29"/>
    <mergeCell ref="C29:E29"/>
    <mergeCell ref="F29:G29"/>
    <mergeCell ref="H29:I29"/>
    <mergeCell ref="A7:C7"/>
    <mergeCell ref="E7:G7"/>
    <mergeCell ref="B8:C8"/>
    <mergeCell ref="A10:C10"/>
    <mergeCell ref="A17:I17"/>
    <mergeCell ref="A18:B18"/>
    <mergeCell ref="C18:D18"/>
    <mergeCell ref="E18:F18"/>
    <mergeCell ref="G18:I18"/>
    <mergeCell ref="A1:O1"/>
    <mergeCell ref="A3:B5"/>
    <mergeCell ref="C3:E3"/>
    <mergeCell ref="F3:H3"/>
    <mergeCell ref="J3:K4"/>
    <mergeCell ref="M3:O3"/>
    <mergeCell ref="M4:N4"/>
    <mergeCell ref="M5:O5"/>
  </mergeCells>
  <conditionalFormatting sqref="D54:D56 A59 G43:H43 G27 G35 G29:G32 F26:F27 G63:H63 G45:H45 G48:H50 G46:G47 G57:I57 F42:F43 E46:E47 F45:F51 F29:F35">
    <cfRule type="containsText" dxfId="1" priority="1" operator="containsText" text="Unsafe">
      <formula>NOT(ISERROR(SEARCH("Unsafe",A26)))</formula>
    </cfRule>
    <cfRule type="containsText" dxfId="0" priority="2" operator="containsText" text="Safe">
      <formula>NOT(ISERROR(SEARCH("Safe",A26)))</formula>
    </cfRule>
  </conditionalFormatting>
  <dataValidations count="1">
    <dataValidation type="list" allowBlank="1" showInputMessage="1" showErrorMessage="1" sqref="B8" xr:uid="{DBC810CE-4D23-4C9A-8518-B5E569D6FD8E}">
      <formula1>$A$122:$A$124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RAFTERS || proj_6</vt:lpstr>
      <vt:lpstr>RAFTER17</vt:lpstr>
      <vt:lpstr>H4 (SEC 1)</vt:lpstr>
      <vt:lpstr>H15 (SEC 1)</vt:lpstr>
      <vt:lpstr>HUNCH-R9</vt:lpstr>
      <vt:lpstr>HUNCH-L9</vt:lpstr>
      <vt:lpstr>M-B-MEZ-2</vt:lpstr>
      <vt:lpstr>HALF FLOOR BEAM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2022-12-25T10:51:19Z</dcterms:modified>
</cp:coreProperties>
</file>