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Ben\Documents\MyDocs\Projects\FantasyFootballValueDraft\"/>
    </mc:Choice>
  </mc:AlternateContent>
  <xr:revisionPtr revIDLastSave="0" documentId="13_ncr:1_{64601498-C114-467C-AE82-AAEAF4D9B564}" xr6:coauthVersionLast="41" xr6:coauthVersionMax="41" xr10:uidLastSave="{00000000-0000-0000-0000-000000000000}"/>
  <bookViews>
    <workbookView xWindow="-110" yWindow="-110" windowWidth="19420" windowHeight="10420" tabRatio="648" firstSheet="3" activeTab="6" xr2:uid="{00000000-000D-0000-FFFF-FFFF00000000}"/>
  </bookViews>
  <sheets>
    <sheet name="League Settings" sheetId="3" r:id="rId1"/>
    <sheet name="Default Rankings Import" sheetId="7" r:id="rId2"/>
    <sheet name="Default Rankings" sheetId="1" r:id="rId3"/>
    <sheet name="Personal Rankings" sheetId="6" r:id="rId4"/>
    <sheet name="Fantasy Teams" sheetId="5" r:id="rId5"/>
    <sheet name="Live Draft Suggestions" sheetId="4" r:id="rId6"/>
    <sheet name="Live Draft Picks" sheetId="9" r:id="rId7"/>
    <sheet name="ESPN Import" sheetId="12" r:id="rId8"/>
  </sheets>
  <externalReferences>
    <externalReference r:id="rId9"/>
  </externalReferences>
  <definedNames>
    <definedName name="ExternalData_2" localSheetId="1" hidden="1">'Default Rankings Import'!$A$1:$M$585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N2" i="7"/>
  <c r="N3" i="7"/>
  <c r="N4" i="7"/>
  <c r="N5" i="7"/>
  <c r="N6" i="7"/>
  <c r="N8" i="7"/>
  <c r="N23" i="7"/>
  <c r="N10" i="7"/>
  <c r="N19" i="7"/>
  <c r="N11" i="7"/>
  <c r="N16" i="7"/>
  <c r="N18" i="7"/>
  <c r="N12" i="7"/>
  <c r="N7" i="7"/>
  <c r="N13" i="7"/>
  <c r="N20" i="7"/>
  <c r="N14" i="7"/>
  <c r="N9" i="7"/>
  <c r="N15" i="7"/>
  <c r="N21" i="7"/>
  <c r="N29" i="7"/>
  <c r="N22" i="7"/>
  <c r="N17" i="7"/>
  <c r="N30" i="7"/>
  <c r="N24" i="7"/>
  <c r="N35" i="7"/>
  <c r="N28" i="7"/>
  <c r="N27" i="7"/>
  <c r="N25" i="7"/>
  <c r="N45" i="7"/>
  <c r="N38" i="7"/>
  <c r="N36" i="7"/>
  <c r="N26" i="7"/>
  <c r="N33" i="7"/>
  <c r="N40" i="7"/>
  <c r="N39" i="7"/>
  <c r="N31" i="7"/>
  <c r="N44" i="7"/>
  <c r="N41" i="7"/>
  <c r="N34" i="7"/>
  <c r="N37" i="7"/>
  <c r="N32" i="7"/>
  <c r="N42" i="7"/>
  <c r="N48" i="7"/>
  <c r="N46" i="7"/>
  <c r="N58" i="7"/>
  <c r="N49" i="7"/>
  <c r="N69" i="7"/>
  <c r="N43" i="7"/>
  <c r="N60" i="7"/>
  <c r="N66" i="7"/>
  <c r="N62" i="7"/>
  <c r="N71" i="7"/>
  <c r="N54" i="7"/>
  <c r="N50" i="7"/>
  <c r="N51" i="7"/>
  <c r="N47" i="7"/>
  <c r="N52" i="7"/>
  <c r="N80" i="7"/>
  <c r="N53" i="7"/>
  <c r="N64" i="7"/>
  <c r="N74" i="7"/>
  <c r="N57" i="7"/>
  <c r="N65" i="7"/>
  <c r="N90" i="7"/>
  <c r="N67" i="7"/>
  <c r="N56" i="7"/>
  <c r="N102" i="7"/>
  <c r="N59" i="7"/>
  <c r="N88" i="7"/>
  <c r="N70" i="7"/>
  <c r="N73" i="7"/>
  <c r="N85" i="7"/>
  <c r="N76" i="7"/>
  <c r="N61" i="7"/>
  <c r="N55" i="7"/>
  <c r="N91" i="7"/>
  <c r="N63" i="7"/>
  <c r="N77" i="7"/>
  <c r="N106" i="7"/>
  <c r="N78" i="7"/>
  <c r="N81" i="7"/>
  <c r="N87" i="7"/>
  <c r="N93" i="7"/>
  <c r="N117" i="7"/>
  <c r="N68" i="7"/>
  <c r="N89" i="7"/>
  <c r="N84" i="7"/>
  <c r="N82" i="7"/>
  <c r="N99" i="7"/>
  <c r="N72" i="7"/>
  <c r="N115" i="7"/>
  <c r="N119" i="7"/>
  <c r="N96" i="7"/>
  <c r="N75" i="7"/>
  <c r="N113" i="7"/>
  <c r="N110" i="7"/>
  <c r="N95" i="7"/>
  <c r="N168" i="7"/>
  <c r="N111" i="7"/>
  <c r="N118" i="7"/>
  <c r="N105" i="7"/>
  <c r="N116" i="7"/>
  <c r="N109" i="7"/>
  <c r="N103" i="7"/>
  <c r="N124" i="7"/>
  <c r="N121" i="7"/>
  <c r="N126" i="7"/>
  <c r="N101" i="7"/>
  <c r="N114" i="7"/>
  <c r="N120" i="7"/>
  <c r="N136" i="7"/>
  <c r="N170" i="7"/>
  <c r="N169" i="7"/>
  <c r="N97" i="7"/>
  <c r="N201" i="7"/>
  <c r="N132" i="7"/>
  <c r="N98" i="7"/>
  <c r="N100" i="7"/>
  <c r="N107" i="7"/>
  <c r="N123" i="7"/>
  <c r="N140" i="7"/>
  <c r="N138" i="7"/>
  <c r="N167" i="7"/>
  <c r="N122" i="7"/>
  <c r="N129" i="7"/>
  <c r="N134" i="7"/>
  <c r="N112" i="7"/>
  <c r="N79" i="7"/>
  <c r="N179" i="7"/>
  <c r="N238" i="7"/>
  <c r="N104" i="7"/>
  <c r="N83" i="7"/>
  <c r="N181" i="7"/>
  <c r="N128" i="7"/>
  <c r="N108" i="7"/>
  <c r="N86" i="7"/>
  <c r="N125" i="7"/>
  <c r="N217" i="7"/>
  <c r="N135" i="7"/>
  <c r="N133" i="7"/>
  <c r="N171" i="7"/>
  <c r="N92" i="7"/>
  <c r="N127" i="7"/>
  <c r="N193" i="7"/>
  <c r="N141" i="7"/>
  <c r="N203" i="7"/>
  <c r="N166" i="7"/>
  <c r="N165" i="7"/>
  <c r="N172" i="7"/>
  <c r="N174" i="7"/>
  <c r="N199" i="7"/>
  <c r="N164" i="7"/>
  <c r="N178" i="7"/>
  <c r="N182" i="7"/>
  <c r="N186" i="7"/>
  <c r="N161" i="7"/>
  <c r="N246" i="7"/>
  <c r="N131" i="7"/>
  <c r="N216" i="7"/>
  <c r="N239" i="7"/>
  <c r="N197" i="7"/>
  <c r="N214" i="7"/>
  <c r="N228" i="7"/>
  <c r="N210" i="7"/>
  <c r="N162" i="7"/>
  <c r="N183" i="7"/>
  <c r="N184" i="7"/>
  <c r="N202" i="7"/>
  <c r="N130" i="7"/>
  <c r="N247" i="7"/>
  <c r="N142" i="7"/>
  <c r="N185" i="7"/>
  <c r="N248" i="7"/>
  <c r="N208" i="7"/>
  <c r="N249" i="7"/>
  <c r="N222" i="7"/>
  <c r="N163" i="7"/>
  <c r="N250" i="7"/>
  <c r="N143" i="7"/>
  <c r="N139" i="7"/>
  <c r="N215" i="7"/>
  <c r="N251" i="7"/>
  <c r="N240" i="7"/>
  <c r="N209" i="7"/>
  <c r="N145" i="7"/>
  <c r="N204" i="7"/>
  <c r="N206" i="7"/>
  <c r="N146" i="7"/>
  <c r="N252" i="7"/>
  <c r="N176" i="7"/>
  <c r="N253" i="7"/>
  <c r="N189" i="7"/>
  <c r="N152" i="7"/>
  <c r="N219" i="7"/>
  <c r="N137" i="7"/>
  <c r="N148" i="7"/>
  <c r="N194" i="7"/>
  <c r="N254" i="7"/>
  <c r="N213" i="7"/>
  <c r="N153" i="7"/>
  <c r="N155" i="7"/>
  <c r="N205" i="7"/>
  <c r="N180" i="7"/>
  <c r="N156" i="7"/>
  <c r="N196" i="7"/>
  <c r="N147" i="7"/>
  <c r="N235" i="7"/>
  <c r="N224" i="7"/>
  <c r="N198" i="7"/>
  <c r="N255" i="7"/>
  <c r="N225" i="7"/>
  <c r="N154" i="7"/>
  <c r="N188" i="7"/>
  <c r="N149" i="7"/>
  <c r="N177" i="7"/>
  <c r="N226" i="7"/>
  <c r="N243" i="7"/>
  <c r="N256" i="7"/>
  <c r="N257" i="7"/>
  <c r="N241" i="7"/>
  <c r="N218" i="7"/>
  <c r="N157" i="7"/>
  <c r="N258" i="7"/>
  <c r="N220" i="7"/>
  <c r="N223" i="7"/>
  <c r="N144" i="7"/>
  <c r="N207" i="7"/>
  <c r="N259" i="7"/>
  <c r="N260" i="7"/>
  <c r="N261" i="7"/>
  <c r="N173" i="7"/>
  <c r="N191" i="7"/>
  <c r="N236" i="7"/>
  <c r="N262" i="7"/>
  <c r="N160" i="7"/>
  <c r="N158" i="7"/>
  <c r="N263" i="7"/>
  <c r="N264" i="7"/>
  <c r="N265" i="7"/>
  <c r="N187" i="7"/>
  <c r="N190" i="7"/>
  <c r="N150" i="7"/>
  <c r="N159" i="7"/>
  <c r="N211" i="7"/>
  <c r="N266" i="7"/>
  <c r="N151" i="7"/>
  <c r="N267" i="7"/>
  <c r="N268" i="7"/>
  <c r="N269" i="7"/>
  <c r="N227" i="7"/>
  <c r="N270" i="7"/>
  <c r="N271" i="7"/>
  <c r="N272" i="7"/>
  <c r="N273" i="7"/>
  <c r="N242" i="7"/>
  <c r="N274" i="7"/>
  <c r="N275" i="7"/>
  <c r="N276" i="7"/>
  <c r="N234" i="7"/>
  <c r="N277" i="7"/>
  <c r="N278" i="7"/>
  <c r="N279" i="7"/>
  <c r="N280" i="7"/>
  <c r="N281" i="7"/>
  <c r="N282" i="7"/>
  <c r="N283" i="7"/>
  <c r="N284" i="7"/>
  <c r="N175" i="7"/>
  <c r="N285" i="7"/>
  <c r="N233" i="7"/>
  <c r="N286" i="7"/>
  <c r="N287" i="7"/>
  <c r="N288" i="7"/>
  <c r="N200" i="7"/>
  <c r="N289" i="7"/>
  <c r="N290" i="7"/>
  <c r="N291" i="7"/>
  <c r="N292" i="7"/>
  <c r="N212" i="7"/>
  <c r="N195" i="7"/>
  <c r="N293" i="7"/>
  <c r="N294" i="7"/>
  <c r="N237" i="7"/>
  <c r="N295" i="7"/>
  <c r="N296" i="7"/>
  <c r="N297" i="7"/>
  <c r="N230" i="7"/>
  <c r="N298" i="7"/>
  <c r="N221" i="7"/>
  <c r="N94" i="7"/>
  <c r="N299" i="7"/>
  <c r="N300" i="7"/>
  <c r="N301" i="7"/>
  <c r="N302" i="7"/>
  <c r="N303" i="7"/>
  <c r="N304" i="7"/>
  <c r="N305" i="7"/>
  <c r="N306" i="7"/>
  <c r="N307" i="7"/>
  <c r="N308" i="7"/>
  <c r="N309" i="7"/>
  <c r="N22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244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231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232" i="7"/>
  <c r="N396" i="7"/>
  <c r="N397" i="7"/>
  <c r="N398" i="7"/>
  <c r="N399" i="7"/>
  <c r="N400" i="7"/>
  <c r="N401" i="7"/>
  <c r="N245" i="7"/>
  <c r="N402" i="7"/>
  <c r="N19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S4" i="12"/>
  <c r="L24" i="6" l="1"/>
  <c r="Q24" i="6"/>
  <c r="S24" i="6"/>
  <c r="T24" i="6"/>
  <c r="H3" i="1" l="1" a="1"/>
  <c r="H3" i="1" s="1"/>
  <c r="S24" i="4"/>
  <c r="S25" i="4"/>
  <c r="S26" i="4"/>
  <c r="S27" i="4"/>
  <c r="S28" i="4"/>
  <c r="S29" i="4"/>
  <c r="S30" i="4"/>
  <c r="S31" i="4"/>
  <c r="S32" i="4"/>
  <c r="S33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D27" i="4"/>
  <c r="D28" i="4"/>
  <c r="D29" i="4"/>
  <c r="D30" i="4"/>
  <c r="D31" i="4"/>
  <c r="D32" i="4"/>
  <c r="D33" i="4"/>
  <c r="H33" i="3"/>
  <c r="H34" i="3"/>
  <c r="H35" i="3"/>
  <c r="H36" i="3"/>
  <c r="H32" i="3"/>
  <c r="E33" i="3"/>
  <c r="E34" i="3"/>
  <c r="E35" i="3"/>
  <c r="E36" i="3"/>
  <c r="G36" i="3"/>
  <c r="F36" i="3"/>
  <c r="G35" i="3"/>
  <c r="F35" i="3"/>
  <c r="G34" i="3"/>
  <c r="F34" i="3"/>
  <c r="G33" i="3"/>
  <c r="F33" i="3"/>
  <c r="E32" i="3"/>
  <c r="G32" i="3"/>
  <c r="F32" i="3"/>
  <c r="D36" i="3"/>
  <c r="D35" i="3"/>
  <c r="D34" i="3"/>
  <c r="D33" i="3"/>
  <c r="D32" i="3"/>
  <c r="C36" i="3"/>
  <c r="C35" i="3"/>
  <c r="C34" i="3"/>
  <c r="C33" i="3"/>
  <c r="C32" i="3"/>
  <c r="B32" i="3"/>
  <c r="E26" i="3"/>
  <c r="E27" i="3"/>
  <c r="E28" i="3"/>
  <c r="E29" i="3"/>
  <c r="E30" i="3"/>
  <c r="E25" i="3"/>
  <c r="D26" i="3"/>
  <c r="D27" i="3"/>
  <c r="D28" i="3"/>
  <c r="D29" i="3"/>
  <c r="D30" i="3"/>
  <c r="D25" i="3"/>
  <c r="C26" i="3"/>
  <c r="C27" i="3"/>
  <c r="C28" i="3"/>
  <c r="C29" i="3"/>
  <c r="C30" i="3"/>
  <c r="C25" i="3"/>
  <c r="B27" i="3"/>
  <c r="B28" i="3"/>
  <c r="B29" i="3"/>
  <c r="B30" i="3"/>
  <c r="B25" i="3"/>
  <c r="B26" i="3"/>
  <c r="AC14" i="4" l="1"/>
  <c r="AC15" i="4"/>
  <c r="AC16" i="4"/>
  <c r="AC17" i="4"/>
  <c r="AC18" i="4"/>
  <c r="AC19" i="4"/>
  <c r="AC20" i="4"/>
  <c r="AC21" i="4"/>
  <c r="AC22" i="4"/>
  <c r="AC23" i="4"/>
  <c r="X14" i="4"/>
  <c r="X15" i="4"/>
  <c r="X16" i="4"/>
  <c r="X17" i="4"/>
  <c r="X18" i="4"/>
  <c r="X19" i="4"/>
  <c r="X20" i="4"/>
  <c r="X21" i="4"/>
  <c r="X22" i="4"/>
  <c r="X23" i="4"/>
  <c r="N3" i="9"/>
  <c r="F4" i="9" l="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E243" i="9"/>
  <c r="E244" i="9"/>
  <c r="E245" i="9"/>
  <c r="E246" i="9"/>
  <c r="E247" i="9"/>
  <c r="E248" i="9"/>
  <c r="E249" i="9"/>
  <c r="E250" i="9"/>
  <c r="E251" i="9"/>
  <c r="E252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F3" i="9" l="1"/>
  <c r="F21" i="3" s="1"/>
  <c r="E3" i="9"/>
  <c r="B57" i="9"/>
  <c r="B89" i="9"/>
  <c r="B121" i="9"/>
  <c r="B153" i="9"/>
  <c r="B185" i="9"/>
  <c r="B217" i="9"/>
  <c r="C4" i="9"/>
  <c r="B4" i="9" s="1"/>
  <c r="C5" i="9"/>
  <c r="B5" i="9" s="1"/>
  <c r="C6" i="9"/>
  <c r="B6" i="9" s="1"/>
  <c r="C7" i="9"/>
  <c r="B7" i="9" s="1"/>
  <c r="C8" i="9"/>
  <c r="B8" i="9" s="1"/>
  <c r="C9" i="9"/>
  <c r="B9" i="9" s="1"/>
  <c r="C10" i="9"/>
  <c r="B10" i="9" s="1"/>
  <c r="C11" i="9"/>
  <c r="B11" i="9" s="1"/>
  <c r="C12" i="9"/>
  <c r="B12" i="9" s="1"/>
  <c r="C13" i="9"/>
  <c r="B13" i="9" s="1"/>
  <c r="C14" i="9"/>
  <c r="B14" i="9" s="1"/>
  <c r="C15" i="9"/>
  <c r="B15" i="9" s="1"/>
  <c r="C16" i="9"/>
  <c r="B16" i="9" s="1"/>
  <c r="C17" i="9"/>
  <c r="B17" i="9" s="1"/>
  <c r="C18" i="9"/>
  <c r="B18" i="9" s="1"/>
  <c r="C19" i="9"/>
  <c r="B19" i="9" s="1"/>
  <c r="C20" i="9"/>
  <c r="B20" i="9" s="1"/>
  <c r="C21" i="9"/>
  <c r="B21" i="9" s="1"/>
  <c r="C22" i="9"/>
  <c r="B22" i="9" s="1"/>
  <c r="C23" i="9"/>
  <c r="B23" i="9" s="1"/>
  <c r="C24" i="9"/>
  <c r="B24" i="9" s="1"/>
  <c r="C25" i="9"/>
  <c r="B25" i="9" s="1"/>
  <c r="C26" i="9"/>
  <c r="B26" i="9" s="1"/>
  <c r="C27" i="9"/>
  <c r="B27" i="9" s="1"/>
  <c r="C28" i="9"/>
  <c r="B28" i="9" s="1"/>
  <c r="C29" i="9"/>
  <c r="B29" i="9" s="1"/>
  <c r="C30" i="9"/>
  <c r="B30" i="9" s="1"/>
  <c r="C31" i="9"/>
  <c r="B31" i="9" s="1"/>
  <c r="C32" i="9"/>
  <c r="B32" i="9" s="1"/>
  <c r="C33" i="9"/>
  <c r="B33" i="9" s="1"/>
  <c r="C34" i="9"/>
  <c r="B34" i="9" s="1"/>
  <c r="C35" i="9"/>
  <c r="B35" i="9" s="1"/>
  <c r="C36" i="9"/>
  <c r="B36" i="9" s="1"/>
  <c r="C37" i="9"/>
  <c r="B37" i="9" s="1"/>
  <c r="C38" i="9"/>
  <c r="B38" i="9" s="1"/>
  <c r="C39" i="9"/>
  <c r="B39" i="9" s="1"/>
  <c r="C40" i="9"/>
  <c r="B40" i="9" s="1"/>
  <c r="C41" i="9"/>
  <c r="B41" i="9" s="1"/>
  <c r="C42" i="9"/>
  <c r="B42" i="9" s="1"/>
  <c r="C43" i="9"/>
  <c r="B43" i="9" s="1"/>
  <c r="C44" i="9"/>
  <c r="B44" i="9" s="1"/>
  <c r="C45" i="9"/>
  <c r="B45" i="9" s="1"/>
  <c r="C46" i="9"/>
  <c r="B46" i="9" s="1"/>
  <c r="C47" i="9"/>
  <c r="B47" i="9" s="1"/>
  <c r="C48" i="9"/>
  <c r="B48" i="9" s="1"/>
  <c r="C49" i="9"/>
  <c r="B49" i="9" s="1"/>
  <c r="C50" i="9"/>
  <c r="B50" i="9" s="1"/>
  <c r="C51" i="9"/>
  <c r="B51" i="9" s="1"/>
  <c r="C52" i="9"/>
  <c r="B52" i="9" s="1"/>
  <c r="C53" i="9"/>
  <c r="B53" i="9" s="1"/>
  <c r="C54" i="9"/>
  <c r="B54" i="9" s="1"/>
  <c r="C55" i="9"/>
  <c r="B55" i="9" s="1"/>
  <c r="C56" i="9"/>
  <c r="B56" i="9" s="1"/>
  <c r="C57" i="9"/>
  <c r="C58" i="9"/>
  <c r="B58" i="9" s="1"/>
  <c r="C59" i="9"/>
  <c r="B59" i="9" s="1"/>
  <c r="C60" i="9"/>
  <c r="B60" i="9" s="1"/>
  <c r="C61" i="9"/>
  <c r="B61" i="9" s="1"/>
  <c r="C62" i="9"/>
  <c r="B62" i="9" s="1"/>
  <c r="C63" i="9"/>
  <c r="B63" i="9" s="1"/>
  <c r="C64" i="9"/>
  <c r="B64" i="9" s="1"/>
  <c r="C65" i="9"/>
  <c r="B65" i="9" s="1"/>
  <c r="C66" i="9"/>
  <c r="B66" i="9" s="1"/>
  <c r="C67" i="9"/>
  <c r="B67" i="9" s="1"/>
  <c r="C68" i="9"/>
  <c r="B68" i="9" s="1"/>
  <c r="C69" i="9"/>
  <c r="B69" i="9" s="1"/>
  <c r="C70" i="9"/>
  <c r="B70" i="9" s="1"/>
  <c r="C71" i="9"/>
  <c r="B71" i="9" s="1"/>
  <c r="C72" i="9"/>
  <c r="B72" i="9" s="1"/>
  <c r="C73" i="9"/>
  <c r="B73" i="9" s="1"/>
  <c r="C74" i="9"/>
  <c r="B74" i="9" s="1"/>
  <c r="C75" i="9"/>
  <c r="B75" i="9" s="1"/>
  <c r="C76" i="9"/>
  <c r="B76" i="9" s="1"/>
  <c r="C77" i="9"/>
  <c r="B77" i="9" s="1"/>
  <c r="C78" i="9"/>
  <c r="B78" i="9" s="1"/>
  <c r="C79" i="9"/>
  <c r="B79" i="9" s="1"/>
  <c r="C80" i="9"/>
  <c r="B80" i="9" s="1"/>
  <c r="C81" i="9"/>
  <c r="B81" i="9" s="1"/>
  <c r="C82" i="9"/>
  <c r="B82" i="9" s="1"/>
  <c r="C83" i="9"/>
  <c r="B83" i="9" s="1"/>
  <c r="C84" i="9"/>
  <c r="B84" i="9" s="1"/>
  <c r="C85" i="9"/>
  <c r="B85" i="9" s="1"/>
  <c r="C86" i="9"/>
  <c r="B86" i="9" s="1"/>
  <c r="C87" i="9"/>
  <c r="B87" i="9" s="1"/>
  <c r="C88" i="9"/>
  <c r="B88" i="9" s="1"/>
  <c r="C89" i="9"/>
  <c r="C90" i="9"/>
  <c r="B90" i="9" s="1"/>
  <c r="C91" i="9"/>
  <c r="B91" i="9" s="1"/>
  <c r="C92" i="9"/>
  <c r="B92" i="9" s="1"/>
  <c r="C93" i="9"/>
  <c r="B93" i="9" s="1"/>
  <c r="C94" i="9"/>
  <c r="B94" i="9" s="1"/>
  <c r="C95" i="9"/>
  <c r="B95" i="9" s="1"/>
  <c r="C96" i="9"/>
  <c r="B96" i="9" s="1"/>
  <c r="C97" i="9"/>
  <c r="B97" i="9" s="1"/>
  <c r="C98" i="9"/>
  <c r="B98" i="9" s="1"/>
  <c r="C99" i="9"/>
  <c r="B99" i="9" s="1"/>
  <c r="C100" i="9"/>
  <c r="B100" i="9" s="1"/>
  <c r="C101" i="9"/>
  <c r="B101" i="9" s="1"/>
  <c r="C102" i="9"/>
  <c r="B102" i="9" s="1"/>
  <c r="C103" i="9"/>
  <c r="B103" i="9" s="1"/>
  <c r="C104" i="9"/>
  <c r="B104" i="9" s="1"/>
  <c r="C105" i="9"/>
  <c r="B105" i="9" s="1"/>
  <c r="C106" i="9"/>
  <c r="B106" i="9" s="1"/>
  <c r="C107" i="9"/>
  <c r="B107" i="9" s="1"/>
  <c r="C108" i="9"/>
  <c r="B108" i="9" s="1"/>
  <c r="C109" i="9"/>
  <c r="B109" i="9" s="1"/>
  <c r="C110" i="9"/>
  <c r="B110" i="9" s="1"/>
  <c r="C111" i="9"/>
  <c r="B111" i="9" s="1"/>
  <c r="C112" i="9"/>
  <c r="B112" i="9" s="1"/>
  <c r="C113" i="9"/>
  <c r="B113" i="9" s="1"/>
  <c r="C114" i="9"/>
  <c r="B114" i="9" s="1"/>
  <c r="C115" i="9"/>
  <c r="B115" i="9" s="1"/>
  <c r="C116" i="9"/>
  <c r="B116" i="9" s="1"/>
  <c r="C117" i="9"/>
  <c r="B117" i="9" s="1"/>
  <c r="C118" i="9"/>
  <c r="B118" i="9" s="1"/>
  <c r="C119" i="9"/>
  <c r="B119" i="9" s="1"/>
  <c r="C120" i="9"/>
  <c r="B120" i="9" s="1"/>
  <c r="C121" i="9"/>
  <c r="C122" i="9"/>
  <c r="B122" i="9" s="1"/>
  <c r="C123" i="9"/>
  <c r="B123" i="9" s="1"/>
  <c r="C124" i="9"/>
  <c r="B124" i="9" s="1"/>
  <c r="C125" i="9"/>
  <c r="B125" i="9" s="1"/>
  <c r="C126" i="9"/>
  <c r="B126" i="9" s="1"/>
  <c r="C127" i="9"/>
  <c r="B127" i="9" s="1"/>
  <c r="C128" i="9"/>
  <c r="B128" i="9" s="1"/>
  <c r="C129" i="9"/>
  <c r="B129" i="9" s="1"/>
  <c r="C130" i="9"/>
  <c r="B130" i="9" s="1"/>
  <c r="C131" i="9"/>
  <c r="B131" i="9" s="1"/>
  <c r="C132" i="9"/>
  <c r="B132" i="9" s="1"/>
  <c r="C133" i="9"/>
  <c r="B133" i="9" s="1"/>
  <c r="C134" i="9"/>
  <c r="B134" i="9" s="1"/>
  <c r="C135" i="9"/>
  <c r="B135" i="9" s="1"/>
  <c r="C136" i="9"/>
  <c r="B136" i="9" s="1"/>
  <c r="C137" i="9"/>
  <c r="B137" i="9" s="1"/>
  <c r="C138" i="9"/>
  <c r="B138" i="9" s="1"/>
  <c r="C139" i="9"/>
  <c r="B139" i="9" s="1"/>
  <c r="C140" i="9"/>
  <c r="B140" i="9" s="1"/>
  <c r="C141" i="9"/>
  <c r="B141" i="9" s="1"/>
  <c r="C142" i="9"/>
  <c r="B142" i="9" s="1"/>
  <c r="C143" i="9"/>
  <c r="B143" i="9" s="1"/>
  <c r="C144" i="9"/>
  <c r="B144" i="9" s="1"/>
  <c r="C145" i="9"/>
  <c r="B145" i="9" s="1"/>
  <c r="C146" i="9"/>
  <c r="B146" i="9" s="1"/>
  <c r="C147" i="9"/>
  <c r="B147" i="9" s="1"/>
  <c r="C148" i="9"/>
  <c r="B148" i="9" s="1"/>
  <c r="C149" i="9"/>
  <c r="B149" i="9" s="1"/>
  <c r="C150" i="9"/>
  <c r="B150" i="9" s="1"/>
  <c r="C151" i="9"/>
  <c r="B151" i="9" s="1"/>
  <c r="C152" i="9"/>
  <c r="B152" i="9" s="1"/>
  <c r="C153" i="9"/>
  <c r="C154" i="9"/>
  <c r="B154" i="9" s="1"/>
  <c r="C155" i="9"/>
  <c r="B155" i="9" s="1"/>
  <c r="C156" i="9"/>
  <c r="B156" i="9" s="1"/>
  <c r="C157" i="9"/>
  <c r="B157" i="9" s="1"/>
  <c r="C158" i="9"/>
  <c r="B158" i="9" s="1"/>
  <c r="C159" i="9"/>
  <c r="B159" i="9" s="1"/>
  <c r="C160" i="9"/>
  <c r="B160" i="9" s="1"/>
  <c r="C161" i="9"/>
  <c r="B161" i="9" s="1"/>
  <c r="C162" i="9"/>
  <c r="B162" i="9" s="1"/>
  <c r="C163" i="9"/>
  <c r="B163" i="9" s="1"/>
  <c r="C164" i="9"/>
  <c r="B164" i="9" s="1"/>
  <c r="C165" i="9"/>
  <c r="B165" i="9" s="1"/>
  <c r="C166" i="9"/>
  <c r="B166" i="9" s="1"/>
  <c r="C167" i="9"/>
  <c r="B167" i="9" s="1"/>
  <c r="C168" i="9"/>
  <c r="B168" i="9" s="1"/>
  <c r="C169" i="9"/>
  <c r="B169" i="9" s="1"/>
  <c r="C170" i="9"/>
  <c r="B170" i="9" s="1"/>
  <c r="C171" i="9"/>
  <c r="B171" i="9" s="1"/>
  <c r="C172" i="9"/>
  <c r="B172" i="9" s="1"/>
  <c r="C173" i="9"/>
  <c r="B173" i="9" s="1"/>
  <c r="C174" i="9"/>
  <c r="B174" i="9" s="1"/>
  <c r="C175" i="9"/>
  <c r="B175" i="9" s="1"/>
  <c r="C176" i="9"/>
  <c r="B176" i="9" s="1"/>
  <c r="C177" i="9"/>
  <c r="B177" i="9" s="1"/>
  <c r="C178" i="9"/>
  <c r="B178" i="9" s="1"/>
  <c r="C179" i="9"/>
  <c r="B179" i="9" s="1"/>
  <c r="C180" i="9"/>
  <c r="B180" i="9" s="1"/>
  <c r="C181" i="9"/>
  <c r="B181" i="9" s="1"/>
  <c r="C182" i="9"/>
  <c r="B182" i="9" s="1"/>
  <c r="C183" i="9"/>
  <c r="B183" i="9" s="1"/>
  <c r="C184" i="9"/>
  <c r="B184" i="9" s="1"/>
  <c r="C185" i="9"/>
  <c r="C186" i="9"/>
  <c r="B186" i="9" s="1"/>
  <c r="C187" i="9"/>
  <c r="B187" i="9" s="1"/>
  <c r="C188" i="9"/>
  <c r="B188" i="9" s="1"/>
  <c r="C189" i="9"/>
  <c r="B189" i="9" s="1"/>
  <c r="C190" i="9"/>
  <c r="B190" i="9" s="1"/>
  <c r="C191" i="9"/>
  <c r="B191" i="9" s="1"/>
  <c r="C192" i="9"/>
  <c r="B192" i="9" s="1"/>
  <c r="C193" i="9"/>
  <c r="B193" i="9" s="1"/>
  <c r="C194" i="9"/>
  <c r="B194" i="9" s="1"/>
  <c r="C195" i="9"/>
  <c r="B195" i="9" s="1"/>
  <c r="C196" i="9"/>
  <c r="B196" i="9" s="1"/>
  <c r="C197" i="9"/>
  <c r="B197" i="9" s="1"/>
  <c r="C198" i="9"/>
  <c r="B198" i="9" s="1"/>
  <c r="C199" i="9"/>
  <c r="B199" i="9" s="1"/>
  <c r="C200" i="9"/>
  <c r="B200" i="9" s="1"/>
  <c r="C201" i="9"/>
  <c r="B201" i="9" s="1"/>
  <c r="C202" i="9"/>
  <c r="B202" i="9" s="1"/>
  <c r="C203" i="9"/>
  <c r="B203" i="9" s="1"/>
  <c r="C204" i="9"/>
  <c r="B204" i="9" s="1"/>
  <c r="C205" i="9"/>
  <c r="B205" i="9" s="1"/>
  <c r="C206" i="9"/>
  <c r="B206" i="9" s="1"/>
  <c r="C207" i="9"/>
  <c r="B207" i="9" s="1"/>
  <c r="C208" i="9"/>
  <c r="B208" i="9" s="1"/>
  <c r="C209" i="9"/>
  <c r="B209" i="9" s="1"/>
  <c r="C210" i="9"/>
  <c r="B210" i="9" s="1"/>
  <c r="C211" i="9"/>
  <c r="B211" i="9" s="1"/>
  <c r="C212" i="9"/>
  <c r="B212" i="9" s="1"/>
  <c r="C213" i="9"/>
  <c r="B213" i="9" s="1"/>
  <c r="C214" i="9"/>
  <c r="B214" i="9" s="1"/>
  <c r="C215" i="9"/>
  <c r="B215" i="9" s="1"/>
  <c r="C216" i="9"/>
  <c r="B216" i="9" s="1"/>
  <c r="C217" i="9"/>
  <c r="C218" i="9"/>
  <c r="B218" i="9" s="1"/>
  <c r="C219" i="9"/>
  <c r="B219" i="9" s="1"/>
  <c r="C220" i="9"/>
  <c r="B220" i="9" s="1"/>
  <c r="C221" i="9"/>
  <c r="B221" i="9" s="1"/>
  <c r="C222" i="9"/>
  <c r="B222" i="9" s="1"/>
  <c r="C223" i="9"/>
  <c r="B223" i="9" s="1"/>
  <c r="C224" i="9"/>
  <c r="B224" i="9" s="1"/>
  <c r="C225" i="9"/>
  <c r="B225" i="9" s="1"/>
  <c r="C226" i="9"/>
  <c r="B226" i="9" s="1"/>
  <c r="C227" i="9"/>
  <c r="B227" i="9" s="1"/>
  <c r="C228" i="9"/>
  <c r="B228" i="9" s="1"/>
  <c r="C229" i="9"/>
  <c r="B229" i="9" s="1"/>
  <c r="C230" i="9"/>
  <c r="B230" i="9" s="1"/>
  <c r="C231" i="9"/>
  <c r="B231" i="9" s="1"/>
  <c r="C232" i="9"/>
  <c r="B232" i="9" s="1"/>
  <c r="C233" i="9"/>
  <c r="B233" i="9" s="1"/>
  <c r="C234" i="9"/>
  <c r="B234" i="9" s="1"/>
  <c r="C235" i="9"/>
  <c r="B235" i="9" s="1"/>
  <c r="C236" i="9"/>
  <c r="B236" i="9" s="1"/>
  <c r="C237" i="9"/>
  <c r="B237" i="9" s="1"/>
  <c r="C238" i="9"/>
  <c r="B238" i="9" s="1"/>
  <c r="C239" i="9"/>
  <c r="B239" i="9" s="1"/>
  <c r="C240" i="9"/>
  <c r="B240" i="9" s="1"/>
  <c r="C241" i="9"/>
  <c r="C242" i="9"/>
  <c r="B242" i="9" s="1"/>
  <c r="C243" i="9"/>
  <c r="B243" i="9" s="1"/>
  <c r="C244" i="9"/>
  <c r="B244" i="9" s="1"/>
  <c r="C245" i="9"/>
  <c r="B245" i="9" s="1"/>
  <c r="C246" i="9"/>
  <c r="C247" i="9"/>
  <c r="C248" i="9"/>
  <c r="B248" i="9" s="1"/>
  <c r="C249" i="9"/>
  <c r="B249" i="9" s="1"/>
  <c r="C250" i="9"/>
  <c r="B250" i="9" s="1"/>
  <c r="C251" i="9"/>
  <c r="B251" i="9" s="1"/>
  <c r="C252" i="9"/>
  <c r="B252" i="9" s="1"/>
  <c r="C253" i="9"/>
  <c r="B253" i="9" s="1"/>
  <c r="C254" i="9"/>
  <c r="C3" i="9"/>
  <c r="B3" i="9" s="1"/>
  <c r="F254" i="9"/>
  <c r="E254" i="9"/>
  <c r="B254" i="9"/>
  <c r="F253" i="9"/>
  <c r="E253" i="9"/>
  <c r="B247" i="9"/>
  <c r="B246" i="9"/>
  <c r="B241" i="9"/>
  <c r="F22" i="3" l="1"/>
  <c r="F20" i="3"/>
  <c r="S2" i="4" s="1"/>
  <c r="F18" i="3"/>
  <c r="I2" i="4" s="1"/>
  <c r="F19" i="3"/>
  <c r="N2" i="4" s="1"/>
  <c r="F17" i="3"/>
  <c r="D2" i="4" s="1"/>
  <c r="AD13" i="6"/>
  <c r="AD14" i="6"/>
  <c r="AD15" i="6"/>
  <c r="AD16" i="6"/>
  <c r="AD17" i="6"/>
  <c r="AD18" i="6"/>
  <c r="AD19" i="6"/>
  <c r="AD20" i="6"/>
  <c r="AD21" i="6"/>
  <c r="AD22" i="6"/>
  <c r="Y13" i="6"/>
  <c r="Y14" i="6"/>
  <c r="Y15" i="6"/>
  <c r="Y16" i="6"/>
  <c r="Y17" i="6"/>
  <c r="Y18" i="6"/>
  <c r="Y19" i="6"/>
  <c r="Y20" i="6"/>
  <c r="Y21" i="6"/>
  <c r="Y2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AD14" i="4"/>
  <c r="AD15" i="4"/>
  <c r="AD16" i="4"/>
  <c r="AD17" i="4"/>
  <c r="AD18" i="4"/>
  <c r="AD19" i="4"/>
  <c r="AD20" i="4"/>
  <c r="AD21" i="4"/>
  <c r="AD22" i="4"/>
  <c r="AD23" i="4"/>
  <c r="Y14" i="4"/>
  <c r="Y15" i="4"/>
  <c r="Y16" i="4"/>
  <c r="Y17" i="4"/>
  <c r="Y18" i="4"/>
  <c r="Y19" i="4"/>
  <c r="Y20" i="4"/>
  <c r="Y21" i="4"/>
  <c r="Y22" i="4"/>
  <c r="Y23" i="4"/>
  <c r="T24" i="4" l="1"/>
  <c r="T25" i="4"/>
  <c r="T26" i="4"/>
  <c r="T27" i="4"/>
  <c r="T28" i="4"/>
  <c r="T29" i="4"/>
  <c r="T30" i="4"/>
  <c r="T31" i="4"/>
  <c r="T32" i="4"/>
  <c r="T33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E27" i="4"/>
  <c r="E28" i="4"/>
  <c r="E29" i="4"/>
  <c r="E30" i="4"/>
  <c r="E31" i="4"/>
  <c r="E32" i="4"/>
  <c r="E33" i="4"/>
  <c r="F11" i="3"/>
  <c r="AC13" i="6" l="1"/>
  <c r="AC14" i="6"/>
  <c r="AC15" i="6"/>
  <c r="AC16" i="6"/>
  <c r="AC17" i="6"/>
  <c r="AC18" i="6"/>
  <c r="AC19" i="6"/>
  <c r="AC20" i="6"/>
  <c r="AC21" i="6"/>
  <c r="AC22" i="6"/>
  <c r="X13" i="6"/>
  <c r="X14" i="6"/>
  <c r="X15" i="6"/>
  <c r="X16" i="6"/>
  <c r="X17" i="6"/>
  <c r="X18" i="6"/>
  <c r="X19" i="6"/>
  <c r="X20" i="6"/>
  <c r="X21" i="6"/>
  <c r="X22" i="6"/>
  <c r="S18" i="6"/>
  <c r="T19" i="4" s="1"/>
  <c r="S19" i="6"/>
  <c r="T20" i="4" s="1"/>
  <c r="S20" i="6"/>
  <c r="T21" i="4" s="1"/>
  <c r="S21" i="6"/>
  <c r="T22" i="4" s="1"/>
  <c r="S22" i="6"/>
  <c r="T23" i="4" s="1"/>
  <c r="S23" i="6"/>
  <c r="S25" i="6"/>
  <c r="S26" i="6"/>
  <c r="S27" i="6"/>
  <c r="S28" i="6"/>
  <c r="S29" i="6"/>
  <c r="S30" i="6"/>
  <c r="S31" i="6"/>
  <c r="S32" i="6"/>
  <c r="N77" i="6"/>
  <c r="N53" i="6"/>
  <c r="O54" i="4" s="1"/>
  <c r="N54" i="6"/>
  <c r="O55" i="4" s="1"/>
  <c r="N55" i="6"/>
  <c r="O56" i="4" s="1"/>
  <c r="N56" i="6"/>
  <c r="O57" i="4" s="1"/>
  <c r="N57" i="6"/>
  <c r="O58" i="4" s="1"/>
  <c r="N58" i="6"/>
  <c r="O59" i="4" s="1"/>
  <c r="N59" i="6"/>
  <c r="O60" i="4" s="1"/>
  <c r="N60" i="6"/>
  <c r="O61" i="4" s="1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I63" i="6"/>
  <c r="J64" i="4" s="1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D26" i="6"/>
  <c r="D27" i="6"/>
  <c r="D28" i="6"/>
  <c r="D29" i="6"/>
  <c r="D30" i="6"/>
  <c r="D31" i="6"/>
  <c r="D32" i="6"/>
  <c r="AB5" i="4" l="1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4" i="4"/>
  <c r="AA5" i="4"/>
  <c r="V5" i="4"/>
  <c r="Q5" i="4"/>
  <c r="L5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4" i="4"/>
  <c r="G5" i="4"/>
  <c r="B5" i="4"/>
  <c r="B6" i="4" s="1"/>
  <c r="B7" i="4" l="1"/>
  <c r="AA6" i="4"/>
  <c r="G6" i="4"/>
  <c r="V6" i="4"/>
  <c r="L6" i="4"/>
  <c r="Q6" i="4"/>
  <c r="BP2" i="5"/>
  <c r="BK2" i="5"/>
  <c r="BF2" i="5"/>
  <c r="BA2" i="5"/>
  <c r="AV2" i="5"/>
  <c r="AQ2" i="5"/>
  <c r="AL2" i="5"/>
  <c r="AG2" i="5"/>
  <c r="AB2" i="5"/>
  <c r="W2" i="5"/>
  <c r="R2" i="5"/>
  <c r="M2" i="5"/>
  <c r="H2" i="5"/>
  <c r="C2" i="5"/>
  <c r="G7" i="4" l="1"/>
  <c r="Q7" i="4"/>
  <c r="AA7" i="4"/>
  <c r="V7" i="4"/>
  <c r="L7" i="4"/>
  <c r="B8" i="4"/>
  <c r="AA4" i="6"/>
  <c r="AA5" i="6" s="1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4" i="6"/>
  <c r="T18" i="6"/>
  <c r="T19" i="6"/>
  <c r="T20" i="6"/>
  <c r="T21" i="6"/>
  <c r="T22" i="6"/>
  <c r="T23" i="6"/>
  <c r="T25" i="6"/>
  <c r="T26" i="6"/>
  <c r="T27" i="6"/>
  <c r="T28" i="6"/>
  <c r="T29" i="6"/>
  <c r="T30" i="6"/>
  <c r="T31" i="6"/>
  <c r="T32" i="6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5" i="6" s="1"/>
  <c r="Q26" i="6" s="1"/>
  <c r="Q27" i="6" s="1"/>
  <c r="Q28" i="6" s="1"/>
  <c r="Q29" i="6" s="1"/>
  <c r="Q30" i="6" s="1"/>
  <c r="Q31" i="6" s="1"/>
  <c r="Q32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E26" i="6"/>
  <c r="E27" i="6"/>
  <c r="E28" i="6"/>
  <c r="E29" i="6"/>
  <c r="E30" i="6"/>
  <c r="E31" i="6"/>
  <c r="E32" i="6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V8" i="4" l="1"/>
  <c r="AA8" i="4"/>
  <c r="B9" i="4"/>
  <c r="Q8" i="4"/>
  <c r="L8" i="4"/>
  <c r="G8" i="4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L7" i="9"/>
  <c r="L8" i="9"/>
  <c r="L9" i="9"/>
  <c r="L10" i="9"/>
  <c r="L11" i="9"/>
  <c r="L12" i="9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F6" i="3"/>
  <c r="F5" i="3"/>
  <c r="P5" i="3" s="1"/>
  <c r="F10" i="3"/>
  <c r="P9" i="3" s="1"/>
  <c r="F9" i="3"/>
  <c r="P8" i="3" s="1"/>
  <c r="Q8" i="3" s="1"/>
  <c r="F8" i="3"/>
  <c r="F7" i="3"/>
  <c r="F4" i="3"/>
  <c r="K7" i="9" l="1"/>
  <c r="AD22" i="3"/>
  <c r="Y21" i="3"/>
  <c r="AE22" i="3"/>
  <c r="AC21" i="3"/>
  <c r="AB21" i="3"/>
  <c r="AA22" i="3"/>
  <c r="Z21" i="3"/>
  <c r="Y22" i="3"/>
  <c r="X21" i="3"/>
  <c r="W22" i="3"/>
  <c r="AA21" i="3"/>
  <c r="AC22" i="3"/>
  <c r="AD21" i="3"/>
  <c r="AB22" i="3"/>
  <c r="Z22" i="3"/>
  <c r="X22" i="3"/>
  <c r="AE21" i="3"/>
  <c r="W21" i="3"/>
  <c r="S9" i="3"/>
  <c r="S17" i="3"/>
  <c r="S10" i="3"/>
  <c r="S18" i="3"/>
  <c r="S11" i="3"/>
  <c r="S19" i="3"/>
  <c r="S20" i="3"/>
  <c r="V21" i="3"/>
  <c r="T21" i="3"/>
  <c r="V22" i="3"/>
  <c r="T22" i="3"/>
  <c r="S13" i="3"/>
  <c r="S22" i="3"/>
  <c r="S5" i="3"/>
  <c r="S8" i="3"/>
  <c r="S16" i="3"/>
  <c r="S12" i="3"/>
  <c r="U21" i="3"/>
  <c r="S6" i="3"/>
  <c r="S14" i="3"/>
  <c r="U22" i="3"/>
  <c r="S7" i="3"/>
  <c r="S15" i="3"/>
  <c r="S21" i="3"/>
  <c r="P4" i="3"/>
  <c r="BO17" i="5"/>
  <c r="BO9" i="5"/>
  <c r="BJ19" i="5"/>
  <c r="BJ11" i="5"/>
  <c r="BJ3" i="5"/>
  <c r="BE13" i="5"/>
  <c r="BE5" i="5"/>
  <c r="AZ15" i="5"/>
  <c r="AZ7" i="5"/>
  <c r="AU17" i="5"/>
  <c r="AU9" i="5"/>
  <c r="AP19" i="5"/>
  <c r="AP11" i="5"/>
  <c r="AP3" i="5"/>
  <c r="AK13" i="5"/>
  <c r="AK5" i="5"/>
  <c r="AF15" i="5"/>
  <c r="AF7" i="5"/>
  <c r="AA17" i="5"/>
  <c r="AA9" i="5"/>
  <c r="V19" i="5"/>
  <c r="V11" i="5"/>
  <c r="V3" i="5"/>
  <c r="Q13" i="5"/>
  <c r="Q5" i="5"/>
  <c r="L15" i="5"/>
  <c r="L7" i="5"/>
  <c r="G17" i="5"/>
  <c r="G9" i="5"/>
  <c r="B5" i="5"/>
  <c r="B13" i="5"/>
  <c r="B3" i="5"/>
  <c r="B14" i="5"/>
  <c r="BO5" i="5"/>
  <c r="AZ3" i="5"/>
  <c r="AP7" i="5"/>
  <c r="AF3" i="5"/>
  <c r="Q9" i="5"/>
  <c r="B17" i="5"/>
  <c r="BO16" i="5"/>
  <c r="BO8" i="5"/>
  <c r="BJ18" i="5"/>
  <c r="BJ10" i="5"/>
  <c r="BE20" i="5"/>
  <c r="BE12" i="5"/>
  <c r="BE4" i="5"/>
  <c r="AZ14" i="5"/>
  <c r="AZ6" i="5"/>
  <c r="AU16" i="5"/>
  <c r="AU8" i="5"/>
  <c r="AP18" i="5"/>
  <c r="AP10" i="5"/>
  <c r="AK20" i="5"/>
  <c r="AK12" i="5"/>
  <c r="AK4" i="5"/>
  <c r="AF14" i="5"/>
  <c r="AF6" i="5"/>
  <c r="AA16" i="5"/>
  <c r="AA8" i="5"/>
  <c r="V18" i="5"/>
  <c r="V10" i="5"/>
  <c r="Q20" i="5"/>
  <c r="Q12" i="5"/>
  <c r="Q4" i="5"/>
  <c r="L14" i="5"/>
  <c r="L6" i="5"/>
  <c r="G16" i="5"/>
  <c r="G8" i="5"/>
  <c r="B6" i="5"/>
  <c r="B15" i="5"/>
  <c r="BJ7" i="5"/>
  <c r="AZ19" i="5"/>
  <c r="AK17" i="5"/>
  <c r="AA5" i="5"/>
  <c r="L11" i="5"/>
  <c r="BO15" i="5"/>
  <c r="BO7" i="5"/>
  <c r="BJ17" i="5"/>
  <c r="BJ9" i="5"/>
  <c r="BE19" i="5"/>
  <c r="BE11" i="5"/>
  <c r="BE3" i="5"/>
  <c r="AZ13" i="5"/>
  <c r="AZ5" i="5"/>
  <c r="AU15" i="5"/>
  <c r="AU7" i="5"/>
  <c r="AP17" i="5"/>
  <c r="AP9" i="5"/>
  <c r="AK19" i="5"/>
  <c r="AK11" i="5"/>
  <c r="AK3" i="5"/>
  <c r="AF13" i="5"/>
  <c r="AF5" i="5"/>
  <c r="AA15" i="5"/>
  <c r="AA7" i="5"/>
  <c r="V17" i="5"/>
  <c r="V9" i="5"/>
  <c r="Q19" i="5"/>
  <c r="Q11" i="5"/>
  <c r="Q3" i="5"/>
  <c r="L13" i="5"/>
  <c r="L5" i="5"/>
  <c r="G15" i="5"/>
  <c r="G7" i="5"/>
  <c r="B7" i="5"/>
  <c r="BE17" i="5"/>
  <c r="AU5" i="5"/>
  <c r="AF11" i="5"/>
  <c r="L19" i="5"/>
  <c r="BO14" i="5"/>
  <c r="BO6" i="5"/>
  <c r="BJ16" i="5"/>
  <c r="BJ8" i="5"/>
  <c r="BE18" i="5"/>
  <c r="BE10" i="5"/>
  <c r="AZ20" i="5"/>
  <c r="AZ12" i="5"/>
  <c r="AZ4" i="5"/>
  <c r="AU14" i="5"/>
  <c r="AU6" i="5"/>
  <c r="AP16" i="5"/>
  <c r="AP8" i="5"/>
  <c r="AK18" i="5"/>
  <c r="AK10" i="5"/>
  <c r="AF20" i="5"/>
  <c r="AF12" i="5"/>
  <c r="AF4" i="5"/>
  <c r="AA14" i="5"/>
  <c r="AA6" i="5"/>
  <c r="V16" i="5"/>
  <c r="V8" i="5"/>
  <c r="Q18" i="5"/>
  <c r="Q10" i="5"/>
  <c r="L20" i="5"/>
  <c r="L12" i="5"/>
  <c r="L4" i="5"/>
  <c r="G14" i="5"/>
  <c r="G6" i="5"/>
  <c r="B8" i="5"/>
  <c r="B16" i="5"/>
  <c r="BJ15" i="5"/>
  <c r="AZ11" i="5"/>
  <c r="AK9" i="5"/>
  <c r="V15" i="5"/>
  <c r="G13" i="5"/>
  <c r="BO13" i="5"/>
  <c r="BO20" i="5"/>
  <c r="BO12" i="5"/>
  <c r="BO4" i="5"/>
  <c r="BJ14" i="5"/>
  <c r="BJ6" i="5"/>
  <c r="BE16" i="5"/>
  <c r="BE8" i="5"/>
  <c r="AZ18" i="5"/>
  <c r="AZ10" i="5"/>
  <c r="AU20" i="5"/>
  <c r="AU12" i="5"/>
  <c r="AU4" i="5"/>
  <c r="AP14" i="5"/>
  <c r="AP6" i="5"/>
  <c r="AK16" i="5"/>
  <c r="AK8" i="5"/>
  <c r="AF18" i="5"/>
  <c r="AF10" i="5"/>
  <c r="AA20" i="5"/>
  <c r="AA12" i="5"/>
  <c r="AA4" i="5"/>
  <c r="V14" i="5"/>
  <c r="V6" i="5"/>
  <c r="Q16" i="5"/>
  <c r="Q8" i="5"/>
  <c r="L18" i="5"/>
  <c r="L10" i="5"/>
  <c r="G20" i="5"/>
  <c r="G12" i="5"/>
  <c r="G4" i="5"/>
  <c r="B10" i="5"/>
  <c r="B18" i="5"/>
  <c r="AP15" i="5"/>
  <c r="V7" i="5"/>
  <c r="B9" i="5"/>
  <c r="BO19" i="5"/>
  <c r="BO11" i="5"/>
  <c r="BO3" i="5"/>
  <c r="BJ13" i="5"/>
  <c r="BJ5" i="5"/>
  <c r="BE15" i="5"/>
  <c r="BE7" i="5"/>
  <c r="AZ17" i="5"/>
  <c r="AZ9" i="5"/>
  <c r="AU19" i="5"/>
  <c r="AU11" i="5"/>
  <c r="AU3" i="5"/>
  <c r="AP13" i="5"/>
  <c r="AP5" i="5"/>
  <c r="AK15" i="5"/>
  <c r="AK7" i="5"/>
  <c r="AF17" i="5"/>
  <c r="AF9" i="5"/>
  <c r="AA19" i="5"/>
  <c r="AA11" i="5"/>
  <c r="AA3" i="5"/>
  <c r="V13" i="5"/>
  <c r="V5" i="5"/>
  <c r="Q15" i="5"/>
  <c r="Q7" i="5"/>
  <c r="L17" i="5"/>
  <c r="L9" i="5"/>
  <c r="G19" i="5"/>
  <c r="G11" i="5"/>
  <c r="G3" i="5"/>
  <c r="B11" i="5"/>
  <c r="B19" i="5"/>
  <c r="AU13" i="5"/>
  <c r="AA13" i="5"/>
  <c r="L3" i="5"/>
  <c r="BO18" i="5"/>
  <c r="BO10" i="5"/>
  <c r="BJ20" i="5"/>
  <c r="BJ12" i="5"/>
  <c r="BJ4" i="5"/>
  <c r="BE14" i="5"/>
  <c r="BE6" i="5"/>
  <c r="AZ16" i="5"/>
  <c r="AZ8" i="5"/>
  <c r="AU18" i="5"/>
  <c r="AU10" i="5"/>
  <c r="AP20" i="5"/>
  <c r="AP12" i="5"/>
  <c r="AP4" i="5"/>
  <c r="AK14" i="5"/>
  <c r="AK6" i="5"/>
  <c r="AF16" i="5"/>
  <c r="AF8" i="5"/>
  <c r="AA18" i="5"/>
  <c r="AA10" i="5"/>
  <c r="V20" i="5"/>
  <c r="V12" i="5"/>
  <c r="V4" i="5"/>
  <c r="Q14" i="5"/>
  <c r="Q6" i="5"/>
  <c r="L16" i="5"/>
  <c r="L8" i="5"/>
  <c r="G18" i="5"/>
  <c r="G10" i="5"/>
  <c r="B4" i="5"/>
  <c r="B12" i="5"/>
  <c r="B20" i="5"/>
  <c r="BE9" i="5"/>
  <c r="AF19" i="5"/>
  <c r="Q17" i="5"/>
  <c r="G5" i="5"/>
  <c r="L6" i="9"/>
  <c r="I10" i="1" a="1"/>
  <c r="I10" i="1" s="1"/>
  <c r="I16" i="1" a="1"/>
  <c r="I16" i="1" s="1"/>
  <c r="I23" i="1" a="1"/>
  <c r="I23" i="1" s="1"/>
  <c r="I29" i="1" a="1"/>
  <c r="I29" i="1" s="1"/>
  <c r="I4" i="1" a="1"/>
  <c r="I4" i="1" s="1"/>
  <c r="I11" i="1" a="1"/>
  <c r="I11" i="1" s="1"/>
  <c r="I17" i="1" a="1"/>
  <c r="I17" i="1" s="1"/>
  <c r="I30" i="1" a="1"/>
  <c r="I30" i="1" s="1"/>
  <c r="I5" i="1" a="1"/>
  <c r="I5" i="1" s="1"/>
  <c r="I18" i="1" a="1"/>
  <c r="I18" i="1" s="1"/>
  <c r="I24" i="1" a="1"/>
  <c r="I24" i="1" s="1"/>
  <c r="I31" i="1" a="1"/>
  <c r="I31" i="1" s="1"/>
  <c r="I6" i="1" a="1"/>
  <c r="I6" i="1" s="1"/>
  <c r="I12" i="1" a="1"/>
  <c r="I12" i="1" s="1"/>
  <c r="I19" i="1" a="1"/>
  <c r="I19" i="1" s="1"/>
  <c r="I25" i="1" a="1"/>
  <c r="I25" i="1" s="1"/>
  <c r="I32" i="1" a="1"/>
  <c r="I32" i="1" s="1"/>
  <c r="I7" i="1" a="1"/>
  <c r="I7" i="1" s="1"/>
  <c r="I13" i="1" a="1"/>
  <c r="I13" i="1" s="1"/>
  <c r="I26" i="1" a="1"/>
  <c r="I26" i="1" s="1"/>
  <c r="I3" i="1" a="1"/>
  <c r="I3" i="1" s="1"/>
  <c r="I14" i="1" a="1"/>
  <c r="I14" i="1" s="1"/>
  <c r="I20" i="1" a="1"/>
  <c r="I20" i="1" s="1"/>
  <c r="I27" i="1" a="1"/>
  <c r="I27" i="1" s="1"/>
  <c r="I28" i="1" a="1"/>
  <c r="I28" i="1" s="1"/>
  <c r="I8" i="1" a="1"/>
  <c r="I8" i="1" s="1"/>
  <c r="I15" i="1" a="1"/>
  <c r="I15" i="1" s="1"/>
  <c r="I21" i="1" a="1"/>
  <c r="I21" i="1" s="1"/>
  <c r="I22" i="1" a="1"/>
  <c r="I22" i="1" s="1"/>
  <c r="I9" i="1" a="1"/>
  <c r="I9" i="1" s="1"/>
  <c r="K10" i="9"/>
  <c r="P7" i="3"/>
  <c r="K12" i="9"/>
  <c r="K9" i="9"/>
  <c r="K11" i="9"/>
  <c r="P6" i="3"/>
  <c r="K6" i="9"/>
  <c r="K8" i="9"/>
  <c r="Q9" i="4"/>
  <c r="B10" i="4"/>
  <c r="G9" i="4"/>
  <c r="AA9" i="4"/>
  <c r="L9" i="4"/>
  <c r="V9" i="4"/>
  <c r="AB6" i="1" a="1"/>
  <c r="AB6" i="1" s="1"/>
  <c r="AB10" i="1" a="1"/>
  <c r="AB10" i="1" s="1"/>
  <c r="AB14" i="1" a="1"/>
  <c r="AB14" i="1" s="1"/>
  <c r="AB18" i="1" a="1"/>
  <c r="AB18" i="1" s="1"/>
  <c r="AB22" i="1" a="1"/>
  <c r="AB22" i="1" s="1"/>
  <c r="Y5" i="1" a="1"/>
  <c r="Y5" i="1" s="1"/>
  <c r="Y9" i="1" a="1"/>
  <c r="Y9" i="1" s="1"/>
  <c r="Y13" i="1" a="1"/>
  <c r="Y13" i="1" s="1"/>
  <c r="Y17" i="1" a="1"/>
  <c r="Y17" i="1" s="1"/>
  <c r="Y21" i="1" a="1"/>
  <c r="Y21" i="1" s="1"/>
  <c r="T5" i="1" a="1"/>
  <c r="T5" i="1" s="1"/>
  <c r="T9" i="1" a="1"/>
  <c r="T9" i="1" s="1"/>
  <c r="T13" i="1" a="1"/>
  <c r="T13" i="1" s="1"/>
  <c r="T17" i="1" a="1"/>
  <c r="T17" i="1" s="1"/>
  <c r="T21" i="1" a="1"/>
  <c r="T21" i="1" s="1"/>
  <c r="T25" i="1" a="1"/>
  <c r="T25" i="1" s="1"/>
  <c r="T29" i="1" a="1"/>
  <c r="T29" i="1" s="1"/>
  <c r="U3" i="1" a="1"/>
  <c r="U3" i="1" s="1"/>
  <c r="Q6" i="1" a="1"/>
  <c r="Q6" i="1" s="1"/>
  <c r="Q10" i="1" a="1"/>
  <c r="Q10" i="1" s="1"/>
  <c r="Q14" i="1" a="1"/>
  <c r="Q14" i="1" s="1"/>
  <c r="Q18" i="1" a="1"/>
  <c r="Q18" i="1" s="1"/>
  <c r="Q22" i="1" a="1"/>
  <c r="Q22" i="1" s="1"/>
  <c r="Q26" i="1" a="1"/>
  <c r="Q26" i="1" s="1"/>
  <c r="Q30" i="1" a="1"/>
  <c r="Q30" i="1" s="1"/>
  <c r="Q34" i="1" a="1"/>
  <c r="Q34" i="1" s="1"/>
  <c r="Q38" i="1" a="1"/>
  <c r="Q38" i="1" s="1"/>
  <c r="Q42" i="1" a="1"/>
  <c r="Q42" i="1" s="1"/>
  <c r="Q46" i="1" a="1"/>
  <c r="Q46" i="1" s="1"/>
  <c r="Q50" i="1" a="1"/>
  <c r="Q50" i="1" s="1"/>
  <c r="Q54" i="1" a="1"/>
  <c r="Q54" i="1" s="1"/>
  <c r="Q58" i="1" a="1"/>
  <c r="Q58" i="1" s="1"/>
  <c r="Q62" i="1" a="1"/>
  <c r="Q62" i="1" s="1"/>
  <c r="Q66" i="1" a="1"/>
  <c r="Q66" i="1" s="1"/>
  <c r="Q70" i="1" a="1"/>
  <c r="Q70" i="1" s="1"/>
  <c r="Q74" i="1" a="1"/>
  <c r="Q74" i="1" s="1"/>
  <c r="M3" i="1" a="1"/>
  <c r="M3" i="1" s="1"/>
  <c r="M8" i="1" a="1"/>
  <c r="M8" i="1" s="1"/>
  <c r="M16" i="1" a="1"/>
  <c r="M16" i="1" s="1"/>
  <c r="M24" i="1" a="1"/>
  <c r="M24" i="1" s="1"/>
  <c r="M32" i="1" a="1"/>
  <c r="M32" i="1" s="1"/>
  <c r="M40" i="1" a="1"/>
  <c r="M40" i="1" s="1"/>
  <c r="M48" i="1" a="1"/>
  <c r="M48" i="1" s="1"/>
  <c r="M56" i="1" a="1"/>
  <c r="M56" i="1" s="1"/>
  <c r="M64" i="1" a="1"/>
  <c r="M64" i="1" s="1"/>
  <c r="M72" i="1" a="1"/>
  <c r="M72" i="1" s="1"/>
  <c r="L6" i="1" a="1"/>
  <c r="L6" i="1" s="1"/>
  <c r="L14" i="1" a="1"/>
  <c r="L14" i="1" s="1"/>
  <c r="L22" i="1" a="1"/>
  <c r="L22" i="1" s="1"/>
  <c r="L30" i="1" a="1"/>
  <c r="L30" i="1" s="1"/>
  <c r="L38" i="1" a="1"/>
  <c r="L38" i="1" s="1"/>
  <c r="L46" i="1" a="1"/>
  <c r="L46" i="1" s="1"/>
  <c r="L54" i="1" a="1"/>
  <c r="L54" i="1" s="1"/>
  <c r="L62" i="1" a="1"/>
  <c r="L62" i="1" s="1"/>
  <c r="L70" i="1" a="1"/>
  <c r="L70" i="1" s="1"/>
  <c r="L4" i="1" a="1"/>
  <c r="L4" i="1" s="1"/>
  <c r="H8" i="1" a="1"/>
  <c r="H8" i="1" s="1"/>
  <c r="H16" i="1" a="1"/>
  <c r="H16" i="1" s="1"/>
  <c r="H24" i="1" a="1"/>
  <c r="H24" i="1" s="1"/>
  <c r="L40" i="1" a="1"/>
  <c r="L40" i="1" s="1"/>
  <c r="L64" i="1" a="1"/>
  <c r="L64" i="1" s="1"/>
  <c r="H18" i="1" a="1"/>
  <c r="H18" i="1" s="1"/>
  <c r="L49" i="1" a="1"/>
  <c r="L49" i="1" s="1"/>
  <c r="L73" i="1" a="1"/>
  <c r="L73" i="1" s="1"/>
  <c r="H19" i="1" a="1"/>
  <c r="H19" i="1" s="1"/>
  <c r="AB4" i="1" a="1"/>
  <c r="AB4" i="1" s="1"/>
  <c r="AB20" i="1" a="1"/>
  <c r="AB20" i="1" s="1"/>
  <c r="Y19" i="1" a="1"/>
  <c r="Y19" i="1" s="1"/>
  <c r="T15" i="1" a="1"/>
  <c r="T15" i="1" s="1"/>
  <c r="T31" i="1" a="1"/>
  <c r="T31" i="1" s="1"/>
  <c r="Q16" i="1" a="1"/>
  <c r="Q16" i="1" s="1"/>
  <c r="Q28" i="1" a="1"/>
  <c r="Q28" i="1" s="1"/>
  <c r="Q44" i="1" a="1"/>
  <c r="Q44" i="1" s="1"/>
  <c r="Q56" i="1" a="1"/>
  <c r="Q56" i="1" s="1"/>
  <c r="Q76" i="1" a="1"/>
  <c r="Q76" i="1" s="1"/>
  <c r="M28" i="1" a="1"/>
  <c r="M28" i="1" s="1"/>
  <c r="M60" i="1" a="1"/>
  <c r="M60" i="1" s="1"/>
  <c r="AC6" i="1" a="1"/>
  <c r="AC6" i="1" s="1"/>
  <c r="AC10" i="1" a="1"/>
  <c r="AC10" i="1" s="1"/>
  <c r="AC14" i="1" a="1"/>
  <c r="AC14" i="1" s="1"/>
  <c r="AC18" i="1" a="1"/>
  <c r="AC18" i="1" s="1"/>
  <c r="AC22" i="1" a="1"/>
  <c r="AC22" i="1" s="1"/>
  <c r="X6" i="1" a="1"/>
  <c r="X6" i="1" s="1"/>
  <c r="X10" i="1" a="1"/>
  <c r="X10" i="1" s="1"/>
  <c r="X14" i="1" a="1"/>
  <c r="X14" i="1" s="1"/>
  <c r="X18" i="1" a="1"/>
  <c r="X18" i="1" s="1"/>
  <c r="X22" i="1" a="1"/>
  <c r="X22" i="1" s="1"/>
  <c r="U5" i="1" a="1"/>
  <c r="U5" i="1" s="1"/>
  <c r="U9" i="1" a="1"/>
  <c r="U9" i="1" s="1"/>
  <c r="U13" i="1" a="1"/>
  <c r="U13" i="1" s="1"/>
  <c r="U17" i="1" a="1"/>
  <c r="U17" i="1" s="1"/>
  <c r="U21" i="1" a="1"/>
  <c r="U21" i="1" s="1"/>
  <c r="U25" i="1" a="1"/>
  <c r="U25" i="1" s="1"/>
  <c r="U29" i="1" a="1"/>
  <c r="U29" i="1" s="1"/>
  <c r="T3" i="1" a="1"/>
  <c r="T3" i="1" s="1"/>
  <c r="P7" i="1" a="1"/>
  <c r="P7" i="1" s="1"/>
  <c r="P11" i="1" a="1"/>
  <c r="P11" i="1" s="1"/>
  <c r="P15" i="1" a="1"/>
  <c r="P15" i="1" s="1"/>
  <c r="P19" i="1" a="1"/>
  <c r="P19" i="1" s="1"/>
  <c r="P23" i="1" a="1"/>
  <c r="P23" i="1" s="1"/>
  <c r="P27" i="1" a="1"/>
  <c r="P27" i="1" s="1"/>
  <c r="P31" i="1" a="1"/>
  <c r="P31" i="1" s="1"/>
  <c r="P35" i="1" a="1"/>
  <c r="P35" i="1" s="1"/>
  <c r="P39" i="1" a="1"/>
  <c r="P39" i="1" s="1"/>
  <c r="P43" i="1" a="1"/>
  <c r="P43" i="1" s="1"/>
  <c r="P47" i="1" a="1"/>
  <c r="P47" i="1" s="1"/>
  <c r="P51" i="1" a="1"/>
  <c r="P51" i="1" s="1"/>
  <c r="P55" i="1" a="1"/>
  <c r="P55" i="1" s="1"/>
  <c r="P59" i="1" a="1"/>
  <c r="P59" i="1" s="1"/>
  <c r="P63" i="1" a="1"/>
  <c r="P63" i="1" s="1"/>
  <c r="P67" i="1" a="1"/>
  <c r="P67" i="1" s="1"/>
  <c r="P71" i="1" a="1"/>
  <c r="P71" i="1" s="1"/>
  <c r="P75" i="1" a="1"/>
  <c r="P75" i="1" s="1"/>
  <c r="L3" i="1" a="1"/>
  <c r="L3" i="1" s="1"/>
  <c r="M9" i="1" a="1"/>
  <c r="M9" i="1" s="1"/>
  <c r="M17" i="1" a="1"/>
  <c r="M17" i="1" s="1"/>
  <c r="M25" i="1" a="1"/>
  <c r="M25" i="1" s="1"/>
  <c r="M33" i="1" a="1"/>
  <c r="M33" i="1" s="1"/>
  <c r="M41" i="1" a="1"/>
  <c r="M41" i="1" s="1"/>
  <c r="M49" i="1" a="1"/>
  <c r="M49" i="1" s="1"/>
  <c r="M57" i="1" a="1"/>
  <c r="M57" i="1" s="1"/>
  <c r="M65" i="1" a="1"/>
  <c r="M65" i="1" s="1"/>
  <c r="M73" i="1" a="1"/>
  <c r="M73" i="1" s="1"/>
  <c r="L7" i="1" a="1"/>
  <c r="L7" i="1" s="1"/>
  <c r="L15" i="1" a="1"/>
  <c r="L15" i="1" s="1"/>
  <c r="L23" i="1" a="1"/>
  <c r="L23" i="1" s="1"/>
  <c r="L31" i="1" a="1"/>
  <c r="L31" i="1" s="1"/>
  <c r="L39" i="1" a="1"/>
  <c r="L39" i="1" s="1"/>
  <c r="L47" i="1" a="1"/>
  <c r="L47" i="1" s="1"/>
  <c r="L55" i="1" a="1"/>
  <c r="L55" i="1" s="1"/>
  <c r="L63" i="1" a="1"/>
  <c r="L63" i="1" s="1"/>
  <c r="L71" i="1" a="1"/>
  <c r="L71" i="1" s="1"/>
  <c r="H4" i="1" a="1"/>
  <c r="H4" i="1" s="1"/>
  <c r="H9" i="1" a="1"/>
  <c r="H9" i="1" s="1"/>
  <c r="H17" i="1" a="1"/>
  <c r="H17" i="1" s="1"/>
  <c r="H25" i="1" a="1"/>
  <c r="H25" i="1" s="1"/>
  <c r="M58" i="1" a="1"/>
  <c r="M58" i="1" s="1"/>
  <c r="M74" i="1" a="1"/>
  <c r="M74" i="1" s="1"/>
  <c r="L16" i="1" a="1"/>
  <c r="L16" i="1" s="1"/>
  <c r="L32" i="1" a="1"/>
  <c r="L32" i="1" s="1"/>
  <c r="L56" i="1" a="1"/>
  <c r="L56" i="1" s="1"/>
  <c r="H10" i="1" a="1"/>
  <c r="H10" i="1" s="1"/>
  <c r="L17" i="1" a="1"/>
  <c r="L17" i="1" s="1"/>
  <c r="L41" i="1" a="1"/>
  <c r="L41" i="1" s="1"/>
  <c r="L65" i="1" a="1"/>
  <c r="L65" i="1" s="1"/>
  <c r="H11" i="1" a="1"/>
  <c r="H11" i="1" s="1"/>
  <c r="AB8" i="1" a="1"/>
  <c r="AB8" i="1" s="1"/>
  <c r="Y7" i="1" a="1"/>
  <c r="Y7" i="1" s="1"/>
  <c r="X3" i="1" a="1"/>
  <c r="X3" i="1" s="1"/>
  <c r="T19" i="1" a="1"/>
  <c r="T19" i="1" s="1"/>
  <c r="T27" i="1" a="1"/>
  <c r="T27" i="1" s="1"/>
  <c r="Q12" i="1" a="1"/>
  <c r="Q12" i="1" s="1"/>
  <c r="Q32" i="1" a="1"/>
  <c r="Q32" i="1" s="1"/>
  <c r="Q40" i="1" a="1"/>
  <c r="Q40" i="1" s="1"/>
  <c r="Q60" i="1" a="1"/>
  <c r="Q60" i="1" s="1"/>
  <c r="Q72" i="1" a="1"/>
  <c r="Q72" i="1" s="1"/>
  <c r="M36" i="1" a="1"/>
  <c r="M36" i="1" s="1"/>
  <c r="M52" i="1" a="1"/>
  <c r="M52" i="1" s="1"/>
  <c r="AB7" i="1" a="1"/>
  <c r="AB7" i="1" s="1"/>
  <c r="AB11" i="1" a="1"/>
  <c r="AB11" i="1" s="1"/>
  <c r="AB15" i="1" a="1"/>
  <c r="AB15" i="1" s="1"/>
  <c r="AB19" i="1" a="1"/>
  <c r="AB19" i="1" s="1"/>
  <c r="AC3" i="1" a="1"/>
  <c r="AC3" i="1" s="1"/>
  <c r="Y6" i="1" a="1"/>
  <c r="Y6" i="1" s="1"/>
  <c r="Y10" i="1" a="1"/>
  <c r="Y10" i="1" s="1"/>
  <c r="Y14" i="1" a="1"/>
  <c r="Y14" i="1" s="1"/>
  <c r="Y18" i="1" a="1"/>
  <c r="Y18" i="1" s="1"/>
  <c r="Y22" i="1" a="1"/>
  <c r="Y22" i="1" s="1"/>
  <c r="T6" i="1" a="1"/>
  <c r="T6" i="1" s="1"/>
  <c r="T10" i="1" a="1"/>
  <c r="T10" i="1" s="1"/>
  <c r="T14" i="1" a="1"/>
  <c r="T14" i="1" s="1"/>
  <c r="T18" i="1" a="1"/>
  <c r="T18" i="1" s="1"/>
  <c r="T22" i="1" a="1"/>
  <c r="T22" i="1" s="1"/>
  <c r="T26" i="1" a="1"/>
  <c r="T26" i="1" s="1"/>
  <c r="T30" i="1" a="1"/>
  <c r="T30" i="1" s="1"/>
  <c r="Q7" i="1" a="1"/>
  <c r="Q7" i="1" s="1"/>
  <c r="Q11" i="1" a="1"/>
  <c r="Q11" i="1" s="1"/>
  <c r="Q15" i="1" a="1"/>
  <c r="Q15" i="1" s="1"/>
  <c r="Q19" i="1" a="1"/>
  <c r="Q19" i="1" s="1"/>
  <c r="Q23" i="1" a="1"/>
  <c r="Q23" i="1" s="1"/>
  <c r="Q27" i="1" a="1"/>
  <c r="Q27" i="1" s="1"/>
  <c r="Q31" i="1" a="1"/>
  <c r="Q31" i="1" s="1"/>
  <c r="Q35" i="1" a="1"/>
  <c r="Q35" i="1" s="1"/>
  <c r="Q39" i="1" a="1"/>
  <c r="Q39" i="1" s="1"/>
  <c r="Q43" i="1" a="1"/>
  <c r="Q43" i="1" s="1"/>
  <c r="Q47" i="1" a="1"/>
  <c r="Q47" i="1" s="1"/>
  <c r="Q51" i="1" a="1"/>
  <c r="Q51" i="1" s="1"/>
  <c r="Q55" i="1" a="1"/>
  <c r="Q55" i="1" s="1"/>
  <c r="Q59" i="1" a="1"/>
  <c r="Q59" i="1" s="1"/>
  <c r="Q63" i="1" a="1"/>
  <c r="Q63" i="1" s="1"/>
  <c r="Q67" i="1" a="1"/>
  <c r="Q67" i="1" s="1"/>
  <c r="Q71" i="1" a="1"/>
  <c r="Q71" i="1" s="1"/>
  <c r="Q75" i="1" a="1"/>
  <c r="Q75" i="1" s="1"/>
  <c r="P3" i="1" a="1"/>
  <c r="P3" i="1" s="1"/>
  <c r="M10" i="1" a="1"/>
  <c r="M10" i="1" s="1"/>
  <c r="M18" i="1" a="1"/>
  <c r="M18" i="1" s="1"/>
  <c r="M26" i="1" a="1"/>
  <c r="M26" i="1" s="1"/>
  <c r="M34" i="1" a="1"/>
  <c r="M34" i="1" s="1"/>
  <c r="M42" i="1" a="1"/>
  <c r="M42" i="1" s="1"/>
  <c r="M50" i="1" a="1"/>
  <c r="M50" i="1" s="1"/>
  <c r="M66" i="1" a="1"/>
  <c r="M66" i="1" s="1"/>
  <c r="L8" i="1" a="1"/>
  <c r="L8" i="1" s="1"/>
  <c r="L24" i="1" a="1"/>
  <c r="L24" i="1" s="1"/>
  <c r="L48" i="1" a="1"/>
  <c r="L48" i="1" s="1"/>
  <c r="L72" i="1" a="1"/>
  <c r="L72" i="1" s="1"/>
  <c r="H26" i="1" a="1"/>
  <c r="H26" i="1" s="1"/>
  <c r="L25" i="1" a="1"/>
  <c r="L25" i="1" s="1"/>
  <c r="AB16" i="1" a="1"/>
  <c r="AB16" i="1" s="1"/>
  <c r="Y15" i="1" a="1"/>
  <c r="Y15" i="1" s="1"/>
  <c r="T7" i="1" a="1"/>
  <c r="T7" i="1" s="1"/>
  <c r="T23" i="1" a="1"/>
  <c r="T23" i="1" s="1"/>
  <c r="Q8" i="1" a="1"/>
  <c r="Q8" i="1" s="1"/>
  <c r="Q20" i="1" a="1"/>
  <c r="Q20" i="1" s="1"/>
  <c r="Q36" i="1" a="1"/>
  <c r="Q36" i="1" s="1"/>
  <c r="Q52" i="1" a="1"/>
  <c r="Q52" i="1" s="1"/>
  <c r="Q64" i="1" a="1"/>
  <c r="Q64" i="1" s="1"/>
  <c r="M12" i="1" a="1"/>
  <c r="M12" i="1" s="1"/>
  <c r="M44" i="1" a="1"/>
  <c r="M44" i="1" s="1"/>
  <c r="M68" i="1" a="1"/>
  <c r="M68" i="1" s="1"/>
  <c r="AC7" i="1" a="1"/>
  <c r="AC7" i="1" s="1"/>
  <c r="AC11" i="1" a="1"/>
  <c r="AC11" i="1" s="1"/>
  <c r="AC15" i="1" a="1"/>
  <c r="AC15" i="1" s="1"/>
  <c r="AC19" i="1" a="1"/>
  <c r="AC19" i="1" s="1"/>
  <c r="AB3" i="1" a="1"/>
  <c r="AB3" i="1" s="1"/>
  <c r="X7" i="1" a="1"/>
  <c r="X7" i="1" s="1"/>
  <c r="X11" i="1" a="1"/>
  <c r="X11" i="1" s="1"/>
  <c r="X15" i="1" a="1"/>
  <c r="X15" i="1" s="1"/>
  <c r="X19" i="1" a="1"/>
  <c r="X19" i="1" s="1"/>
  <c r="Y3" i="1" a="1"/>
  <c r="Y3" i="1" s="1"/>
  <c r="U6" i="1" a="1"/>
  <c r="U6" i="1" s="1"/>
  <c r="U10" i="1" a="1"/>
  <c r="U10" i="1" s="1"/>
  <c r="U14" i="1" a="1"/>
  <c r="U14" i="1" s="1"/>
  <c r="U18" i="1" a="1"/>
  <c r="U18" i="1" s="1"/>
  <c r="U22" i="1" a="1"/>
  <c r="U22" i="1" s="1"/>
  <c r="U26" i="1" a="1"/>
  <c r="U26" i="1" s="1"/>
  <c r="U30" i="1" a="1"/>
  <c r="U30" i="1" s="1"/>
  <c r="P4" i="1" a="1"/>
  <c r="P4" i="1" s="1"/>
  <c r="P8" i="1" a="1"/>
  <c r="P8" i="1" s="1"/>
  <c r="P12" i="1" a="1"/>
  <c r="P12" i="1" s="1"/>
  <c r="P16" i="1" a="1"/>
  <c r="P16" i="1" s="1"/>
  <c r="P20" i="1" a="1"/>
  <c r="P20" i="1" s="1"/>
  <c r="P24" i="1" a="1"/>
  <c r="P24" i="1" s="1"/>
  <c r="P28" i="1" a="1"/>
  <c r="P28" i="1" s="1"/>
  <c r="P32" i="1" a="1"/>
  <c r="P32" i="1" s="1"/>
  <c r="P36" i="1" a="1"/>
  <c r="P36" i="1" s="1"/>
  <c r="P40" i="1" a="1"/>
  <c r="P40" i="1" s="1"/>
  <c r="P44" i="1" a="1"/>
  <c r="P44" i="1" s="1"/>
  <c r="P48" i="1" a="1"/>
  <c r="P48" i="1" s="1"/>
  <c r="P52" i="1" a="1"/>
  <c r="P52" i="1" s="1"/>
  <c r="P56" i="1" a="1"/>
  <c r="P56" i="1" s="1"/>
  <c r="P60" i="1" a="1"/>
  <c r="P60" i="1" s="1"/>
  <c r="P64" i="1" a="1"/>
  <c r="P64" i="1" s="1"/>
  <c r="P68" i="1" a="1"/>
  <c r="P68" i="1" s="1"/>
  <c r="P72" i="1" a="1"/>
  <c r="P72" i="1" s="1"/>
  <c r="P76" i="1" a="1"/>
  <c r="P76" i="1" s="1"/>
  <c r="M11" i="1" a="1"/>
  <c r="M11" i="1" s="1"/>
  <c r="M19" i="1" a="1"/>
  <c r="M19" i="1" s="1"/>
  <c r="M27" i="1" a="1"/>
  <c r="M27" i="1" s="1"/>
  <c r="M35" i="1" a="1"/>
  <c r="M35" i="1" s="1"/>
  <c r="M43" i="1" a="1"/>
  <c r="M43" i="1" s="1"/>
  <c r="M51" i="1" a="1"/>
  <c r="M51" i="1" s="1"/>
  <c r="M59" i="1" a="1"/>
  <c r="M59" i="1" s="1"/>
  <c r="M67" i="1" a="1"/>
  <c r="M67" i="1" s="1"/>
  <c r="M75" i="1" a="1"/>
  <c r="M75" i="1" s="1"/>
  <c r="L9" i="1" a="1"/>
  <c r="L9" i="1" s="1"/>
  <c r="L33" i="1" a="1"/>
  <c r="L33" i="1" s="1"/>
  <c r="L57" i="1" a="1"/>
  <c r="L57" i="1" s="1"/>
  <c r="H27" i="1" a="1"/>
  <c r="H27" i="1" s="1"/>
  <c r="AB12" i="1" a="1"/>
  <c r="AB12" i="1" s="1"/>
  <c r="Y11" i="1" a="1"/>
  <c r="Y11" i="1" s="1"/>
  <c r="T11" i="1" a="1"/>
  <c r="T11" i="1" s="1"/>
  <c r="Q4" i="1" a="1"/>
  <c r="Q4" i="1" s="1"/>
  <c r="Q24" i="1" a="1"/>
  <c r="Q24" i="1" s="1"/>
  <c r="Q48" i="1" a="1"/>
  <c r="Q48" i="1" s="1"/>
  <c r="Q68" i="1" a="1"/>
  <c r="Q68" i="1" s="1"/>
  <c r="M20" i="1" a="1"/>
  <c r="M20" i="1" s="1"/>
  <c r="M76" i="1" a="1"/>
  <c r="M76" i="1" s="1"/>
  <c r="AC4" i="1" a="1"/>
  <c r="AC4" i="1" s="1"/>
  <c r="AC8" i="1" a="1"/>
  <c r="AC8" i="1" s="1"/>
  <c r="AC12" i="1" a="1"/>
  <c r="AC12" i="1" s="1"/>
  <c r="AC16" i="1" a="1"/>
  <c r="AC16" i="1" s="1"/>
  <c r="AC20" i="1" a="1"/>
  <c r="AC20" i="1" s="1"/>
  <c r="X4" i="1" a="1"/>
  <c r="X4" i="1" s="1"/>
  <c r="X8" i="1" a="1"/>
  <c r="X8" i="1" s="1"/>
  <c r="X12" i="1" a="1"/>
  <c r="X12" i="1" s="1"/>
  <c r="X16" i="1" a="1"/>
  <c r="X16" i="1" s="1"/>
  <c r="X20" i="1" a="1"/>
  <c r="X20" i="1" s="1"/>
  <c r="U7" i="1" a="1"/>
  <c r="U7" i="1" s="1"/>
  <c r="U11" i="1" a="1"/>
  <c r="U11" i="1" s="1"/>
  <c r="U15" i="1" a="1"/>
  <c r="U15" i="1" s="1"/>
  <c r="U19" i="1" a="1"/>
  <c r="U19" i="1" s="1"/>
  <c r="U23" i="1" a="1"/>
  <c r="U23" i="1" s="1"/>
  <c r="U27" i="1" a="1"/>
  <c r="U27" i="1" s="1"/>
  <c r="U31" i="1" a="1"/>
  <c r="U31" i="1" s="1"/>
  <c r="P5" i="1" a="1"/>
  <c r="P5" i="1" s="1"/>
  <c r="P9" i="1" a="1"/>
  <c r="P9" i="1" s="1"/>
  <c r="P13" i="1" a="1"/>
  <c r="P13" i="1" s="1"/>
  <c r="P17" i="1" a="1"/>
  <c r="P17" i="1" s="1"/>
  <c r="P21" i="1" a="1"/>
  <c r="P21" i="1" s="1"/>
  <c r="P25" i="1" a="1"/>
  <c r="P25" i="1" s="1"/>
  <c r="P29" i="1" a="1"/>
  <c r="P29" i="1" s="1"/>
  <c r="P33" i="1" a="1"/>
  <c r="P33" i="1" s="1"/>
  <c r="P37" i="1" a="1"/>
  <c r="P37" i="1" s="1"/>
  <c r="P41" i="1" a="1"/>
  <c r="P41" i="1" s="1"/>
  <c r="P45" i="1" a="1"/>
  <c r="P45" i="1" s="1"/>
  <c r="P49" i="1" a="1"/>
  <c r="P49" i="1" s="1"/>
  <c r="P53" i="1" a="1"/>
  <c r="P53" i="1" s="1"/>
  <c r="P57" i="1" a="1"/>
  <c r="P57" i="1" s="1"/>
  <c r="P61" i="1" a="1"/>
  <c r="P61" i="1" s="1"/>
  <c r="P65" i="1" a="1"/>
  <c r="P65" i="1" s="1"/>
  <c r="P69" i="1" a="1"/>
  <c r="P69" i="1" s="1"/>
  <c r="P73" i="1" a="1"/>
  <c r="P73" i="1" s="1"/>
  <c r="P77" i="1" a="1"/>
  <c r="P77" i="1" s="1"/>
  <c r="M5" i="1" a="1"/>
  <c r="M5" i="1" s="1"/>
  <c r="M13" i="1" a="1"/>
  <c r="M13" i="1" s="1"/>
  <c r="M21" i="1" a="1"/>
  <c r="M21" i="1" s="1"/>
  <c r="M29" i="1" a="1"/>
  <c r="M29" i="1" s="1"/>
  <c r="M37" i="1" a="1"/>
  <c r="M37" i="1" s="1"/>
  <c r="M45" i="1" a="1"/>
  <c r="M45" i="1" s="1"/>
  <c r="M53" i="1" a="1"/>
  <c r="M53" i="1" s="1"/>
  <c r="M61" i="1" a="1"/>
  <c r="M61" i="1" s="1"/>
  <c r="M69" i="1" a="1"/>
  <c r="M69" i="1" s="1"/>
  <c r="M77" i="1" a="1"/>
  <c r="M77" i="1" s="1"/>
  <c r="L11" i="1" a="1"/>
  <c r="L11" i="1" s="1"/>
  <c r="L19" i="1" a="1"/>
  <c r="L19" i="1" s="1"/>
  <c r="L27" i="1" a="1"/>
  <c r="L27" i="1" s="1"/>
  <c r="L35" i="1" a="1"/>
  <c r="L35" i="1" s="1"/>
  <c r="L43" i="1" a="1"/>
  <c r="L43" i="1" s="1"/>
  <c r="L51" i="1" a="1"/>
  <c r="L51" i="1" s="1"/>
  <c r="L59" i="1" a="1"/>
  <c r="L59" i="1" s="1"/>
  <c r="L67" i="1" a="1"/>
  <c r="L67" i="1" s="1"/>
  <c r="L75" i="1" a="1"/>
  <c r="L75" i="1" s="1"/>
  <c r="H5" i="1" a="1"/>
  <c r="H5" i="1" s="1"/>
  <c r="H13" i="1" a="1"/>
  <c r="H13" i="1" s="1"/>
  <c r="H21" i="1" a="1"/>
  <c r="H21" i="1" s="1"/>
  <c r="H29" i="1" a="1"/>
  <c r="H29" i="1" s="1"/>
  <c r="AC9" i="1" a="1"/>
  <c r="AC9" i="1" s="1"/>
  <c r="AC13" i="1" a="1"/>
  <c r="AC13" i="1" s="1"/>
  <c r="AC21" i="1" a="1"/>
  <c r="AC21" i="1" s="1"/>
  <c r="X13" i="1" a="1"/>
  <c r="X13" i="1" s="1"/>
  <c r="X21" i="1" a="1"/>
  <c r="X21" i="1" s="1"/>
  <c r="U8" i="1" a="1"/>
  <c r="U8" i="1" s="1"/>
  <c r="U12" i="1" a="1"/>
  <c r="U12" i="1" s="1"/>
  <c r="U20" i="1" a="1"/>
  <c r="U20" i="1" s="1"/>
  <c r="U32" i="1" a="1"/>
  <c r="U32" i="1" s="1"/>
  <c r="P10" i="1" a="1"/>
  <c r="P10" i="1" s="1"/>
  <c r="P14" i="1" a="1"/>
  <c r="P14" i="1" s="1"/>
  <c r="P22" i="1" a="1"/>
  <c r="P22" i="1" s="1"/>
  <c r="P34" i="1" a="1"/>
  <c r="P34" i="1" s="1"/>
  <c r="P42" i="1" a="1"/>
  <c r="P42" i="1" s="1"/>
  <c r="P50" i="1" a="1"/>
  <c r="P50" i="1" s="1"/>
  <c r="P58" i="1" a="1"/>
  <c r="P58" i="1" s="1"/>
  <c r="P62" i="1" a="1"/>
  <c r="P62" i="1" s="1"/>
  <c r="P70" i="1" a="1"/>
  <c r="P70" i="1" s="1"/>
  <c r="Q3" i="1" a="1"/>
  <c r="Q3" i="1" s="1"/>
  <c r="M23" i="1" a="1"/>
  <c r="M23" i="1" s="1"/>
  <c r="M39" i="1" a="1"/>
  <c r="M39" i="1" s="1"/>
  <c r="M55" i="1" a="1"/>
  <c r="M55" i="1" s="1"/>
  <c r="AB5" i="1" a="1"/>
  <c r="AB5" i="1" s="1"/>
  <c r="AB9" i="1" a="1"/>
  <c r="AB9" i="1" s="1"/>
  <c r="AB13" i="1" a="1"/>
  <c r="AB13" i="1" s="1"/>
  <c r="AB17" i="1" a="1"/>
  <c r="AB17" i="1" s="1"/>
  <c r="AB21" i="1" a="1"/>
  <c r="AB21" i="1" s="1"/>
  <c r="Y4" i="1" a="1"/>
  <c r="Y4" i="1" s="1"/>
  <c r="Y8" i="1" a="1"/>
  <c r="Y8" i="1" s="1"/>
  <c r="Y12" i="1" a="1"/>
  <c r="Y12" i="1" s="1"/>
  <c r="Y16" i="1" a="1"/>
  <c r="Y16" i="1" s="1"/>
  <c r="Y20" i="1" a="1"/>
  <c r="Y20" i="1" s="1"/>
  <c r="T4" i="1" a="1"/>
  <c r="T4" i="1" s="1"/>
  <c r="T8" i="1" a="1"/>
  <c r="T8" i="1" s="1"/>
  <c r="T12" i="1" a="1"/>
  <c r="T12" i="1" s="1"/>
  <c r="T16" i="1" a="1"/>
  <c r="T16" i="1" s="1"/>
  <c r="T20" i="1" a="1"/>
  <c r="T20" i="1" s="1"/>
  <c r="T24" i="1" a="1"/>
  <c r="T24" i="1" s="1"/>
  <c r="T28" i="1" a="1"/>
  <c r="T28" i="1" s="1"/>
  <c r="T32" i="1" a="1"/>
  <c r="T32" i="1" s="1"/>
  <c r="Q5" i="1" a="1"/>
  <c r="Q5" i="1" s="1"/>
  <c r="Q9" i="1" a="1"/>
  <c r="Q9" i="1" s="1"/>
  <c r="Q13" i="1" a="1"/>
  <c r="Q13" i="1" s="1"/>
  <c r="Q17" i="1" a="1"/>
  <c r="Q17" i="1" s="1"/>
  <c r="Q21" i="1" a="1"/>
  <c r="Q21" i="1" s="1"/>
  <c r="Q25" i="1" a="1"/>
  <c r="Q25" i="1" s="1"/>
  <c r="Q29" i="1" a="1"/>
  <c r="Q29" i="1" s="1"/>
  <c r="Q33" i="1" a="1"/>
  <c r="Q33" i="1" s="1"/>
  <c r="Q37" i="1" a="1"/>
  <c r="Q37" i="1" s="1"/>
  <c r="Q41" i="1" a="1"/>
  <c r="Q41" i="1" s="1"/>
  <c r="Q45" i="1" a="1"/>
  <c r="Q45" i="1" s="1"/>
  <c r="Q49" i="1" a="1"/>
  <c r="Q49" i="1" s="1"/>
  <c r="Q53" i="1" a="1"/>
  <c r="Q53" i="1" s="1"/>
  <c r="Q57" i="1" a="1"/>
  <c r="Q57" i="1" s="1"/>
  <c r="Q61" i="1" a="1"/>
  <c r="Q61" i="1" s="1"/>
  <c r="Q65" i="1" a="1"/>
  <c r="Q65" i="1" s="1"/>
  <c r="Q69" i="1" a="1"/>
  <c r="Q69" i="1" s="1"/>
  <c r="Q73" i="1" a="1"/>
  <c r="Q73" i="1" s="1"/>
  <c r="Q77" i="1" a="1"/>
  <c r="Q77" i="1" s="1"/>
  <c r="M6" i="1" a="1"/>
  <c r="M6" i="1" s="1"/>
  <c r="M14" i="1" a="1"/>
  <c r="M14" i="1" s="1"/>
  <c r="M22" i="1" a="1"/>
  <c r="M22" i="1" s="1"/>
  <c r="M30" i="1" a="1"/>
  <c r="M30" i="1" s="1"/>
  <c r="M38" i="1" a="1"/>
  <c r="M38" i="1" s="1"/>
  <c r="M46" i="1" a="1"/>
  <c r="M46" i="1" s="1"/>
  <c r="M54" i="1" a="1"/>
  <c r="M54" i="1" s="1"/>
  <c r="M62" i="1" a="1"/>
  <c r="M62" i="1" s="1"/>
  <c r="M70" i="1" a="1"/>
  <c r="M70" i="1" s="1"/>
  <c r="M4" i="1" a="1"/>
  <c r="M4" i="1" s="1"/>
  <c r="L12" i="1" a="1"/>
  <c r="L12" i="1" s="1"/>
  <c r="L20" i="1" a="1"/>
  <c r="L20" i="1" s="1"/>
  <c r="L28" i="1" a="1"/>
  <c r="L28" i="1" s="1"/>
  <c r="L36" i="1" a="1"/>
  <c r="L36" i="1" s="1"/>
  <c r="L44" i="1" a="1"/>
  <c r="L44" i="1" s="1"/>
  <c r="L52" i="1" a="1"/>
  <c r="L52" i="1" s="1"/>
  <c r="L60" i="1" a="1"/>
  <c r="L60" i="1" s="1"/>
  <c r="L68" i="1" a="1"/>
  <c r="L68" i="1" s="1"/>
  <c r="L76" i="1" a="1"/>
  <c r="L76" i="1" s="1"/>
  <c r="H6" i="1" a="1"/>
  <c r="H6" i="1" s="1"/>
  <c r="H14" i="1" a="1"/>
  <c r="H14" i="1" s="1"/>
  <c r="H22" i="1" a="1"/>
  <c r="H22" i="1" s="1"/>
  <c r="H30" i="1" a="1"/>
  <c r="H30" i="1" s="1"/>
  <c r="AC5" i="1" a="1"/>
  <c r="AC5" i="1" s="1"/>
  <c r="AC17" i="1" a="1"/>
  <c r="AC17" i="1" s="1"/>
  <c r="X5" i="1" a="1"/>
  <c r="X5" i="1" s="1"/>
  <c r="X9" i="1" a="1"/>
  <c r="X9" i="1" s="1"/>
  <c r="X17" i="1" a="1"/>
  <c r="X17" i="1" s="1"/>
  <c r="U4" i="1" a="1"/>
  <c r="U4" i="1" s="1"/>
  <c r="U16" i="1" a="1"/>
  <c r="U16" i="1" s="1"/>
  <c r="U24" i="1" a="1"/>
  <c r="U24" i="1" s="1"/>
  <c r="U28" i="1" a="1"/>
  <c r="U28" i="1" s="1"/>
  <c r="P6" i="1" a="1"/>
  <c r="P6" i="1" s="1"/>
  <c r="P18" i="1" a="1"/>
  <c r="P18" i="1" s="1"/>
  <c r="P26" i="1" a="1"/>
  <c r="P26" i="1" s="1"/>
  <c r="P30" i="1" a="1"/>
  <c r="P30" i="1" s="1"/>
  <c r="P38" i="1" a="1"/>
  <c r="P38" i="1" s="1"/>
  <c r="P46" i="1" a="1"/>
  <c r="P46" i="1" s="1"/>
  <c r="P54" i="1" a="1"/>
  <c r="P54" i="1" s="1"/>
  <c r="P66" i="1" a="1"/>
  <c r="P66" i="1" s="1"/>
  <c r="P74" i="1" a="1"/>
  <c r="P74" i="1" s="1"/>
  <c r="M7" i="1" a="1"/>
  <c r="M7" i="1" s="1"/>
  <c r="M15" i="1" a="1"/>
  <c r="M15" i="1" s="1"/>
  <c r="M31" i="1" a="1"/>
  <c r="M31" i="1" s="1"/>
  <c r="M47" i="1" a="1"/>
  <c r="M47" i="1" s="1"/>
  <c r="M63" i="1" a="1"/>
  <c r="M63" i="1" s="1"/>
  <c r="L21" i="1" a="1"/>
  <c r="L21" i="1" s="1"/>
  <c r="L53" i="1" a="1"/>
  <c r="L53" i="1" s="1"/>
  <c r="H31" i="1" a="1"/>
  <c r="H31" i="1" s="1"/>
  <c r="L58" i="1" a="1"/>
  <c r="L58" i="1" s="1"/>
  <c r="H32" i="1" a="1"/>
  <c r="H32" i="1" s="1"/>
  <c r="H15" i="1" a="1"/>
  <c r="H15" i="1" s="1"/>
  <c r="L26" i="1" a="1"/>
  <c r="L26" i="1" s="1"/>
  <c r="L29" i="1" a="1"/>
  <c r="L29" i="1" s="1"/>
  <c r="L61" i="1" a="1"/>
  <c r="L61" i="1" s="1"/>
  <c r="H7" i="1" a="1"/>
  <c r="H7" i="1" s="1"/>
  <c r="H12" i="1" a="1"/>
  <c r="H12" i="1" s="1"/>
  <c r="M71" i="1" a="1"/>
  <c r="M71" i="1" s="1"/>
  <c r="L34" i="1" a="1"/>
  <c r="L34" i="1" s="1"/>
  <c r="L66" i="1" a="1"/>
  <c r="L66" i="1" s="1"/>
  <c r="L37" i="1" a="1"/>
  <c r="L37" i="1" s="1"/>
  <c r="L10" i="1" a="1"/>
  <c r="L10" i="1" s="1"/>
  <c r="L42" i="1" a="1"/>
  <c r="L42" i="1" s="1"/>
  <c r="L74" i="1" a="1"/>
  <c r="L74" i="1" s="1"/>
  <c r="H20" i="1" a="1"/>
  <c r="H20" i="1" s="1"/>
  <c r="L18" i="1" a="1"/>
  <c r="L18" i="1" s="1"/>
  <c r="H28" i="1" a="1"/>
  <c r="H28" i="1" s="1"/>
  <c r="L69" i="1" a="1"/>
  <c r="L69" i="1" s="1"/>
  <c r="L13" i="1" a="1"/>
  <c r="L13" i="1" s="1"/>
  <c r="L45" i="1" a="1"/>
  <c r="L45" i="1" s="1"/>
  <c r="L77" i="1" a="1"/>
  <c r="L77" i="1" s="1"/>
  <c r="H23" i="1" a="1"/>
  <c r="H23" i="1" s="1"/>
  <c r="L50" i="1" a="1"/>
  <c r="L50" i="1" s="1"/>
  <c r="L5" i="1" a="1"/>
  <c r="L5" i="1" s="1"/>
  <c r="O24" i="6" l="1"/>
  <c r="N24" i="6"/>
  <c r="I24" i="6"/>
  <c r="J25" i="4" s="1"/>
  <c r="J24" i="6"/>
  <c r="J60" i="6"/>
  <c r="J54" i="6"/>
  <c r="J61" i="6"/>
  <c r="J62" i="6"/>
  <c r="J56" i="6"/>
  <c r="J55" i="6"/>
  <c r="J57" i="6"/>
  <c r="J59" i="6"/>
  <c r="J58" i="6"/>
  <c r="J53" i="6"/>
  <c r="I58" i="6"/>
  <c r="J59" i="4" s="1"/>
  <c r="I59" i="6"/>
  <c r="J60" i="4" s="1"/>
  <c r="I60" i="6"/>
  <c r="J61" i="4" s="1"/>
  <c r="I53" i="6"/>
  <c r="J54" i="4" s="1"/>
  <c r="I61" i="6"/>
  <c r="J62" i="4" s="1"/>
  <c r="I54" i="6"/>
  <c r="J55" i="4" s="1"/>
  <c r="I62" i="6"/>
  <c r="J63" i="4" s="1"/>
  <c r="I55" i="6"/>
  <c r="J56" i="4" s="1"/>
  <c r="I56" i="6"/>
  <c r="J57" i="4" s="1"/>
  <c r="I57" i="6"/>
  <c r="J58" i="4" s="1"/>
  <c r="D22" i="6"/>
  <c r="E23" i="4" s="1"/>
  <c r="D23" i="6"/>
  <c r="E24" i="4" s="1"/>
  <c r="D24" i="6"/>
  <c r="E25" i="4" s="1"/>
  <c r="D25" i="6"/>
  <c r="E26" i="4" s="1"/>
  <c r="D18" i="6"/>
  <c r="E19" i="4" s="1"/>
  <c r="D19" i="6"/>
  <c r="E20" i="4" s="1"/>
  <c r="D20" i="6"/>
  <c r="E21" i="4" s="1"/>
  <c r="D21" i="6"/>
  <c r="E22" i="4" s="1"/>
  <c r="E18" i="6"/>
  <c r="E21" i="6"/>
  <c r="E24" i="6"/>
  <c r="E19" i="6"/>
  <c r="E20" i="6"/>
  <c r="E22" i="6"/>
  <c r="E23" i="6"/>
  <c r="E25" i="6"/>
  <c r="X18" i="3"/>
  <c r="V7" i="3"/>
  <c r="AD19" i="3"/>
  <c r="AE19" i="3" s="1"/>
  <c r="Z11" i="3"/>
  <c r="AA11" i="3" s="1"/>
  <c r="AD14" i="3"/>
  <c r="AE14" i="3" s="1"/>
  <c r="AB13" i="3"/>
  <c r="AC13" i="3" s="1"/>
  <c r="AD18" i="3"/>
  <c r="AE18" i="3" s="1"/>
  <c r="T7" i="3"/>
  <c r="V6" i="3"/>
  <c r="Z10" i="3"/>
  <c r="AA10" i="3" s="1"/>
  <c r="Z6" i="3"/>
  <c r="AA6" i="3" s="1"/>
  <c r="Z17" i="3"/>
  <c r="AA17" i="3" s="1"/>
  <c r="V12" i="3"/>
  <c r="Z9" i="3"/>
  <c r="AA9" i="3" s="1"/>
  <c r="AB18" i="3"/>
  <c r="AC18" i="3" s="1"/>
  <c r="V9" i="3"/>
  <c r="Z16" i="3"/>
  <c r="AA16" i="3" s="1"/>
  <c r="T15" i="3"/>
  <c r="Z8" i="3"/>
  <c r="AA8" i="3" s="1"/>
  <c r="AB20" i="3"/>
  <c r="AC20" i="3" s="1"/>
  <c r="S13" i="6"/>
  <c r="T14" i="4" s="1"/>
  <c r="S14" i="6"/>
  <c r="T15" i="4" s="1"/>
  <c r="S15" i="6"/>
  <c r="T16" i="4" s="1"/>
  <c r="S16" i="6"/>
  <c r="T17" i="4" s="1"/>
  <c r="S17" i="6"/>
  <c r="T18" i="4" s="1"/>
  <c r="T14" i="6"/>
  <c r="T15" i="6"/>
  <c r="T16" i="6"/>
  <c r="T17" i="6"/>
  <c r="T13" i="6"/>
  <c r="V15" i="3"/>
  <c r="T13" i="3"/>
  <c r="T19" i="3"/>
  <c r="AD20" i="3"/>
  <c r="AE20" i="3" s="1"/>
  <c r="T11" i="3"/>
  <c r="AD13" i="3"/>
  <c r="AE13" i="3" s="1"/>
  <c r="AD12" i="3"/>
  <c r="AE12" i="3" s="1"/>
  <c r="X19" i="3"/>
  <c r="X10" i="3"/>
  <c r="AB10" i="3"/>
  <c r="AC10" i="3" s="1"/>
  <c r="Z15" i="3"/>
  <c r="AA15" i="3" s="1"/>
  <c r="T18" i="3"/>
  <c r="T17" i="3"/>
  <c r="T16" i="3"/>
  <c r="V13" i="3"/>
  <c r="V19" i="3"/>
  <c r="AB11" i="3"/>
  <c r="AC11" i="3" s="1"/>
  <c r="AB19" i="3"/>
  <c r="AC19" i="3" s="1"/>
  <c r="AD17" i="3"/>
  <c r="AE17" i="3" s="1"/>
  <c r="X17" i="3"/>
  <c r="AB17" i="3"/>
  <c r="AC17" i="3" s="1"/>
  <c r="Z12" i="3"/>
  <c r="AA12" i="3" s="1"/>
  <c r="X16" i="3"/>
  <c r="AB16" i="3"/>
  <c r="AC16" i="3" s="1"/>
  <c r="Z7" i="3"/>
  <c r="AA7" i="3" s="1"/>
  <c r="AD7" i="3"/>
  <c r="AE7" i="3" s="1"/>
  <c r="T6" i="3"/>
  <c r="T10" i="3"/>
  <c r="T9" i="3"/>
  <c r="T8" i="3"/>
  <c r="T14" i="3"/>
  <c r="V11" i="3"/>
  <c r="Z14" i="3"/>
  <c r="AA14" i="3" s="1"/>
  <c r="AD10" i="3"/>
  <c r="AE10" i="3" s="1"/>
  <c r="Z13" i="3"/>
  <c r="AA13" i="3" s="1"/>
  <c r="AD9" i="3"/>
  <c r="AE9" i="3" s="1"/>
  <c r="X9" i="3"/>
  <c r="AB9" i="3"/>
  <c r="AC9" i="3" s="1"/>
  <c r="X8" i="3"/>
  <c r="AB8" i="3"/>
  <c r="AC8" i="3" s="1"/>
  <c r="AB6" i="3"/>
  <c r="AC6" i="3" s="1"/>
  <c r="V18" i="3"/>
  <c r="V17" i="3"/>
  <c r="V16" i="3"/>
  <c r="T20" i="3"/>
  <c r="Z19" i="3"/>
  <c r="AA19" i="3" s="1"/>
  <c r="X20" i="3"/>
  <c r="Z18" i="3"/>
  <c r="AA18" i="3" s="1"/>
  <c r="AD16" i="3"/>
  <c r="AE16" i="3" s="1"/>
  <c r="X11" i="3"/>
  <c r="AD15" i="3"/>
  <c r="AE15" i="3" s="1"/>
  <c r="O29" i="6"/>
  <c r="O37" i="6"/>
  <c r="O45" i="6"/>
  <c r="O30" i="6"/>
  <c r="O31" i="6"/>
  <c r="O39" i="6"/>
  <c r="O47" i="6"/>
  <c r="O44" i="6"/>
  <c r="O32" i="6"/>
  <c r="O40" i="6"/>
  <c r="O48" i="6"/>
  <c r="O36" i="6"/>
  <c r="O38" i="6"/>
  <c r="O33" i="6"/>
  <c r="O41" i="6"/>
  <c r="O49" i="6"/>
  <c r="O43" i="6"/>
  <c r="O52" i="6"/>
  <c r="O34" i="6"/>
  <c r="O42" i="6"/>
  <c r="O50" i="6"/>
  <c r="O51" i="6"/>
  <c r="O46" i="6"/>
  <c r="O35" i="6"/>
  <c r="O28" i="6"/>
  <c r="N28" i="6"/>
  <c r="O29" i="4" s="1"/>
  <c r="N36" i="6"/>
  <c r="O37" i="4" s="1"/>
  <c r="N44" i="6"/>
  <c r="O45" i="4" s="1"/>
  <c r="N52" i="6"/>
  <c r="O53" i="4" s="1"/>
  <c r="N47" i="6"/>
  <c r="O48" i="4" s="1"/>
  <c r="N32" i="6"/>
  <c r="O33" i="4" s="1"/>
  <c r="N29" i="6"/>
  <c r="O30" i="4" s="1"/>
  <c r="N37" i="6"/>
  <c r="O38" i="4" s="1"/>
  <c r="N45" i="6"/>
  <c r="O46" i="4" s="1"/>
  <c r="N31" i="6"/>
  <c r="O32" i="4" s="1"/>
  <c r="N48" i="6"/>
  <c r="O49" i="4" s="1"/>
  <c r="N30" i="6"/>
  <c r="O31" i="4" s="1"/>
  <c r="N38" i="6"/>
  <c r="O39" i="4" s="1"/>
  <c r="N46" i="6"/>
  <c r="O47" i="4" s="1"/>
  <c r="N39" i="6"/>
  <c r="O40" i="4" s="1"/>
  <c r="N40" i="6"/>
  <c r="O41" i="4" s="1"/>
  <c r="N33" i="6"/>
  <c r="O34" i="4" s="1"/>
  <c r="N41" i="6"/>
  <c r="O42" i="4" s="1"/>
  <c r="N49" i="6"/>
  <c r="O50" i="4" s="1"/>
  <c r="N43" i="6"/>
  <c r="O44" i="4" s="1"/>
  <c r="N34" i="6"/>
  <c r="O35" i="4" s="1"/>
  <c r="N42" i="6"/>
  <c r="O43" i="4" s="1"/>
  <c r="N50" i="6"/>
  <c r="O51" i="4" s="1"/>
  <c r="N35" i="6"/>
  <c r="O36" i="4" s="1"/>
  <c r="N51" i="6"/>
  <c r="O52" i="4" s="1"/>
  <c r="J43" i="6"/>
  <c r="J52" i="6"/>
  <c r="J37" i="6"/>
  <c r="J45" i="6"/>
  <c r="J49" i="6"/>
  <c r="J36" i="6"/>
  <c r="J38" i="6"/>
  <c r="J46" i="6"/>
  <c r="J42" i="6"/>
  <c r="J44" i="6"/>
  <c r="J39" i="6"/>
  <c r="J47" i="6"/>
  <c r="J41" i="6"/>
  <c r="J50" i="6"/>
  <c r="J40" i="6"/>
  <c r="J48" i="6"/>
  <c r="J51" i="6"/>
  <c r="I50" i="6"/>
  <c r="J51" i="4" s="1"/>
  <c r="I43" i="6"/>
  <c r="J44" i="4" s="1"/>
  <c r="I51" i="6"/>
  <c r="J52" i="4" s="1"/>
  <c r="I38" i="6"/>
  <c r="J39" i="4" s="1"/>
  <c r="I36" i="6"/>
  <c r="J37" i="4" s="1"/>
  <c r="I44" i="6"/>
  <c r="J45" i="4" s="1"/>
  <c r="I52" i="6"/>
  <c r="J53" i="4" s="1"/>
  <c r="I37" i="6"/>
  <c r="J38" i="4" s="1"/>
  <c r="I45" i="6"/>
  <c r="J46" i="4" s="1"/>
  <c r="I46" i="6"/>
  <c r="J47" i="4" s="1"/>
  <c r="I47" i="6"/>
  <c r="J48" i="4" s="1"/>
  <c r="I40" i="6"/>
  <c r="J41" i="4" s="1"/>
  <c r="I48" i="6"/>
  <c r="J49" i="4" s="1"/>
  <c r="I42" i="6"/>
  <c r="J43" i="4" s="1"/>
  <c r="I41" i="6"/>
  <c r="J42" i="4" s="1"/>
  <c r="I49" i="6"/>
  <c r="J50" i="4" s="1"/>
  <c r="I39" i="6"/>
  <c r="J40" i="4" s="1"/>
  <c r="V10" i="3"/>
  <c r="V8" i="3"/>
  <c r="V14" i="3"/>
  <c r="T12" i="3"/>
  <c r="Z20" i="3"/>
  <c r="AA20" i="3" s="1"/>
  <c r="AD11" i="3"/>
  <c r="AE11" i="3" s="1"/>
  <c r="AD8" i="3"/>
  <c r="AE8" i="3" s="1"/>
  <c r="AB7" i="3"/>
  <c r="AC7" i="3" s="1"/>
  <c r="X15" i="3"/>
  <c r="AB15" i="3"/>
  <c r="AC15" i="3" s="1"/>
  <c r="AD6" i="3"/>
  <c r="AE6" i="3" s="1"/>
  <c r="V20" i="3"/>
  <c r="AB12" i="3"/>
  <c r="AC12" i="3" s="1"/>
  <c r="X12" i="3"/>
  <c r="X7" i="3"/>
  <c r="X6" i="3"/>
  <c r="D13" i="6"/>
  <c r="E14" i="4" s="1"/>
  <c r="D15" i="6"/>
  <c r="E16" i="4" s="1"/>
  <c r="D16" i="6"/>
  <c r="E17" i="4" s="1"/>
  <c r="D17" i="6"/>
  <c r="E18" i="4" s="1"/>
  <c r="D14" i="6"/>
  <c r="E15" i="4" s="1"/>
  <c r="E15" i="6"/>
  <c r="E16" i="6"/>
  <c r="E17" i="6"/>
  <c r="E13" i="6"/>
  <c r="E14" i="6"/>
  <c r="X14" i="3"/>
  <c r="AB14" i="3"/>
  <c r="AC14" i="3" s="1"/>
  <c r="X13" i="3"/>
  <c r="G10" i="4"/>
  <c r="AA10" i="4"/>
  <c r="V10" i="4"/>
  <c r="B11" i="4"/>
  <c r="L10" i="4"/>
  <c r="Q10" i="4"/>
  <c r="Y6" i="6"/>
  <c r="Y7" i="6"/>
  <c r="Y3" i="6"/>
  <c r="Y8" i="6"/>
  <c r="Y9" i="6"/>
  <c r="Y10" i="6"/>
  <c r="Y5" i="6"/>
  <c r="Y11" i="6"/>
  <c r="Y4" i="6"/>
  <c r="Y12" i="6"/>
  <c r="X10" i="6"/>
  <c r="Y11" i="4" s="1"/>
  <c r="X11" i="6"/>
  <c r="Y12" i="4" s="1"/>
  <c r="X4" i="6"/>
  <c r="Y5" i="4" s="1"/>
  <c r="X12" i="6"/>
  <c r="Y13" i="4" s="1"/>
  <c r="X5" i="6"/>
  <c r="Y6" i="4" s="1"/>
  <c r="X6" i="6"/>
  <c r="Y7" i="4" s="1"/>
  <c r="X7" i="6"/>
  <c r="Y8" i="4" s="1"/>
  <c r="X3" i="6"/>
  <c r="Y4" i="4" s="1"/>
  <c r="X8" i="6"/>
  <c r="Y9" i="4" s="1"/>
  <c r="X9" i="6"/>
  <c r="Y10" i="4" s="1"/>
  <c r="O10" i="6"/>
  <c r="O18" i="6"/>
  <c r="O26" i="6"/>
  <c r="O11" i="6"/>
  <c r="O19" i="6"/>
  <c r="O27" i="6"/>
  <c r="O4" i="6"/>
  <c r="O12" i="6"/>
  <c r="O20" i="6"/>
  <c r="O5" i="6"/>
  <c r="O13" i="6"/>
  <c r="O21" i="6"/>
  <c r="O6" i="6"/>
  <c r="O14" i="6"/>
  <c r="O22" i="6"/>
  <c r="O3" i="6"/>
  <c r="O25" i="6"/>
  <c r="O7" i="6"/>
  <c r="O15" i="6"/>
  <c r="O23" i="6"/>
  <c r="O9" i="6"/>
  <c r="O8" i="6"/>
  <c r="O16" i="6"/>
  <c r="O17" i="6"/>
  <c r="N7" i="6"/>
  <c r="O8" i="4" s="1"/>
  <c r="N15" i="6"/>
  <c r="O16" i="4" s="1"/>
  <c r="N23" i="6"/>
  <c r="O24" i="4" s="1"/>
  <c r="N8" i="6"/>
  <c r="O9" i="4" s="1"/>
  <c r="N16" i="6"/>
  <c r="O17" i="4" s="1"/>
  <c r="O25" i="4"/>
  <c r="N14" i="6"/>
  <c r="O15" i="4" s="1"/>
  <c r="N9" i="6"/>
  <c r="O10" i="4" s="1"/>
  <c r="N17" i="6"/>
  <c r="O18" i="4" s="1"/>
  <c r="N25" i="6"/>
  <c r="O26" i="4" s="1"/>
  <c r="N10" i="6"/>
  <c r="O11" i="4" s="1"/>
  <c r="N18" i="6"/>
  <c r="O19" i="4" s="1"/>
  <c r="N26" i="6"/>
  <c r="O27" i="4" s="1"/>
  <c r="N6" i="6"/>
  <c r="O7" i="4" s="1"/>
  <c r="N11" i="6"/>
  <c r="O12" i="4" s="1"/>
  <c r="N19" i="6"/>
  <c r="O20" i="4" s="1"/>
  <c r="N27" i="6"/>
  <c r="O28" i="4" s="1"/>
  <c r="N4" i="6"/>
  <c r="O5" i="4" s="1"/>
  <c r="N12" i="6"/>
  <c r="O13" i="4" s="1"/>
  <c r="N20" i="6"/>
  <c r="O21" i="4" s="1"/>
  <c r="N22" i="6"/>
  <c r="O23" i="4" s="1"/>
  <c r="N5" i="6"/>
  <c r="O6" i="4" s="1"/>
  <c r="N13" i="6"/>
  <c r="O14" i="4" s="1"/>
  <c r="N21" i="6"/>
  <c r="O22" i="4" s="1"/>
  <c r="N3" i="6"/>
  <c r="O4" i="4" s="1"/>
  <c r="J7" i="6"/>
  <c r="J15" i="6"/>
  <c r="J23" i="6"/>
  <c r="J31" i="6"/>
  <c r="J16" i="6"/>
  <c r="J9" i="6"/>
  <c r="J17" i="6"/>
  <c r="J25" i="6"/>
  <c r="J33" i="6"/>
  <c r="J10" i="6"/>
  <c r="J26" i="6"/>
  <c r="J18" i="6"/>
  <c r="J34" i="6"/>
  <c r="J11" i="6"/>
  <c r="J19" i="6"/>
  <c r="J27" i="6"/>
  <c r="J35" i="6"/>
  <c r="J6" i="6"/>
  <c r="J30" i="6"/>
  <c r="J8" i="6"/>
  <c r="J4" i="6"/>
  <c r="J12" i="6"/>
  <c r="J20" i="6"/>
  <c r="J28" i="6"/>
  <c r="J22" i="6"/>
  <c r="J32" i="6"/>
  <c r="J5" i="6"/>
  <c r="J13" i="6"/>
  <c r="J21" i="6"/>
  <c r="J29" i="6"/>
  <c r="J14" i="6"/>
  <c r="J3" i="6"/>
  <c r="I5" i="6"/>
  <c r="J6" i="4" s="1"/>
  <c r="I13" i="6"/>
  <c r="J14" i="4" s="1"/>
  <c r="I21" i="6"/>
  <c r="J22" i="4" s="1"/>
  <c r="I29" i="6"/>
  <c r="J30" i="4" s="1"/>
  <c r="I6" i="6"/>
  <c r="J7" i="4" s="1"/>
  <c r="I22" i="6"/>
  <c r="J23" i="4" s="1"/>
  <c r="I28" i="6"/>
  <c r="J29" i="4" s="1"/>
  <c r="I14" i="6"/>
  <c r="J15" i="4" s="1"/>
  <c r="I30" i="6"/>
  <c r="J31" i="4" s="1"/>
  <c r="I3" i="6"/>
  <c r="J4" i="4" s="1"/>
  <c r="I4" i="6"/>
  <c r="J5" i="4" s="1"/>
  <c r="I7" i="6"/>
  <c r="J8" i="4" s="1"/>
  <c r="I15" i="6"/>
  <c r="J16" i="4" s="1"/>
  <c r="I23" i="6"/>
  <c r="J24" i="4" s="1"/>
  <c r="I31" i="6"/>
  <c r="J32" i="4" s="1"/>
  <c r="I8" i="6"/>
  <c r="J9" i="4" s="1"/>
  <c r="I32" i="6"/>
  <c r="J33" i="4" s="1"/>
  <c r="I12" i="6"/>
  <c r="J13" i="4" s="1"/>
  <c r="I16" i="6"/>
  <c r="J17" i="4" s="1"/>
  <c r="I9" i="6"/>
  <c r="J10" i="4" s="1"/>
  <c r="I17" i="6"/>
  <c r="J18" i="4" s="1"/>
  <c r="I25" i="6"/>
  <c r="J26" i="4" s="1"/>
  <c r="I33" i="6"/>
  <c r="J34" i="4" s="1"/>
  <c r="I10" i="6"/>
  <c r="J11" i="4" s="1"/>
  <c r="I18" i="6"/>
  <c r="J19" i="4" s="1"/>
  <c r="I26" i="6"/>
  <c r="J27" i="4" s="1"/>
  <c r="I34" i="6"/>
  <c r="J35" i="4" s="1"/>
  <c r="I11" i="6"/>
  <c r="J12" i="4" s="1"/>
  <c r="I19" i="6"/>
  <c r="J20" i="4" s="1"/>
  <c r="I27" i="6"/>
  <c r="J28" i="4" s="1"/>
  <c r="I35" i="6"/>
  <c r="J36" i="4" s="1"/>
  <c r="I20" i="6"/>
  <c r="J21" i="4" s="1"/>
  <c r="AD10" i="6"/>
  <c r="AD11" i="6"/>
  <c r="AD4" i="6"/>
  <c r="AD12" i="6"/>
  <c r="AD5" i="6"/>
  <c r="AD6" i="6"/>
  <c r="AD7" i="6"/>
  <c r="AD3" i="6"/>
  <c r="AD8" i="6"/>
  <c r="AD9" i="6"/>
  <c r="AC6" i="6"/>
  <c r="AD7" i="4" s="1"/>
  <c r="AC7" i="6"/>
  <c r="AD8" i="4" s="1"/>
  <c r="AC3" i="6"/>
  <c r="AD4" i="4" s="1"/>
  <c r="AC8" i="6"/>
  <c r="AD9" i="4" s="1"/>
  <c r="AC9" i="6"/>
  <c r="AD10" i="4" s="1"/>
  <c r="AC10" i="6"/>
  <c r="AD11" i="4" s="1"/>
  <c r="AC5" i="6"/>
  <c r="AD6" i="4" s="1"/>
  <c r="AC11" i="6"/>
  <c r="AD12" i="4" s="1"/>
  <c r="AC4" i="6"/>
  <c r="AD5" i="4" s="1"/>
  <c r="AC12" i="6"/>
  <c r="AD13" i="4" s="1"/>
  <c r="D10" i="6"/>
  <c r="E11" i="4" s="1"/>
  <c r="D11" i="6"/>
  <c r="E12" i="4" s="1"/>
  <c r="D5" i="6"/>
  <c r="E6" i="4" s="1"/>
  <c r="D3" i="6"/>
  <c r="E4" i="4" s="1"/>
  <c r="D4" i="6"/>
  <c r="E5" i="4" s="1"/>
  <c r="D12" i="6"/>
  <c r="E13" i="4" s="1"/>
  <c r="D6" i="6"/>
  <c r="E7" i="4" s="1"/>
  <c r="D7" i="6"/>
  <c r="E8" i="4" s="1"/>
  <c r="D9" i="6"/>
  <c r="E10" i="4" s="1"/>
  <c r="D8" i="6"/>
  <c r="E9" i="4" s="1"/>
  <c r="E12" i="6"/>
  <c r="E5" i="6"/>
  <c r="E6" i="6"/>
  <c r="E7" i="6"/>
  <c r="E8" i="6"/>
  <c r="E9" i="6"/>
  <c r="E10" i="6"/>
  <c r="E11" i="6"/>
  <c r="S6" i="6"/>
  <c r="T7" i="4" s="1"/>
  <c r="S5" i="6"/>
  <c r="T6" i="4" s="1"/>
  <c r="S7" i="6"/>
  <c r="T8" i="4" s="1"/>
  <c r="S8" i="6"/>
  <c r="T9" i="4" s="1"/>
  <c r="S9" i="6"/>
  <c r="T10" i="4" s="1"/>
  <c r="S3" i="6"/>
  <c r="T4" i="4" s="1"/>
  <c r="S10" i="6"/>
  <c r="T11" i="4" s="1"/>
  <c r="S11" i="6"/>
  <c r="T12" i="4" s="1"/>
  <c r="S4" i="6"/>
  <c r="T5" i="4" s="1"/>
  <c r="S12" i="6"/>
  <c r="T13" i="4" s="1"/>
  <c r="T11" i="6"/>
  <c r="T4" i="6"/>
  <c r="T12" i="6"/>
  <c r="T5" i="6"/>
  <c r="T6" i="6"/>
  <c r="T7" i="6"/>
  <c r="T8" i="6"/>
  <c r="T9" i="6"/>
  <c r="T10" i="6"/>
  <c r="T3" i="6"/>
  <c r="E3" i="6"/>
  <c r="E4" i="6"/>
  <c r="S23" i="4" l="1"/>
  <c r="S19" i="4"/>
  <c r="S20" i="4"/>
  <c r="S21" i="4"/>
  <c r="S22" i="4"/>
  <c r="S14" i="4"/>
  <c r="S17" i="4"/>
  <c r="S5" i="4"/>
  <c r="S11" i="4"/>
  <c r="S9" i="4"/>
  <c r="S7" i="4"/>
  <c r="S15" i="4"/>
  <c r="S13" i="4"/>
  <c r="S12" i="4"/>
  <c r="S16" i="4"/>
  <c r="S4" i="4"/>
  <c r="S10" i="4"/>
  <c r="S6" i="4"/>
  <c r="S8" i="4"/>
  <c r="S18" i="4"/>
  <c r="AC5" i="4"/>
  <c r="AC13" i="4"/>
  <c r="AC6" i="4"/>
  <c r="AC7" i="4"/>
  <c r="AC8" i="4"/>
  <c r="AC4" i="4"/>
  <c r="AC9" i="4"/>
  <c r="AC10" i="4"/>
  <c r="AC11" i="4"/>
  <c r="AC12" i="4"/>
  <c r="X11" i="4"/>
  <c r="X13" i="4"/>
  <c r="X12" i="4"/>
  <c r="X6" i="4"/>
  <c r="X5" i="4"/>
  <c r="X7" i="4"/>
  <c r="X8" i="4"/>
  <c r="X4" i="4"/>
  <c r="X9" i="4"/>
  <c r="X10" i="4"/>
  <c r="B12" i="4"/>
  <c r="Q11" i="4"/>
  <c r="AA11" i="4"/>
  <c r="V11" i="4"/>
  <c r="L11" i="4"/>
  <c r="G11" i="4"/>
  <c r="Q9" i="3"/>
  <c r="Q7" i="3"/>
  <c r="G12" i="4" l="1"/>
  <c r="Q12" i="4"/>
  <c r="V12" i="4"/>
  <c r="AA12" i="4"/>
  <c r="L12" i="4"/>
  <c r="B13" i="4"/>
  <c r="AA13" i="4" l="1"/>
  <c r="V13" i="4"/>
  <c r="B14" i="4"/>
  <c r="Q13" i="4"/>
  <c r="L13" i="4"/>
  <c r="G13" i="4"/>
  <c r="L14" i="4" l="1"/>
  <c r="AA14" i="4"/>
  <c r="AA15" i="4" s="1"/>
  <c r="AA16" i="4" s="1"/>
  <c r="AA17" i="4" s="1"/>
  <c r="AA18" i="4" s="1"/>
  <c r="AA19" i="4" s="1"/>
  <c r="AA20" i="4" s="1"/>
  <c r="AA21" i="4" s="1"/>
  <c r="AA22" i="4" s="1"/>
  <c r="AA23" i="4" s="1"/>
  <c r="B15" i="4"/>
  <c r="Q14" i="4"/>
  <c r="G14" i="4"/>
  <c r="V14" i="4"/>
  <c r="V15" i="4" s="1"/>
  <c r="V16" i="4" s="1"/>
  <c r="V17" i="4" s="1"/>
  <c r="V18" i="4" s="1"/>
  <c r="V19" i="4" s="1"/>
  <c r="V20" i="4" s="1"/>
  <c r="V21" i="4" s="1"/>
  <c r="V22" i="4" s="1"/>
  <c r="V23" i="4" s="1"/>
  <c r="Q15" i="4" l="1"/>
  <c r="G15" i="4"/>
  <c r="L15" i="4"/>
  <c r="B16" i="4"/>
  <c r="Q16" i="4" l="1"/>
  <c r="B17" i="4"/>
  <c r="L16" i="4"/>
  <c r="G16" i="4"/>
  <c r="Q17" i="4" l="1"/>
  <c r="G17" i="4"/>
  <c r="L17" i="4"/>
  <c r="B18" i="4"/>
  <c r="Q18" i="4" l="1"/>
  <c r="B19" i="4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L18" i="4"/>
  <c r="G18" i="4"/>
  <c r="L19" i="4" l="1"/>
  <c r="Q19" i="4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G19" i="4"/>
  <c r="G20" i="4" l="1"/>
  <c r="L20" i="4"/>
  <c r="G21" i="4" l="1"/>
  <c r="L21" i="4"/>
  <c r="G22" i="4" l="1"/>
  <c r="L22" i="4"/>
  <c r="G23" i="4" l="1"/>
  <c r="L23" i="4"/>
  <c r="G24" i="4" l="1"/>
  <c r="L24" i="4"/>
  <c r="G25" i="4" l="1"/>
  <c r="L25" i="4"/>
  <c r="G26" i="4" l="1"/>
  <c r="L26" i="4"/>
  <c r="G27" i="4" l="1"/>
  <c r="L27" i="4"/>
  <c r="G28" i="4" l="1"/>
  <c r="L28" i="4"/>
  <c r="L29" i="4" l="1"/>
  <c r="G29" i="4"/>
  <c r="G30" i="4" l="1"/>
  <c r="L30" i="4"/>
  <c r="L31" i="4" l="1"/>
  <c r="G31" i="4"/>
  <c r="G32" i="4" l="1"/>
  <c r="L32" i="4"/>
  <c r="L33" i="4" l="1"/>
  <c r="G33" i="4"/>
  <c r="G34" i="4" l="1"/>
  <c r="L34" i="4"/>
  <c r="L35" i="4" l="1"/>
  <c r="G35" i="4"/>
  <c r="G36" i="4" l="1"/>
  <c r="L36" i="4"/>
  <c r="L37" i="4" l="1"/>
  <c r="G37" i="4"/>
  <c r="G38" i="4" l="1"/>
  <c r="L38" i="4"/>
  <c r="L39" i="4" l="1"/>
  <c r="G39" i="4"/>
  <c r="G40" i="4" l="1"/>
  <c r="L40" i="4"/>
  <c r="L41" i="4" l="1"/>
  <c r="G41" i="4"/>
  <c r="G42" i="4" l="1"/>
  <c r="L42" i="4"/>
  <c r="L43" i="4" l="1"/>
  <c r="G43" i="4"/>
  <c r="G44" i="4" l="1"/>
  <c r="L44" i="4"/>
  <c r="L45" i="4" l="1"/>
  <c r="G45" i="4"/>
  <c r="G46" i="4" l="1"/>
  <c r="L46" i="4"/>
  <c r="L47" i="4" l="1"/>
  <c r="G47" i="4"/>
  <c r="G48" i="4" l="1"/>
  <c r="L48" i="4"/>
  <c r="L49" i="4" l="1"/>
  <c r="G49" i="4"/>
  <c r="G50" i="4" l="1"/>
  <c r="L50" i="4"/>
  <c r="L51" i="4" l="1"/>
  <c r="G51" i="4"/>
  <c r="G52" i="4" l="1"/>
  <c r="L52" i="4"/>
  <c r="L53" i="4" l="1"/>
  <c r="G53" i="4"/>
  <c r="G54" i="4" l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L54" i="4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Y7" i="3" l="1"/>
  <c r="Q4" i="3"/>
  <c r="Y18" i="3"/>
  <c r="W6" i="3"/>
  <c r="U19" i="3"/>
  <c r="U6" i="3"/>
  <c r="W17" i="3"/>
  <c r="U12" i="3"/>
  <c r="W20" i="3"/>
  <c r="W7" i="3"/>
  <c r="I64" i="4" s="1"/>
  <c r="U15" i="3"/>
  <c r="U18" i="3"/>
  <c r="Y17" i="3"/>
  <c r="U10" i="3"/>
  <c r="W16" i="3"/>
  <c r="Y13" i="3"/>
  <c r="Y12" i="3"/>
  <c r="W14" i="3"/>
  <c r="U11" i="3"/>
  <c r="U17" i="3"/>
  <c r="U9" i="3"/>
  <c r="Y9" i="3"/>
  <c r="U20" i="3"/>
  <c r="W9" i="3"/>
  <c r="Y11" i="3"/>
  <c r="U16" i="3"/>
  <c r="U8" i="3"/>
  <c r="U13" i="3"/>
  <c r="W18" i="3"/>
  <c r="Y14" i="3"/>
  <c r="W12" i="3"/>
  <c r="W13" i="3"/>
  <c r="Y16" i="3"/>
  <c r="U14" i="3"/>
  <c r="Y8" i="3"/>
  <c r="Y20" i="3"/>
  <c r="Y6" i="3"/>
  <c r="Y19" i="3"/>
  <c r="W19" i="3"/>
  <c r="W11" i="3"/>
  <c r="W10" i="3"/>
  <c r="Y15" i="3"/>
  <c r="W8" i="3"/>
  <c r="U7" i="3"/>
  <c r="W15" i="3"/>
  <c r="Y10" i="3"/>
  <c r="Q5" i="3"/>
  <c r="Q6" i="3"/>
  <c r="N4" i="4" l="1"/>
  <c r="N54" i="4"/>
  <c r="N55" i="4"/>
  <c r="N56" i="4"/>
  <c r="N57" i="4"/>
  <c r="N58" i="4"/>
  <c r="N59" i="4"/>
  <c r="N60" i="4"/>
  <c r="N61" i="4"/>
  <c r="I54" i="4"/>
  <c r="I62" i="4"/>
  <c r="I55" i="4"/>
  <c r="I63" i="4"/>
  <c r="I56" i="4"/>
  <c r="I57" i="4"/>
  <c r="I58" i="4"/>
  <c r="I59" i="4"/>
  <c r="I60" i="4"/>
  <c r="I61" i="4"/>
  <c r="D19" i="4"/>
  <c r="D13" i="4"/>
  <c r="D25" i="4"/>
  <c r="D8" i="4"/>
  <c r="D20" i="4"/>
  <c r="D22" i="4"/>
  <c r="D15" i="4"/>
  <c r="D10" i="4"/>
  <c r="D23" i="4"/>
  <c r="D9" i="4"/>
  <c r="D16" i="4"/>
  <c r="D5" i="4"/>
  <c r="D11" i="4"/>
  <c r="D12" i="4"/>
  <c r="D17" i="4"/>
  <c r="D6" i="4"/>
  <c r="D24" i="4"/>
  <c r="D26" i="4"/>
  <c r="D14" i="4"/>
  <c r="D18" i="4"/>
  <c r="D4" i="4"/>
  <c r="D21" i="4"/>
  <c r="D7" i="4"/>
  <c r="I29" i="4"/>
  <c r="I24" i="4"/>
  <c r="I16" i="4"/>
  <c r="I22" i="4"/>
  <c r="I34" i="4"/>
  <c r="I32" i="4"/>
  <c r="I41" i="4"/>
  <c r="I19" i="4"/>
  <c r="I33" i="4"/>
  <c r="I20" i="4"/>
  <c r="I5" i="4"/>
  <c r="I51" i="4"/>
  <c r="I11" i="4"/>
  <c r="I53" i="4"/>
  <c r="I44" i="4"/>
  <c r="I8" i="4"/>
  <c r="I46" i="4"/>
  <c r="I35" i="4"/>
  <c r="I47" i="4"/>
  <c r="I10" i="4"/>
  <c r="I39" i="4"/>
  <c r="I52" i="4"/>
  <c r="I28" i="4"/>
  <c r="I4" i="4"/>
  <c r="I45" i="4"/>
  <c r="I6" i="4"/>
  <c r="I50" i="4"/>
  <c r="I25" i="4"/>
  <c r="I42" i="4"/>
  <c r="I31" i="4"/>
  <c r="I37" i="4"/>
  <c r="I26" i="4"/>
  <c r="I23" i="4"/>
  <c r="I15" i="4"/>
  <c r="I13" i="4"/>
  <c r="I21" i="4"/>
  <c r="I9" i="4"/>
  <c r="I38" i="4"/>
  <c r="I14" i="4"/>
  <c r="I30" i="4"/>
  <c r="I18" i="4"/>
  <c r="I7" i="4"/>
  <c r="I36" i="4"/>
  <c r="I43" i="4"/>
  <c r="I12" i="4"/>
  <c r="I49" i="4"/>
  <c r="I40" i="4"/>
  <c r="I48" i="4"/>
  <c r="I27" i="4"/>
  <c r="I17" i="4"/>
  <c r="N34" i="4"/>
  <c r="N28" i="4"/>
  <c r="N35" i="4"/>
  <c r="N25" i="4"/>
  <c r="N20" i="4"/>
  <c r="N51" i="4"/>
  <c r="N19" i="4"/>
  <c r="N29" i="4"/>
  <c r="N44" i="4"/>
  <c r="N23" i="4"/>
  <c r="N24" i="4"/>
  <c r="N41" i="4"/>
  <c r="N11" i="4"/>
  <c r="N6" i="4"/>
  <c r="N10" i="4"/>
  <c r="N13" i="4"/>
  <c r="N38" i="4"/>
  <c r="N42" i="4"/>
  <c r="N5" i="4"/>
  <c r="N45" i="4"/>
  <c r="N21" i="4"/>
  <c r="N46" i="4"/>
  <c r="N27" i="4"/>
  <c r="N47" i="4"/>
  <c r="N9" i="4"/>
  <c r="N26" i="4"/>
  <c r="N18" i="4"/>
  <c r="N53" i="4"/>
  <c r="N37" i="4"/>
  <c r="N50" i="4"/>
  <c r="N15" i="4"/>
  <c r="N7" i="4"/>
  <c r="N39" i="4"/>
  <c r="N30" i="4"/>
  <c r="N49" i="4"/>
  <c r="N48" i="4"/>
  <c r="N12" i="4"/>
  <c r="N31" i="4"/>
  <c r="N22" i="4"/>
  <c r="N43" i="4"/>
  <c r="N14" i="4"/>
  <c r="N52" i="4"/>
  <c r="N36" i="4"/>
  <c r="N40" i="4"/>
  <c r="N8" i="4"/>
  <c r="N33" i="4"/>
  <c r="N32" i="4"/>
  <c r="N16" i="4"/>
  <c r="N1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84075-C5C5-4049-9A1F-117284495A59}" keepAlive="1" name="Query - FantasyPros_2019_Draft_Overall_Rankings" description="Connection to the 'FantasyPros_2019_Draft_Overall_Rankings' query in the workbook." type="5" refreshedVersion="6" background="1" saveData="1">
    <dbPr connection="Provider=Microsoft.Mashup.OleDb.1;Data Source=$Workbook$;Location=FantasyPros_2019_Draft_Overall_Rankings;Extended Properties=&quot;&quot;" command="SELECT * FROM [FantasyPros_2019_Draft_Overall_Rankings]"/>
  </connection>
  <connection id="2" xr16:uid="{615638B6-BF43-4422-BAE7-BB49E793DC81}" keepAlive="1" name="Query - FantasyPros_2019_Draft_Overall_Rankings (1)" description="Connection to the 'FantasyPros_2019_Draft_Overall_Rankings (1)' query in the workbook." type="5" refreshedVersion="6" background="1">
    <dbPr connection="Provider=Microsoft.Mashup.OleDb.1;Data Source=$Workbook$;Location=FantasyPros_2019_Draft_Overall_Rankings (1);Extended Properties=&quot;&quot;" command="SELECT * FROM [FantasyPros_2019_Draft_Overall_Rankings (1)]"/>
  </connection>
  <connection id="3" xr16:uid="{FF56EBF9-4047-439B-90CD-DC77C417FD52}" keepAlive="1" name="Query - FantasyPros_2019_Draft_Overall_Rankings (2)" description="Connection to the 'FantasyPros_2019_Draft_Overall_Rankings (2)' query in the workbook." type="5" refreshedVersion="6" background="1" saveData="1">
    <dbPr connection="Provider=Microsoft.Mashup.OleDb.1;Data Source=$Workbook$;Location=FantasyPros_2019_Draft_Overall_Rankings (2);Extended Properties=&quot;&quot;" command="SELECT * FROM [FantasyPros_2019_Draft_Overall_Rankings (2)]"/>
  </connection>
  <connection id="4" xr16:uid="{12061FCC-3ED1-45AC-8250-559253720CD6}" keepAlive="1" name="Query - FantasyPros_2019_Draft_Overall_Rankings (3)" description="Connection to the 'FantasyPros_2019_Draft_Overall_Rankings (3)' query in the workbook." type="5" refreshedVersion="6" background="1">
    <dbPr connection="Provider=Microsoft.Mashup.OleDb.1;Data Source=$Workbook$;Location=FantasyPros_2019_Draft_Overall_Rankings (3);Extended Properties=&quot;&quot;" command="SELECT * FROM [FantasyPros_2019_Draft_Overall_Rankings (3)]"/>
  </connection>
</connections>
</file>

<file path=xl/sharedStrings.xml><?xml version="1.0" encoding="utf-8"?>
<sst xmlns="http://schemas.openxmlformats.org/spreadsheetml/2006/main" count="3313" uniqueCount="1629">
  <si>
    <t>Settings</t>
  </si>
  <si>
    <t>Settings Options</t>
  </si>
  <si>
    <t>ESPN</t>
  </si>
  <si>
    <t>QB</t>
  </si>
  <si>
    <t>RB</t>
  </si>
  <si>
    <t>WR</t>
  </si>
  <si>
    <t>FLEX</t>
  </si>
  <si>
    <t>TE</t>
  </si>
  <si>
    <t>DST</t>
  </si>
  <si>
    <t>K</t>
  </si>
  <si>
    <t>Bench</t>
  </si>
  <si>
    <t>Roster Size</t>
  </si>
  <si>
    <t>Position</t>
  </si>
  <si>
    <t>Number</t>
  </si>
  <si>
    <t>Number of Teams</t>
  </si>
  <si>
    <t>Team Name</t>
  </si>
  <si>
    <t>Draft Position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</si>
  <si>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</si>
  <si>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</si>
  <si>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</si>
  <si>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</si>
  <si>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</si>
  <si>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</si>
  <si>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</si>
  <si>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</si>
  <si>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</si>
  <si>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</si>
  <si>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</si>
  <si>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</si>
  <si>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</si>
  <si>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</si>
  <si>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Name</t>
  </si>
  <si>
    <t>Pos</t>
  </si>
  <si>
    <t>Team</t>
  </si>
  <si>
    <t>User Draft Position</t>
  </si>
  <si>
    <t>Overall</t>
  </si>
  <si>
    <t>Rank</t>
  </si>
  <si>
    <t>WSID</t>
  </si>
  <si>
    <t>Bye</t>
  </si>
  <si>
    <t>Best</t>
  </si>
  <si>
    <t>Worst</t>
  </si>
  <si>
    <t>Avg</t>
  </si>
  <si>
    <t>Std Dev</t>
  </si>
  <si>
    <t>ADP</t>
  </si>
  <si>
    <t>vs. ADP</t>
  </si>
  <si>
    <t/>
  </si>
  <si>
    <t>Saquon Barkley</t>
  </si>
  <si>
    <t>NYG</t>
  </si>
  <si>
    <t>RB1</t>
  </si>
  <si>
    <t>Ezekiel Elliott</t>
  </si>
  <si>
    <t>DAL</t>
  </si>
  <si>
    <t>RB2</t>
  </si>
  <si>
    <t>Christian McCaffrey</t>
  </si>
  <si>
    <t>CAR</t>
  </si>
  <si>
    <t>RB3</t>
  </si>
  <si>
    <t>Alvin Kamara</t>
  </si>
  <si>
    <t>NO</t>
  </si>
  <si>
    <t>RB4</t>
  </si>
  <si>
    <t>Melvin Gordon</t>
  </si>
  <si>
    <t>LAC</t>
  </si>
  <si>
    <t>RB5</t>
  </si>
  <si>
    <t>DeAndre Hopkins</t>
  </si>
  <si>
    <t>HOU</t>
  </si>
  <si>
    <t>WR1</t>
  </si>
  <si>
    <t>Davante Adams</t>
  </si>
  <si>
    <t>GB</t>
  </si>
  <si>
    <t>WR2</t>
  </si>
  <si>
    <t>David Johnson</t>
  </si>
  <si>
    <t>ARI</t>
  </si>
  <si>
    <t>RB6</t>
  </si>
  <si>
    <t>Le'Veon Bell</t>
  </si>
  <si>
    <t>NYJ</t>
  </si>
  <si>
    <t>RB7</t>
  </si>
  <si>
    <t>James Conner</t>
  </si>
  <si>
    <t>PIT</t>
  </si>
  <si>
    <t>RB8</t>
  </si>
  <si>
    <t>Julio Jones</t>
  </si>
  <si>
    <t>ATL</t>
  </si>
  <si>
    <t>WR3</t>
  </si>
  <si>
    <t>Joe Mixon</t>
  </si>
  <si>
    <t>CIN</t>
  </si>
  <si>
    <t>RB9</t>
  </si>
  <si>
    <t>Todd Gurley</t>
  </si>
  <si>
    <t>LAR</t>
  </si>
  <si>
    <t>RB10</t>
  </si>
  <si>
    <t>Odell Beckham Jr.</t>
  </si>
  <si>
    <t>CLE</t>
  </si>
  <si>
    <t>WR4</t>
  </si>
  <si>
    <t>Travis Kelce</t>
  </si>
  <si>
    <t>KC</t>
  </si>
  <si>
    <t>TE1</t>
  </si>
  <si>
    <t>Michael Thomas</t>
  </si>
  <si>
    <t>WR5</t>
  </si>
  <si>
    <t>Nick Chubb</t>
  </si>
  <si>
    <t>RB11</t>
  </si>
  <si>
    <t>JuJu Smith-Schuster</t>
  </si>
  <si>
    <t>WR6</t>
  </si>
  <si>
    <t>George Kittle</t>
  </si>
  <si>
    <t>SF</t>
  </si>
  <si>
    <t>TE2</t>
  </si>
  <si>
    <t>Antonio Brown</t>
  </si>
  <si>
    <t>OAK</t>
  </si>
  <si>
    <t>WR7</t>
  </si>
  <si>
    <t>Dalvin Cook</t>
  </si>
  <si>
    <t>MIN</t>
  </si>
  <si>
    <t>RB12</t>
  </si>
  <si>
    <t>Mike Evans</t>
  </si>
  <si>
    <t>TB</t>
  </si>
  <si>
    <t>WR8</t>
  </si>
  <si>
    <t>T.Y. Hilton</t>
  </si>
  <si>
    <t>IND</t>
  </si>
  <si>
    <t>WR9</t>
  </si>
  <si>
    <t>A.J. Green</t>
  </si>
  <si>
    <t>WR10</t>
  </si>
  <si>
    <t>Marlon Mack</t>
  </si>
  <si>
    <t>RB13</t>
  </si>
  <si>
    <t>Keenan Allen</t>
  </si>
  <si>
    <t>WR11</t>
  </si>
  <si>
    <t>Amari Cooper</t>
  </si>
  <si>
    <t>WR12</t>
  </si>
  <si>
    <t>Sony Michel</t>
  </si>
  <si>
    <t>NE</t>
  </si>
  <si>
    <t>RB14</t>
  </si>
  <si>
    <t>Derrick Henry</t>
  </si>
  <si>
    <t>TEN</t>
  </si>
  <si>
    <t>RB15</t>
  </si>
  <si>
    <t>Leonard Fournette</t>
  </si>
  <si>
    <t>JAC</t>
  </si>
  <si>
    <t>RB16</t>
  </si>
  <si>
    <t>Adam Thielen</t>
  </si>
  <si>
    <t>WR13</t>
  </si>
  <si>
    <t>Stefon Diggs</t>
  </si>
  <si>
    <t>WR14</t>
  </si>
  <si>
    <t>Aaron Jones</t>
  </si>
  <si>
    <t>RB17</t>
  </si>
  <si>
    <t>Zach Ertz</t>
  </si>
  <si>
    <t>PHI</t>
  </si>
  <si>
    <t>TE3</t>
  </si>
  <si>
    <t>Brandin Cooks</t>
  </si>
  <si>
    <t>WR15</t>
  </si>
  <si>
    <t>Damien Williams</t>
  </si>
  <si>
    <t>RB18</t>
  </si>
  <si>
    <t>Patrick Mahomes</t>
  </si>
  <si>
    <t>QB1</t>
  </si>
  <si>
    <t>Robert Woods</t>
  </si>
  <si>
    <t>WR16</t>
  </si>
  <si>
    <t>Kenny Golladay</t>
  </si>
  <si>
    <t>DET</t>
  </si>
  <si>
    <t>WR17</t>
  </si>
  <si>
    <t>Devonta Freeman</t>
  </si>
  <si>
    <t>RB19</t>
  </si>
  <si>
    <t>Chris Carson</t>
  </si>
  <si>
    <t>SEA</t>
  </si>
  <si>
    <t>RB20</t>
  </si>
  <si>
    <t>Julian Edelman</t>
  </si>
  <si>
    <t>WR18</t>
  </si>
  <si>
    <t>Cooper Kupp</t>
  </si>
  <si>
    <t>WR19</t>
  </si>
  <si>
    <t>Kerryon Johnson</t>
  </si>
  <si>
    <t>RB21</t>
  </si>
  <si>
    <t>Mark Ingram</t>
  </si>
  <si>
    <t>BAL</t>
  </si>
  <si>
    <t>RB22</t>
  </si>
  <si>
    <t>Andrew Luck</t>
  </si>
  <si>
    <t>QB2</t>
  </si>
  <si>
    <t>Phillip Lindsay</t>
  </si>
  <si>
    <t>DEN</t>
  </si>
  <si>
    <t>RB23</t>
  </si>
  <si>
    <t>Alshon Jeffery</t>
  </si>
  <si>
    <t>WR20</t>
  </si>
  <si>
    <t>Aaron Rodgers</t>
  </si>
  <si>
    <t>QB3</t>
  </si>
  <si>
    <t>Chris Godwin</t>
  </si>
  <si>
    <t>WR21</t>
  </si>
  <si>
    <t>Tyler Lockett</t>
  </si>
  <si>
    <t>WR22</t>
  </si>
  <si>
    <t>WR23</t>
  </si>
  <si>
    <t>O.J. Howard</t>
  </si>
  <si>
    <t>TE4</t>
  </si>
  <si>
    <t>Allen Robinson</t>
  </si>
  <si>
    <t>CHI</t>
  </si>
  <si>
    <t>WR24</t>
  </si>
  <si>
    <t>Sammy Watkins</t>
  </si>
  <si>
    <t>WR25</t>
  </si>
  <si>
    <t>Kenyan Drake</t>
  </si>
  <si>
    <t>MIA</t>
  </si>
  <si>
    <t>RB24</t>
  </si>
  <si>
    <t>Deshaun Watson</t>
  </si>
  <si>
    <t>QB4</t>
  </si>
  <si>
    <t>Derrius Guice</t>
  </si>
  <si>
    <t>WAS</t>
  </si>
  <si>
    <t>RB25</t>
  </si>
  <si>
    <t>Calvin Ridley</t>
  </si>
  <si>
    <t>WR26</t>
  </si>
  <si>
    <t>Lamar Miller</t>
  </si>
  <si>
    <t>RB26</t>
  </si>
  <si>
    <t>Mike Williams</t>
  </si>
  <si>
    <t>WR27</t>
  </si>
  <si>
    <t>Tevin Coleman</t>
  </si>
  <si>
    <t>RB27</t>
  </si>
  <si>
    <t>Robby Anderson</t>
  </si>
  <si>
    <t>WR28</t>
  </si>
  <si>
    <t>Hunter Henry</t>
  </si>
  <si>
    <t>TE5</t>
  </si>
  <si>
    <t>Corey Davis</t>
  </si>
  <si>
    <t>WR29</t>
  </si>
  <si>
    <t>Jarvis Landry</t>
  </si>
  <si>
    <t>WR30</t>
  </si>
  <si>
    <t>Baker Mayfield</t>
  </si>
  <si>
    <t>QB5</t>
  </si>
  <si>
    <t>Josh Jacobs</t>
  </si>
  <si>
    <t>RB28</t>
  </si>
  <si>
    <t>Tarik Cohen</t>
  </si>
  <si>
    <t>RB29</t>
  </si>
  <si>
    <t>Tyler Boyd</t>
  </si>
  <si>
    <t>WR31</t>
  </si>
  <si>
    <t>Russell Wilson</t>
  </si>
  <si>
    <t>QB6</t>
  </si>
  <si>
    <t>Evan Engram</t>
  </si>
  <si>
    <t>TE6</t>
  </si>
  <si>
    <t>WR32</t>
  </si>
  <si>
    <t>Matt Ryan</t>
  </si>
  <si>
    <t>QB7</t>
  </si>
  <si>
    <t>WR33</t>
  </si>
  <si>
    <t>Latavius Murray</t>
  </si>
  <si>
    <t>RB30</t>
  </si>
  <si>
    <t>Drew Brees</t>
  </si>
  <si>
    <t>QB8</t>
  </si>
  <si>
    <t>Dante Pettis</t>
  </si>
  <si>
    <t>WR34</t>
  </si>
  <si>
    <t>James White</t>
  </si>
  <si>
    <t>RB31</t>
  </si>
  <si>
    <t>Jordan Howard</t>
  </si>
  <si>
    <t>RB32</t>
  </si>
  <si>
    <t>Eric Ebron</t>
  </si>
  <si>
    <t>TE7</t>
  </si>
  <si>
    <t>Jared Cook</t>
  </si>
  <si>
    <t>TE8</t>
  </si>
  <si>
    <t>Rashaad Penny</t>
  </si>
  <si>
    <t>RB33</t>
  </si>
  <si>
    <t>Cam Newton</t>
  </si>
  <si>
    <t>QB9</t>
  </si>
  <si>
    <t>Courtland Sutton</t>
  </si>
  <si>
    <t>WR35</t>
  </si>
  <si>
    <t>Sterling Shepard</t>
  </si>
  <si>
    <t>WR36</t>
  </si>
  <si>
    <t>LeSean McCoy</t>
  </si>
  <si>
    <t>BUF</t>
  </si>
  <si>
    <t>RB34</t>
  </si>
  <si>
    <t>Christian Kirk</t>
  </si>
  <si>
    <t>WR37</t>
  </si>
  <si>
    <t>Jerick McKinnon</t>
  </si>
  <si>
    <t>RB35</t>
  </si>
  <si>
    <t>David Njoku</t>
  </si>
  <si>
    <t>TE9</t>
  </si>
  <si>
    <t>Golden Tate</t>
  </si>
  <si>
    <t>WR38</t>
  </si>
  <si>
    <t>Jameis Winston</t>
  </si>
  <si>
    <t>QB10</t>
  </si>
  <si>
    <t>Royce Freeman</t>
  </si>
  <si>
    <t>RB36</t>
  </si>
  <si>
    <t>David Montgomery</t>
  </si>
  <si>
    <t>RB37</t>
  </si>
  <si>
    <t>Jared Goff</t>
  </si>
  <si>
    <t>QB11</t>
  </si>
  <si>
    <t>Carson Wentz</t>
  </si>
  <si>
    <t>QB12</t>
  </si>
  <si>
    <t>Dede Westbrook</t>
  </si>
  <si>
    <t>WR39</t>
  </si>
  <si>
    <t>Ben Roethlisberger</t>
  </si>
  <si>
    <t>QB13</t>
  </si>
  <si>
    <t>Curtis Samuel</t>
  </si>
  <si>
    <t>WR40</t>
  </si>
  <si>
    <t>Anthony Miller</t>
  </si>
  <si>
    <t>WR41</t>
  </si>
  <si>
    <t>Larry Fitzgerald</t>
  </si>
  <si>
    <t>WR42</t>
  </si>
  <si>
    <t>Philip Rivers</t>
  </si>
  <si>
    <t>QB14</t>
  </si>
  <si>
    <t>Keke Coutee</t>
  </si>
  <si>
    <t>WR43</t>
  </si>
  <si>
    <t>Robert Foster</t>
  </si>
  <si>
    <t>WR44</t>
  </si>
  <si>
    <t>Dak Prescott</t>
  </si>
  <si>
    <t>QB15</t>
  </si>
  <si>
    <t>RB38</t>
  </si>
  <si>
    <t>QB16</t>
  </si>
  <si>
    <t>Dion Lewis</t>
  </si>
  <si>
    <t>RB39</t>
  </si>
  <si>
    <t>Lamar Jackson</t>
  </si>
  <si>
    <t>QB17</t>
  </si>
  <si>
    <t>Matt Breida</t>
  </si>
  <si>
    <t>RB40</t>
  </si>
  <si>
    <t>Michael Gallup</t>
  </si>
  <si>
    <t>WR45</t>
  </si>
  <si>
    <t>Ito Smith</t>
  </si>
  <si>
    <t>RB41</t>
  </si>
  <si>
    <t>Delanie Walker</t>
  </si>
  <si>
    <t>TE10</t>
  </si>
  <si>
    <t>Chris Herndon IV</t>
  </si>
  <si>
    <t>TE11</t>
  </si>
  <si>
    <t>DeSean Jackson</t>
  </si>
  <si>
    <t>WR46</t>
  </si>
  <si>
    <t>Austin Hooper</t>
  </si>
  <si>
    <t>TE12</t>
  </si>
  <si>
    <t>Trey Burton</t>
  </si>
  <si>
    <t>TE13</t>
  </si>
  <si>
    <t>Geronimo Allison</t>
  </si>
  <si>
    <t>WR47</t>
  </si>
  <si>
    <t>Nyheim Hines</t>
  </si>
  <si>
    <t>RB42</t>
  </si>
  <si>
    <t>John Brown</t>
  </si>
  <si>
    <t>WR48</t>
  </si>
  <si>
    <t>Josh Allen</t>
  </si>
  <si>
    <t>QB18</t>
  </si>
  <si>
    <t>Tom Brady</t>
  </si>
  <si>
    <t>QB19</t>
  </si>
  <si>
    <t>Jimmy Garoppolo</t>
  </si>
  <si>
    <t>QB20</t>
  </si>
  <si>
    <t>Kyler Murray</t>
  </si>
  <si>
    <t>QB21</t>
  </si>
  <si>
    <t>James Washington</t>
  </si>
  <si>
    <t>WR49</t>
  </si>
  <si>
    <t>Kenny Stills</t>
  </si>
  <si>
    <t>WR50</t>
  </si>
  <si>
    <t>Emmanuel Sanders</t>
  </si>
  <si>
    <t>WR51</t>
  </si>
  <si>
    <t>Vance McDonald</t>
  </si>
  <si>
    <t>TE14</t>
  </si>
  <si>
    <t>Kirk Cousins</t>
  </si>
  <si>
    <t>QB22</t>
  </si>
  <si>
    <t>Austin Ekeler</t>
  </si>
  <si>
    <t>RB43</t>
  </si>
  <si>
    <t>Carlos Hyde</t>
  </si>
  <si>
    <t>RB44</t>
  </si>
  <si>
    <t>Devin Funchess</t>
  </si>
  <si>
    <t>WR52</t>
  </si>
  <si>
    <t>Kareem Hunt</t>
  </si>
  <si>
    <t>RB45</t>
  </si>
  <si>
    <t>D'Onta Foreman</t>
  </si>
  <si>
    <t>RB46</t>
  </si>
  <si>
    <t>Marquise Goodwin</t>
  </si>
  <si>
    <t>WR53</t>
  </si>
  <si>
    <t>Peyton Barber</t>
  </si>
  <si>
    <t>RB47</t>
  </si>
  <si>
    <t>Jack Doyle</t>
  </si>
  <si>
    <t>TE15</t>
  </si>
  <si>
    <t>DaeSean Hamilton</t>
  </si>
  <si>
    <t>WR54</t>
  </si>
  <si>
    <t>Adrian Peterson</t>
  </si>
  <si>
    <t>RB48</t>
  </si>
  <si>
    <t>Jordan Reed</t>
  </si>
  <si>
    <t>TE16</t>
  </si>
  <si>
    <t>Miles Sanders</t>
  </si>
  <si>
    <t>RB49</t>
  </si>
  <si>
    <t>Greg Olsen</t>
  </si>
  <si>
    <t>TE17</t>
  </si>
  <si>
    <t>Marquez Valdes-Scantling</t>
  </si>
  <si>
    <t>WR55</t>
  </si>
  <si>
    <t>Jamison Crowder</t>
  </si>
  <si>
    <t>WR56</t>
  </si>
  <si>
    <t>Adam Humphries</t>
  </si>
  <si>
    <t>WR57</t>
  </si>
  <si>
    <t>N'Keal Harry</t>
  </si>
  <si>
    <t>WR58</t>
  </si>
  <si>
    <t>Jamaal Williams</t>
  </si>
  <si>
    <t>RB50</t>
  </si>
  <si>
    <t>Tyrell Williams</t>
  </si>
  <si>
    <t>WR59</t>
  </si>
  <si>
    <t>RB51</t>
  </si>
  <si>
    <t>Kyle Rudolph</t>
  </si>
  <si>
    <t>TE18</t>
  </si>
  <si>
    <t>Derek Carr</t>
  </si>
  <si>
    <t>QB23</t>
  </si>
  <si>
    <t>Sam Darnold</t>
  </si>
  <si>
    <t>QB24</t>
  </si>
  <si>
    <t>Jimmy Graham</t>
  </si>
  <si>
    <t>TE19</t>
  </si>
  <si>
    <t>C.J. Anderson</t>
  </si>
  <si>
    <t>RB52</t>
  </si>
  <si>
    <t>Kalen Ballage</t>
  </si>
  <si>
    <t>RB53</t>
  </si>
  <si>
    <t>Mike Davis</t>
  </si>
  <si>
    <t>RB54</t>
  </si>
  <si>
    <t>Matthew Stafford</t>
  </si>
  <si>
    <t>QB25</t>
  </si>
  <si>
    <t>Donte Moncrief</t>
  </si>
  <si>
    <t>WR60</t>
  </si>
  <si>
    <t>Quincy Enunwa</t>
  </si>
  <si>
    <t>WR61</t>
  </si>
  <si>
    <t>WR62</t>
  </si>
  <si>
    <t>Andy Dalton</t>
  </si>
  <si>
    <t>QB26</t>
  </si>
  <si>
    <t>Parris Campbell</t>
  </si>
  <si>
    <t>WR63</t>
  </si>
  <si>
    <t>Tre'Quan Smith</t>
  </si>
  <si>
    <t>WR64</t>
  </si>
  <si>
    <t>Mohamed Sanu</t>
  </si>
  <si>
    <t>WR65</t>
  </si>
  <si>
    <t>Devante Parker</t>
  </si>
  <si>
    <t>WR66</t>
  </si>
  <si>
    <t>DST1</t>
  </si>
  <si>
    <t>Mecole Hardman</t>
  </si>
  <si>
    <t>WR67</t>
  </si>
  <si>
    <t>Kenneth Dixon</t>
  </si>
  <si>
    <t>RB55</t>
  </si>
  <si>
    <t>Marcus Mariota</t>
  </si>
  <si>
    <t>QB27</t>
  </si>
  <si>
    <t>Chris Thompson</t>
  </si>
  <si>
    <t>RB56</t>
  </si>
  <si>
    <t>Marqise Lee</t>
  </si>
  <si>
    <t>WR68</t>
  </si>
  <si>
    <t>A.J. Brown</t>
  </si>
  <si>
    <t>WR69</t>
  </si>
  <si>
    <t>T.J. Hockenson</t>
  </si>
  <si>
    <t>TE20</t>
  </si>
  <si>
    <t>Taylor Gabriel</t>
  </si>
  <si>
    <t>WR70</t>
  </si>
  <si>
    <t>Albert Wilson</t>
  </si>
  <si>
    <t>WR71</t>
  </si>
  <si>
    <t>Rex Burkhead</t>
  </si>
  <si>
    <t>RB57</t>
  </si>
  <si>
    <t>DST2</t>
  </si>
  <si>
    <t>Zay Jones</t>
  </si>
  <si>
    <t>WR72</t>
  </si>
  <si>
    <t>Marquise Brown</t>
  </si>
  <si>
    <t>WR73</t>
  </si>
  <si>
    <t>Noah Fant</t>
  </si>
  <si>
    <t>TE21</t>
  </si>
  <si>
    <t>DST3</t>
  </si>
  <si>
    <t>DST4</t>
  </si>
  <si>
    <t>DST5</t>
  </si>
  <si>
    <t>Nick Foles</t>
  </si>
  <si>
    <t>QB28</t>
  </si>
  <si>
    <t>Darrell Henderson</t>
  </si>
  <si>
    <t>RB58</t>
  </si>
  <si>
    <t>David Moore</t>
  </si>
  <si>
    <t>WR74</t>
  </si>
  <si>
    <t>Deebo Samuel</t>
  </si>
  <si>
    <t>WR75</t>
  </si>
  <si>
    <t>Mike Gesicki</t>
  </si>
  <si>
    <t>TE22</t>
  </si>
  <si>
    <t>Gus Edwards</t>
  </si>
  <si>
    <t>RB59</t>
  </si>
  <si>
    <t>Jaylen Samuels</t>
  </si>
  <si>
    <t>RB60</t>
  </si>
  <si>
    <t>DST6</t>
  </si>
  <si>
    <t>Antonio Callaway</t>
  </si>
  <si>
    <t>WR76</t>
  </si>
  <si>
    <t>Giovani Bernard</t>
  </si>
  <si>
    <t>RB61</t>
  </si>
  <si>
    <t>Elijah McGuire</t>
  </si>
  <si>
    <t>RB62</t>
  </si>
  <si>
    <t>Mark Andrews</t>
  </si>
  <si>
    <t>TE23</t>
  </si>
  <si>
    <t>John Ross</t>
  </si>
  <si>
    <t>WR77</t>
  </si>
  <si>
    <t>DST7</t>
  </si>
  <si>
    <t>Dallas Goedert</t>
  </si>
  <si>
    <t>TE24</t>
  </si>
  <si>
    <t>Greg Zuerlein</t>
  </si>
  <si>
    <t>K1</t>
  </si>
  <si>
    <t>DST8</t>
  </si>
  <si>
    <t>DST9</t>
  </si>
  <si>
    <t>Randall Cobb</t>
  </si>
  <si>
    <t>WR78</t>
  </si>
  <si>
    <t>Nelson Agholor</t>
  </si>
  <si>
    <t>WR79</t>
  </si>
  <si>
    <t>Frank Gore</t>
  </si>
  <si>
    <t>RB63</t>
  </si>
  <si>
    <t>Justin Tucker</t>
  </si>
  <si>
    <t>K2</t>
  </si>
  <si>
    <t>Stephen Gostkowski</t>
  </si>
  <si>
    <t>K3</t>
  </si>
  <si>
    <t>Andy Isabella</t>
  </si>
  <si>
    <t>WR80</t>
  </si>
  <si>
    <t>Harrison Butker</t>
  </si>
  <si>
    <t>K4</t>
  </si>
  <si>
    <t>DST10</t>
  </si>
  <si>
    <t>Devin Singletary</t>
  </si>
  <si>
    <t>RB64</t>
  </si>
  <si>
    <t>Austin Seferian-Jenkins</t>
  </si>
  <si>
    <t>TE25</t>
  </si>
  <si>
    <t>Jalen Richard</t>
  </si>
  <si>
    <t>RB65</t>
  </si>
  <si>
    <t>Equanimeous St. Brown</t>
  </si>
  <si>
    <t>WR81</t>
  </si>
  <si>
    <t>Gerald Everett</t>
  </si>
  <si>
    <t>TE26</t>
  </si>
  <si>
    <t>DST11</t>
  </si>
  <si>
    <t>DST12</t>
  </si>
  <si>
    <t>Tyreek Hill</t>
  </si>
  <si>
    <t>WR82</t>
  </si>
  <si>
    <t>Joe Flacco</t>
  </si>
  <si>
    <t>QB29</t>
  </si>
  <si>
    <t>Wil Lutz</t>
  </si>
  <si>
    <t>K5</t>
  </si>
  <si>
    <t>Josh Doctson</t>
  </si>
  <si>
    <t>WR83</t>
  </si>
  <si>
    <t>D.J. Chark</t>
  </si>
  <si>
    <t>WR84</t>
  </si>
  <si>
    <t>Ted Ginn</t>
  </si>
  <si>
    <t>WR85</t>
  </si>
  <si>
    <t>DST13</t>
  </si>
  <si>
    <t>Damien Harris</t>
  </si>
  <si>
    <t>RB66</t>
  </si>
  <si>
    <t>Josh Rosen</t>
  </si>
  <si>
    <t>QB30</t>
  </si>
  <si>
    <t>Demaryius Thomas</t>
  </si>
  <si>
    <t>WR86</t>
  </si>
  <si>
    <t>DST14</t>
  </si>
  <si>
    <t>Jay Ajayi</t>
  </si>
  <si>
    <t>FA</t>
  </si>
  <si>
    <t>RB67</t>
  </si>
  <si>
    <t>Malcolm Brown</t>
  </si>
  <si>
    <t>RB68</t>
  </si>
  <si>
    <t>T.J. Yeldon</t>
  </si>
  <si>
    <t>RB69</t>
  </si>
  <si>
    <t>DST15</t>
  </si>
  <si>
    <t>Josh Reynolds</t>
  </si>
  <si>
    <t>WR87</t>
  </si>
  <si>
    <t>Mason Crosby</t>
  </si>
  <si>
    <t>K6</t>
  </si>
  <si>
    <t>Tyler Eifert</t>
  </si>
  <si>
    <t>TE27</t>
  </si>
  <si>
    <t>Josh Adams</t>
  </si>
  <si>
    <t>RB70</t>
  </si>
  <si>
    <t>Eli Manning</t>
  </si>
  <si>
    <t>QB31</t>
  </si>
  <si>
    <t>Justice Hill</t>
  </si>
  <si>
    <t>RB71</t>
  </si>
  <si>
    <t>WR88</t>
  </si>
  <si>
    <t>DST16</t>
  </si>
  <si>
    <t>Paul Richardson</t>
  </si>
  <si>
    <t>WR89</t>
  </si>
  <si>
    <t>DST17</t>
  </si>
  <si>
    <t>Cameron Brate</t>
  </si>
  <si>
    <t>TE28</t>
  </si>
  <si>
    <t>Brett Maher</t>
  </si>
  <si>
    <t>K7</t>
  </si>
  <si>
    <t>Matt Prater</t>
  </si>
  <si>
    <t>K8</t>
  </si>
  <si>
    <t>Taywan Taylor</t>
  </si>
  <si>
    <t>WR90</t>
  </si>
  <si>
    <t>Jake Elliott</t>
  </si>
  <si>
    <t>K9</t>
  </si>
  <si>
    <t>Ka'imi Fairbairn</t>
  </si>
  <si>
    <t>K10</t>
  </si>
  <si>
    <t>Robbie Gould</t>
  </si>
  <si>
    <t>K11</t>
  </si>
  <si>
    <t>Hakeem Butler</t>
  </si>
  <si>
    <t>WR91</t>
  </si>
  <si>
    <t>DST18</t>
  </si>
  <si>
    <t>Chase Edmonds</t>
  </si>
  <si>
    <t>RB72</t>
  </si>
  <si>
    <t>Trey Quinn</t>
  </si>
  <si>
    <t>WR92</t>
  </si>
  <si>
    <t>DST19</t>
  </si>
  <si>
    <t>Michael Badgley</t>
  </si>
  <si>
    <t>K12</t>
  </si>
  <si>
    <t>Adam Vinatieri</t>
  </si>
  <si>
    <t>K13</t>
  </si>
  <si>
    <t>DST20</t>
  </si>
  <si>
    <t>Jason Myers</t>
  </si>
  <si>
    <t>K14</t>
  </si>
  <si>
    <t>Hayden Hurst</t>
  </si>
  <si>
    <t>TE29</t>
  </si>
  <si>
    <t>Theo Riddick</t>
  </si>
  <si>
    <t>RB73</t>
  </si>
  <si>
    <t>Aldrick Rosas</t>
  </si>
  <si>
    <t>K15</t>
  </si>
  <si>
    <t>Doug Martin</t>
  </si>
  <si>
    <t>RB74</t>
  </si>
  <si>
    <t>Ricky Seals-Jones</t>
  </si>
  <si>
    <t>TE30</t>
  </si>
  <si>
    <t>J.J. Arcega-Whiteside</t>
  </si>
  <si>
    <t>WR93</t>
  </si>
  <si>
    <t>Dwayne Haskins</t>
  </si>
  <si>
    <t>QB32</t>
  </si>
  <si>
    <t>Willie Snead</t>
  </si>
  <si>
    <t>WR94</t>
  </si>
  <si>
    <t>Phillip Dorsett</t>
  </si>
  <si>
    <t>WR95</t>
  </si>
  <si>
    <t>Spencer Ware</t>
  </si>
  <si>
    <t>RB75</t>
  </si>
  <si>
    <t>Ian Thomas</t>
  </si>
  <si>
    <t>TE31</t>
  </si>
  <si>
    <t>Justin Jackson</t>
  </si>
  <si>
    <t>RB76</t>
  </si>
  <si>
    <t>Danny Amendola</t>
  </si>
  <si>
    <t>WR96</t>
  </si>
  <si>
    <t>Keelan Cole</t>
  </si>
  <si>
    <t>WR97</t>
  </si>
  <si>
    <t>Chris Hogan</t>
  </si>
  <si>
    <t>WR98</t>
  </si>
  <si>
    <t>Corey Clement</t>
  </si>
  <si>
    <t>RB77</t>
  </si>
  <si>
    <t>Graham Gano</t>
  </si>
  <si>
    <t>K16</t>
  </si>
  <si>
    <t>Chris Boswell</t>
  </si>
  <si>
    <t>K17</t>
  </si>
  <si>
    <t>Jordan Wilkins</t>
  </si>
  <si>
    <t>RB78</t>
  </si>
  <si>
    <t>Cole Beasley</t>
  </si>
  <si>
    <t>WR99</t>
  </si>
  <si>
    <t>DST21</t>
  </si>
  <si>
    <t>Dan Bailey</t>
  </si>
  <si>
    <t>K18</t>
  </si>
  <si>
    <t>Chris Conley</t>
  </si>
  <si>
    <t>WR100</t>
  </si>
  <si>
    <t>DST22</t>
  </si>
  <si>
    <t>Case Keenum</t>
  </si>
  <si>
    <t>QB33</t>
  </si>
  <si>
    <t>Ryan Succop</t>
  </si>
  <si>
    <t>K19</t>
  </si>
  <si>
    <t>DST23</t>
  </si>
  <si>
    <t>Alexander Mattison</t>
  </si>
  <si>
    <t>RB79</t>
  </si>
  <si>
    <t>Ryan Fitzpatrick</t>
  </si>
  <si>
    <t>QB34</t>
  </si>
  <si>
    <t>Michael Crabtree</t>
  </si>
  <si>
    <t>WR101</t>
  </si>
  <si>
    <t>Ryquell Armstead</t>
  </si>
  <si>
    <t>RB80</t>
  </si>
  <si>
    <t>Matt Bryant</t>
  </si>
  <si>
    <t>K20</t>
  </si>
  <si>
    <t>Nick Vannett</t>
  </si>
  <si>
    <t>TE32</t>
  </si>
  <si>
    <t>Jason Witten</t>
  </si>
  <si>
    <t>TE33</t>
  </si>
  <si>
    <t>Greg Joseph</t>
  </si>
  <si>
    <t>K21</t>
  </si>
  <si>
    <t>Ryan Tannehill</t>
  </si>
  <si>
    <t>QB35</t>
  </si>
  <si>
    <t>Brandon McManus</t>
  </si>
  <si>
    <t>K22</t>
  </si>
  <si>
    <t>Rashard Higgins</t>
  </si>
  <si>
    <t>WR102</t>
  </si>
  <si>
    <t>Cameron Meredith</t>
  </si>
  <si>
    <t>WR103</t>
  </si>
  <si>
    <t>DST24</t>
  </si>
  <si>
    <t>Cordarrelle Patterson</t>
  </si>
  <si>
    <t>WR104</t>
  </si>
  <si>
    <t>Jake Kumerow</t>
  </si>
  <si>
    <t>WR105</t>
  </si>
  <si>
    <t>Josh Lambo</t>
  </si>
  <si>
    <t>K23</t>
  </si>
  <si>
    <t>Ryan Grant</t>
  </si>
  <si>
    <t>WR106</t>
  </si>
  <si>
    <t>Irv Smith Jr.</t>
  </si>
  <si>
    <t>TE34</t>
  </si>
  <si>
    <t>J'Mon Moore</t>
  </si>
  <si>
    <t>WR107</t>
  </si>
  <si>
    <t>Breshad Perriman</t>
  </si>
  <si>
    <t>WR108</t>
  </si>
  <si>
    <t>Jonnu Smith</t>
  </si>
  <si>
    <t>TE35</t>
  </si>
  <si>
    <t>Deon Cain</t>
  </si>
  <si>
    <t>WR109</t>
  </si>
  <si>
    <t>John Kelly</t>
  </si>
  <si>
    <t>RB81</t>
  </si>
  <si>
    <t>Wendell Smallwood</t>
  </si>
  <si>
    <t>RB82</t>
  </si>
  <si>
    <t>Keith Kirkwood</t>
  </si>
  <si>
    <t>WR110</t>
  </si>
  <si>
    <t>Devontae Booker</t>
  </si>
  <si>
    <t>RB83</t>
  </si>
  <si>
    <t>DST25</t>
  </si>
  <si>
    <t>Steven Hauschka</t>
  </si>
  <si>
    <t>K24</t>
  </si>
  <si>
    <t>Charles Clay</t>
  </si>
  <si>
    <t>TE36</t>
  </si>
  <si>
    <t>Diontae Johnson</t>
  </si>
  <si>
    <t>WR111</t>
  </si>
  <si>
    <t>Alex Collins</t>
  </si>
  <si>
    <t>RB84</t>
  </si>
  <si>
    <t>Jake Butt</t>
  </si>
  <si>
    <t>TE37</t>
  </si>
  <si>
    <t>Daniel Carlson</t>
  </si>
  <si>
    <t>K25</t>
  </si>
  <si>
    <t>Cairo Santos</t>
  </si>
  <si>
    <t>K26</t>
  </si>
  <si>
    <t>DST26</t>
  </si>
  <si>
    <t>Jeff Wilson</t>
  </si>
  <si>
    <t>RB85</t>
  </si>
  <si>
    <t>Alfred Blue</t>
  </si>
  <si>
    <t>RB86</t>
  </si>
  <si>
    <t>Wayne Gallman</t>
  </si>
  <si>
    <t>RB87</t>
  </si>
  <si>
    <t>Jace Sternberger</t>
  </si>
  <si>
    <t>TE38</t>
  </si>
  <si>
    <t>Kendrick Bourne</t>
  </si>
  <si>
    <t>WR112</t>
  </si>
  <si>
    <t>Benny Snell Jr.</t>
  </si>
  <si>
    <t>RB88</t>
  </si>
  <si>
    <t>DST27</t>
  </si>
  <si>
    <t>Mike Weber</t>
  </si>
  <si>
    <t>RB89</t>
  </si>
  <si>
    <t>Demarcus Robinson</t>
  </si>
  <si>
    <t>WR113</t>
  </si>
  <si>
    <t>Chester Rogers</t>
  </si>
  <si>
    <t>WR114</t>
  </si>
  <si>
    <t>Rod Smith</t>
  </si>
  <si>
    <t>RB90</t>
  </si>
  <si>
    <t>Will Dissly</t>
  </si>
  <si>
    <t>TE39</t>
  </si>
  <si>
    <t>Blake Bortles</t>
  </si>
  <si>
    <t>QB36</t>
  </si>
  <si>
    <t>Ty Montgomery</t>
  </si>
  <si>
    <t>RB91</t>
  </si>
  <si>
    <t>DST28</t>
  </si>
  <si>
    <t>Trent Taylor</t>
  </si>
  <si>
    <t>WR115</t>
  </si>
  <si>
    <t>Pierre Garcon</t>
  </si>
  <si>
    <t>WR116</t>
  </si>
  <si>
    <t>RB92</t>
  </si>
  <si>
    <t>Dez Bryant</t>
  </si>
  <si>
    <t>WR117</t>
  </si>
  <si>
    <t>Bilal Powell</t>
  </si>
  <si>
    <t>RB93</t>
  </si>
  <si>
    <t>DST29</t>
  </si>
  <si>
    <t>Cody Parkey</t>
  </si>
  <si>
    <t>K27</t>
  </si>
  <si>
    <t>Giorgio Tavecchio</t>
  </si>
  <si>
    <t>K28</t>
  </si>
  <si>
    <t>Ameer Abdullah</t>
  </si>
  <si>
    <t>RB94</t>
  </si>
  <si>
    <t>Miles Boykin</t>
  </si>
  <si>
    <t>WR118</t>
  </si>
  <si>
    <t>Jesse James</t>
  </si>
  <si>
    <t>TE40</t>
  </si>
  <si>
    <t>Kelvin Benjamin</t>
  </si>
  <si>
    <t>WR119</t>
  </si>
  <si>
    <t>Luke Willson</t>
  </si>
  <si>
    <t>TE41</t>
  </si>
  <si>
    <t>Darwin Thompson</t>
  </si>
  <si>
    <t>RB95</t>
  </si>
  <si>
    <t>Bryce Love</t>
  </si>
  <si>
    <t>RB96</t>
  </si>
  <si>
    <t>Trenton Cannon</t>
  </si>
  <si>
    <t>RB97</t>
  </si>
  <si>
    <t>WR120</t>
  </si>
  <si>
    <t>Jordan Matthews</t>
  </si>
  <si>
    <t>WR121</t>
  </si>
  <si>
    <t>Terry McLaurin</t>
  </si>
  <si>
    <t>WR122</t>
  </si>
  <si>
    <t>Jalen Hurd</t>
  </si>
  <si>
    <t>WR123</t>
  </si>
  <si>
    <t>DST30</t>
  </si>
  <si>
    <t>K29</t>
  </si>
  <si>
    <t>Tim Patrick</t>
  </si>
  <si>
    <t>WR124</t>
  </si>
  <si>
    <t>Blake Jarwin</t>
  </si>
  <si>
    <t>TE42</t>
  </si>
  <si>
    <t>Laquon Treadwell</t>
  </si>
  <si>
    <t>WR125</t>
  </si>
  <si>
    <t>Zach Zenner</t>
  </si>
  <si>
    <t>RB98</t>
  </si>
  <si>
    <t>Marcus Murphy</t>
  </si>
  <si>
    <t>RB99</t>
  </si>
  <si>
    <t>WR126</t>
  </si>
  <si>
    <t>Mark Walton</t>
  </si>
  <si>
    <t>RB100</t>
  </si>
  <si>
    <t>LeGarrette Blount</t>
  </si>
  <si>
    <t>RB101</t>
  </si>
  <si>
    <t>C.J. Uzomah</t>
  </si>
  <si>
    <t>TE43</t>
  </si>
  <si>
    <t>Dustin Hopkins</t>
  </si>
  <si>
    <t>K30</t>
  </si>
  <si>
    <t>Cameron Artis-Payne</t>
  </si>
  <si>
    <t>RB102</t>
  </si>
  <si>
    <t>Adam Shaheen</t>
  </si>
  <si>
    <t>TE44</t>
  </si>
  <si>
    <t>Kelvin Harmon</t>
  </si>
  <si>
    <t>WR127</t>
  </si>
  <si>
    <t>Allen Hurns</t>
  </si>
  <si>
    <t>WR128</t>
  </si>
  <si>
    <t>Dontrelle Inman</t>
  </si>
  <si>
    <t>WR129</t>
  </si>
  <si>
    <t>Bruce Anderson</t>
  </si>
  <si>
    <t>RB103</t>
  </si>
  <si>
    <t>Teddy Bridgewater</t>
  </si>
  <si>
    <t>QB37</t>
  </si>
  <si>
    <t>Geoff Swaim</t>
  </si>
  <si>
    <t>TE45</t>
  </si>
  <si>
    <t>Josh Gordon</t>
  </si>
  <si>
    <t>WR130</t>
  </si>
  <si>
    <t>Tyrod Taylor</t>
  </si>
  <si>
    <t>QB38</t>
  </si>
  <si>
    <t>Myles Gaskin</t>
  </si>
  <si>
    <t>RB104</t>
  </si>
  <si>
    <t>Travis Benjamin</t>
  </si>
  <si>
    <t>WR131</t>
  </si>
  <si>
    <t>Darren Sproles</t>
  </si>
  <si>
    <t>RB105</t>
  </si>
  <si>
    <t>Riley Ridley</t>
  </si>
  <si>
    <t>WR132</t>
  </si>
  <si>
    <t>Daniel Jones</t>
  </si>
  <si>
    <t>QB39</t>
  </si>
  <si>
    <t>Taysom Hill</t>
  </si>
  <si>
    <t>QB40</t>
  </si>
  <si>
    <t>Gary Jennings</t>
  </si>
  <si>
    <t>WR133</t>
  </si>
  <si>
    <t>Justin Watson</t>
  </si>
  <si>
    <t>WR134</t>
  </si>
  <si>
    <t>Bruce Ellington</t>
  </si>
  <si>
    <t>WR135</t>
  </si>
  <si>
    <t>Dexter Williams</t>
  </si>
  <si>
    <t>RB106</t>
  </si>
  <si>
    <t>Jordan Scarlett</t>
  </si>
  <si>
    <t>RB107</t>
  </si>
  <si>
    <t>Vernon Davis</t>
  </si>
  <si>
    <t>TE46</t>
  </si>
  <si>
    <t>Tyler Higbee</t>
  </si>
  <si>
    <t>TE47</t>
  </si>
  <si>
    <t>Hunter Renfrow</t>
  </si>
  <si>
    <t>WR136</t>
  </si>
  <si>
    <t>Drew Lock</t>
  </si>
  <si>
    <t>QB41</t>
  </si>
  <si>
    <t>Corey Grant</t>
  </si>
  <si>
    <t>RB108</t>
  </si>
  <si>
    <t>Ryan Switzer</t>
  </si>
  <si>
    <t>WR137</t>
  </si>
  <si>
    <t>Jaron Brown</t>
  </si>
  <si>
    <t>WR138</t>
  </si>
  <si>
    <t>Tyler Kroft</t>
  </si>
  <si>
    <t>TE48</t>
  </si>
  <si>
    <t>Chandler Catanzaro</t>
  </si>
  <si>
    <t>K31</t>
  </si>
  <si>
    <t>Randy Bullock</t>
  </si>
  <si>
    <t>K32</t>
  </si>
  <si>
    <t>Trayveon Williams</t>
  </si>
  <si>
    <t>RB109</t>
  </si>
  <si>
    <t>Nick Mullens</t>
  </si>
  <si>
    <t>QB42</t>
  </si>
  <si>
    <t>Chris Ivory</t>
  </si>
  <si>
    <t>RB110</t>
  </si>
  <si>
    <t>Travis Homer</t>
  </si>
  <si>
    <t>RB111</t>
  </si>
  <si>
    <t>Javorius Allen</t>
  </si>
  <si>
    <t>RB112</t>
  </si>
  <si>
    <t>Jordan Thomas</t>
  </si>
  <si>
    <t>TE49</t>
  </si>
  <si>
    <t>KeeSean Johnson</t>
  </si>
  <si>
    <t>WR139</t>
  </si>
  <si>
    <t>Ryan Griffin</t>
  </si>
  <si>
    <t>TE50</t>
  </si>
  <si>
    <t>Rodney Anderson</t>
  </si>
  <si>
    <t>RB113</t>
  </si>
  <si>
    <t>Foster Moreau</t>
  </si>
  <si>
    <t>TE51</t>
  </si>
  <si>
    <t>Chris Moore</t>
  </si>
  <si>
    <t>WR140</t>
  </si>
  <si>
    <t>Boston Scott</t>
  </si>
  <si>
    <t>RB114</t>
  </si>
  <si>
    <t>Dawson Knox</t>
  </si>
  <si>
    <t>TE52</t>
  </si>
  <si>
    <t>Russell Shepard</t>
  </si>
  <si>
    <t>WR141</t>
  </si>
  <si>
    <t>Kahale Warring</t>
  </si>
  <si>
    <t>TE53</t>
  </si>
  <si>
    <t>Seth Roberts</t>
  </si>
  <si>
    <t>WR142</t>
  </si>
  <si>
    <t>Jarius Wright</t>
  </si>
  <si>
    <t>WR143</t>
  </si>
  <si>
    <t>Torrey Smith</t>
  </si>
  <si>
    <t>WR144</t>
  </si>
  <si>
    <t>Josh Hill</t>
  </si>
  <si>
    <t>TE54</t>
  </si>
  <si>
    <t>DST31</t>
  </si>
  <si>
    <t>DST32</t>
  </si>
  <si>
    <t>Josh Oliver</t>
  </si>
  <si>
    <t>TE55</t>
  </si>
  <si>
    <t>Alfred Morris</t>
  </si>
  <si>
    <t>RB115</t>
  </si>
  <si>
    <t>Zane Gonzalez</t>
  </si>
  <si>
    <t>K33</t>
  </si>
  <si>
    <t>Brian Hill</t>
  </si>
  <si>
    <t>RB116</t>
  </si>
  <si>
    <t>WR145</t>
  </si>
  <si>
    <t>Tony Pollard</t>
  </si>
  <si>
    <t>RB117</t>
  </si>
  <si>
    <t>RB118</t>
  </si>
  <si>
    <t>Matt Gay</t>
  </si>
  <si>
    <t>K34</t>
  </si>
  <si>
    <t>Jason Croom</t>
  </si>
  <si>
    <t>TE56</t>
  </si>
  <si>
    <t>Will Grier</t>
  </si>
  <si>
    <t>QB43</t>
  </si>
  <si>
    <t>Eddy Pineiro</t>
  </si>
  <si>
    <t>K35</t>
  </si>
  <si>
    <t>Maurice Harris</t>
  </si>
  <si>
    <t>WR146</t>
  </si>
  <si>
    <t>Darrel Williams</t>
  </si>
  <si>
    <t>RB119</t>
  </si>
  <si>
    <t>Jakeem Grant</t>
  </si>
  <si>
    <t>WR147</t>
  </si>
  <si>
    <t>RB120</t>
  </si>
  <si>
    <t>Isaiah McKenzie</t>
  </si>
  <si>
    <t>WR148</t>
  </si>
  <si>
    <t>J.J. Nelson</t>
  </si>
  <si>
    <t>WR149</t>
  </si>
  <si>
    <t>Jeremy Hill</t>
  </si>
  <si>
    <t>RB121</t>
  </si>
  <si>
    <t>Tavon Austin</t>
  </si>
  <si>
    <t>WR150</t>
  </si>
  <si>
    <t>Dan Arnold</t>
  </si>
  <si>
    <t>TE57</t>
  </si>
  <si>
    <t>Jacoby Brissett</t>
  </si>
  <si>
    <t>QB44</t>
  </si>
  <si>
    <t>Chris Warren III</t>
  </si>
  <si>
    <t>RB122</t>
  </si>
  <si>
    <t>RB123</t>
  </si>
  <si>
    <t>Jason Sanders</t>
  </si>
  <si>
    <t>K36</t>
  </si>
  <si>
    <t>Mack Hollins</t>
  </si>
  <si>
    <t>WR151</t>
  </si>
  <si>
    <t>OVR</t>
  </si>
  <si>
    <t>Name &amp; Team</t>
  </si>
  <si>
    <t>Patrick Mahomes KC</t>
  </si>
  <si>
    <t>Default Rank</t>
  </si>
  <si>
    <t>Russell Wilson SEA</t>
  </si>
  <si>
    <t>Saquon Barkley NYG</t>
  </si>
  <si>
    <t>Christian McCaffrey CAR</t>
  </si>
  <si>
    <t>Le'Veon Bell NYJ</t>
  </si>
  <si>
    <t>DeAndre Hopkins HOU</t>
  </si>
  <si>
    <t>Davante Adams GB</t>
  </si>
  <si>
    <t>Travis Kelce KC</t>
  </si>
  <si>
    <t>Greg Zuerlein LAR</t>
  </si>
  <si>
    <t>Justin Tucker BAL</t>
  </si>
  <si>
    <t>Auto Draft (x=yes)</t>
  </si>
  <si>
    <t>Round</t>
  </si>
  <si>
    <t>Player</t>
  </si>
  <si>
    <t>Players to Consider</t>
  </si>
  <si>
    <t>Prob Available Next</t>
  </si>
  <si>
    <t>Personal Rankings</t>
  </si>
  <si>
    <t>Stephen Gostkowski NE</t>
  </si>
  <si>
    <t>Expected Team Points</t>
  </si>
  <si>
    <t>Point Values</t>
  </si>
  <si>
    <t>Pass Yd</t>
  </si>
  <si>
    <t>Pass TD</t>
  </si>
  <si>
    <t>Rush Yd</t>
  </si>
  <si>
    <t>Rush TD</t>
  </si>
  <si>
    <t>Rec</t>
  </si>
  <si>
    <t>Rec Yd</t>
  </si>
  <si>
    <t>Rec TD</t>
  </si>
  <si>
    <t>Int</t>
  </si>
  <si>
    <t>Fmb</t>
  </si>
  <si>
    <t>FG 0-39</t>
  </si>
  <si>
    <t>FG 40-49</t>
  </si>
  <si>
    <t>FG 50+</t>
  </si>
  <si>
    <t>FG Miss</t>
  </si>
  <si>
    <t>XP Make</t>
  </si>
  <si>
    <t>XP Miss</t>
  </si>
  <si>
    <t>Ezekiel Elliott DAL</t>
  </si>
  <si>
    <t>George Kittle SF</t>
  </si>
  <si>
    <t>JuJu Smith-Schuster PIT</t>
  </si>
  <si>
    <t>Alvin Kamara NO</t>
  </si>
  <si>
    <t>Nick Chubb CLE</t>
  </si>
  <si>
    <t>Melvin Gordon LAC</t>
  </si>
  <si>
    <t>Michael Thomas NO</t>
  </si>
  <si>
    <t>Odell Beckham Jr. CLE</t>
  </si>
  <si>
    <t>David Johnson ARI</t>
  </si>
  <si>
    <t>Todd Gurley LAR</t>
  </si>
  <si>
    <t>Joe Mixon CIN</t>
  </si>
  <si>
    <t>James Conner PIT</t>
  </si>
  <si>
    <t>Julio Jones ATL</t>
  </si>
  <si>
    <t>VOR</t>
  </si>
  <si>
    <t>Baseline Player</t>
  </si>
  <si>
    <t>Value</t>
  </si>
  <si>
    <t>Andrew Luck IND</t>
  </si>
  <si>
    <t>Aaron Rodgers GB</t>
  </si>
  <si>
    <t>Deshaun Watson HOU</t>
  </si>
  <si>
    <t>Baker Mayfield CLE</t>
  </si>
  <si>
    <t>Matt Ryan ATL</t>
  </si>
  <si>
    <t>Drew Brees NO</t>
  </si>
  <si>
    <t>Cam Newton CAR</t>
  </si>
  <si>
    <t>Jameis Winston TB</t>
  </si>
  <si>
    <t>Antonio Brown OAK</t>
  </si>
  <si>
    <t>Mike Evans TB</t>
  </si>
  <si>
    <t>T.Y. Hilton IND</t>
  </si>
  <si>
    <t>A.J. Green CIN</t>
  </si>
  <si>
    <t>Zach Ertz PHI</t>
  </si>
  <si>
    <t>O.J. Howard TB</t>
  </si>
  <si>
    <t>Hunter Henry LAC</t>
  </si>
  <si>
    <t>Evan Engram NYG</t>
  </si>
  <si>
    <t>Eric Ebron IND</t>
  </si>
  <si>
    <t>Jared Cook NO</t>
  </si>
  <si>
    <t>David Njoku CLE</t>
  </si>
  <si>
    <t>Delanie Walker TEN</t>
  </si>
  <si>
    <t>Dalvin Cook MIN</t>
  </si>
  <si>
    <t>Marlon Mack IND</t>
  </si>
  <si>
    <t>Sony Michel NE</t>
  </si>
  <si>
    <t>Derrick Henry TEN</t>
  </si>
  <si>
    <t>Leonard Fournette JAC</t>
  </si>
  <si>
    <t>Aaron Jones GB</t>
  </si>
  <si>
    <t>Damien Williams KC</t>
  </si>
  <si>
    <t>Chris Carson SEA</t>
  </si>
  <si>
    <t>Keenan Allen LAC</t>
  </si>
  <si>
    <t>Amari Cooper DAL</t>
  </si>
  <si>
    <t>Adam Thielen MIN</t>
  </si>
  <si>
    <t>Stefon Diggs MIN</t>
  </si>
  <si>
    <t>Brandin Cooks LAR</t>
  </si>
  <si>
    <t>Robert Woods LAR</t>
  </si>
  <si>
    <t>Kenny Golladay DET</t>
  </si>
  <si>
    <t>Julian Edelman NE</t>
  </si>
  <si>
    <t>Cooper Kupp LAR</t>
  </si>
  <si>
    <t>Alshon Jeffery PHI</t>
  </si>
  <si>
    <t>Kerryon Johnson DET</t>
  </si>
  <si>
    <t>Mark Ingram BAL</t>
  </si>
  <si>
    <t>Phillip Lindsay DEN</t>
  </si>
  <si>
    <t>Kenyan Drake MIA</t>
  </si>
  <si>
    <t>Derrius Guice WAS</t>
  </si>
  <si>
    <t>Lamar Miller HOU</t>
  </si>
  <si>
    <t>Tevin Coleman SF</t>
  </si>
  <si>
    <t>Josh Jacobs OAK</t>
  </si>
  <si>
    <t>Harrison Butker KC</t>
  </si>
  <si>
    <t>Wil Lutz NO</t>
  </si>
  <si>
    <t>Mason Crosby GB</t>
  </si>
  <si>
    <t>Jake Elliott PHI</t>
  </si>
  <si>
    <t>Chris Godwin TB</t>
  </si>
  <si>
    <t>Tyler Lockett SEA</t>
  </si>
  <si>
    <t>Allen Robinson CHI</t>
  </si>
  <si>
    <t>Sammy Watkins KC</t>
  </si>
  <si>
    <t>Tarik Cohen CHI</t>
  </si>
  <si>
    <t>Latavius Murray NO</t>
  </si>
  <si>
    <t>James White NE</t>
  </si>
  <si>
    <t>Rashaad Penny SEA</t>
  </si>
  <si>
    <t>Benjamin Watson</t>
  </si>
  <si>
    <t>Darren Waller</t>
  </si>
  <si>
    <t>Cody Latimer</t>
  </si>
  <si>
    <t>Andre Ellington</t>
  </si>
  <si>
    <t>Mike Boone</t>
  </si>
  <si>
    <t>Qadree Ollison</t>
  </si>
  <si>
    <t>Matt LaCosse</t>
  </si>
  <si>
    <t>Elijah Holyfield</t>
  </si>
  <si>
    <t>Jeff Heuerman</t>
  </si>
  <si>
    <t>Ed Dickson</t>
  </si>
  <si>
    <t>TE58</t>
  </si>
  <si>
    <t>Chad Williams</t>
  </si>
  <si>
    <t>Robert Griffin</t>
  </si>
  <si>
    <t>Chad Beebe</t>
  </si>
  <si>
    <t>Alex Barnes</t>
  </si>
  <si>
    <t>Demetrius Harris</t>
  </si>
  <si>
    <t>TE59</t>
  </si>
  <si>
    <t>Justin Hardy</t>
  </si>
  <si>
    <t>TE60</t>
  </si>
  <si>
    <t>Virgil Green</t>
  </si>
  <si>
    <t>TE61</t>
  </si>
  <si>
    <t>Zach Pascal</t>
  </si>
  <si>
    <t>WR152</t>
  </si>
  <si>
    <t>TE62</t>
  </si>
  <si>
    <t>Rhett Ellison</t>
  </si>
  <si>
    <t>TE63</t>
  </si>
  <si>
    <t>WR153</t>
  </si>
  <si>
    <t>WR154</t>
  </si>
  <si>
    <t>J.D. McKissic</t>
  </si>
  <si>
    <t>Benny Cunningham</t>
  </si>
  <si>
    <t>RB124</t>
  </si>
  <si>
    <t>RB125</t>
  </si>
  <si>
    <t>Preston Williams</t>
  </si>
  <si>
    <t>WR155</t>
  </si>
  <si>
    <t>Kyle Juszczyk</t>
  </si>
  <si>
    <t>RB126</t>
  </si>
  <si>
    <t>Mason Rudolph</t>
  </si>
  <si>
    <t>QB45</t>
  </si>
  <si>
    <t>RB127</t>
  </si>
  <si>
    <t>Emanuel Hall</t>
  </si>
  <si>
    <t>WR156</t>
  </si>
  <si>
    <t>Brandon Powell</t>
  </si>
  <si>
    <t>WR157</t>
  </si>
  <si>
    <t>RB128</t>
  </si>
  <si>
    <t>Marcell Ateman</t>
  </si>
  <si>
    <t>WR158</t>
  </si>
  <si>
    <t>Xavier Grimble</t>
  </si>
  <si>
    <t>TE64</t>
  </si>
  <si>
    <t>James O'Shaughnessy</t>
  </si>
  <si>
    <t>TE65</t>
  </si>
  <si>
    <t>Garrett Celek</t>
  </si>
  <si>
    <t>TE66</t>
  </si>
  <si>
    <t>Tajae Sharpe</t>
  </si>
  <si>
    <t>WR159</t>
  </si>
  <si>
    <t>TE67</t>
  </si>
  <si>
    <t>DeAndre Washington</t>
  </si>
  <si>
    <t>RB129</t>
  </si>
  <si>
    <t>Jordan Akins</t>
  </si>
  <si>
    <t>TE68</t>
  </si>
  <si>
    <t>Raheem Mostert</t>
  </si>
  <si>
    <t>RB130</t>
  </si>
  <si>
    <t>Karan Higdon</t>
  </si>
  <si>
    <t>RB131</t>
  </si>
  <si>
    <t>Brice Butler</t>
  </si>
  <si>
    <t>WR160</t>
  </si>
  <si>
    <t>Trent Sherfield</t>
  </si>
  <si>
    <t>WR161</t>
  </si>
  <si>
    <t>Cody Core</t>
  </si>
  <si>
    <t>WR162</t>
  </si>
  <si>
    <t>James Develin</t>
  </si>
  <si>
    <t>RB132</t>
  </si>
  <si>
    <t>Alex Erickson</t>
  </si>
  <si>
    <t>WR163</t>
  </si>
  <si>
    <t>RB133</t>
  </si>
  <si>
    <t>Dwayne Allen</t>
  </si>
  <si>
    <t>TE69</t>
  </si>
  <si>
    <t>Matt Barkley</t>
  </si>
  <si>
    <t>QB46</t>
  </si>
  <si>
    <t>Nick Boyle</t>
  </si>
  <si>
    <t>TE70</t>
  </si>
  <si>
    <t>Eli Rogers</t>
  </si>
  <si>
    <t>WR164</t>
  </si>
  <si>
    <t>TE71</t>
  </si>
  <si>
    <t>TE72</t>
  </si>
  <si>
    <t>Maxx Williams</t>
  </si>
  <si>
    <t>TE73</t>
  </si>
  <si>
    <t>Mo Alie-Cox</t>
  </si>
  <si>
    <t>TE74</t>
  </si>
  <si>
    <t>WR165</t>
  </si>
  <si>
    <t>Anthony Firkser</t>
  </si>
  <si>
    <t>TE75</t>
  </si>
  <si>
    <t>RB134</t>
  </si>
  <si>
    <t>Darren Fells</t>
  </si>
  <si>
    <t>TE76</t>
  </si>
  <si>
    <t>Andre Roberts</t>
  </si>
  <si>
    <t>WR166</t>
  </si>
  <si>
    <t>Darius Slayton</t>
  </si>
  <si>
    <t>WR167</t>
  </si>
  <si>
    <t>AJ McCarron</t>
  </si>
  <si>
    <t>QB47</t>
  </si>
  <si>
    <t>Blake Bell</t>
  </si>
  <si>
    <t>TE77</t>
  </si>
  <si>
    <t>QB48</t>
  </si>
  <si>
    <t>Ryan Finley</t>
  </si>
  <si>
    <t>QB49</t>
  </si>
  <si>
    <t>Austin Carr</t>
  </si>
  <si>
    <t>WR168</t>
  </si>
  <si>
    <t>Dylan Cantrell</t>
  </si>
  <si>
    <t>WR169</t>
  </si>
  <si>
    <t>Kenneth Farrow</t>
  </si>
  <si>
    <t>RB135</t>
  </si>
  <si>
    <t>Luke Stocker</t>
  </si>
  <si>
    <t>TE78</t>
  </si>
  <si>
    <t>DeAndre Carter</t>
  </si>
  <si>
    <t>WR170</t>
  </si>
  <si>
    <t>Brett Hundley</t>
  </si>
  <si>
    <t>QB50</t>
  </si>
  <si>
    <t>Dalton Schultz</t>
  </si>
  <si>
    <t>TE79</t>
  </si>
  <si>
    <t>Paul Perkins</t>
  </si>
  <si>
    <t>RB136</t>
  </si>
  <si>
    <t>Damion Ratley</t>
  </si>
  <si>
    <t>WR171</t>
  </si>
  <si>
    <t>Artavis Scott</t>
  </si>
  <si>
    <t>WR172</t>
  </si>
  <si>
    <t>DeShone Kizer</t>
  </si>
  <si>
    <t>QB51</t>
  </si>
  <si>
    <t>Logan Paulsen</t>
  </si>
  <si>
    <t>TE80</t>
  </si>
  <si>
    <t>Josh Bellamy</t>
  </si>
  <si>
    <t>WR173</t>
  </si>
  <si>
    <t>Richie James</t>
  </si>
  <si>
    <t>WR174</t>
  </si>
  <si>
    <t>DaMarkus Lodge</t>
  </si>
  <si>
    <t>WR175</t>
  </si>
  <si>
    <t>WR176</t>
  </si>
  <si>
    <t>WR177</t>
  </si>
  <si>
    <t>C.J. Prosise</t>
  </si>
  <si>
    <t>RB137</t>
  </si>
  <si>
    <t>WR178</t>
  </si>
  <si>
    <t>CJ Ham</t>
  </si>
  <si>
    <t>RB138</t>
  </si>
  <si>
    <t>WR179</t>
  </si>
  <si>
    <t>Austin Seibert</t>
  </si>
  <si>
    <t>K37</t>
  </si>
  <si>
    <t>Lee Smith</t>
  </si>
  <si>
    <t>TE81</t>
  </si>
  <si>
    <t>Russell Gage</t>
  </si>
  <si>
    <t>WR180</t>
  </si>
  <si>
    <t>Bennie Fowler</t>
  </si>
  <si>
    <t>WR181</t>
  </si>
  <si>
    <t>Bobo Wilson</t>
  </si>
  <si>
    <t>WR182</t>
  </si>
  <si>
    <t>Roc Thomas</t>
  </si>
  <si>
    <t>RB139</t>
  </si>
  <si>
    <t>WR183</t>
  </si>
  <si>
    <t>RB140</t>
  </si>
  <si>
    <t>WR184</t>
  </si>
  <si>
    <t>Jordan Taylor</t>
  </si>
  <si>
    <t>WR185</t>
  </si>
  <si>
    <t>Gehrig Dieter</t>
  </si>
  <si>
    <t>WR186</t>
  </si>
  <si>
    <t>Kenjon Barner</t>
  </si>
  <si>
    <t>RB141</t>
  </si>
  <si>
    <t>Nick O'Leary</t>
  </si>
  <si>
    <t>TE82</t>
  </si>
  <si>
    <t>WR187</t>
  </si>
  <si>
    <t>Rico Gathers</t>
  </si>
  <si>
    <t>TE83</t>
  </si>
  <si>
    <t>Jordan Leggett</t>
  </si>
  <si>
    <t>TE84</t>
  </si>
  <si>
    <t>Jeremy Sprinkle</t>
  </si>
  <si>
    <t>TE85</t>
  </si>
  <si>
    <t>Alexander Hollins</t>
  </si>
  <si>
    <t>WR188</t>
  </si>
  <si>
    <t>Elijhaa Penny</t>
  </si>
  <si>
    <t>RB142</t>
  </si>
  <si>
    <t>TE86</t>
  </si>
  <si>
    <t>Noah Brown</t>
  </si>
  <si>
    <t>WR189</t>
  </si>
  <si>
    <t>WR190</t>
  </si>
  <si>
    <t>QB52</t>
  </si>
  <si>
    <t>TE87</t>
  </si>
  <si>
    <t>Deontay Burnett</t>
  </si>
  <si>
    <t>WR191</t>
  </si>
  <si>
    <t>Matt Schaub</t>
  </si>
  <si>
    <t>QB53</t>
  </si>
  <si>
    <t>Braxton Berrios</t>
  </si>
  <si>
    <t>WR192</t>
  </si>
  <si>
    <t>Vyncint Smith</t>
  </si>
  <si>
    <t>WR193</t>
  </si>
  <si>
    <t>Devine Ozigbo</t>
  </si>
  <si>
    <t>RB143</t>
  </si>
  <si>
    <t>TE88</t>
  </si>
  <si>
    <t>WR194</t>
  </si>
  <si>
    <t>Kapri Bibbs</t>
  </si>
  <si>
    <t>RB144</t>
  </si>
  <si>
    <t>Chase Daniel</t>
  </si>
  <si>
    <t>QB54</t>
  </si>
  <si>
    <t>Kevin White</t>
  </si>
  <si>
    <t>WR195</t>
  </si>
  <si>
    <t>Juwann Winfree</t>
  </si>
  <si>
    <t>WR196</t>
  </si>
  <si>
    <t>Drew Stanton</t>
  </si>
  <si>
    <t>QB55</t>
  </si>
  <si>
    <t>Dwayne Washington</t>
  </si>
  <si>
    <t>RB145</t>
  </si>
  <si>
    <t>Cooper Rush</t>
  </si>
  <si>
    <t>QB56</t>
  </si>
  <si>
    <t>TE89</t>
  </si>
  <si>
    <t>Andy Jones</t>
  </si>
  <si>
    <t>WR197</t>
  </si>
  <si>
    <t>Zach Line</t>
  </si>
  <si>
    <t>RB146</t>
  </si>
  <si>
    <t>Travis Fulgham</t>
  </si>
  <si>
    <t>Jacob Hollister</t>
  </si>
  <si>
    <t>TE90</t>
  </si>
  <si>
    <t>Trevon Wesco</t>
  </si>
  <si>
    <t>TE91</t>
  </si>
  <si>
    <t>Drew Sample</t>
  </si>
  <si>
    <t>TE92</t>
  </si>
  <si>
    <t>Andy Janovich</t>
  </si>
  <si>
    <t>RB147</t>
  </si>
  <si>
    <t>Dillon Mitchell</t>
  </si>
  <si>
    <t>Detrez Newsome</t>
  </si>
  <si>
    <t>RB148</t>
  </si>
  <si>
    <t>Alex Armah</t>
  </si>
  <si>
    <t>RB149</t>
  </si>
  <si>
    <t>Scott Miller</t>
  </si>
  <si>
    <t>Stephen Anderson</t>
  </si>
  <si>
    <t>TE93</t>
  </si>
  <si>
    <t>Seth DeValve</t>
  </si>
  <si>
    <t>TE94</t>
  </si>
  <si>
    <t>Darius Jackson</t>
  </si>
  <si>
    <t>RB150</t>
  </si>
  <si>
    <t>Tommylee Lewis</t>
  </si>
  <si>
    <t>Jaleel Scott</t>
  </si>
  <si>
    <t>RB151</t>
  </si>
  <si>
    <t>Josh Ferguson</t>
  </si>
  <si>
    <t>RB152</t>
  </si>
  <si>
    <t>TE95</t>
  </si>
  <si>
    <t>RB153</t>
  </si>
  <si>
    <t>Dontrell Hilliard</t>
  </si>
  <si>
    <t>RB154</t>
  </si>
  <si>
    <t>RB155</t>
  </si>
  <si>
    <t>-</t>
  </si>
  <si>
    <t>Baseline Player by Round</t>
  </si>
  <si>
    <t>Num</t>
  </si>
  <si>
    <t>Val</t>
  </si>
  <si>
    <t>Carson Wentz PHI</t>
  </si>
  <si>
    <t>Jared Goff LAR</t>
  </si>
  <si>
    <t>Ben Roethlisberger PIT</t>
  </si>
  <si>
    <t>Dak Prescott DAL</t>
  </si>
  <si>
    <t>Philip Rivers LAC</t>
  </si>
  <si>
    <t>David Montgomery CHI</t>
  </si>
  <si>
    <t>Calvin Ridley ATL</t>
  </si>
  <si>
    <t>Robby Anderson NYJ</t>
  </si>
  <si>
    <t>Mike Williams LAC</t>
  </si>
  <si>
    <t>Tyler Boyd CIN</t>
  </si>
  <si>
    <t>Jarvis Landry CLE</t>
  </si>
  <si>
    <t>Corey Davis TEN</t>
  </si>
  <si>
    <t>Vance McDonald PIT</t>
  </si>
  <si>
    <t>Trey Burton CHI</t>
  </si>
  <si>
    <t>Austin Hooper ATL</t>
  </si>
  <si>
    <t>Jack Doyle IND</t>
  </si>
  <si>
    <t>LeSean McCoy BUF</t>
  </si>
  <si>
    <t>Jordan Howard PHI</t>
  </si>
  <si>
    <t>Royce Freeman DEN</t>
  </si>
  <si>
    <t>Jerick McKinnon SF</t>
  </si>
  <si>
    <t>Miles Sanders PHI</t>
  </si>
  <si>
    <t>Austin Ekeler LAC</t>
  </si>
  <si>
    <t>Matt Breida SF</t>
  </si>
  <si>
    <t>Dion Lewis TEN</t>
  </si>
  <si>
    <t>Ito Smith ATL</t>
  </si>
  <si>
    <t>Nyheim Hines IND</t>
  </si>
  <si>
    <t>Adrian Peterson WAS</t>
  </si>
  <si>
    <t>Dante Pettis SF</t>
  </si>
  <si>
    <t>Christian Kirk ARI</t>
  </si>
  <si>
    <t>Dede Westbrook JAC</t>
  </si>
  <si>
    <t>Curtis Samuel CAR</t>
  </si>
  <si>
    <t>Larry Fitzgerald ARI</t>
  </si>
  <si>
    <t>Keke Coutee HOU</t>
  </si>
  <si>
    <t>Carlos Hyde KC</t>
  </si>
  <si>
    <t>Peyton Barber TB</t>
  </si>
  <si>
    <t>Darrell Henderson LAR</t>
  </si>
  <si>
    <t>Tier</t>
  </si>
  <si>
    <t>Jakobi Meyers</t>
  </si>
  <si>
    <t>Damarea Crockett</t>
  </si>
  <si>
    <t>Ty Johnson</t>
  </si>
  <si>
    <t>Emmanuel Butler</t>
  </si>
  <si>
    <t>Colt McCoy</t>
  </si>
  <si>
    <t>Byron Pringle</t>
  </si>
  <si>
    <t>Gregory Howell</t>
  </si>
  <si>
    <t>Greg Dortch</t>
  </si>
  <si>
    <t>Samaje Perine</t>
  </si>
  <si>
    <t>Taylor Bertolet</t>
  </si>
  <si>
    <t>Auden Tate</t>
  </si>
  <si>
    <t>David Williams</t>
  </si>
  <si>
    <t>David Fluellen</t>
  </si>
  <si>
    <t>Eric Tomlinson</t>
  </si>
  <si>
    <t>D'Ernest Johnson</t>
  </si>
  <si>
    <t>Levine Toilolo</t>
  </si>
  <si>
    <t>Daniel Brown</t>
  </si>
  <si>
    <t>Anthony Sherman</t>
  </si>
  <si>
    <t>Marvin Hall</t>
  </si>
  <si>
    <t>Derek Carrier</t>
  </si>
  <si>
    <t>D.J. Foster</t>
  </si>
  <si>
    <t>Brian Hoyer</t>
  </si>
  <si>
    <t>QB57</t>
  </si>
  <si>
    <t>Gardner Minshew</t>
  </si>
  <si>
    <t>QB58</t>
  </si>
  <si>
    <t>Logan Thomas</t>
  </si>
  <si>
    <t>Quinton Flowers</t>
  </si>
  <si>
    <t>QB59</t>
  </si>
  <si>
    <t>TJ Jones</t>
  </si>
  <si>
    <t>Patrick DiMarco</t>
  </si>
  <si>
    <t>RB156</t>
  </si>
  <si>
    <t>RB157</t>
  </si>
  <si>
    <t>Ricky Ortiz</t>
  </si>
  <si>
    <t>RB158</t>
  </si>
  <si>
    <t>Tyler Conklin</t>
  </si>
  <si>
    <t>RB159</t>
  </si>
  <si>
    <t>Scott Simonson</t>
  </si>
  <si>
    <t>TE96</t>
  </si>
  <si>
    <t>Zach Gentry</t>
  </si>
  <si>
    <t>TE97</t>
  </si>
  <si>
    <t>Joshua Perkins</t>
  </si>
  <si>
    <t>TE98</t>
  </si>
  <si>
    <t>Cur Round</t>
  </si>
  <si>
    <t>Kyler Murray ARI</t>
  </si>
  <si>
    <t>Kirk Cousins MIN</t>
  </si>
  <si>
    <t>Lamar Jackson BAL</t>
  </si>
  <si>
    <t>Jimmy Garoppolo SF</t>
  </si>
  <si>
    <t>Derek Carr OAK</t>
  </si>
  <si>
    <t>Josh Allen BUF</t>
  </si>
  <si>
    <t>Matthew Stafford DET</t>
  </si>
  <si>
    <t>User Roster Size</t>
  </si>
  <si>
    <t>START %</t>
  </si>
  <si>
    <t>Depth #</t>
  </si>
  <si>
    <t>MULT</t>
  </si>
  <si>
    <t>Devonta Freeman ATL</t>
  </si>
  <si>
    <t>Kalen Ballage MIA</t>
  </si>
  <si>
    <t>C.J. Anderson DET</t>
  </si>
  <si>
    <t>Jaylen Samuels PIT</t>
  </si>
  <si>
    <t>Jalen Richard OAK</t>
  </si>
  <si>
    <t>Justice Hill BAL</t>
  </si>
  <si>
    <t>Damien Harris NE</t>
  </si>
  <si>
    <t>Alexander Mattison MIN</t>
  </si>
  <si>
    <t>Chase Edmonds ARI</t>
  </si>
  <si>
    <t>Jamaal Williams GB</t>
  </si>
  <si>
    <t>Justin Jackson LAC</t>
  </si>
  <si>
    <t>Malcolm Brown LAR</t>
  </si>
  <si>
    <t>RANK</t>
  </si>
  <si>
    <t>PLAYER</t>
  </si>
  <si>
    <t>NYGRB</t>
  </si>
  <si>
    <t>CarRB</t>
  </si>
  <si>
    <t>NORB</t>
  </si>
  <si>
    <t>DalRB</t>
  </si>
  <si>
    <t>AriRB</t>
  </si>
  <si>
    <t>NYJRB</t>
  </si>
  <si>
    <t>HouWR</t>
  </si>
  <si>
    <t>NOWR</t>
  </si>
  <si>
    <t>GBWR</t>
  </si>
  <si>
    <t>AtlWR</t>
  </si>
  <si>
    <t>CleWR</t>
  </si>
  <si>
    <t>KCWR</t>
  </si>
  <si>
    <t>PitWR</t>
  </si>
  <si>
    <t>LARRB</t>
  </si>
  <si>
    <t>KCTE</t>
  </si>
  <si>
    <t>OakWR</t>
  </si>
  <si>
    <t>CinRB</t>
  </si>
  <si>
    <t>PitRB</t>
  </si>
  <si>
    <t>MinRB</t>
  </si>
  <si>
    <t>TBWR</t>
  </si>
  <si>
    <t>LACWR</t>
  </si>
  <si>
    <t>CleRB</t>
  </si>
  <si>
    <t>DetRB</t>
  </si>
  <si>
    <t>JaxRB</t>
  </si>
  <si>
    <t>AtlRB</t>
  </si>
  <si>
    <t>LACRB</t>
  </si>
  <si>
    <t>DalWR</t>
  </si>
  <si>
    <t>IndWR</t>
  </si>
  <si>
    <t>SFTE</t>
  </si>
  <si>
    <t>PhiTE</t>
  </si>
  <si>
    <t>OakRB</t>
  </si>
  <si>
    <t>TenRB</t>
  </si>
  <si>
    <t>SeaRB</t>
  </si>
  <si>
    <t>IndRB</t>
  </si>
  <si>
    <t>GBRB</t>
  </si>
  <si>
    <t>NEWR</t>
  </si>
  <si>
    <t>MinWR</t>
  </si>
  <si>
    <t>LARWR</t>
  </si>
  <si>
    <t>DetWR</t>
  </si>
  <si>
    <t>KCQB</t>
  </si>
  <si>
    <t>KCRB</t>
  </si>
  <si>
    <t>BalRB</t>
  </si>
  <si>
    <t>PhiWR</t>
  </si>
  <si>
    <t>SeaWR</t>
  </si>
  <si>
    <t>DJ Moore</t>
  </si>
  <si>
    <t>CarWR</t>
  </si>
  <si>
    <t>YDS</t>
  </si>
  <si>
    <t>TD</t>
  </si>
  <si>
    <t>INT</t>
  </si>
  <si>
    <t>REC</t>
  </si>
  <si>
    <t>FPTS</t>
  </si>
  <si>
    <t>CinWR</t>
  </si>
  <si>
    <t>ChiWR</t>
  </si>
  <si>
    <t>NERB</t>
  </si>
  <si>
    <t>MiaRB</t>
  </si>
  <si>
    <t>ChiRB</t>
  </si>
  <si>
    <t>DenRB</t>
  </si>
  <si>
    <t>WshRB</t>
  </si>
  <si>
    <t>HouRB</t>
  </si>
  <si>
    <t>NYGTE</t>
  </si>
  <si>
    <t>TBTE</t>
  </si>
  <si>
    <t>LACTE</t>
  </si>
  <si>
    <t>NOTE</t>
  </si>
  <si>
    <t>HouQB</t>
  </si>
  <si>
    <t>AtlQB</t>
  </si>
  <si>
    <t>GBQB</t>
  </si>
  <si>
    <t>NYGWR</t>
  </si>
  <si>
    <t>NYJWR</t>
  </si>
  <si>
    <t>JaxWR</t>
  </si>
  <si>
    <t>Will Fuller V</t>
  </si>
  <si>
    <t>AriWR</t>
  </si>
  <si>
    <t>DenWR</t>
  </si>
  <si>
    <t>SFRB</t>
  </si>
  <si>
    <t>PhiRB</t>
  </si>
  <si>
    <t>CarQB</t>
  </si>
  <si>
    <t>CleQB</t>
  </si>
  <si>
    <t>PhiQB</t>
  </si>
  <si>
    <t>IndQB</t>
  </si>
  <si>
    <t>TenWR</t>
  </si>
  <si>
    <t>TBRB</t>
  </si>
  <si>
    <t>BufRB</t>
  </si>
  <si>
    <t>SFWR</t>
  </si>
  <si>
    <t>PitTE</t>
  </si>
  <si>
    <t>CleTE</t>
  </si>
  <si>
    <t>TenTE</t>
  </si>
  <si>
    <t>IndTE</t>
  </si>
  <si>
    <t>DalQB</t>
  </si>
  <si>
    <t>NOQB</t>
  </si>
  <si>
    <t>PitQB</t>
  </si>
  <si>
    <t>SeaQB</t>
  </si>
  <si>
    <t>AriQB</t>
  </si>
  <si>
    <t>LARQB</t>
  </si>
  <si>
    <t>NEQB</t>
  </si>
  <si>
    <t>BalQB</t>
  </si>
  <si>
    <t>MiaWR</t>
  </si>
  <si>
    <t>AtlTE</t>
  </si>
  <si>
    <t>WshTE</t>
  </si>
  <si>
    <t>ChiTE</t>
  </si>
  <si>
    <t>BalTE</t>
  </si>
  <si>
    <t>BufWR</t>
  </si>
  <si>
    <t>Bears D/ST</t>
  </si>
  <si>
    <t>ChiD/ST</t>
  </si>
  <si>
    <t>Jaguars D/ST</t>
  </si>
  <si>
    <t>JaxD/ST</t>
  </si>
  <si>
    <t>Bills D/ST</t>
  </si>
  <si>
    <t>BufD/ST</t>
  </si>
  <si>
    <t>Rams D/ST</t>
  </si>
  <si>
    <t>LARD/ST</t>
  </si>
  <si>
    <t>Vikings D/ST</t>
  </si>
  <si>
    <t>MinD/ST</t>
  </si>
  <si>
    <t>Saints D/ST</t>
  </si>
  <si>
    <t>NOD/ST</t>
  </si>
  <si>
    <t>Chargers D/ST</t>
  </si>
  <si>
    <t>LACD/ST</t>
  </si>
  <si>
    <t>Patriots D/ST</t>
  </si>
  <si>
    <t>NED/ST</t>
  </si>
  <si>
    <t>Colts D/ST</t>
  </si>
  <si>
    <t>IndD/ST</t>
  </si>
  <si>
    <t>Titans D/ST</t>
  </si>
  <si>
    <t>TenD/ST</t>
  </si>
  <si>
    <t>EXCLUDE </t>
  </si>
  <si>
    <t>Excluded players will be moved to the bottom of the draft list and will only be drafted if all other players on the draft list have been selected</t>
  </si>
  <si>
    <t>FR</t>
  </si>
  <si>
    <t>PA</t>
  </si>
  <si>
    <t>YA</t>
  </si>
  <si>
    <t>Marvin Jones Jr.</t>
  </si>
  <si>
    <t>Duke Johnson Jr.</t>
  </si>
  <si>
    <t>DK Metcalf</t>
  </si>
  <si>
    <t>Ronald Jones</t>
  </si>
  <si>
    <t>LARK</t>
  </si>
  <si>
    <t>BalK</t>
  </si>
  <si>
    <t>NOK</t>
  </si>
  <si>
    <t>KCK</t>
  </si>
  <si>
    <t>NEK</t>
  </si>
  <si>
    <t>HouK</t>
  </si>
  <si>
    <t>SFK</t>
  </si>
  <si>
    <t>Mike Badgley</t>
  </si>
  <si>
    <t>LACK</t>
  </si>
  <si>
    <t>IndK</t>
  </si>
  <si>
    <t>DalK</t>
  </si>
  <si>
    <t>CarTE</t>
  </si>
  <si>
    <t>GBTE</t>
  </si>
  <si>
    <t>Mitchell Trubisky</t>
  </si>
  <si>
    <t>ChiQB</t>
  </si>
  <si>
    <t>TBQB</t>
  </si>
  <si>
    <t>LACQB</t>
  </si>
  <si>
    <t>DJ Chark</t>
  </si>
  <si>
    <t>BalWR</t>
  </si>
  <si>
    <t>WshWR</t>
  </si>
  <si>
    <t>MinQB</t>
  </si>
  <si>
    <t>MinTE</t>
  </si>
  <si>
    <t>Broncos D/ST</t>
  </si>
  <si>
    <t>DenD/ST</t>
  </si>
  <si>
    <t>Texans D/ST</t>
  </si>
  <si>
    <t>HouD/ST</t>
  </si>
  <si>
    <t>DetK</t>
  </si>
  <si>
    <t>PhiK</t>
  </si>
  <si>
    <t>Chris Herndon</t>
  </si>
  <si>
    <t>NYJTE</t>
  </si>
  <si>
    <t>DetTE</t>
  </si>
  <si>
    <t>DenTE</t>
  </si>
  <si>
    <t>OakQB</t>
  </si>
  <si>
    <t>Ted Ginn Jr.</t>
  </si>
  <si>
    <t>DeVante Parker</t>
  </si>
  <si>
    <t>NYJQB</t>
  </si>
  <si>
    <t>SFQB</t>
  </si>
  <si>
    <t>Eagles D/ST</t>
  </si>
  <si>
    <t>PhiD/ST</t>
  </si>
  <si>
    <t>Browns D/ST</t>
  </si>
  <si>
    <t>CleD/ST</t>
  </si>
  <si>
    <t>GBK</t>
  </si>
  <si>
    <t>TenK</t>
  </si>
  <si>
    <t>Willie Snead IV</t>
  </si>
  <si>
    <t>JJ Arcega-Whiteside</t>
  </si>
  <si>
    <t>BufQB</t>
  </si>
  <si>
    <t>DetQB</t>
  </si>
  <si>
    <t>TenQB</t>
  </si>
  <si>
    <t>CinTE</t>
  </si>
  <si>
    <t>OakTE</t>
  </si>
  <si>
    <t>MiaTE</t>
  </si>
  <si>
    <t>SeaTE</t>
  </si>
  <si>
    <t>Show More</t>
  </si>
  <si>
    <t>Save RankingsCancel</t>
  </si>
  <si>
    <t>ESPN Rank</t>
  </si>
  <si>
    <t>Ravens D/ST</t>
  </si>
  <si>
    <t>Cowboys D/ST</t>
  </si>
  <si>
    <t>Steelers D/ST</t>
  </si>
  <si>
    <t>Seahawks D/ST</t>
  </si>
  <si>
    <t>Chiefs D/ST</t>
  </si>
  <si>
    <t>Panthers D/ST</t>
  </si>
  <si>
    <t>Packers D/ST</t>
  </si>
  <si>
    <t>Falcons D/ST</t>
  </si>
  <si>
    <t>Redskins D/ST</t>
  </si>
  <si>
    <t>Cardinals D/ST</t>
  </si>
  <si>
    <t>Lions D/ST</t>
  </si>
  <si>
    <t>Jets D/ST</t>
  </si>
  <si>
    <t>Giants D/ST</t>
  </si>
  <si>
    <t>49ers D/ST</t>
  </si>
  <si>
    <t>Dolphins D/ST</t>
  </si>
  <si>
    <t>Buccaneers D/ST</t>
  </si>
  <si>
    <t>Bengals D/ST</t>
  </si>
  <si>
    <t>Raiders D/ST</t>
  </si>
  <si>
    <t>Mitchell Trubisky CHI</t>
  </si>
  <si>
    <t>Duke Johnson Jr. HOU</t>
  </si>
  <si>
    <t>Ronald Jones TB</t>
  </si>
  <si>
    <t>Will Fuller V HOU</t>
  </si>
  <si>
    <t xml:space="preserve">Bears D/ST </t>
  </si>
  <si>
    <t xml:space="preserve">Jaguars D/ST </t>
  </si>
  <si>
    <t xml:space="preserve">Rams D/ST </t>
  </si>
  <si>
    <t xml:space="preserve">Ravens D/ST </t>
  </si>
  <si>
    <t xml:space="preserve">Vikings D/ST </t>
  </si>
  <si>
    <t xml:space="preserve">Texans D/ST </t>
  </si>
  <si>
    <t xml:space="preserve">Chargers D/ST </t>
  </si>
  <si>
    <t xml:space="preserve">Broncos D/ST </t>
  </si>
  <si>
    <t>Tyreek Hill KC</t>
  </si>
  <si>
    <t>Josh Gordon NE</t>
  </si>
  <si>
    <t>DJ Moore CAR</t>
  </si>
  <si>
    <t>Geronimo Allison GB</t>
  </si>
  <si>
    <t>Marquez Valdes-Scantling GB</t>
  </si>
  <si>
    <t>Donte Moncrief PIT</t>
  </si>
  <si>
    <t>James Washington PIT</t>
  </si>
  <si>
    <t>Courtland Sutton DEN</t>
  </si>
  <si>
    <t>Emmanuel Sanders DEN</t>
  </si>
  <si>
    <t>Sterling Shepard NYG</t>
  </si>
  <si>
    <t>Anthony Miller CHI</t>
  </si>
  <si>
    <t>Tyrell Williams OAK</t>
  </si>
  <si>
    <t>Michael Gallup DAL</t>
  </si>
  <si>
    <t>Devin Funchess IND</t>
  </si>
  <si>
    <t>DeSean Jackson PHI</t>
  </si>
  <si>
    <t>John Brown BUF</t>
  </si>
  <si>
    <t>Mohamed Sanu ATL</t>
  </si>
  <si>
    <t>Golden Tate NYG</t>
  </si>
  <si>
    <t>Kenny Stills MIA</t>
  </si>
  <si>
    <t>Jamison Crowder NYJ</t>
  </si>
  <si>
    <t>Marvin Jones Jr. DET</t>
  </si>
  <si>
    <t>Tony Pollard DAL</t>
  </si>
  <si>
    <t xml:space="preserve">Bills D/ST </t>
  </si>
  <si>
    <t xml:space="preserve">Patriots D/ST </t>
  </si>
  <si>
    <t>Ka'imi Fairbairn HOU</t>
  </si>
  <si>
    <t>Adam Vinatieri IND</t>
  </si>
  <si>
    <t>Michael Badgley LAC</t>
  </si>
  <si>
    <t>Jordan Reed WAS</t>
  </si>
  <si>
    <t>Jimmy Graham GB</t>
  </si>
  <si>
    <t>Greg Olsen CAR</t>
  </si>
  <si>
    <t>T.J. Hockenson DET</t>
  </si>
  <si>
    <t>Kyle Rudolph MIN</t>
  </si>
  <si>
    <t>Mark Andrews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</si>
</sst>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b/>
      <sz val="6"/>
      <color rgb="FF48494A"/>
      <name val="Segoe UI"/>
      <family val="2"/>
    </font>
    <font>
      <sz val="6"/>
      <color rgb="FF151617"/>
      <name val="Segoe UI"/>
      <family val="2"/>
    </font>
    <font>
      <sz val="6"/>
      <color rgb="FF797B7D"/>
      <name val="Segoe UI"/>
      <family val="2"/>
    </font>
    <font>
      <sz val="6"/>
      <color rgb="FF0066CC"/>
      <name val="Segoe UI"/>
      <family val="2"/>
    </font>
    <font>
      <sz val="5"/>
      <color rgb="FF1A1A1A"/>
      <name val="Segoe UI"/>
      <family val="2"/>
    </font>
    <font>
      <b/>
      <sz val="6"/>
      <color rgb="FF797B7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F1F2F3"/>
      </bottom>
      <diagonal/>
    </border>
    <border>
      <left/>
      <right/>
      <top style="medium">
        <color rgb="FFF1F2F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6" borderId="12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16" xfId="0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" fontId="0" fillId="6" borderId="26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5" borderId="16" xfId="0" applyNumberFormat="1" applyFill="1" applyBorder="1" applyAlignment="1">
      <alignment horizontal="center"/>
    </xf>
    <xf numFmtId="1" fontId="0" fillId="5" borderId="17" xfId="0" applyNumberFormat="1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1" fontId="0" fillId="8" borderId="16" xfId="0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1" fontId="0" fillId="8" borderId="17" xfId="0" applyNumberFormat="1" applyFill="1" applyBorder="1" applyAlignment="1">
      <alignment horizontal="center"/>
    </xf>
    <xf numFmtId="1" fontId="0" fillId="8" borderId="12" xfId="0" applyNumberFormat="1" applyFill="1" applyBorder="1" applyAlignment="1">
      <alignment horizontal="center"/>
    </xf>
    <xf numFmtId="1" fontId="0" fillId="8" borderId="14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33" xfId="0" applyFill="1" applyBorder="1"/>
    <xf numFmtId="0" fontId="0" fillId="3" borderId="3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5" fillId="0" borderId="35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0" borderId="3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8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55">
    <dxf>
      <font>
        <strike val="0"/>
        <color theme="0"/>
      </font>
      <numFmt numFmtId="1" formatCode="0"/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YearlyStat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QB"/>
      <sheetName val="RB"/>
      <sheetName val="WR"/>
      <sheetName val="TE"/>
      <sheetName val="DST"/>
      <sheetName val="K"/>
    </sheetNames>
    <sheetDataSet>
      <sheetData sheetId="0"/>
      <sheetData sheetId="1">
        <row r="4">
          <cell r="AL4">
            <v>-8.7834769378239788E-5</v>
          </cell>
          <cell r="AM4">
            <v>7.8476411435292881E-3</v>
          </cell>
          <cell r="AN4">
            <v>-0.27012338632692723</v>
          </cell>
          <cell r="AO4">
            <v>4.3289826123368833</v>
          </cell>
          <cell r="AP4">
            <v>-35.289543680307084</v>
          </cell>
          <cell r="AQ4">
            <v>405.90290285282981</v>
          </cell>
        </row>
      </sheetData>
      <sheetData sheetId="2">
        <row r="4">
          <cell r="AL4">
            <v>-6.9693952902163648E-7</v>
          </cell>
          <cell r="AM4">
            <v>1.7775893257330241E-4</v>
          </cell>
          <cell r="AN4">
            <v>-1.7265072919336905E-2</v>
          </cell>
          <cell r="AO4">
            <v>0.79994227525276895</v>
          </cell>
          <cell r="AP4">
            <v>-20.060998029863594</v>
          </cell>
          <cell r="AQ4">
            <v>371.19620045363308</v>
          </cell>
        </row>
      </sheetData>
      <sheetData sheetId="3">
        <row r="4">
          <cell r="AL4">
            <v>-1.5737050902239535E-7</v>
          </cell>
          <cell r="AM4">
            <v>4.5124257995541337E-5</v>
          </cell>
          <cell r="AN4">
            <v>-5.0252117299769191E-3</v>
          </cell>
          <cell r="AO4">
            <v>0.27525426925725277</v>
          </cell>
          <cell r="AP4">
            <v>-9.1094465760183514</v>
          </cell>
          <cell r="AQ4">
            <v>291.86567209727298</v>
          </cell>
        </row>
      </sheetData>
      <sheetData sheetId="4">
        <row r="4">
          <cell r="AL4">
            <v>4.9383335047697194E-6</v>
          </cell>
          <cell r="AM4">
            <v>4.3804378424506932E-4</v>
          </cell>
          <cell r="AN4">
            <v>-5.1161128778688669E-2</v>
          </cell>
          <cell r="AO4">
            <v>1.5533045821065703</v>
          </cell>
          <cell r="AP4">
            <v>-22.532196107601695</v>
          </cell>
          <cell r="AQ4">
            <v>247.36084427214323</v>
          </cell>
        </row>
      </sheetData>
      <sheetData sheetId="5">
        <row r="4">
          <cell r="R4">
            <v>-3.5929270413664328E-5</v>
          </cell>
          <cell r="S4">
            <v>2.8975493881352966E-3</v>
          </cell>
          <cell r="T4">
            <v>-9.0382404842302269E-2</v>
          </cell>
          <cell r="U4">
            <v>1.4303060516539079</v>
          </cell>
          <cell r="V4">
            <v>-14.099898792356509</v>
          </cell>
          <cell r="W4">
            <v>172.32562498217408</v>
          </cell>
        </row>
      </sheetData>
      <sheetData sheetId="6">
        <row r="4">
          <cell r="AG4">
            <v>-7.423038973610412E-5</v>
          </cell>
          <cell r="AH4">
            <v>6.2011873787295203E-3</v>
          </cell>
          <cell r="AI4">
            <v>-0.19363649218212328</v>
          </cell>
          <cell r="AJ4">
            <v>2.7613375678986918</v>
          </cell>
          <cell r="AK4">
            <v>-20.057711298174656</v>
          </cell>
          <cell r="AL4">
            <v>201.63834057330649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9B5D764-E0F6-4581-9CD9-7AA2CEE09CE7}" autoFormatId="16" applyNumberFormats="0" applyBorderFormats="0" applyFontFormats="0" applyPatternFormats="0" applyAlignmentFormats="0" applyWidthHeightFormats="0">
  <queryTableRefresh nextId="17" unboundColumnsRight="1">
    <queryTableFields count="14">
      <queryTableField id="1" name="Rank" tableColumnId="1"/>
      <queryTableField id="14" name="Tier" tableColumnId="2"/>
      <queryTableField id="3" name="WSID" tableColumnId="3"/>
      <queryTableField id="4" name="Overall" tableColumnId="4"/>
      <queryTableField id="5" name="Team" tableColumnId="5"/>
      <queryTableField id="6" name="Pos" tableColumnId="6"/>
      <queryTableField id="7" name="Bye" tableColumnId="7"/>
      <queryTableField id="8" name="Best" tableColumnId="8"/>
      <queryTableField id="9" name="Worst" tableColumnId="9"/>
      <queryTableField id="10" name="Avg" tableColumnId="10"/>
      <queryTableField id="11" name="Std Dev" tableColumnId="11"/>
      <queryTableField id="12" name="ADP" tableColumnId="12"/>
      <queryTableField id="13" name="vs. ADP" tableColumnId="13"/>
      <queryTableField id="16" dataBound="0" tableColumnId="14"/>
    </queryTableFields>
    <queryTableDeletedFields count="1">
      <deletedField name="Ti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4AF5B-13D0-4CA5-9530-A77B2FC0441F}" name="FantasyPros_2019_Draft_Overall_Rankings__14" displayName="FantasyPros_2019_Draft_Overall_Rankings__14" ref="A1:N585" tableType="queryTable" totalsRowShown="0">
  <autoFilter ref="A1:N585" xr:uid="{75F51880-DB8F-457B-992D-4788B8C6BFB6}"/>
  <sortState xmlns:xlrd2="http://schemas.microsoft.com/office/spreadsheetml/2017/richdata2" ref="A2:N585">
    <sortCondition ref="N1:N585"/>
  </sortState>
  <tableColumns count="14">
    <tableColumn id="1" xr3:uid="{82D47A8F-87D0-40B7-B046-3840B9A6E9BD}" uniqueName="1" name="Rank" queryTableFieldId="1"/>
    <tableColumn id="2" xr3:uid="{402CB7CB-F778-4E03-BC1A-F55E9F3DCFE0}" uniqueName="2" name="Tier" queryTableFieldId="14"/>
    <tableColumn id="3" xr3:uid="{6B45FE5B-6D50-4017-A2D9-5EB5A0260E5F}" uniqueName="3" name="WSID" queryTableFieldId="3" dataDxfId="53"/>
    <tableColumn id="4" xr3:uid="{3342D19F-F097-4C57-AA59-660CE7486A4F}" uniqueName="4" name="Overall" queryTableFieldId="4" dataDxfId="52"/>
    <tableColumn id="5" xr3:uid="{624C8C15-917A-4715-AF19-37641C6E7ED5}" uniqueName="5" name="Team" queryTableFieldId="5" dataDxfId="51"/>
    <tableColumn id="6" xr3:uid="{847C3497-2CEA-4820-AC39-A943C6834F33}" uniqueName="6" name="Pos" queryTableFieldId="6" dataDxfId="50"/>
    <tableColumn id="7" xr3:uid="{A84E7BCD-BF82-4B61-AB71-3D6940B7BA93}" uniqueName="7" name="Bye" queryTableFieldId="7"/>
    <tableColumn id="8" xr3:uid="{67D02C4A-6A26-43F8-AF0B-249600B3B804}" uniqueName="8" name="Best" queryTableFieldId="8"/>
    <tableColumn id="9" xr3:uid="{AA0FCE65-8809-47B2-85E3-B0CF38653FD2}" uniqueName="9" name="Worst" queryTableFieldId="9"/>
    <tableColumn id="10" xr3:uid="{33E6B94C-5AFC-4AF9-8D03-685BB6B577DB}" uniqueName="10" name="Avg" queryTableFieldId="10"/>
    <tableColumn id="11" xr3:uid="{C3B9368E-ED8A-4CE6-A7AF-8FC081C3752D}" uniqueName="11" name="Std Dev" queryTableFieldId="11"/>
    <tableColumn id="12" xr3:uid="{A929CAD4-E784-403E-AEEE-B46AF3E8C9AF}" uniqueName="12" name="ADP" queryTableFieldId="12"/>
    <tableColumn id="13" xr3:uid="{4B5A621C-E91F-4DD7-BDC0-2DDEE101C119}" uniqueName="13" name="vs. ADP" queryTableFieldId="13"/>
    <tableColumn id="14" xr3:uid="{23A52292-0778-48D1-ADF0-34096C8322C4}" uniqueName="14" name="ESPN Rank" queryTableFieldId="16" dataDxfId="49">
      <calculatedColumnFormula>_xlfn.CEILING.MATH(MATCH(FantasyPros_2019_Draft_Overall_Rankings__14[[#This Row],[Overall]],'ESPN Import'!C$3:C$752,0)/3)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B95-331D-4F49-A513-F5CA973E6949}">
  <sheetPr codeName="Sheet1"/>
  <dimension ref="B1:AE36"/>
  <sheetViews>
    <sheetView topLeftCell="F4" workbookViewId="0">
      <selection activeCell="V6" sqref="V6"/>
    </sheetView>
  </sheetViews>
  <sheetFormatPr defaultRowHeight="14.5" x14ac:dyDescent="0.35"/>
  <cols>
    <col min="1" max="1" width="2.1796875" style="1" customWidth="1" collapsed="1"/>
    <col min="2" max="3" width="8.7265625" style="1" collapsed="1"/>
    <col min="4" max="4" width="3.36328125" style="1" customWidth="1" collapsed="1"/>
    <col min="5" max="6" width="8.7265625" style="1" collapsed="1"/>
    <col min="7" max="7" width="2.54296875" style="1" customWidth="1" collapsed="1"/>
    <col min="8" max="8" width="15.81640625" style="1" bestFit="1" customWidth="1" collapsed="1"/>
    <col min="9" max="9" width="12.1796875" style="1" bestFit="1" customWidth="1" collapsed="1"/>
    <col min="10" max="10" width="16" style="1" bestFit="1" customWidth="1" collapsed="1"/>
    <col min="11" max="11" width="2" style="1" customWidth="1" collapsed="1"/>
    <col min="12" max="13" width="8.7265625" style="1" collapsed="1"/>
    <col min="14" max="14" width="1.453125" style="1" bestFit="1" customWidth="1" collapsed="1"/>
    <col min="15" max="17" width="8.7265625" style="1" collapsed="1"/>
    <col min="18" max="18" width="1.453125" style="1" bestFit="1" customWidth="1" collapsed="1"/>
    <col min="19" max="19" width="8.7265625" style="1" collapsed="1"/>
    <col min="20" max="20" width="4.81640625" style="1" bestFit="1" customWidth="1" collapsed="1"/>
    <col min="21" max="21" width="3.81640625" style="1" bestFit="1" customWidth="1" collapsed="1"/>
    <col min="22" max="22" width="4.81640625" style="1" bestFit="1" customWidth="1" collapsed="1"/>
    <col min="23" max="23" width="3.81640625" style="1" bestFit="1" customWidth="1" collapsed="1"/>
    <col min="24" max="24" width="4.81640625" style="1" bestFit="1" customWidth="1" collapsed="1"/>
    <col min="25" max="25" width="3.81640625" style="1" bestFit="1" customWidth="1" collapsed="1"/>
    <col min="26" max="26" width="4.81640625" style="1" bestFit="1" customWidth="1" collapsed="1"/>
    <col min="27" max="27" width="3.81640625" style="1" bestFit="1" customWidth="1" collapsed="1"/>
    <col min="28" max="28" width="4.81640625" style="1" bestFit="1" customWidth="1" collapsed="1"/>
    <col min="29" max="29" width="3.81640625" style="1" bestFit="1" customWidth="1" collapsed="1"/>
    <col min="30" max="30" width="4.81640625" style="1" bestFit="1" customWidth="1" collapsed="1"/>
    <col min="31" max="31" width="3.81640625" style="1" bestFit="1" customWidth="1" collapsed="1"/>
    <col min="32" max="16384" width="8.7265625" style="1" collapsed="1"/>
  </cols>
  <sheetData>
    <row r="1" spans="2:31" ht="8.5" customHeight="1" thickBot="1" x14ac:dyDescent="0.4"/>
    <row r="2" spans="2:31" ht="15" thickBot="1" x14ac:dyDescent="0.4">
      <c r="B2" s="5" t="s">
        <v>0</v>
      </c>
      <c r="C2" s="2" t="s">
        <v>2</v>
      </c>
      <c r="E2" s="98" t="s">
        <v>11</v>
      </c>
      <c r="F2" s="99"/>
      <c r="H2" s="5" t="s">
        <v>14</v>
      </c>
      <c r="I2" s="2">
        <v>10</v>
      </c>
      <c r="L2" s="100" t="s">
        <v>938</v>
      </c>
      <c r="M2" s="103"/>
      <c r="O2" s="98" t="s">
        <v>968</v>
      </c>
      <c r="P2" s="104"/>
      <c r="Q2" s="99"/>
      <c r="S2" s="98" t="s">
        <v>1274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99"/>
    </row>
    <row r="3" spans="2:31" ht="15" thickBot="1" x14ac:dyDescent="0.4">
      <c r="E3" s="10" t="s">
        <v>12</v>
      </c>
      <c r="F3" s="11" t="s">
        <v>13</v>
      </c>
      <c r="L3" s="53" t="s">
        <v>939</v>
      </c>
      <c r="M3" s="57">
        <v>0.04</v>
      </c>
      <c r="O3" s="10" t="s">
        <v>32</v>
      </c>
      <c r="P3" s="60" t="s">
        <v>13</v>
      </c>
      <c r="Q3" s="11" t="s">
        <v>969</v>
      </c>
      <c r="S3" s="107" t="s">
        <v>931</v>
      </c>
      <c r="T3" s="105" t="s">
        <v>3</v>
      </c>
      <c r="U3" s="105"/>
      <c r="V3" s="105" t="s">
        <v>4</v>
      </c>
      <c r="W3" s="105"/>
      <c r="X3" s="105" t="s">
        <v>5</v>
      </c>
      <c r="Y3" s="105"/>
      <c r="Z3" s="105" t="s">
        <v>7</v>
      </c>
      <c r="AA3" s="105"/>
      <c r="AB3" s="105" t="s">
        <v>8</v>
      </c>
      <c r="AC3" s="105"/>
      <c r="AD3" s="105" t="s">
        <v>9</v>
      </c>
      <c r="AE3" s="106"/>
    </row>
    <row r="4" spans="2:31" ht="14.5" customHeight="1" x14ac:dyDescent="0.35">
      <c r="B4" s="96" t="s">
        <v>1</v>
      </c>
      <c r="E4" s="12" t="s">
        <v>3</v>
      </c>
      <c r="F4" s="7">
        <f>IF($C$2=$B$6,1,0)</f>
        <v>1</v>
      </c>
      <c r="H4" s="14" t="s">
        <v>15</v>
      </c>
      <c r="I4" s="20" t="s">
        <v>16</v>
      </c>
      <c r="J4" s="15" t="s">
        <v>930</v>
      </c>
      <c r="L4" s="12" t="s">
        <v>940</v>
      </c>
      <c r="M4" s="7">
        <v>4</v>
      </c>
      <c r="O4" s="12" t="s">
        <v>3</v>
      </c>
      <c r="P4" s="32">
        <f>ROUND(F4*(F$4+F$5+F$6+F$7+F$8+F$11)/F$11*I$2,0)+1</f>
        <v>21</v>
      </c>
      <c r="Q4" s="61">
        <f>[1]QB!$AL$4*P4^5+[1]QB!$AM$4*P4^4+[1]QB!$AN$4*P4^3+[1]QB!$AO$4*P4^2+[1]QB!$AP$4*P4+[1]QB!$AQ$4</f>
        <v>239.78216461555428</v>
      </c>
      <c r="S4" s="107"/>
      <c r="T4" s="32" t="s">
        <v>1275</v>
      </c>
      <c r="U4" s="32" t="s">
        <v>1276</v>
      </c>
      <c r="V4" s="32" t="s">
        <v>1275</v>
      </c>
      <c r="W4" s="32" t="s">
        <v>1276</v>
      </c>
      <c r="X4" s="32" t="s">
        <v>1275</v>
      </c>
      <c r="Y4" s="32" t="s">
        <v>1276</v>
      </c>
      <c r="Z4" s="32" t="s">
        <v>1275</v>
      </c>
      <c r="AA4" s="32" t="s">
        <v>1276</v>
      </c>
      <c r="AB4" s="32" t="s">
        <v>1275</v>
      </c>
      <c r="AC4" s="32" t="s">
        <v>1276</v>
      </c>
      <c r="AD4" s="32" t="s">
        <v>1275</v>
      </c>
      <c r="AE4" s="67" t="s">
        <v>1276</v>
      </c>
    </row>
    <row r="5" spans="2:31" x14ac:dyDescent="0.35">
      <c r="B5" s="97"/>
      <c r="E5" s="12" t="s">
        <v>4</v>
      </c>
      <c r="F5" s="7">
        <f>IF($C$2=$B$6,2,0)</f>
        <v>2</v>
      </c>
      <c r="H5" s="6" t="s">
        <v>17</v>
      </c>
      <c r="I5" s="32">
        <f>IF(ROW()-4&lt;=$I$2,ROW()-4,"")</f>
        <v>1</v>
      </c>
      <c r="J5" s="33"/>
      <c r="K5" s="28" t="b">
        <v>1</v>
      </c>
      <c r="L5" s="12" t="s">
        <v>941</v>
      </c>
      <c r="M5" s="7">
        <v>0.1</v>
      </c>
      <c r="O5" s="12" t="s">
        <v>4</v>
      </c>
      <c r="P5" s="32">
        <f>ROUND((F5+F8*0.5)*(F$4+F$5+F$6+F$7+F$8+F$11)/F$11*I$2,0)+1</f>
        <v>51</v>
      </c>
      <c r="Q5" s="61">
        <f>[1]RB!$AL$4*P5^5+[1]RB!$AM$4*P5^4+[1]RB!$AN$4*P5^3+[1]RB!$AO$4*P5^2+[1]RB!$AP$4*P5+[1]RB!$AQ$4</f>
        <v>100.61914351140797</v>
      </c>
      <c r="S5" s="12">
        <f>IF(ROW()-4&lt;=SUM($F$4:$F$11),ROW()-4,"")</f>
        <v>1</v>
      </c>
      <c r="T5" s="21" t="s">
        <v>1273</v>
      </c>
      <c r="U5" s="21" t="s">
        <v>1273</v>
      </c>
      <c r="V5" s="70" t="s">
        <v>1273</v>
      </c>
      <c r="W5" s="70" t="s">
        <v>1273</v>
      </c>
      <c r="X5" s="21" t="s">
        <v>1273</v>
      </c>
      <c r="Y5" s="21" t="s">
        <v>1273</v>
      </c>
      <c r="Z5" s="18" t="s">
        <v>1273</v>
      </c>
      <c r="AA5" s="18" t="s">
        <v>1273</v>
      </c>
      <c r="AB5" s="21" t="s">
        <v>1273</v>
      </c>
      <c r="AC5" s="21" t="s">
        <v>1273</v>
      </c>
      <c r="AD5" s="18" t="s">
        <v>1273</v>
      </c>
      <c r="AE5" s="7" t="s">
        <v>1273</v>
      </c>
    </row>
    <row r="6" spans="2:31" x14ac:dyDescent="0.35">
      <c r="B6" s="3" t="s">
        <v>2</v>
      </c>
      <c r="E6" s="12" t="s">
        <v>5</v>
      </c>
      <c r="F6" s="7">
        <f>IF($C$2=$B$6,2,0)</f>
        <v>2</v>
      </c>
      <c r="H6" s="6" t="s">
        <v>18</v>
      </c>
      <c r="I6" s="32">
        <f t="shared" ref="I6:I18" si="0">IF(ROW()-4&lt;=$I$2,ROW()-4,"")</f>
        <v>2</v>
      </c>
      <c r="J6" s="7"/>
      <c r="K6" s="28" t="b">
        <v>0</v>
      </c>
      <c r="L6" s="12" t="s">
        <v>942</v>
      </c>
      <c r="M6" s="7">
        <v>6</v>
      </c>
      <c r="O6" s="12" t="s">
        <v>5</v>
      </c>
      <c r="P6" s="32">
        <f>ROUND((F6+F8*0.5)*(F$4+F$5+F$6+F$7+F$8+F$11)/F$11*I$2,0)+1</f>
        <v>51</v>
      </c>
      <c r="Q6" s="61">
        <f>[1]WR!$AL$4*P6^5+[1]WR!$AM$4*P6^4+[1]WR!$AN$4*P6^3+[1]WR!$AO$4*P6^2+[1]WR!$AP$4*P6+[1]WR!$AQ$4</f>
        <v>127.59876580552776</v>
      </c>
      <c r="S6" s="12">
        <f t="shared" ref="S6:S22" si="1">IF(ROW()-4&lt;=SUM($F$4:$F$11),ROW()-4,"")</f>
        <v>2</v>
      </c>
      <c r="T6" s="21">
        <f>IF(ROW()-4&lt;=SUM($F$4:$F$11),COUNTIF('Default Rankings'!$I$3:$I$32,"&lt;"&amp;$I$2*($S6-1)+IF(MOD($S6,2)=0,$I$2-$F$13,$F$13))+1,"")</f>
        <v>1</v>
      </c>
      <c r="U6" s="68">
        <f>IF(ROW()-4&lt;=SUM($F$4:$F$11),[1]QB!$AL$4*T6^5+[1]QB!$AM$4*T6^4+[1]QB!$AN$4*T6^3+[1]QB!$AO$4*T6^2+[1]QB!$AP$4*T6+[1]QB!$AQ$4,"")</f>
        <v>374.67997820490683</v>
      </c>
      <c r="V6" s="70">
        <f>IF(ROW()-4&lt;=SUM($F$4:$F$11),COUNTIF('Default Rankings'!$M$3:$M$75,"&lt;"&amp;$I$2*($S6-1)+IF(MOD($S6,2)=0,$I$2-$F$13,$F$13))+1,"")</f>
        <v>9</v>
      </c>
      <c r="W6" s="71">
        <f>IF(ROW()-4&lt;=SUM($F$4:$F$11),[1]RB!$AL$4*V6^5+[1]RB!$AM$4*V6^4+[1]RB!$AN$4*V6^3+[1]RB!$AO$4*V6^2+[1]RB!$AP$4*V6+[1]RB!$AQ$4,"")</f>
        <v>243.98142709650267</v>
      </c>
      <c r="X6" s="21">
        <f>IF(ROW()-4&lt;=SUM($F$4:$F$11),COUNTIF('Default Rankings'!$Q$3:$Q$75,"&lt;"&amp;$I$2*($S6-1)+IF(MOD($S6,2)=0,$I$2-$F$13,$F$13))+1,"")</f>
        <v>9</v>
      </c>
      <c r="Y6" s="68">
        <f>IF(ROW()-4&lt;=SUM($F$4:$F$11),[1]WR!$AL$4*X6^5+[1]WR!$AM$4*X6^4+[1]WR!$AN$4*X6^3+[1]WR!$AO$4*X6^2+[1]WR!$AP$4*X6+[1]WR!$AQ$4,"")</f>
        <v>228.79963705731359</v>
      </c>
      <c r="Z6" s="70">
        <f>IF(ROW()-4&lt;=SUM($F$4:$F$11),COUNTIF('Default Rankings'!$U$3:$U$32,"&lt;"&amp;$I$2*($S6-1)+IF(MOD($S6,2)=0,$I$2-$F$13,$F$13))+1,"")</f>
        <v>2</v>
      </c>
      <c r="AA6" s="71">
        <f>IF(ROW()-4&lt;=SUM($F$4:$F$11),[1]TE!$AL$4*Z6^5+[1]TE!$AM$4*Z6^4+[1]TE!$AN$4*Z6^3+[1]TE!$AO$4*Z6^2+[1]TE!$AP$4*Z6+[1]TE!$AQ$4,"")</f>
        <v>208.10754808235669</v>
      </c>
      <c r="AB6" s="21">
        <f>IF(ROW()-4&lt;=SUM($F$4:$F$11),COUNTIF('Default Rankings'!$Y$3:$Y$22,"&lt;"&amp;$I$2*($S6-1)+IF(MOD($S6,2)=0,$I$2-$F$13,$F$13))+1,"")</f>
        <v>1</v>
      </c>
      <c r="AC6" s="68">
        <f>IF(ROW()-4&lt;=SUM($F$4:$F$11),[1]DST!$R$4*AB6^5+[1]DST!$S$4*AB6^4+[1]DST!$T$4*AB6^3+[1]DST!$U$4*AB6^2+[1]DST!$V$4*AB6+[1]DST!$W$4,"")</f>
        <v>159.5685114567469</v>
      </c>
      <c r="AD6" s="70">
        <f>IF(ROW()-4&lt;=SUM($F$4:$F$11),COUNTIF('Default Rankings'!$AC$3:$AC$22,"&lt;"&amp;$I$2*($S6-1)+IF(MOD($S6,2)=0,$I$2-$F$13,$F$13))+1,"")</f>
        <v>1</v>
      </c>
      <c r="AE6" s="74">
        <f>IF(ROW()-4&lt;=SUM($F$4:$F$11),[1]K!$AG$4*AD6^5+[1]K!$AH$4*AD6^4+[1]K!$AI$4*AD6^3+[1]K!$AJ$4*AD6^2+[1]K!$AK$4*AD6+[1]K!$AL$4,"")</f>
        <v>184.15445730783739</v>
      </c>
    </row>
    <row r="7" spans="2:31" x14ac:dyDescent="0.35">
      <c r="B7" s="3"/>
      <c r="E7" s="12" t="s">
        <v>7</v>
      </c>
      <c r="F7" s="7">
        <f>IF($C$2=$B$6,1,0)</f>
        <v>1</v>
      </c>
      <c r="H7" s="6" t="s">
        <v>19</v>
      </c>
      <c r="I7" s="32">
        <f t="shared" si="0"/>
        <v>3</v>
      </c>
      <c r="J7" s="7"/>
      <c r="K7" s="28" t="b">
        <v>0</v>
      </c>
      <c r="L7" s="12" t="s">
        <v>943</v>
      </c>
      <c r="M7" s="7">
        <v>0.5</v>
      </c>
      <c r="O7" s="12" t="s">
        <v>7</v>
      </c>
      <c r="P7" s="32">
        <f>ROUND(F7*(F$4+F$5+F$6+F$7+F$8+F$11)/F$11*I$2,0)+1</f>
        <v>21</v>
      </c>
      <c r="Q7" s="61">
        <f>[1]TE!$AL$4*P7^5+[1]TE!$AM$4*P7^4+[1]TE!$AN$4*P7^3+[1]TE!$AO$4*P7^2+[1]TE!$AP$4*P7+[1]TE!$AQ$4</f>
        <v>90.748679110998268</v>
      </c>
      <c r="S7" s="12">
        <f t="shared" si="1"/>
        <v>3</v>
      </c>
      <c r="T7" s="21">
        <f>IF(ROW()-4&lt;=SUM($F$4:$F$11),COUNTIF('Default Rankings'!$I$3:$I$32,"&lt;"&amp;$I$2*($S7-1)+IF(MOD($S7,2)=0,$I$2-$F$13,$F$13))+1,"")</f>
        <v>1</v>
      </c>
      <c r="U7" s="68">
        <f>IF(ROW()-4&lt;=SUM($F$4:$F$11),[1]QB!$AL$4*T7^5+[1]QB!$AM$4*T7^4+[1]QB!$AN$4*T7^3+[1]QB!$AO$4*T7^2+[1]QB!$AP$4*T7+[1]QB!$AQ$4,"")</f>
        <v>374.67997820490683</v>
      </c>
      <c r="V7" s="70">
        <f>IF(ROW()-4&lt;=SUM($F$4:$F$11),COUNTIF('Default Rankings'!$M$3:$M$75,"&lt;"&amp;$I$2*($S7-1)+IF(MOD($S7,2)=0,$I$2-$F$13,$F$13))+1,"")</f>
        <v>11</v>
      </c>
      <c r="W7" s="71">
        <f>IF(ROW()-4&lt;=SUM($F$4:$F$11),[1]RB!$AL$4*V7^5+[1]RB!$AM$4*V7^4+[1]RB!$AN$4*V7^3+[1]RB!$AO$4*V7^2+[1]RB!$AP$4*V7+[1]RB!$AQ$4,"")</f>
        <v>226.82875109879842</v>
      </c>
      <c r="X7" s="21">
        <f>IF(ROW()-4&lt;=SUM($F$4:$F$11),COUNTIF('Default Rankings'!$Q$3:$Q$75,"&lt;"&amp;$I$2*($S7-1)+IF(MOD($S7,2)=0,$I$2-$F$13,$F$13))+1,"")</f>
        <v>11</v>
      </c>
      <c r="Y7" s="68">
        <f>IF(ROW()-4&lt;=SUM($F$4:$F$11),[1]WR!$AL$4*X7^5+[1]WR!$AM$4*X7^4+[1]WR!$AN$4*X7^3+[1]WR!$AO$4*X7^2+[1]WR!$AP$4*X7+[1]WR!$AQ$4,"")</f>
        <v>218.91428911206356</v>
      </c>
      <c r="Z7" s="70">
        <f>IF(ROW()-4&lt;=SUM($F$4:$F$11),COUNTIF('Default Rankings'!$U$3:$U$32,"&lt;"&amp;$I$2*($S7-1)+IF(MOD($S7,2)=0,$I$2-$F$13,$F$13))+1,"")</f>
        <v>2</v>
      </c>
      <c r="AA7" s="71">
        <f>IF(ROW()-4&lt;=SUM($F$4:$F$11),[1]TE!$AL$4*Z7^5+[1]TE!$AM$4*Z7^4+[1]TE!$AN$4*Z7^3+[1]TE!$AO$4*Z7^2+[1]TE!$AP$4*Z7+[1]TE!$AQ$4,"")</f>
        <v>208.10754808235669</v>
      </c>
      <c r="AB7" s="21">
        <f>IF(ROW()-4&lt;=SUM($F$4:$F$11),COUNTIF('Default Rankings'!$Y$3:$Y$22,"&lt;"&amp;$I$2*($S7-1)+IF(MOD($S7,2)=0,$I$2-$F$13,$F$13))+1,"")</f>
        <v>1</v>
      </c>
      <c r="AC7" s="68">
        <f>IF(ROW()-4&lt;=SUM($F$4:$F$11),[1]DST!$R$4*AB7^5+[1]DST!$S$4*AB7^4+[1]DST!$T$4*AB7^3+[1]DST!$U$4*AB7^2+[1]DST!$V$4*AB7+[1]DST!$W$4,"")</f>
        <v>159.5685114567469</v>
      </c>
      <c r="AD7" s="70">
        <f>IF(ROW()-4&lt;=SUM($F$4:$F$11),COUNTIF('Default Rankings'!$AC$3:$AC$22,"&lt;"&amp;$I$2*($S7-1)+IF(MOD($S7,2)=0,$I$2-$F$13,$F$13))+1,"")</f>
        <v>1</v>
      </c>
      <c r="AE7" s="74">
        <f>IF(ROW()-4&lt;=SUM($F$4:$F$11),[1]K!$AG$4*AD7^5+[1]K!$AH$4*AD7^4+[1]K!$AI$4*AD7^3+[1]K!$AJ$4*AD7^2+[1]K!$AK$4*AD7+[1]K!$AL$4,"")</f>
        <v>184.15445730783739</v>
      </c>
    </row>
    <row r="8" spans="2:31" ht="15" thickBot="1" x14ac:dyDescent="0.4">
      <c r="B8" s="4"/>
      <c r="E8" s="12" t="s">
        <v>6</v>
      </c>
      <c r="F8" s="7">
        <f>IF($C$2=$B$6,1,0)</f>
        <v>1</v>
      </c>
      <c r="H8" s="6" t="s">
        <v>20</v>
      </c>
      <c r="I8" s="32">
        <f t="shared" si="0"/>
        <v>4</v>
      </c>
      <c r="J8" s="7"/>
      <c r="K8" s="28" t="b">
        <v>0</v>
      </c>
      <c r="L8" s="12" t="s">
        <v>944</v>
      </c>
      <c r="M8" s="7">
        <v>0.1</v>
      </c>
      <c r="O8" s="12" t="s">
        <v>8</v>
      </c>
      <c r="P8" s="32">
        <f>ROUND(F9*I2,0)+1</f>
        <v>11</v>
      </c>
      <c r="Q8" s="61">
        <f>[1]DST!$R$4*P8^5+[1]DST!$S$4*P8^4+[1]DST!$T$4*P8^3+[1]DST!$U$4*P8^2+[1]DST!$V$4*P8+[1]DST!$W$4</f>
        <v>106.63136533356882</v>
      </c>
      <c r="S8" s="12">
        <f t="shared" si="1"/>
        <v>4</v>
      </c>
      <c r="T8" s="21">
        <f>IF(ROW()-4&lt;=SUM($F$4:$F$11),COUNTIF('Default Rankings'!$I$3:$I$32,"&lt;"&amp;$I$2*($S8-1)+IF(MOD($S8,2)=0,$I$2-$F$13,$F$13))+1,"")</f>
        <v>1</v>
      </c>
      <c r="U8" s="68">
        <f>IF(ROW()-4&lt;=SUM($F$4:$F$11),[1]QB!$AL$4*T8^5+[1]QB!$AM$4*T8^4+[1]QB!$AN$4*T8^3+[1]QB!$AO$4*T8^2+[1]QB!$AP$4*T8+[1]QB!$AQ$4,"")</f>
        <v>374.67997820490683</v>
      </c>
      <c r="V8" s="70">
        <f>IF(ROW()-4&lt;=SUM($F$4:$F$11),COUNTIF('Default Rankings'!$M$3:$M$75,"&lt;"&amp;$I$2*($S8-1)+IF(MOD($S8,2)=0,$I$2-$F$13,$F$13))+1,"")</f>
        <v>21</v>
      </c>
      <c r="W8" s="71">
        <f>IF(ROW()-4&lt;=SUM($F$4:$F$11),[1]RB!$AL$4*V8^5+[1]RB!$AM$4*V8^4+[1]RB!$AN$4*V8^3+[1]RB!$AO$4*V8^2+[1]RB!$AP$4*V8+[1]RB!$AQ$4,"")</f>
        <v>174.52230844536129</v>
      </c>
      <c r="X8" s="21">
        <f>IF(ROW()-4&lt;=SUM($F$4:$F$11),COUNTIF('Default Rankings'!$Q$3:$Q$75,"&lt;"&amp;$I$2*($S8-1)+IF(MOD($S8,2)=0,$I$2-$F$13,$F$13))+1,"")</f>
        <v>15</v>
      </c>
      <c r="Y8" s="68">
        <f>IF(ROW()-4&lt;=SUM($F$4:$F$11),[1]WR!$AL$4*X8^5+[1]WR!$AM$4*X8^4+[1]WR!$AN$4*X8^3+[1]WR!$AO$4*X8^2+[1]WR!$AP$4*X8+[1]WR!$AQ$4,"")</f>
        <v>202.36100678194288</v>
      </c>
      <c r="Z8" s="70">
        <f>IF(ROW()-4&lt;=SUM($F$4:$F$11),COUNTIF('Default Rankings'!$U$3:$U$32,"&lt;"&amp;$I$2*($S8-1)+IF(MOD($S8,2)=0,$I$2-$F$13,$F$13))+1,"")</f>
        <v>4</v>
      </c>
      <c r="AA8" s="71">
        <f>IF(ROW()-4&lt;=SUM($F$4:$F$11),[1]TE!$AL$4*Z8^5+[1]TE!$AM$4*Z8^4+[1]TE!$AN$4*Z8^3+[1]TE!$AO$4*Z8^2+[1]TE!$AP$4*Z8+[1]TE!$AQ$4,"")</f>
        <v>178.92781697588111</v>
      </c>
      <c r="AB8" s="21">
        <f>IF(ROW()-4&lt;=SUM($F$4:$F$11),COUNTIF('Default Rankings'!$Y$3:$Y$22,"&lt;"&amp;$I$2*($S8-1)+IF(MOD($S8,2)=0,$I$2-$F$13,$F$13))+1,"")</f>
        <v>1</v>
      </c>
      <c r="AC8" s="68">
        <f>IF(ROW()-4&lt;=SUM($F$4:$F$11),[1]DST!$R$4*AB8^5+[1]DST!$S$4*AB8^4+[1]DST!$T$4*AB8^3+[1]DST!$U$4*AB8^2+[1]DST!$V$4*AB8+[1]DST!$W$4,"")</f>
        <v>159.5685114567469</v>
      </c>
      <c r="AD8" s="70">
        <f>IF(ROW()-4&lt;=SUM($F$4:$F$11),COUNTIF('Default Rankings'!$AC$3:$AC$22,"&lt;"&amp;$I$2*($S8-1)+IF(MOD($S8,2)=0,$I$2-$F$13,$F$13))+1,"")</f>
        <v>1</v>
      </c>
      <c r="AE8" s="74">
        <f>IF(ROW()-4&lt;=SUM($F$4:$F$11),[1]K!$AG$4*AD8^5+[1]K!$AH$4*AD8^4+[1]K!$AI$4*AD8^3+[1]K!$AJ$4*AD8^2+[1]K!$AK$4*AD8+[1]K!$AL$4,"")</f>
        <v>184.15445730783739</v>
      </c>
    </row>
    <row r="9" spans="2:31" ht="15" thickBot="1" x14ac:dyDescent="0.4">
      <c r="E9" s="12" t="s">
        <v>8</v>
      </c>
      <c r="F9" s="7">
        <f>IF($C$2=$B$6,1,0)</f>
        <v>1</v>
      </c>
      <c r="H9" s="6" t="s">
        <v>21</v>
      </c>
      <c r="I9" s="32">
        <f t="shared" si="0"/>
        <v>5</v>
      </c>
      <c r="J9" s="7"/>
      <c r="K9" s="28"/>
      <c r="L9" s="12" t="s">
        <v>945</v>
      </c>
      <c r="M9" s="7">
        <v>6</v>
      </c>
      <c r="O9" s="13" t="s">
        <v>9</v>
      </c>
      <c r="P9" s="34">
        <f>ROUND(F10*I2,0)+1</f>
        <v>11</v>
      </c>
      <c r="Q9" s="62">
        <f>[1]K!$AG$4*P9^5+[1]K!$AH$4*P9^4+[1]K!$AI$4*P9^3+[1]K!$AJ$4*P9^2+[1]K!$AK$4*P9+[1]K!$AL$4</f>
        <v>136.23189682931047</v>
      </c>
      <c r="S9" s="12">
        <f t="shared" si="1"/>
        <v>5</v>
      </c>
      <c r="T9" s="21">
        <f>IF(ROW()-4&lt;=SUM($F$4:$F$11),COUNTIF('Default Rankings'!$I$3:$I$32,"&lt;"&amp;$I$2*($S9-1)+IF(MOD($S9,2)=0,$I$2-$F$13,$F$13))+1,"")</f>
        <v>1</v>
      </c>
      <c r="U9" s="68">
        <f>IF(ROW()-4&lt;=SUM($F$4:$F$11),[1]QB!$AL$4*T9^5+[1]QB!$AM$4*T9^4+[1]QB!$AN$4*T9^3+[1]QB!$AO$4*T9^2+[1]QB!$AP$4*T9+[1]QB!$AQ$4,"")</f>
        <v>374.67997820490683</v>
      </c>
      <c r="V9" s="70">
        <f>IF(ROW()-4&lt;=SUM($F$4:$F$11),COUNTIF('Default Rankings'!$M$3:$M$75,"&lt;"&amp;$I$2*($S9-1)+IF(MOD($S9,2)=0,$I$2-$F$13,$F$13))+1,"")</f>
        <v>21</v>
      </c>
      <c r="W9" s="71">
        <f>IF(ROW()-4&lt;=SUM($F$4:$F$11),[1]RB!$AL$4*V9^5+[1]RB!$AM$4*V9^4+[1]RB!$AN$4*V9^3+[1]RB!$AO$4*V9^2+[1]RB!$AP$4*V9+[1]RB!$AQ$4,"")</f>
        <v>174.52230844536129</v>
      </c>
      <c r="X9" s="21">
        <f>IF(ROW()-4&lt;=SUM($F$4:$F$11),COUNTIF('Default Rankings'!$Q$3:$Q$75,"&lt;"&amp;$I$2*($S9-1)+IF(MOD($S9,2)=0,$I$2-$F$13,$F$13))+1,"")</f>
        <v>19</v>
      </c>
      <c r="Y9" s="68">
        <f>IF(ROW()-4&lt;=SUM($F$4:$F$11),[1]WR!$AL$4*X9^5+[1]WR!$AM$4*X9^4+[1]WR!$AN$4*X9^3+[1]WR!$AO$4*X9^2+[1]WR!$AP$4*X9+[1]WR!$AQ$4,"")</f>
        <v>189.17602456509798</v>
      </c>
      <c r="Z9" s="70">
        <f>IF(ROW()-4&lt;=SUM($F$4:$F$11),COUNTIF('Default Rankings'!$U$3:$U$32,"&lt;"&amp;$I$2*($S9-1)+IF(MOD($S9,2)=0,$I$2-$F$13,$F$13))+1,"")</f>
        <v>4</v>
      </c>
      <c r="AA9" s="71">
        <f>IF(ROW()-4&lt;=SUM($F$4:$F$11),[1]TE!$AL$4*Z9^5+[1]TE!$AM$4*Z9^4+[1]TE!$AN$4*Z9^3+[1]TE!$AO$4*Z9^2+[1]TE!$AP$4*Z9+[1]TE!$AQ$4,"")</f>
        <v>178.92781697588111</v>
      </c>
      <c r="AB9" s="21">
        <f>IF(ROW()-4&lt;=SUM($F$4:$F$11),COUNTIF('Default Rankings'!$Y$3:$Y$22,"&lt;"&amp;$I$2*($S9-1)+IF(MOD($S9,2)=0,$I$2-$F$13,$F$13))+1,"")</f>
        <v>1</v>
      </c>
      <c r="AC9" s="68">
        <f>IF(ROW()-4&lt;=SUM($F$4:$F$11),[1]DST!$R$4*AB9^5+[1]DST!$S$4*AB9^4+[1]DST!$T$4*AB9^3+[1]DST!$U$4*AB9^2+[1]DST!$V$4*AB9+[1]DST!$W$4,"")</f>
        <v>159.5685114567469</v>
      </c>
      <c r="AD9" s="70">
        <f>IF(ROW()-4&lt;=SUM($F$4:$F$11),COUNTIF('Default Rankings'!$AC$3:$AC$22,"&lt;"&amp;$I$2*($S9-1)+IF(MOD($S9,2)=0,$I$2-$F$13,$F$13))+1,"")</f>
        <v>1</v>
      </c>
      <c r="AE9" s="74">
        <f>IF(ROW()-4&lt;=SUM($F$4:$F$11),[1]K!$AG$4*AD9^5+[1]K!$AH$4*AD9^4+[1]K!$AI$4*AD9^3+[1]K!$AJ$4*AD9^2+[1]K!$AK$4*AD9+[1]K!$AL$4,"")</f>
        <v>184.15445730783739</v>
      </c>
    </row>
    <row r="10" spans="2:31" x14ac:dyDescent="0.35">
      <c r="E10" s="12" t="s">
        <v>9</v>
      </c>
      <c r="F10" s="7">
        <f>IF($C$2=$B$6,1,0)</f>
        <v>1</v>
      </c>
      <c r="H10" s="6" t="s">
        <v>22</v>
      </c>
      <c r="I10" s="32">
        <f t="shared" si="0"/>
        <v>6</v>
      </c>
      <c r="J10" s="7"/>
      <c r="K10" s="28"/>
      <c r="L10" s="12" t="s">
        <v>946</v>
      </c>
      <c r="M10" s="7">
        <v>-2</v>
      </c>
      <c r="S10" s="12">
        <f t="shared" si="1"/>
        <v>6</v>
      </c>
      <c r="T10" s="21">
        <f>IF(ROW()-4&lt;=SUM($F$4:$F$11),COUNTIF('Default Rankings'!$I$3:$I$32,"&lt;"&amp;$I$2*($S10-1)+IF(MOD($S10,2)=0,$I$2-$F$13,$F$13))+1,"")</f>
        <v>2</v>
      </c>
      <c r="U10" s="68">
        <f>IF(ROW()-4&lt;=SUM($F$4:$F$11),[1]QB!$AL$4*T10^5+[1]QB!$AM$4*T10^4+[1]QB!$AN$4*T10^3+[1]QB!$AO$4*T10^2+[1]QB!$AP$4*T10+[1]QB!$AQ$4,"")</f>
        <v>350.60151039662412</v>
      </c>
      <c r="V10" s="70">
        <f>IF(ROW()-4&lt;=SUM($F$4:$F$11),COUNTIF('Default Rankings'!$M$3:$M$75,"&lt;"&amp;$I$2*($S10-1)+IF(MOD($S10,2)=0,$I$2-$F$13,$F$13))+1,"")</f>
        <v>25</v>
      </c>
      <c r="W10" s="71">
        <f>IF(ROW()-4&lt;=SUM($F$4:$F$11),[1]RB!$AL$4*V10^5+[1]RB!$AM$4*V10^4+[1]RB!$AN$4*V10^3+[1]RB!$AO$4*V10^2+[1]RB!$AP$4*V10+[1]RB!$AQ$4,"")</f>
        <v>162.499440323729</v>
      </c>
      <c r="X10" s="21">
        <f>IF(ROW()-4&lt;=SUM($F$4:$F$11),COUNTIF('Default Rankings'!$Q$3:$Q$75,"&lt;"&amp;$I$2*($S10-1)+IF(MOD($S10,2)=0,$I$2-$F$13,$F$13))+1,"")</f>
        <v>30</v>
      </c>
      <c r="Y10" s="68">
        <f>IF(ROW()-4&lt;=SUM($F$4:$F$11),[1]WR!$AL$4*X10^5+[1]WR!$AM$4*X10^4+[1]WR!$AN$4*X10^3+[1]WR!$AO$4*X10^2+[1]WR!$AP$4*X10+[1]WR!$AQ$4,"")</f>
        <v>163.35694604601736</v>
      </c>
      <c r="Z10" s="70">
        <f>IF(ROW()-4&lt;=SUM($F$4:$F$11),COUNTIF('Default Rankings'!$U$3:$U$32,"&lt;"&amp;$I$2*($S10-1)+IF(MOD($S10,2)=0,$I$2-$F$13,$F$13))+1,"")</f>
        <v>4</v>
      </c>
      <c r="AA10" s="71">
        <f>IF(ROW()-4&lt;=SUM($F$4:$F$11),[1]TE!$AL$4*Z10^5+[1]TE!$AM$4*Z10^4+[1]TE!$AN$4*Z10^3+[1]TE!$AO$4*Z10^2+[1]TE!$AP$4*Z10+[1]TE!$AQ$4,"")</f>
        <v>178.92781697588111</v>
      </c>
      <c r="AB10" s="21">
        <f>IF(ROW()-4&lt;=SUM($F$4:$F$11),COUNTIF('Default Rankings'!$Y$3:$Y$22,"&lt;"&amp;$I$2*($S10-1)+IF(MOD($S10,2)=0,$I$2-$F$13,$F$13))+1,"")</f>
        <v>1</v>
      </c>
      <c r="AC10" s="68">
        <f>IF(ROW()-4&lt;=SUM($F$4:$F$11),[1]DST!$R$4*AB10^5+[1]DST!$S$4*AB10^4+[1]DST!$T$4*AB10^3+[1]DST!$U$4*AB10^2+[1]DST!$V$4*AB10+[1]DST!$W$4,"")</f>
        <v>159.5685114567469</v>
      </c>
      <c r="AD10" s="70">
        <f>IF(ROW()-4&lt;=SUM($F$4:$F$11),COUNTIF('Default Rankings'!$AC$3:$AC$22,"&lt;"&amp;$I$2*($S10-1)+IF(MOD($S10,2)=0,$I$2-$F$13,$F$13))+1,"")</f>
        <v>1</v>
      </c>
      <c r="AE10" s="74">
        <f>IF(ROW()-4&lt;=SUM($F$4:$F$11),[1]K!$AG$4*AD10^5+[1]K!$AH$4*AD10^4+[1]K!$AI$4*AD10^3+[1]K!$AJ$4*AD10^2+[1]K!$AK$4*AD10+[1]K!$AL$4,"")</f>
        <v>184.15445730783739</v>
      </c>
    </row>
    <row r="11" spans="2:31" ht="15" thickBot="1" x14ac:dyDescent="0.4">
      <c r="E11" s="13" t="s">
        <v>10</v>
      </c>
      <c r="F11" s="9">
        <f>IF($C$2=$B$6,7,0)</f>
        <v>7</v>
      </c>
      <c r="H11" s="6" t="s">
        <v>23</v>
      </c>
      <c r="I11" s="32">
        <f t="shared" si="0"/>
        <v>7</v>
      </c>
      <c r="J11" s="7"/>
      <c r="K11" s="28"/>
      <c r="L11" s="12" t="s">
        <v>947</v>
      </c>
      <c r="M11" s="7">
        <v>-2</v>
      </c>
      <c r="S11" s="12">
        <f t="shared" si="1"/>
        <v>7</v>
      </c>
      <c r="T11" s="21">
        <f>IF(ROW()-4&lt;=SUM($F$4:$F$11),COUNTIF('Default Rankings'!$I$3:$I$32,"&lt;"&amp;$I$2*($S11-1)+IF(MOD($S11,2)=0,$I$2-$F$13,$F$13))+1,"")</f>
        <v>2</v>
      </c>
      <c r="U11" s="68">
        <f>IF(ROW()-4&lt;=SUM($F$4:$F$11),[1]QB!$AL$4*T11^5+[1]QB!$AM$4*T11^4+[1]QB!$AN$4*T11^3+[1]QB!$AO$4*T11^2+[1]QB!$AP$4*T11+[1]QB!$AQ$4,"")</f>
        <v>350.60151039662412</v>
      </c>
      <c r="V11" s="70">
        <f>IF(ROW()-4&lt;=SUM($F$4:$F$11),COUNTIF('Default Rankings'!$M$3:$M$75,"&lt;"&amp;$I$2*($S11-1)+IF(MOD($S11,2)=0,$I$2-$F$13,$F$13))+1,"")</f>
        <v>29</v>
      </c>
      <c r="W11" s="71">
        <f>IF(ROW()-4&lt;=SUM($F$4:$F$11),[1]RB!$AL$4*V11^5+[1]RB!$AM$4*V11^4+[1]RB!$AN$4*V11^3+[1]RB!$AO$4*V11^2+[1]RB!$AP$4*V11+[1]RB!$AQ$4,"")</f>
        <v>152.53133271108516</v>
      </c>
      <c r="X11" s="21">
        <f>IF(ROW()-4&lt;=SUM($F$4:$F$11),COUNTIF('Default Rankings'!$Q$3:$Q$75,"&lt;"&amp;$I$2*($S11-1)+IF(MOD($S11,2)=0,$I$2-$F$13,$F$13))+1,"")</f>
        <v>30</v>
      </c>
      <c r="Y11" s="68">
        <f>IF(ROW()-4&lt;=SUM($F$4:$F$11),[1]WR!$AL$4*X11^5+[1]WR!$AM$4*X11^4+[1]WR!$AN$4*X11^3+[1]WR!$AO$4*X11^2+[1]WR!$AP$4*X11+[1]WR!$AQ$4,"")</f>
        <v>163.35694604601736</v>
      </c>
      <c r="Z11" s="70">
        <f>IF(ROW()-4&lt;=SUM($F$4:$F$11),COUNTIF('Default Rankings'!$U$3:$U$32,"&lt;"&amp;$I$2*($S11-1)+IF(MOD($S11,2)=0,$I$2-$F$13,$F$13))+1,"")</f>
        <v>4</v>
      </c>
      <c r="AA11" s="71">
        <f>IF(ROW()-4&lt;=SUM($F$4:$F$11),[1]TE!$AL$4*Z11^5+[1]TE!$AM$4*Z11^4+[1]TE!$AN$4*Z11^3+[1]TE!$AO$4*Z11^2+[1]TE!$AP$4*Z11+[1]TE!$AQ$4,"")</f>
        <v>178.92781697588111</v>
      </c>
      <c r="AB11" s="21">
        <f>IF(ROW()-4&lt;=SUM($F$4:$F$11),COUNTIF('Default Rankings'!$Y$3:$Y$22,"&lt;"&amp;$I$2*($S11-1)+IF(MOD($S11,2)=0,$I$2-$F$13,$F$13))+1,"")</f>
        <v>1</v>
      </c>
      <c r="AC11" s="68">
        <f>IF(ROW()-4&lt;=SUM($F$4:$F$11),[1]DST!$R$4*AB11^5+[1]DST!$S$4*AB11^4+[1]DST!$T$4*AB11^3+[1]DST!$U$4*AB11^2+[1]DST!$V$4*AB11+[1]DST!$W$4,"")</f>
        <v>159.5685114567469</v>
      </c>
      <c r="AD11" s="70">
        <f>IF(ROW()-4&lt;=SUM($F$4:$F$11),COUNTIF('Default Rankings'!$AC$3:$AC$22,"&lt;"&amp;$I$2*($S11-1)+IF(MOD($S11,2)=0,$I$2-$F$13,$F$13))+1,"")</f>
        <v>1</v>
      </c>
      <c r="AE11" s="74">
        <f>IF(ROW()-4&lt;=SUM($F$4:$F$11),[1]K!$AG$4*AD11^5+[1]K!$AH$4*AD11^4+[1]K!$AI$4*AD11^3+[1]K!$AJ$4*AD11^2+[1]K!$AK$4*AD11+[1]K!$AL$4,"")</f>
        <v>184.15445730783739</v>
      </c>
    </row>
    <row r="12" spans="2:31" ht="15" thickBot="1" x14ac:dyDescent="0.4">
      <c r="H12" s="6" t="s">
        <v>24</v>
      </c>
      <c r="I12" s="32">
        <f t="shared" si="0"/>
        <v>8</v>
      </c>
      <c r="J12" s="7"/>
      <c r="K12" s="28"/>
      <c r="L12" s="12" t="s">
        <v>948</v>
      </c>
      <c r="M12" s="7">
        <v>3</v>
      </c>
      <c r="S12" s="12">
        <f t="shared" si="1"/>
        <v>8</v>
      </c>
      <c r="T12" s="21">
        <f>IF(ROW()-4&lt;=SUM($F$4:$F$11),COUNTIF('Default Rankings'!$I$3:$I$32,"&lt;"&amp;$I$2*($S12-1)+IF(MOD($S12,2)=0,$I$2-$F$13,$F$13))+1,"")</f>
        <v>5</v>
      </c>
      <c r="U12" s="68">
        <f>IF(ROW()-4&lt;=SUM($F$4:$F$11),[1]QB!$AL$4*T12^5+[1]QB!$AM$4*T12^4+[1]QB!$AN$4*T12^3+[1]QB!$AO$4*T12^2+[1]QB!$AP$4*T12+[1]QB!$AQ$4,"")</f>
        <v>308.54461852924942</v>
      </c>
      <c r="V12" s="70">
        <f>IF(ROW()-4&lt;=SUM($F$4:$F$11),COUNTIF('Default Rankings'!$M$3:$M$75,"&lt;"&amp;$I$2*($S12-1)+IF(MOD($S12,2)=0,$I$2-$F$13,$F$13))+1,"")</f>
        <v>31</v>
      </c>
      <c r="W12" s="71">
        <f>IF(ROW()-4&lt;=SUM($F$4:$F$11),[1]RB!$AL$4*V12^5+[1]RB!$AM$4*V12^4+[1]RB!$AN$4*V12^3+[1]RB!$AO$4*V12^2+[1]RB!$AP$4*V12+[1]RB!$AQ$4,"")</f>
        <v>147.91732086060642</v>
      </c>
      <c r="X12" s="21">
        <f>IF(ROW()-4&lt;=SUM($F$4:$F$11),COUNTIF('Default Rankings'!$Q$3:$Q$75,"&lt;"&amp;$I$2*($S12-1)+IF(MOD($S12,2)=0,$I$2-$F$13,$F$13))+1,"")</f>
        <v>37</v>
      </c>
      <c r="Y12" s="68">
        <f>IF(ROW()-4&lt;=SUM($F$4:$F$11),[1]WR!$AL$4*X12^5+[1]WR!$AM$4*X12^4+[1]WR!$AN$4*X12^3+[1]WR!$AO$4*X12^2+[1]WR!$AP$4*X12+[1]WR!$AQ$4,"")</f>
        <v>150.75462431771678</v>
      </c>
      <c r="Z12" s="70">
        <f>IF(ROW()-4&lt;=SUM($F$4:$F$11),COUNTIF('Default Rankings'!$U$3:$U$32,"&lt;"&amp;$I$2*($S12-1)+IF(MOD($S12,2)=0,$I$2-$F$13,$F$13))+1,"")</f>
        <v>8</v>
      </c>
      <c r="AA12" s="71">
        <f>IF(ROW()-4&lt;=SUM($F$4:$F$11),[1]TE!$AL$4*Z12^5+[1]TE!$AM$4*Z12^4+[1]TE!$AN$4*Z12^3+[1]TE!$AO$4*Z12^2+[1]TE!$AP$4*Z12+[1]TE!$AQ$4,"")</f>
        <v>142.27631738401365</v>
      </c>
      <c r="AB12" s="21">
        <f>IF(ROW()-4&lt;=SUM($F$4:$F$11),COUNTIF('Default Rankings'!$Y$3:$Y$22,"&lt;"&amp;$I$2*($S12-1)+IF(MOD($S12,2)=0,$I$2-$F$13,$F$13))+1,"")</f>
        <v>1</v>
      </c>
      <c r="AC12" s="68">
        <f>IF(ROW()-4&lt;=SUM($F$4:$F$11),[1]DST!$R$4*AB12^5+[1]DST!$S$4*AB12^4+[1]DST!$T$4*AB12^3+[1]DST!$U$4*AB12^2+[1]DST!$V$4*AB12+[1]DST!$W$4,"")</f>
        <v>159.5685114567469</v>
      </c>
      <c r="AD12" s="70">
        <f>IF(ROW()-4&lt;=SUM($F$4:$F$11),COUNTIF('Default Rankings'!$AC$3:$AC$22,"&lt;"&amp;$I$2*($S12-1)+IF(MOD($S12,2)=0,$I$2-$F$13,$F$13))+1,"")</f>
        <v>1</v>
      </c>
      <c r="AE12" s="74">
        <f>IF(ROW()-4&lt;=SUM($F$4:$F$11),[1]K!$AG$4*AD12^5+[1]K!$AH$4*AD12^4+[1]K!$AI$4*AD12^3+[1]K!$AJ$4*AD12^2+[1]K!$AK$4*AD12+[1]K!$AL$4,"")</f>
        <v>184.15445730783739</v>
      </c>
    </row>
    <row r="13" spans="2:31" ht="15" thickBot="1" x14ac:dyDescent="0.4">
      <c r="C13" s="100" t="s">
        <v>34</v>
      </c>
      <c r="D13" s="101"/>
      <c r="E13" s="102"/>
      <c r="F13" s="2">
        <v>2</v>
      </c>
      <c r="H13" s="6" t="s">
        <v>25</v>
      </c>
      <c r="I13" s="32">
        <f t="shared" si="0"/>
        <v>9</v>
      </c>
      <c r="J13" s="7"/>
      <c r="K13" s="28"/>
      <c r="L13" s="12" t="s">
        <v>949</v>
      </c>
      <c r="M13" s="7">
        <v>4</v>
      </c>
      <c r="S13" s="12">
        <f t="shared" si="1"/>
        <v>9</v>
      </c>
      <c r="T13" s="21">
        <f>IF(ROW()-4&lt;=SUM($F$4:$F$11),COUNTIF('Default Rankings'!$I$3:$I$32,"&lt;"&amp;$I$2*($S13-1)+IF(MOD($S13,2)=0,$I$2-$F$13,$F$13))+1,"")</f>
        <v>5</v>
      </c>
      <c r="U13" s="68">
        <f>IF(ROW()-4&lt;=SUM($F$4:$F$11),[1]QB!$AL$4*T13^5+[1]QB!$AM$4*T13^4+[1]QB!$AN$4*T13^3+[1]QB!$AO$4*T13^2+[1]QB!$AP$4*T13+[1]QB!$AQ$4,"")</f>
        <v>308.54461852924942</v>
      </c>
      <c r="V13" s="70">
        <f>IF(ROW()-4&lt;=SUM($F$4:$F$11),COUNTIF('Default Rankings'!$M$3:$M$75,"&lt;"&amp;$I$2*($S13-1)+IF(MOD($S13,2)=0,$I$2-$F$13,$F$13))+1,"")</f>
        <v>34</v>
      </c>
      <c r="W13" s="71">
        <f>IF(ROW()-4&lt;=SUM($F$4:$F$11),[1]RB!$AL$4*V13^5+[1]RB!$AM$4*V13^4+[1]RB!$AN$4*V13^3+[1]RB!$AO$4*V13^2+[1]RB!$AP$4*V13+[1]RB!$AQ$4,"")</f>
        <v>141.14902952467241</v>
      </c>
      <c r="X13" s="21">
        <f>IF(ROW()-4&lt;=SUM($F$4:$F$11),COUNTIF('Default Rankings'!$Q$3:$Q$75,"&lt;"&amp;$I$2*($S13-1)+IF(MOD($S13,2)=0,$I$2-$F$13,$F$13))+1,"")</f>
        <v>38</v>
      </c>
      <c r="Y13" s="68">
        <f>IF(ROW()-4&lt;=SUM($F$4:$F$11),[1]WR!$AL$4*X13^5+[1]WR!$AM$4*X13^4+[1]WR!$AN$4*X13^3+[1]WR!$AO$4*X13^2+[1]WR!$AP$4*X13+[1]WR!$AQ$4,"")</f>
        <v>149.05138506791118</v>
      </c>
      <c r="Z13" s="70">
        <f>IF(ROW()-4&lt;=SUM($F$4:$F$11),COUNTIF('Default Rankings'!$U$3:$U$32,"&lt;"&amp;$I$2*($S13-1)+IF(MOD($S13,2)=0,$I$2-$F$13,$F$13))+1,"")</f>
        <v>8</v>
      </c>
      <c r="AA13" s="71">
        <f>IF(ROW()-4&lt;=SUM($F$4:$F$11),[1]TE!$AL$4*Z13^5+[1]TE!$AM$4*Z13^4+[1]TE!$AN$4*Z13^3+[1]TE!$AO$4*Z13^2+[1]TE!$AP$4*Z13+[1]TE!$AQ$4,"")</f>
        <v>142.27631738401365</v>
      </c>
      <c r="AB13" s="21">
        <f>IF(ROW()-4&lt;=SUM($F$4:$F$11),COUNTIF('Default Rankings'!$Y$3:$Y$22,"&lt;"&amp;$I$2*($S13-1)+IF(MOD($S13,2)=0,$I$2-$F$13,$F$13))+1,"")</f>
        <v>1</v>
      </c>
      <c r="AC13" s="68">
        <f>IF(ROW()-4&lt;=SUM($F$4:$F$11),[1]DST!$R$4*AB13^5+[1]DST!$S$4*AB13^4+[1]DST!$T$4*AB13^3+[1]DST!$U$4*AB13^2+[1]DST!$V$4*AB13+[1]DST!$W$4,"")</f>
        <v>159.5685114567469</v>
      </c>
      <c r="AD13" s="70">
        <f>IF(ROW()-4&lt;=SUM($F$4:$F$11),COUNTIF('Default Rankings'!$AC$3:$AC$22,"&lt;"&amp;$I$2*($S13-1)+IF(MOD($S13,2)=0,$I$2-$F$13,$F$13))+1,"")</f>
        <v>1</v>
      </c>
      <c r="AE13" s="74">
        <f>IF(ROW()-4&lt;=SUM($F$4:$F$11),[1]K!$AG$4*AD13^5+[1]K!$AH$4*AD13^4+[1]K!$AI$4*AD13^3+[1]K!$AJ$4*AD13^2+[1]K!$AK$4*AD13+[1]K!$AL$4,"")</f>
        <v>184.15445730783739</v>
      </c>
    </row>
    <row r="14" spans="2:31" ht="15" thickBot="1" x14ac:dyDescent="0.4">
      <c r="C14" s="16"/>
      <c r="H14" s="6" t="s">
        <v>26</v>
      </c>
      <c r="I14" s="32">
        <f t="shared" si="0"/>
        <v>10</v>
      </c>
      <c r="J14" s="7"/>
      <c r="K14" s="28"/>
      <c r="L14" s="58" t="s">
        <v>950</v>
      </c>
      <c r="M14" s="59">
        <v>5</v>
      </c>
      <c r="S14" s="12">
        <f t="shared" si="1"/>
        <v>10</v>
      </c>
      <c r="T14" s="21">
        <f>IF(ROW()-4&lt;=SUM($F$4:$F$11),COUNTIF('Default Rankings'!$I$3:$I$32,"&lt;"&amp;$I$2*($S14-1)+IF(MOD($S14,2)=0,$I$2-$F$13,$F$13))+1,"")</f>
        <v>9</v>
      </c>
      <c r="U14" s="68">
        <f>IF(ROW()-4&lt;=SUM($F$4:$F$11),[1]QB!$AL$4*T14^5+[1]QB!$AM$4*T14^4+[1]QB!$AN$4*T14^3+[1]QB!$AO$4*T14^2+[1]QB!$AP$4*T14+[1]QB!$AQ$4,"")</f>
        <v>288.32647094270362</v>
      </c>
      <c r="V14" s="70">
        <f>IF(ROW()-4&lt;=SUM($F$4:$F$11),COUNTIF('Default Rankings'!$M$3:$M$75,"&lt;"&amp;$I$2*($S14-1)+IF(MOD($S14,2)=0,$I$2-$F$13,$F$13))+1,"")</f>
        <v>38</v>
      </c>
      <c r="W14" s="71">
        <f>IF(ROW()-4&lt;=SUM($F$4:$F$11),[1]RB!$AL$4*V14^5+[1]RB!$AM$4*V14^4+[1]RB!$AN$4*V14^3+[1]RB!$AO$4*V14^2+[1]RB!$AP$4*V14+[1]RB!$AQ$4,"")</f>
        <v>132.05526851625552</v>
      </c>
      <c r="X14" s="21">
        <f>IF(ROW()-4&lt;=SUM($F$4:$F$11),COUNTIF('Default Rankings'!$Q$3:$Q$75,"&lt;"&amp;$I$2*($S14-1)+IF(MOD($S14,2)=0,$I$2-$F$13,$F$13))+1,"")</f>
        <v>46</v>
      </c>
      <c r="Y14" s="68">
        <f>IF(ROW()-4&lt;=SUM($F$4:$F$11),[1]WR!$AL$4*X14^5+[1]WR!$AM$4*X14^4+[1]WR!$AN$4*X14^3+[1]WR!$AO$4*X14^2+[1]WR!$AP$4*X14+[1]WR!$AQ$4,"")</f>
        <v>135.76453573453938</v>
      </c>
      <c r="Z14" s="70">
        <f>IF(ROW()-4&lt;=SUM($F$4:$F$11),COUNTIF('Default Rankings'!$U$3:$U$32,"&lt;"&amp;$I$2*($S14-1)+IF(MOD($S14,2)=0,$I$2-$F$13,$F$13))+1,"")</f>
        <v>8</v>
      </c>
      <c r="AA14" s="71">
        <f>IF(ROW()-4&lt;=SUM($F$4:$F$11),[1]TE!$AL$4*Z14^5+[1]TE!$AM$4*Z14^4+[1]TE!$AN$4*Z14^3+[1]TE!$AO$4*Z14^2+[1]TE!$AP$4*Z14+[1]TE!$AQ$4,"")</f>
        <v>142.27631738401365</v>
      </c>
      <c r="AB14" s="21">
        <f>IF(ROW()-4&lt;=SUM($F$4:$F$11),COUNTIF('Default Rankings'!$Y$3:$Y$22,"&lt;"&amp;$I$2*($S14-1)+IF(MOD($S14,2)=0,$I$2-$F$13,$F$13))+1,"")</f>
        <v>1</v>
      </c>
      <c r="AC14" s="68">
        <f>IF(ROW()-4&lt;=SUM($F$4:$F$11),[1]DST!$R$4*AB14^5+[1]DST!$S$4*AB14^4+[1]DST!$T$4*AB14^3+[1]DST!$U$4*AB14^2+[1]DST!$V$4*AB14+[1]DST!$W$4,"")</f>
        <v>159.5685114567469</v>
      </c>
      <c r="AD14" s="70">
        <f>IF(ROW()-4&lt;=SUM($F$4:$F$11),COUNTIF('Default Rankings'!$AC$3:$AC$22,"&lt;"&amp;$I$2*($S14-1)+IF(MOD($S14,2)=0,$I$2-$F$13,$F$13))+1,"")</f>
        <v>1</v>
      </c>
      <c r="AE14" s="74">
        <f>IF(ROW()-4&lt;=SUM($F$4:$F$11),[1]K!$AG$4*AD14^5+[1]K!$AH$4*AD14^4+[1]K!$AI$4*AD14^3+[1]K!$AJ$4*AD14^2+[1]K!$AK$4*AD14+[1]K!$AL$4,"")</f>
        <v>184.15445730783739</v>
      </c>
    </row>
    <row r="15" spans="2:31" x14ac:dyDescent="0.35">
      <c r="E15" s="98" t="s">
        <v>1364</v>
      </c>
      <c r="F15" s="99"/>
      <c r="H15" s="6" t="s">
        <v>27</v>
      </c>
      <c r="I15" s="32" t="str">
        <f t="shared" si="0"/>
        <v/>
      </c>
      <c r="J15" s="7"/>
      <c r="K15" s="28"/>
      <c r="L15" s="58" t="s">
        <v>951</v>
      </c>
      <c r="M15" s="59">
        <v>-1</v>
      </c>
      <c r="S15" s="12">
        <f t="shared" si="1"/>
        <v>11</v>
      </c>
      <c r="T15" s="21">
        <f>IF(ROW()-4&lt;=SUM($F$4:$F$11),COUNTIF('Default Rankings'!$I$3:$I$32,"&lt;"&amp;$I$2*($S15-1)+IF(MOD($S15,2)=0,$I$2-$F$13,$F$13))+1,"")</f>
        <v>9</v>
      </c>
      <c r="U15" s="68">
        <f>IF(ROW()-4&lt;=SUM($F$4:$F$11),[1]QB!$AL$4*T15^5+[1]QB!$AM$4*T15^4+[1]QB!$AN$4*T15^3+[1]QB!$AO$4*T15^2+[1]QB!$AP$4*T15+[1]QB!$AQ$4,"")</f>
        <v>288.32647094270362</v>
      </c>
      <c r="V15" s="70">
        <f>IF(ROW()-4&lt;=SUM($F$4:$F$11),COUNTIF('Default Rankings'!$M$3:$M$75,"&lt;"&amp;$I$2*($S15-1)+IF(MOD($S15,2)=0,$I$2-$F$13,$F$13))+1,"")</f>
        <v>42</v>
      </c>
      <c r="W15" s="71">
        <f>IF(ROW()-4&lt;=SUM($F$4:$F$11),[1]RB!$AL$4*V15^5+[1]RB!$AM$4*V15^4+[1]RB!$AN$4*V15^3+[1]RB!$AO$4*V15^2+[1]RB!$AP$4*V15+[1]RB!$AQ$4,"")</f>
        <v>122.64560807269152</v>
      </c>
      <c r="X15" s="21">
        <f>IF(ROW()-4&lt;=SUM($F$4:$F$11),COUNTIF('Default Rankings'!$Q$3:$Q$75,"&lt;"&amp;$I$2*($S15-1)+IF(MOD($S15,2)=0,$I$2-$F$13,$F$13))+1,"")</f>
        <v>46</v>
      </c>
      <c r="Y15" s="68">
        <f>IF(ROW()-4&lt;=SUM($F$4:$F$11),[1]WR!$AL$4*X15^5+[1]WR!$AM$4*X15^4+[1]WR!$AN$4*X15^3+[1]WR!$AO$4*X15^2+[1]WR!$AP$4*X15+[1]WR!$AQ$4,"")</f>
        <v>135.76453573453938</v>
      </c>
      <c r="Z15" s="70">
        <f>IF(ROW()-4&lt;=SUM($F$4:$F$11),COUNTIF('Default Rankings'!$U$3:$U$32,"&lt;"&amp;$I$2*($S15-1)+IF(MOD($S15,2)=0,$I$2-$F$13,$F$13))+1,"")</f>
        <v>8</v>
      </c>
      <c r="AA15" s="71">
        <f>IF(ROW()-4&lt;=SUM($F$4:$F$11),[1]TE!$AL$4*Z15^5+[1]TE!$AM$4*Z15^4+[1]TE!$AN$4*Z15^3+[1]TE!$AO$4*Z15^2+[1]TE!$AP$4*Z15+[1]TE!$AQ$4,"")</f>
        <v>142.27631738401365</v>
      </c>
      <c r="AB15" s="21">
        <f>IF(ROW()-4&lt;=SUM($F$4:$F$11),COUNTIF('Default Rankings'!$Y$3:$Y$22,"&lt;"&amp;$I$2*($S15-1)+IF(MOD($S15,2)=0,$I$2-$F$13,$F$13))+1,"")</f>
        <v>1</v>
      </c>
      <c r="AC15" s="68">
        <f>IF(ROW()-4&lt;=SUM($F$4:$F$11),[1]DST!$R$4*AB15^5+[1]DST!$S$4*AB15^4+[1]DST!$T$4*AB15^3+[1]DST!$U$4*AB15^2+[1]DST!$V$4*AB15+[1]DST!$W$4,"")</f>
        <v>159.5685114567469</v>
      </c>
      <c r="AD15" s="70">
        <f>IF(ROW()-4&lt;=SUM($F$4:$F$11),COUNTIF('Default Rankings'!$AC$3:$AC$22,"&lt;"&amp;$I$2*($S15-1)+IF(MOD($S15,2)=0,$I$2-$F$13,$F$13))+1,"")</f>
        <v>1</v>
      </c>
      <c r="AE15" s="74">
        <f>IF(ROW()-4&lt;=SUM($F$4:$F$11),[1]K!$AG$4*AD15^5+[1]K!$AH$4*AD15^4+[1]K!$AI$4*AD15^3+[1]K!$AJ$4*AD15^2+[1]K!$AK$4*AD15+[1]K!$AL$4,"")</f>
        <v>184.15445730783739</v>
      </c>
    </row>
    <row r="16" spans="2:31" x14ac:dyDescent="0.35">
      <c r="E16" s="10" t="s">
        <v>12</v>
      </c>
      <c r="F16" s="77" t="s">
        <v>13</v>
      </c>
      <c r="H16" s="6" t="s">
        <v>28</v>
      </c>
      <c r="I16" s="32" t="str">
        <f t="shared" si="0"/>
        <v/>
      </c>
      <c r="J16" s="7"/>
      <c r="K16" s="28"/>
      <c r="L16" s="58" t="s">
        <v>952</v>
      </c>
      <c r="M16" s="59">
        <v>1</v>
      </c>
      <c r="S16" s="12">
        <f t="shared" si="1"/>
        <v>12</v>
      </c>
      <c r="T16" s="21">
        <f>IF(ROW()-4&lt;=SUM($F$4:$F$11),COUNTIF('Default Rankings'!$I$3:$I$32,"&lt;"&amp;$I$2*($S16-1)+IF(MOD($S16,2)=0,$I$2-$F$13,$F$13))+1,"")</f>
        <v>14</v>
      </c>
      <c r="U16" s="68">
        <f>IF(ROW()-4&lt;=SUM($F$4:$F$11),[1]QB!$AL$4*T16^5+[1]QB!$AM$4*T16^4+[1]QB!$AN$4*T16^3+[1]QB!$AO$4*T16^2+[1]QB!$AP$4*T16+[1]QB!$AQ$4,"")</f>
        <v>273.34664642921018</v>
      </c>
      <c r="V16" s="70">
        <f>IF(ROW()-4&lt;=SUM($F$4:$F$11),COUNTIF('Default Rankings'!$M$3:$M$75,"&lt;"&amp;$I$2*($S16-1)+IF(MOD($S16,2)=0,$I$2-$F$13,$F$13))+1,"")</f>
        <v>45</v>
      </c>
      <c r="W16" s="71">
        <f>IF(ROW()-4&lt;=SUM($F$4:$F$11),[1]RB!$AL$4*V16^5+[1]RB!$AM$4*V16^4+[1]RB!$AN$4*V16^3+[1]RB!$AO$4*V16^2+[1]RB!$AP$4*V16+[1]RB!$AQ$4,"")</f>
        <v>115.37240507670538</v>
      </c>
      <c r="X16" s="21">
        <f>IF(ROW()-4&lt;=SUM($F$4:$F$11),COUNTIF('Default Rankings'!$Q$3:$Q$75,"&lt;"&amp;$I$2*($S16-1)+IF(MOD($S16,2)=0,$I$2-$F$13,$F$13))+1,"")</f>
        <v>50</v>
      </c>
      <c r="Y16" s="68">
        <f>IF(ROW()-4&lt;=SUM($F$4:$F$11),[1]WR!$AL$4*X16^5+[1]WR!$AM$4*X16^4+[1]WR!$AN$4*X16^3+[1]WR!$AO$4*X16^2+[1]WR!$AP$4*X16+[1]WR!$AQ$4,"")</f>
        <v>129.22587859500732</v>
      </c>
      <c r="Z16" s="70">
        <f>IF(ROW()-4&lt;=SUM($F$4:$F$11),COUNTIF('Default Rankings'!$U$3:$U$32,"&lt;"&amp;$I$2*($S16-1)+IF(MOD($S16,2)=0,$I$2-$F$13,$F$13))+1,"")</f>
        <v>12</v>
      </c>
      <c r="AA16" s="71">
        <f>IF(ROW()-4&lt;=SUM($F$4:$F$11),[1]TE!$AL$4*Z16^5+[1]TE!$AM$4*Z16^4+[1]TE!$AN$4*Z16^3+[1]TE!$AO$4*Z16^2+[1]TE!$AP$4*Z16+[1]TE!$AQ$4,"")</f>
        <v>122.55601158745958</v>
      </c>
      <c r="AB16" s="21">
        <f>IF(ROW()-4&lt;=SUM($F$4:$F$11),COUNTIF('Default Rankings'!$Y$3:$Y$22,"&lt;"&amp;$I$2*($S16-1)+IF(MOD($S16,2)=0,$I$2-$F$13,$F$13))+1,"")</f>
        <v>1</v>
      </c>
      <c r="AC16" s="68">
        <f>IF(ROW()-4&lt;=SUM($F$4:$F$11),[1]DST!$R$4*AB16^5+[1]DST!$S$4*AB16^4+[1]DST!$T$4*AB16^3+[1]DST!$U$4*AB16^2+[1]DST!$V$4*AB16+[1]DST!$W$4,"")</f>
        <v>159.5685114567469</v>
      </c>
      <c r="AD16" s="70">
        <f>IF(ROW()-4&lt;=SUM($F$4:$F$11),COUNTIF('Default Rankings'!$AC$3:$AC$22,"&lt;"&amp;$I$2*($S16-1)+IF(MOD($S16,2)=0,$I$2-$F$13,$F$13))+1,"")</f>
        <v>1</v>
      </c>
      <c r="AE16" s="74">
        <f>IF(ROW()-4&lt;=SUM($F$4:$F$11),[1]K!$AG$4*AD16^5+[1]K!$AH$4*AD16^4+[1]K!$AI$4*AD16^3+[1]K!$AJ$4*AD16^2+[1]K!$AK$4*AD16+[1]K!$AL$4,"")</f>
        <v>184.15445730783739</v>
      </c>
    </row>
    <row r="17" spans="2:31" ht="15" thickBot="1" x14ac:dyDescent="0.4">
      <c r="E17" s="12" t="s">
        <v>3</v>
      </c>
      <c r="F17" s="67">
        <f>COUNTIFS('Live Draft Picks'!F3:F254,"=QB",'Live Draft Picks'!B3:B254,"=" &amp; INDEX('League Settings'!H5:H18,'League Settings'!F13))</f>
        <v>0</v>
      </c>
      <c r="H17" s="6" t="s">
        <v>29</v>
      </c>
      <c r="I17" s="32" t="str">
        <f t="shared" si="0"/>
        <v/>
      </c>
      <c r="J17" s="7"/>
      <c r="K17" s="28"/>
      <c r="L17" s="13" t="s">
        <v>953</v>
      </c>
      <c r="M17" s="9">
        <v>0</v>
      </c>
      <c r="S17" s="12">
        <f t="shared" si="1"/>
        <v>13</v>
      </c>
      <c r="T17" s="21">
        <f>IF(ROW()-4&lt;=SUM($F$4:$F$11),COUNTIF('Default Rankings'!$I$3:$I$32,"&lt;"&amp;$I$2*($S17-1)+IF(MOD($S17,2)=0,$I$2-$F$13,$F$13))+1,"")</f>
        <v>15</v>
      </c>
      <c r="U17" s="68">
        <f>IF(ROW()-4&lt;=SUM($F$4:$F$11),[1]QB!$AL$4*T17^5+[1]QB!$AM$4*T17^4+[1]QB!$AN$4*T17^3+[1]QB!$AO$4*T17^2+[1]QB!$AP$4*T17+[1]QB!$AQ$4,"")</f>
        <v>269.50171146521222</v>
      </c>
      <c r="V17" s="70">
        <f>IF(ROW()-4&lt;=SUM($F$4:$F$11),COUNTIF('Default Rankings'!$M$3:$M$75,"&lt;"&amp;$I$2*($S17-1)+IF(MOD($S17,2)=0,$I$2-$F$13,$F$13))+1,"")</f>
        <v>45</v>
      </c>
      <c r="W17" s="71">
        <f>IF(ROW()-4&lt;=SUM($F$4:$F$11),[1]RB!$AL$4*V17^5+[1]RB!$AM$4*V17^4+[1]RB!$AN$4*V17^3+[1]RB!$AO$4*V17^2+[1]RB!$AP$4*V17+[1]RB!$AQ$4,"")</f>
        <v>115.37240507670538</v>
      </c>
      <c r="X17" s="21">
        <f>IF(ROW()-4&lt;=SUM($F$4:$F$11),COUNTIF('Default Rankings'!$Q$3:$Q$75,"&lt;"&amp;$I$2*($S17-1)+IF(MOD($S17,2)=0,$I$2-$F$13,$F$13))+1,"")</f>
        <v>53</v>
      </c>
      <c r="Y17" s="68">
        <f>IF(ROW()-4&lt;=SUM($F$4:$F$11),[1]WR!$AL$4*X17^5+[1]WR!$AM$4*X17^4+[1]WR!$AN$4*X17^3+[1]WR!$AO$4*X17^2+[1]WR!$AP$4*X17+[1]WR!$AQ$4,"")</f>
        <v>124.35626193678507</v>
      </c>
      <c r="Z17" s="70">
        <f>IF(ROW()-4&lt;=SUM($F$4:$F$11),COUNTIF('Default Rankings'!$U$3:$U$32,"&lt;"&amp;$I$2*($S17-1)+IF(MOD($S17,2)=0,$I$2-$F$13,$F$13))+1,"")</f>
        <v>12</v>
      </c>
      <c r="AA17" s="71">
        <f>IF(ROW()-4&lt;=SUM($F$4:$F$11),[1]TE!$AL$4*Z17^5+[1]TE!$AM$4*Z17^4+[1]TE!$AN$4*Z17^3+[1]TE!$AO$4*Z17^2+[1]TE!$AP$4*Z17+[1]TE!$AQ$4,"")</f>
        <v>122.55601158745958</v>
      </c>
      <c r="AB17" s="21">
        <f>IF(ROW()-4&lt;=SUM($F$4:$F$11),COUNTIF('Default Rankings'!$Y$3:$Y$22,"&lt;"&amp;$I$2*($S17-1)+IF(MOD($S17,2)=0,$I$2-$F$13,$F$13))+1,"")</f>
        <v>1</v>
      </c>
      <c r="AC17" s="68">
        <f>IF(ROW()-4&lt;=SUM($F$4:$F$11),[1]DST!$R$4*AB17^5+[1]DST!$S$4*AB17^4+[1]DST!$T$4*AB17^3+[1]DST!$U$4*AB17^2+[1]DST!$V$4*AB17+[1]DST!$W$4,"")</f>
        <v>159.5685114567469</v>
      </c>
      <c r="AD17" s="70">
        <f>IF(ROW()-4&lt;=SUM($F$4:$F$11),COUNTIF('Default Rankings'!$AC$3:$AC$22,"&lt;"&amp;$I$2*($S17-1)+IF(MOD($S17,2)=0,$I$2-$F$13,$F$13))+1,"")</f>
        <v>1</v>
      </c>
      <c r="AE17" s="74">
        <f>IF(ROW()-4&lt;=SUM($F$4:$F$11),[1]K!$AG$4*AD17^5+[1]K!$AH$4*AD17^4+[1]K!$AI$4*AD17^3+[1]K!$AJ$4*AD17^2+[1]K!$AK$4*AD17+[1]K!$AL$4,"")</f>
        <v>184.15445730783739</v>
      </c>
    </row>
    <row r="18" spans="2:31" ht="15" thickBot="1" x14ac:dyDescent="0.4">
      <c r="E18" s="12" t="s">
        <v>4</v>
      </c>
      <c r="F18" s="67">
        <f>COUNTIFS('Live Draft Picks'!F3:F254,"=RB",'Live Draft Picks'!B3:B254,"=" &amp; INDEX('League Settings'!H5:H18,'League Settings'!F13))</f>
        <v>0</v>
      </c>
      <c r="H18" s="8" t="s">
        <v>30</v>
      </c>
      <c r="I18" s="34" t="str">
        <f t="shared" si="0"/>
        <v/>
      </c>
      <c r="J18" s="9"/>
      <c r="K18" s="28"/>
      <c r="S18" s="12">
        <f t="shared" si="1"/>
        <v>14</v>
      </c>
      <c r="T18" s="21">
        <f>IF(ROW()-4&lt;=SUM($F$4:$F$11),COUNTIF('Default Rankings'!$I$3:$I$32,"&lt;"&amp;$I$2*($S18-1)+IF(MOD($S18,2)=0,$I$2-$F$13,$F$13))+1,"")</f>
        <v>17</v>
      </c>
      <c r="U18" s="68">
        <f>IF(ROW()-4&lt;=SUM($F$4:$F$11),[1]QB!$AL$4*T18^5+[1]QB!$AM$4*T18^4+[1]QB!$AN$4*T18^3+[1]QB!$AO$4*T18^2+[1]QB!$AP$4*T18+[1]QB!$AQ$4,"")</f>
        <v>260.67046203240545</v>
      </c>
      <c r="V18" s="70">
        <f>IF(ROW()-4&lt;=SUM($F$4:$F$11),COUNTIF('Default Rankings'!$M$3:$M$75,"&lt;"&amp;$I$2*($S18-1)+IF(MOD($S18,2)=0,$I$2-$F$13,$F$13))+1,"")</f>
        <v>48</v>
      </c>
      <c r="W18" s="71">
        <f>IF(ROW()-4&lt;=SUM($F$4:$F$11),[1]RB!$AL$4*V18^5+[1]RB!$AM$4*V18^4+[1]RB!$AN$4*V18^3+[1]RB!$AO$4*V18^2+[1]RB!$AP$4*V18+[1]RB!$AQ$4,"")</f>
        <v>107.99175727152874</v>
      </c>
      <c r="X18" s="21">
        <f>IF(ROW()-4&lt;=SUM($F$4:$F$11),COUNTIF('Default Rankings'!$Q$3:$Q$75,"&lt;"&amp;$I$2*($S18-1)+IF(MOD($S18,2)=0,$I$2-$F$13,$F$13))+1,"")</f>
        <v>60</v>
      </c>
      <c r="Y18" s="68">
        <f>IF(ROW()-4&lt;=SUM($F$4:$F$11),[1]WR!$AL$4*X18^5+[1]WR!$AM$4*X18^4+[1]WR!$AN$4*X18^3+[1]WR!$AO$4*X18^2+[1]WR!$AP$4*X18+[1]WR!$AQ$4,"")</f>
        <v>113.20758899366842</v>
      </c>
      <c r="Z18" s="70">
        <f>IF(ROW()-4&lt;=SUM($F$4:$F$11),COUNTIF('Default Rankings'!$U$3:$U$32,"&lt;"&amp;$I$2*($S18-1)+IF(MOD($S18,2)=0,$I$2-$F$13,$F$13))+1,"")</f>
        <v>16</v>
      </c>
      <c r="AA18" s="71">
        <f>IF(ROW()-4&lt;=SUM($F$4:$F$11),[1]TE!$AL$4*Z18^5+[1]TE!$AM$4*Z18^4+[1]TE!$AN$4*Z18^3+[1]TE!$AO$4*Z18^2+[1]TE!$AP$4*Z18+[1]TE!$AQ$4,"")</f>
        <v>108.82155152967158</v>
      </c>
      <c r="AB18" s="21">
        <f>IF(ROW()-4&lt;=SUM($F$4:$F$11),COUNTIF('Default Rankings'!$Y$3:$Y$22,"&lt;"&amp;$I$2*($S18-1)+IF(MOD($S18,2)=0,$I$2-$F$13,$F$13))+1,"")</f>
        <v>1</v>
      </c>
      <c r="AC18" s="68">
        <f>IF(ROW()-4&lt;=SUM($F$4:$F$11),[1]DST!$R$4*AB18^5+[1]DST!$S$4*AB18^4+[1]DST!$T$4*AB18^3+[1]DST!$U$4*AB18^2+[1]DST!$V$4*AB18+[1]DST!$W$4,"")</f>
        <v>159.5685114567469</v>
      </c>
      <c r="AD18" s="70">
        <f>IF(ROW()-4&lt;=SUM($F$4:$F$11),COUNTIF('Default Rankings'!$AC$3:$AC$22,"&lt;"&amp;$I$2*($S18-1)+IF(MOD($S18,2)=0,$I$2-$F$13,$F$13))+1,"")</f>
        <v>1</v>
      </c>
      <c r="AE18" s="74">
        <f>IF(ROW()-4&lt;=SUM($F$4:$F$11),[1]K!$AG$4*AD18^5+[1]K!$AH$4*AD18^4+[1]K!$AI$4*AD18^3+[1]K!$AJ$4*AD18^2+[1]K!$AK$4*AD18+[1]K!$AL$4,"")</f>
        <v>184.15445730783739</v>
      </c>
    </row>
    <row r="19" spans="2:31" x14ac:dyDescent="0.35">
      <c r="E19" s="12" t="s">
        <v>5</v>
      </c>
      <c r="F19" s="67">
        <f>COUNTIFS('Live Draft Picks'!F3:F254,"=WR",'Live Draft Picks'!B3:B254,"=" &amp; INDEX('League Settings'!H5:H18,'League Settings'!F13))</f>
        <v>0</v>
      </c>
      <c r="S19" s="12">
        <f t="shared" si="1"/>
        <v>15</v>
      </c>
      <c r="T19" s="21">
        <f>IF(ROW()-4&lt;=SUM($F$4:$F$11),COUNTIF('Default Rankings'!$I$3:$I$32,"&lt;"&amp;$I$2*($S19-1)+IF(MOD($S19,2)=0,$I$2-$F$13,$F$13))+1,"")</f>
        <v>17</v>
      </c>
      <c r="U19" s="68">
        <f>IF(ROW()-4&lt;=SUM($F$4:$F$11),[1]QB!$AL$4*T19^5+[1]QB!$AM$4*T19^4+[1]QB!$AN$4*T19^3+[1]QB!$AO$4*T19^2+[1]QB!$AP$4*T19+[1]QB!$AQ$4,"")</f>
        <v>260.67046203240545</v>
      </c>
      <c r="V19" s="70">
        <f>IF(ROW()-4&lt;=SUM($F$4:$F$11),COUNTIF('Default Rankings'!$M$3:$M$75,"&lt;"&amp;$I$2*($S19-1)+IF(MOD($S19,2)=0,$I$2-$F$13,$F$13))+1,"")</f>
        <v>49</v>
      </c>
      <c r="W19" s="71">
        <f>IF(ROW()-4&lt;=SUM($F$4:$F$11),[1]RB!$AL$4*V19^5+[1]RB!$AM$4*V19^4+[1]RB!$AN$4*V19^3+[1]RB!$AO$4*V19^2+[1]RB!$AP$4*V19+[1]RB!$AQ$4,"")</f>
        <v>105.52684124432494</v>
      </c>
      <c r="X19" s="21">
        <f>IF(ROW()-4&lt;=SUM($F$4:$F$11),COUNTIF('Default Rankings'!$Q$3:$Q$75,"&lt;"&amp;$I$2*($S19-1)+IF(MOD($S19,2)=0,$I$2-$F$13,$F$13))+1,"")</f>
        <v>62</v>
      </c>
      <c r="Y19" s="68">
        <f>IF(ROW()-4&lt;=SUM($F$4:$F$11),[1]WR!$AL$4*X19^5+[1]WR!$AM$4*X19^4+[1]WR!$AN$4*X19^3+[1]WR!$AO$4*X19^2+[1]WR!$AP$4*X19+[1]WR!$AQ$4,"")</f>
        <v>110.10764201591235</v>
      </c>
      <c r="Z19" s="70">
        <f>IF(ROW()-4&lt;=SUM($F$4:$F$11),COUNTIF('Default Rankings'!$U$3:$U$32,"&lt;"&amp;$I$2*($S19-1)+IF(MOD($S19,2)=0,$I$2-$F$13,$F$13))+1,"")</f>
        <v>16</v>
      </c>
      <c r="AA19" s="71">
        <f>IF(ROW()-4&lt;=SUM($F$4:$F$11),[1]TE!$AL$4*Z19^5+[1]TE!$AM$4*Z19^4+[1]TE!$AN$4*Z19^3+[1]TE!$AO$4*Z19^2+[1]TE!$AP$4*Z19+[1]TE!$AQ$4,"")</f>
        <v>108.82155152967158</v>
      </c>
      <c r="AB19" s="21">
        <f>IF(ROW()-4&lt;=SUM($F$4:$F$11),COUNTIF('Default Rankings'!$Y$3:$Y$22,"&lt;"&amp;$I$2*($S19-1)+IF(MOD($S19,2)=0,$I$2-$F$13,$F$13))+1,"")</f>
        <v>2</v>
      </c>
      <c r="AC19" s="68">
        <f>IF(ROW()-4&lt;=SUM($F$4:$F$11),[1]DST!$R$4*AB19^5+[1]DST!$S$4*AB19^4+[1]DST!$T$4*AB19^3+[1]DST!$U$4*AB19^2+[1]DST!$V$4*AB19+[1]DST!$W$4,"")</f>
        <v>149.16920341889519</v>
      </c>
      <c r="AD19" s="70">
        <f>IF(ROW()-4&lt;=SUM($F$4:$F$11),COUNTIF('Default Rankings'!$AC$3:$AC$22,"&lt;"&amp;$I$2*($S19-1)+IF(MOD($S19,2)=0,$I$2-$F$13,$F$13))+1,"")</f>
        <v>1</v>
      </c>
      <c r="AE19" s="74">
        <f>IF(ROW()-4&lt;=SUM($F$4:$F$11),[1]K!$AG$4*AD19^5+[1]K!$AH$4*AD19^4+[1]K!$AI$4*AD19^3+[1]K!$AJ$4*AD19^2+[1]K!$AK$4*AD19+[1]K!$AL$4,"")</f>
        <v>184.15445730783739</v>
      </c>
    </row>
    <row r="20" spans="2:31" x14ac:dyDescent="0.35">
      <c r="E20" s="12" t="s">
        <v>7</v>
      </c>
      <c r="F20" s="67">
        <f>COUNTIFS('Live Draft Picks'!F3:F254,"=TE",'Live Draft Picks'!B3:B254,"=" &amp; INDEX('League Settings'!H5:H18,'League Settings'!F13))</f>
        <v>0</v>
      </c>
      <c r="S20" s="12">
        <f t="shared" si="1"/>
        <v>16</v>
      </c>
      <c r="T20" s="21">
        <f>IF(ROW()-4&lt;=SUM($F$4:$F$11),COUNTIF('Default Rankings'!$I$3:$I$32,"&lt;"&amp;$I$2*($S20-1)+IF(MOD($S20,2)=0,$I$2-$F$13,$F$13))+1,"")</f>
        <v>17</v>
      </c>
      <c r="U20" s="68">
        <f>IF(ROW()-4&lt;=SUM($F$4:$F$11),[1]QB!$AL$4*T20^5+[1]QB!$AM$4*T20^4+[1]QB!$AN$4*T20^3+[1]QB!$AO$4*T20^2+[1]QB!$AP$4*T20+[1]QB!$AQ$4,"")</f>
        <v>260.67046203240545</v>
      </c>
      <c r="V20" s="70">
        <f>IF(ROW()-4&lt;=SUM($F$4:$F$11),COUNTIF('Default Rankings'!$M$3:$M$75,"&lt;"&amp;$I$2*($S20-1)+IF(MOD($S20,2)=0,$I$2-$F$13,$F$13))+1,"")</f>
        <v>49</v>
      </c>
      <c r="W20" s="71">
        <f>IF(ROW()-4&lt;=SUM($F$4:$F$11),[1]RB!$AL$4*V20^5+[1]RB!$AM$4*V20^4+[1]RB!$AN$4*V20^3+[1]RB!$AO$4*V20^2+[1]RB!$AP$4*V20+[1]RB!$AQ$4,"")</f>
        <v>105.52684124432494</v>
      </c>
      <c r="X20" s="21">
        <f>IF(ROW()-4&lt;=SUM($F$4:$F$11),COUNTIF('Default Rankings'!$Q$3:$Q$75,"&lt;"&amp;$I$2*($S20-1)+IF(MOD($S20,2)=0,$I$2-$F$13,$F$13))+1,"")</f>
        <v>62</v>
      </c>
      <c r="Y20" s="68">
        <f>IF(ROW()-4&lt;=SUM($F$4:$F$11),[1]WR!$AL$4*X20^5+[1]WR!$AM$4*X20^4+[1]WR!$AN$4*X20^3+[1]WR!$AO$4*X20^2+[1]WR!$AP$4*X20+[1]WR!$AQ$4,"")</f>
        <v>110.10764201591235</v>
      </c>
      <c r="Z20" s="70">
        <f>IF(ROW()-4&lt;=SUM($F$4:$F$11),COUNTIF('Default Rankings'!$U$3:$U$32,"&lt;"&amp;$I$2*($S20-1)+IF(MOD($S20,2)=0,$I$2-$F$13,$F$13))+1,"")</f>
        <v>16</v>
      </c>
      <c r="AA20" s="71">
        <f>IF(ROW()-4&lt;=SUM($F$4:$F$11),[1]TE!$AL$4*Z20^5+[1]TE!$AM$4*Z20^4+[1]TE!$AN$4*Z20^3+[1]TE!$AO$4*Z20^2+[1]TE!$AP$4*Z20+[1]TE!$AQ$4,"")</f>
        <v>108.82155152967158</v>
      </c>
      <c r="AB20" s="21">
        <f>IF(ROW()-4&lt;=SUM($F$4:$F$11),COUNTIF('Default Rankings'!$Y$3:$Y$22,"&lt;"&amp;$I$2*($S20-1)+IF(MOD($S20,2)=0,$I$2-$F$13,$F$13))+1,"")</f>
        <v>11</v>
      </c>
      <c r="AC20" s="68">
        <f>IF(ROW()-4&lt;=SUM($F$4:$F$11),[1]DST!$R$4*AB20^5+[1]DST!$S$4*AB20^4+[1]DST!$T$4*AB20^3+[1]DST!$U$4*AB20^2+[1]DST!$V$4*AB20+[1]DST!$W$4,"")</f>
        <v>106.63136533356882</v>
      </c>
      <c r="AD20" s="70">
        <f>IF(ROW()-4&lt;=SUM($F$4:$F$11),COUNTIF('Default Rankings'!$AC$3:$AC$22,"&lt;"&amp;$I$2*($S20-1)+IF(MOD($S20,2)=0,$I$2-$F$13,$F$13))+1,"")</f>
        <v>8</v>
      </c>
      <c r="AE20" s="74">
        <f>IF(ROW()-4&lt;=SUM($F$4:$F$11),[1]K!$AG$4*AD20^5+[1]K!$AH$4*AD20^4+[1]K!$AI$4*AD20^3+[1]K!$AJ$4*AD20^2+[1]K!$AK$4*AD20+[1]K!$AL$4,"")</f>
        <v>141.72805262858185</v>
      </c>
    </row>
    <row r="21" spans="2:31" x14ac:dyDescent="0.35">
      <c r="E21" s="12" t="s">
        <v>8</v>
      </c>
      <c r="F21" s="67">
        <f>COUNTIFS('Live Draft Picks'!F3:F254,"=DST",'Live Draft Picks'!B3:B254,"=" &amp; INDEX('League Settings'!H5:H18,'League Settings'!F13))</f>
        <v>0</v>
      </c>
      <c r="S21" s="12" t="str">
        <f>IF(ROW()-4&lt;=SUM($F$4:$F$11),ROW()-4,"")</f>
        <v/>
      </c>
      <c r="T21" s="21" t="str">
        <f>IF(ROW()-4&lt;=SUM($F$4:$F$11),COUNTIF('Default Rankings'!$I$3:$I$32,"&lt;"&amp;$I$2*($S21-1)+IF(MOD($S21,2)=0,$I$2-$F$13,$F$13))+1,"")</f>
        <v/>
      </c>
      <c r="U21" s="68" t="str">
        <f>IF(ROW()-4&lt;=SUM($F$4:$F$11),[1]QB!$AL$4*T21^5+[1]QB!$AM$4*T21^4+[1]QB!$AN$4*T21^3+[1]QB!$AO$4*T21^2+[1]QB!$AP$4*T21+[1]QB!$AQ$4,"")</f>
        <v/>
      </c>
      <c r="V21" s="70" t="str">
        <f>IF(ROW()-4&lt;=SUM($F$4:$F$11),COUNTIF('Default Rankings'!$M$3:$M$75,"&lt;"&amp;$I$2*($S21-1)+IF(MOD($S21,2)=0,$I$2-$F$13,$F$13))+1,"")</f>
        <v/>
      </c>
      <c r="W21" s="71" t="str">
        <f>IF(ROW()-4&lt;=SUM($F$4:$F$11),[1]RB!$AL$4*V21^5+[1]RB!$AM$4*V21^4+[1]RB!$AN$4*V21^3+[1]RB!$AO$4*V21^2+[1]RB!$AP$4*V21+[1]RB!$AQ$4,"")</f>
        <v/>
      </c>
      <c r="X21" s="21" t="str">
        <f>IF(ROW()-4&lt;=SUM($F$4:$F$11),COUNTIF('Default Rankings'!$Q$3:$Q$75,"&lt;"&amp;$I$2*($S21-1)+IF(MOD($S21,2)=0,$I$2-$F$13,$F$13))+1,"")</f>
        <v/>
      </c>
      <c r="Y21" s="68" t="str">
        <f>IF(ROW()-4&lt;=SUM($F$4:$F$11),[1]WR!$AL$4*X21^5+[1]WR!$AM$4*X21^4+[1]WR!$AN$4*X21^3+[1]WR!$AO$4*X21^2+[1]WR!$AP$4*X21+[1]WR!$AQ$4,"")</f>
        <v/>
      </c>
      <c r="Z21" s="70" t="str">
        <f>IF(ROW()-4&lt;=SUM($F$4:$F$11),COUNTIF('Default Rankings'!$U$3:$U$32,"&lt;"&amp;$I$2*($S21-1)+IF(MOD($S21,2)=0,$I$2-$F$13,$F$13))+1,"")</f>
        <v/>
      </c>
      <c r="AA21" s="71" t="str">
        <f>IF(ROW()-4&lt;=SUM($F$4:$F$11),[1]TE!$AL$4*Z21^5+[1]TE!$AM$4*Z21^4+[1]TE!$AN$4*Z21^3+[1]TE!$AO$4*Z21^2+[1]TE!$AP$4*Z21+[1]TE!$AQ$4,"")</f>
        <v/>
      </c>
      <c r="AB21" s="21" t="str">
        <f>IF(ROW()-4&lt;=SUM($F$4:$F$11),COUNTIF('Default Rankings'!$Y$3:$Y$22,"&lt;"&amp;$I$2*($S21-1)+IF(MOD($S21,2)=0,$I$2-$F$13,$F$13))+1,"")</f>
        <v/>
      </c>
      <c r="AC21" s="68" t="str">
        <f>IF(ROW()-4&lt;=SUM($F$4:$F$11),[1]DST!$R$4*AB21^5+[1]DST!$S$4*AB21^4+[1]DST!$T$4*AB21^3+[1]DST!$U$4*AB21^2+[1]DST!$V$4*AB21+[1]DST!$W$4,"")</f>
        <v/>
      </c>
      <c r="AD21" s="70" t="str">
        <f>IF(ROW()-4&lt;=SUM($F$4:$F$11),COUNTIF('Default Rankings'!$AC$3:$AC$22,"&lt;"&amp;$I$2*($S21-1)+IF(MOD($S21,2)=0,$I$2-$F$13,$F$13))+1,"")</f>
        <v/>
      </c>
      <c r="AE21" s="74" t="str">
        <f>IF(ROW()-4&lt;=SUM($F$4:$F$11),[1]K!$AG$4*AD21^5+[1]K!$AH$4*AD21^4+[1]K!$AI$4*AD21^3+[1]K!$AJ$4*AD21^2+[1]K!$AK$4*AD21+[1]K!$AL$4,"")</f>
        <v/>
      </c>
    </row>
    <row r="22" spans="2:31" ht="15" thickBot="1" x14ac:dyDescent="0.4">
      <c r="E22" s="13" t="s">
        <v>9</v>
      </c>
      <c r="F22" s="80">
        <f>COUNTIFS('Live Draft Picks'!F3:F254,"=K",'Live Draft Picks'!B3:B254,"=" &amp; INDEX('League Settings'!H5:H18,'League Settings'!F13))</f>
        <v>0</v>
      </c>
      <c r="S22" s="13" t="str">
        <f t="shared" si="1"/>
        <v/>
      </c>
      <c r="T22" s="23" t="str">
        <f>IF(ROW()-4&lt;=SUM($F$4:$F$11),COUNTIF('Default Rankings'!$I$3:$I$32,"&lt;"&amp;$I$2*($S22-1)+IF(MOD($S22,2)=0,$I$2-$F$13,$F$13))+1,"")</f>
        <v/>
      </c>
      <c r="U22" s="69" t="str">
        <f>IF(ROW()-4&lt;=SUM($F$4:$F$11),[1]QB!$AL$4*T22^5+[1]QB!$AM$4*T22^4+[1]QB!$AN$4*T22^3+[1]QB!$AO$4*T22^2+[1]QB!$AP$4*T22+[1]QB!$AQ$4,"")</f>
        <v/>
      </c>
      <c r="V22" s="72" t="str">
        <f>IF(ROW()-4&lt;=SUM($F$4:$F$11),COUNTIF('Default Rankings'!$M$3:$M$75,"&lt;"&amp;$I$2*($S22-1)+IF(MOD($S22,2)=0,$I$2-$F$13,$F$13))+1,"")</f>
        <v/>
      </c>
      <c r="W22" s="73" t="str">
        <f>IF(ROW()-4&lt;=SUM($F$4:$F$11),[1]RB!$AL$4*V22^5+[1]RB!$AM$4*V22^4+[1]RB!$AN$4*V22^3+[1]RB!$AO$4*V22^2+[1]RB!$AP$4*V22+[1]RB!$AQ$4,"")</f>
        <v/>
      </c>
      <c r="X22" s="23" t="str">
        <f>IF(ROW()-4&lt;=SUM($F$4:$F$11),COUNTIF('Default Rankings'!$Q$3:$Q$75,"&lt;"&amp;$I$2*($S22-1)+IF(MOD($S22,2)=0,$I$2-$F$13,$F$13))+1,"")</f>
        <v/>
      </c>
      <c r="Y22" s="69" t="str">
        <f>IF(ROW()-4&lt;=SUM($F$4:$F$11),[1]WR!$AL$4*X22^5+[1]WR!$AM$4*X22^4+[1]WR!$AN$4*X22^3+[1]WR!$AO$4*X22^2+[1]WR!$AP$4*X22+[1]WR!$AQ$4,"")</f>
        <v/>
      </c>
      <c r="Z22" s="72" t="str">
        <f>IF(ROW()-4&lt;=SUM($F$4:$F$11),COUNTIF('Default Rankings'!$U$3:$U$32,"&lt;"&amp;$I$2*($S22-1)+IF(MOD($S22,2)=0,$I$2-$F$13,$F$13))+1,"")</f>
        <v/>
      </c>
      <c r="AA22" s="73" t="str">
        <f>IF(ROW()-4&lt;=SUM($F$4:$F$11),[1]TE!$AL$4*Z22^5+[1]TE!$AM$4*Z22^4+[1]TE!$AN$4*Z22^3+[1]TE!$AO$4*Z22^2+[1]TE!$AP$4*Z22+[1]TE!$AQ$4,"")</f>
        <v/>
      </c>
      <c r="AB22" s="23" t="str">
        <f>IF(ROW()-4&lt;=SUM($F$4:$F$11),COUNTIF('Default Rankings'!$Y$3:$Y$22,"&lt;"&amp;$I$2*($S22-1)+IF(MOD($S22,2)=0,$I$2-$F$13,$F$13))+1,"")</f>
        <v/>
      </c>
      <c r="AC22" s="69" t="str">
        <f>IF(ROW()-4&lt;=SUM($F$4:$F$11),[1]DST!$R$4*AB22^5+[1]DST!$S$4*AB22^4+[1]DST!$T$4*AB22^3+[1]DST!$U$4*AB22^2+[1]DST!$V$4*AB22+[1]DST!$W$4,"")</f>
        <v/>
      </c>
      <c r="AD22" s="72" t="str">
        <f>IF(ROW()-4&lt;=SUM($F$4:$F$11),COUNTIF('Default Rankings'!$AC$3:$AC$22,"&lt;"&amp;$I$2*($S22-1)+IF(MOD($S22,2)=0,$I$2-$F$13,$F$13))+1,"")</f>
        <v/>
      </c>
      <c r="AE22" s="75" t="str">
        <f>IF(ROW()-4&lt;=SUM($F$4:$F$11),[1]K!$AG$4*AD22^5+[1]K!$AH$4*AD22^4+[1]K!$AI$4*AD22^3+[1]K!$AJ$4*AD22^2+[1]K!$AK$4*AD22+[1]K!$AL$4,"")</f>
        <v/>
      </c>
    </row>
    <row r="24" spans="2:31" x14ac:dyDescent="0.35">
      <c r="B24" s="1" t="s">
        <v>3</v>
      </c>
      <c r="C24" s="1" t="s">
        <v>4</v>
      </c>
      <c r="D24" s="1" t="s">
        <v>5</v>
      </c>
      <c r="E24" s="1" t="s">
        <v>7</v>
      </c>
    </row>
    <row r="25" spans="2:31" x14ac:dyDescent="0.35">
      <c r="B25" s="1">
        <f>1/9^(1/F$4)^(ROW()-25)</f>
        <v>1</v>
      </c>
      <c r="C25" s="1">
        <f>1/9^(1/(F$5+F$8/2))^(ROW()-25)</f>
        <v>1</v>
      </c>
      <c r="D25" s="1">
        <f>1/9^(1/(F$6+F$8/2))^(ROW()-25)</f>
        <v>1</v>
      </c>
      <c r="E25" s="1">
        <f>1/9^(1/F$7)^(ROW()-25)</f>
        <v>1</v>
      </c>
    </row>
    <row r="26" spans="2:31" x14ac:dyDescent="0.35">
      <c r="B26" s="1">
        <f>1/9^(1/F$4)^(ROW()-25)</f>
        <v>0.1111111111111111</v>
      </c>
      <c r="C26" s="1">
        <f t="shared" ref="C26:C30" si="2">1/9^(1/(F$5+F$8/2))^(ROW()-25)</f>
        <v>0.41524364653850571</v>
      </c>
      <c r="D26" s="1">
        <f t="shared" ref="D26:D30" si="3">1/9^(1/(F$6+F$8/2))^(ROW()-25)</f>
        <v>0.41524364653850571</v>
      </c>
      <c r="E26" s="1">
        <f t="shared" ref="E26:E30" si="4">1/9^(1/F$7)^(ROW()-25)</f>
        <v>0.1111111111111111</v>
      </c>
    </row>
    <row r="27" spans="2:31" x14ac:dyDescent="0.35">
      <c r="B27" s="1">
        <f t="shared" ref="B27:B30" si="5">1/9^(1/F$4)^(ROW()-25)</f>
        <v>1.2345679012345678E-2</v>
      </c>
      <c r="C27" s="1">
        <f t="shared" si="2"/>
        <v>0.17242728599059548</v>
      </c>
      <c r="D27" s="1">
        <f t="shared" si="3"/>
        <v>0.17242728599059548</v>
      </c>
      <c r="E27" s="1">
        <f t="shared" si="4"/>
        <v>1.2345679012345678E-2</v>
      </c>
    </row>
    <row r="28" spans="2:31" x14ac:dyDescent="0.35">
      <c r="B28" s="1">
        <f t="shared" si="5"/>
        <v>1.3717421124828531E-3</v>
      </c>
      <c r="C28" s="1">
        <f t="shared" si="2"/>
        <v>7.1599334997472674E-2</v>
      </c>
      <c r="D28" s="1">
        <f t="shared" si="3"/>
        <v>7.1599334997472674E-2</v>
      </c>
      <c r="E28" s="1">
        <f t="shared" si="4"/>
        <v>1.3717421124828531E-3</v>
      </c>
    </row>
    <row r="29" spans="2:31" x14ac:dyDescent="0.35">
      <c r="B29" s="1">
        <f t="shared" si="5"/>
        <v>1.5241579027587258E-4</v>
      </c>
      <c r="C29" s="1">
        <f t="shared" si="2"/>
        <v>2.97311689540826E-2</v>
      </c>
      <c r="D29" s="1">
        <f t="shared" si="3"/>
        <v>2.97311689540826E-2</v>
      </c>
      <c r="E29" s="1">
        <f t="shared" si="4"/>
        <v>1.5241579027587258E-4</v>
      </c>
    </row>
    <row r="30" spans="2:31" x14ac:dyDescent="0.35">
      <c r="B30" s="1">
        <f t="shared" si="5"/>
        <v>1.6935087808430286E-5</v>
      </c>
      <c r="C30" s="1">
        <f t="shared" si="2"/>
        <v>1.234567901234567E-2</v>
      </c>
      <c r="D30" s="1">
        <f t="shared" si="3"/>
        <v>1.234567901234567E-2</v>
      </c>
      <c r="E30" s="1">
        <f t="shared" si="4"/>
        <v>1.6935087808430286E-5</v>
      </c>
    </row>
    <row r="31" spans="2:31" x14ac:dyDescent="0.35">
      <c r="H31" s="1" t="s">
        <v>1365</v>
      </c>
      <c r="I31" s="1" t="s">
        <v>1366</v>
      </c>
    </row>
    <row r="32" spans="2:31" x14ac:dyDescent="0.35">
      <c r="B32" s="1">
        <f>SUM(C25:C29)</f>
        <v>1.6890014364806565</v>
      </c>
      <c r="C32" s="1">
        <f>C25/B32</f>
        <v>0.59206580787976293</v>
      </c>
      <c r="D32" s="1">
        <f>C33*C25/(C25+C27+C28+C29)+C34*C25/(C25+C26+C28+C29)+C35*C25/(C25+C26+C27+C29)+C36*C25/(C25+C26+C27+C28)</f>
        <v>0.29714627912648522</v>
      </c>
      <c r="E32" s="1">
        <f>1-C32-D32-F32-G32</f>
        <v>5.9117719105786573E-2</v>
      </c>
      <c r="F32" s="1">
        <f>D36</f>
        <v>3.4067385321956634E-2</v>
      </c>
      <c r="G32" s="1">
        <f>C36</f>
        <v>1.760280856600864E-2</v>
      </c>
      <c r="H32" s="1">
        <f>C32+D32+E32*0.5</f>
        <v>0.91877094655914138</v>
      </c>
      <c r="I32" s="1">
        <v>1</v>
      </c>
    </row>
    <row r="33" spans="3:9" x14ac:dyDescent="0.35">
      <c r="C33" s="1">
        <f>C26/B32</f>
        <v>0.24585156505475911</v>
      </c>
      <c r="D33" s="1">
        <f>C32*C26/(C26+C27+C28+C29)+C34*C26/(C25+C26+C28+C29)+C35*C26/(C25+C26+C27+C29)+C36*C26/(C25+C26+C27+C28)</f>
        <v>0.40006377111687441</v>
      </c>
      <c r="E33" s="1">
        <f t="shared" ref="E33:E36" si="6">1-C33-D33-F33-G33</f>
        <v>0.23076823929477747</v>
      </c>
      <c r="F33" s="1">
        <f>D35</f>
        <v>8.0924906414656564E-2</v>
      </c>
      <c r="G33" s="1">
        <f>C35</f>
        <v>4.2391518118932443E-2</v>
      </c>
      <c r="H33" s="1">
        <f t="shared" ref="H33:H36" si="7">C33+D33+E33*0.5</f>
        <v>0.76129945581902225</v>
      </c>
      <c r="I33" s="1">
        <v>2</v>
      </c>
    </row>
    <row r="34" spans="3:9" x14ac:dyDescent="0.35">
      <c r="C34" s="1">
        <f>C27/B32</f>
        <v>0.10208830038053684</v>
      </c>
      <c r="D34" s="1">
        <f>C32*C27/(C26+C27+C28+C29)+C33*C27/(C25+C27+C28+C29)+C35*C27/(C25+C26+C27+C29)+C36*C27/(C25+C26+C27+C28)</f>
        <v>0.18779765802002713</v>
      </c>
      <c r="E34" s="1">
        <f t="shared" si="6"/>
        <v>0.42022808319887206</v>
      </c>
      <c r="F34" s="1">
        <f>D34</f>
        <v>0.18779765802002713</v>
      </c>
      <c r="G34" s="1">
        <f>C34</f>
        <v>0.10208830038053684</v>
      </c>
      <c r="H34" s="1">
        <f t="shared" si="7"/>
        <v>0.5</v>
      </c>
      <c r="I34" s="1">
        <v>3</v>
      </c>
    </row>
    <row r="35" spans="3:9" x14ac:dyDescent="0.35">
      <c r="C35" s="1">
        <f>C28/B32</f>
        <v>4.2391518118932443E-2</v>
      </c>
      <c r="D35" s="1">
        <f>C32*C28/(C26+C27+C28+C29)+C33*C28/(C25+C27+C28+C29)+C34*C28/(C25+C26+C28+C29)+C36*C28/(C25+C26+C27+C28)</f>
        <v>8.0924906414656564E-2</v>
      </c>
      <c r="E35" s="1">
        <f t="shared" si="6"/>
        <v>0.23076823929477744</v>
      </c>
      <c r="F35" s="1">
        <f>D33</f>
        <v>0.40006377111687441</v>
      </c>
      <c r="G35" s="1">
        <f>C33</f>
        <v>0.24585156505475911</v>
      </c>
      <c r="H35" s="1">
        <f t="shared" si="7"/>
        <v>0.23870054418097775</v>
      </c>
      <c r="I35" s="1">
        <v>4</v>
      </c>
    </row>
    <row r="36" spans="3:9" x14ac:dyDescent="0.35">
      <c r="C36" s="1">
        <f>C29/B32</f>
        <v>1.760280856600864E-2</v>
      </c>
      <c r="D36" s="1">
        <f>C32*C29/(C26+C27+C28+C29)+C33*C29/(C25+C27+C28+C29)+C34*C29/(C25+C26+C28+C29)+C35*C29/(C25+C26+C27+C29)</f>
        <v>3.4067385321956634E-2</v>
      </c>
      <c r="E36" s="1">
        <f t="shared" si="6"/>
        <v>5.9117719105786559E-2</v>
      </c>
      <c r="F36" s="1">
        <f>D32</f>
        <v>0.29714627912648522</v>
      </c>
      <c r="G36" s="1">
        <f>C32</f>
        <v>0.59206580787976293</v>
      </c>
      <c r="H36" s="1">
        <f t="shared" si="7"/>
        <v>8.1229053440858554E-2</v>
      </c>
      <c r="I36" s="1">
        <v>5</v>
      </c>
    </row>
  </sheetData>
  <mergeCells count="14">
    <mergeCell ref="E15:F15"/>
    <mergeCell ref="AB3:AC3"/>
    <mergeCell ref="AD3:AE3"/>
    <mergeCell ref="S2:AE2"/>
    <mergeCell ref="S3:S4"/>
    <mergeCell ref="T3:U3"/>
    <mergeCell ref="V3:W3"/>
    <mergeCell ref="X3:Y3"/>
    <mergeCell ref="Z3:AA3"/>
    <mergeCell ref="B4:B5"/>
    <mergeCell ref="E2:F2"/>
    <mergeCell ref="C13:E13"/>
    <mergeCell ref="L2:M2"/>
    <mergeCell ref="O2:Q2"/>
  </mergeCells>
  <conditionalFormatting sqref="H5:J18">
    <cfRule type="expression" dxfId="54" priority="1">
      <formula>ROW()-4&gt;$I$2</formula>
    </cfRule>
  </conditionalFormatting>
  <dataValidations count="5">
    <dataValidation type="list" allowBlank="1" showInputMessage="1" showErrorMessage="1" sqref="C2" xr:uid="{48605E05-A78A-45A1-A35F-B4EF90A5AC25}">
      <formula1>$B$6</formula1>
    </dataValidation>
    <dataValidation type="whole" allowBlank="1" showInputMessage="1" showErrorMessage="1" sqref="F13" xr:uid="{83BBED66-64E4-4F85-AD90-A8348CA97E3B}">
      <formula1>1</formula1>
      <formula2>$I$2</formula2>
    </dataValidation>
    <dataValidation type="whole" allowBlank="1" showInputMessage="1" showErrorMessage="1" sqref="I2" xr:uid="{C0247A8A-8BE0-4C64-8096-CAD1AB31985B}">
      <formula1>1</formula1>
      <formula2>14</formula2>
    </dataValidation>
    <dataValidation type="decimal" operator="greaterThanOrEqual" allowBlank="1" showInputMessage="1" showErrorMessage="1" sqref="M3:M11" xr:uid="{57E3DE40-3984-4BE1-9B39-8CF8A081C1CA}">
      <formula1>-100</formula1>
    </dataValidation>
    <dataValidation type="whole" allowBlank="1" showInputMessage="1" showErrorMessage="1" sqref="F4:F11 F17:F22" xr:uid="{0302E974-8F02-4E12-B8AF-3D69BFD6AF7F}">
      <formula1>0</formula1>
      <formula2>18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E835-B338-4E6E-8E5A-C80A56F1FAA4}">
  <sheetPr codeName="Sheet3"/>
  <dimension ref="A1:N585"/>
  <sheetViews>
    <sheetView topLeftCell="A158" workbookViewId="0">
      <selection activeCell="D168" sqref="D168"/>
    </sheetView>
  </sheetViews>
  <sheetFormatPr defaultRowHeight="14.5" x14ac:dyDescent="0.35"/>
  <cols>
    <col min="1" max="1" width="7.26953125" bestFit="1" customWidth="1" collapsed="1"/>
    <col min="2" max="2" width="6.26953125" bestFit="1" customWidth="1" collapsed="1"/>
    <col min="3" max="3" width="7.6328125" bestFit="1" customWidth="1" collapsed="1"/>
    <col min="4" max="4" width="22.453125" bestFit="1" customWidth="1" collapsed="1"/>
    <col min="5" max="5" width="7.7265625" bestFit="1" customWidth="1" collapsed="1"/>
    <col min="6" max="6" width="6.7265625" bestFit="1" customWidth="1" collapsed="1"/>
    <col min="7" max="7" width="6.08984375" bestFit="1" customWidth="1" collapsed="1"/>
    <col min="8" max="8" width="6.7265625" bestFit="1" customWidth="1" collapsed="1"/>
    <col min="9" max="9" width="8.26953125" bestFit="1" customWidth="1" collapsed="1"/>
    <col min="10" max="10" width="6.08984375" bestFit="1" customWidth="1" collapsed="1"/>
    <col min="11" max="11" width="9.453125" bestFit="1" customWidth="1" collapsed="1"/>
    <col min="12" max="12" width="6.6328125" bestFit="1" customWidth="1" collapsed="1"/>
    <col min="13" max="13" width="9.36328125" customWidth="1"/>
    <col min="14" max="14" width="12" bestFit="1" customWidth="1"/>
  </cols>
  <sheetData>
    <row r="1" spans="1:14" x14ac:dyDescent="0.35">
      <c r="A1" t="s">
        <v>36</v>
      </c>
      <c r="B1" t="s">
        <v>1313</v>
      </c>
      <c r="C1" t="s">
        <v>37</v>
      </c>
      <c r="D1" t="s">
        <v>35</v>
      </c>
      <c r="E1" t="s">
        <v>33</v>
      </c>
      <c r="F1" t="s">
        <v>32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1565</v>
      </c>
    </row>
    <row r="2" spans="1:14" x14ac:dyDescent="0.35">
      <c r="A2">
        <v>1</v>
      </c>
      <c r="B2">
        <v>1</v>
      </c>
      <c r="C2" s="17" t="s">
        <v>45</v>
      </c>
      <c r="D2" s="17" t="s">
        <v>46</v>
      </c>
      <c r="E2" s="17" t="s">
        <v>47</v>
      </c>
      <c r="F2" s="17" t="s">
        <v>48</v>
      </c>
      <c r="G2">
        <v>11</v>
      </c>
      <c r="H2">
        <v>1</v>
      </c>
      <c r="I2">
        <v>5</v>
      </c>
      <c r="J2">
        <v>1.6</v>
      </c>
      <c r="K2">
        <v>0.8</v>
      </c>
      <c r="L2">
        <v>1</v>
      </c>
      <c r="M2">
        <v>0</v>
      </c>
      <c r="N2">
        <f>_xlfn.CEILING.MATH(MATCH(FantasyPros_2019_Draft_Overall_Rankings__14[[#This Row],[Overall]],'ESPN Import'!C$3:C$752,0)/3)</f>
        <v>1</v>
      </c>
    </row>
    <row r="3" spans="1:14" x14ac:dyDescent="0.35">
      <c r="A3">
        <v>2</v>
      </c>
      <c r="B3">
        <v>1</v>
      </c>
      <c r="C3" s="17" t="s">
        <v>45</v>
      </c>
      <c r="D3" s="17" t="s">
        <v>52</v>
      </c>
      <c r="E3" s="17" t="s">
        <v>53</v>
      </c>
      <c r="F3" s="17" t="s">
        <v>51</v>
      </c>
      <c r="G3">
        <v>7</v>
      </c>
      <c r="H3">
        <v>1</v>
      </c>
      <c r="I3">
        <v>12</v>
      </c>
      <c r="J3">
        <v>2.7</v>
      </c>
      <c r="K3">
        <v>1.1000000000000001</v>
      </c>
      <c r="L3">
        <v>3</v>
      </c>
      <c r="M3">
        <v>1</v>
      </c>
      <c r="N3">
        <f>_xlfn.CEILING.MATH(MATCH(FantasyPros_2019_Draft_Overall_Rankings__14[[#This Row],[Overall]],'ESPN Import'!C$3:C$752,0)/3)</f>
        <v>2</v>
      </c>
    </row>
    <row r="4" spans="1:14" x14ac:dyDescent="0.35">
      <c r="A4">
        <v>3</v>
      </c>
      <c r="B4">
        <v>1</v>
      </c>
      <c r="C4" s="17" t="s">
        <v>45</v>
      </c>
      <c r="D4" s="17" t="s">
        <v>55</v>
      </c>
      <c r="E4" s="17" t="s">
        <v>56</v>
      </c>
      <c r="F4" s="17" t="s">
        <v>54</v>
      </c>
      <c r="G4">
        <v>9</v>
      </c>
      <c r="H4">
        <v>1</v>
      </c>
      <c r="I4">
        <v>12</v>
      </c>
      <c r="J4">
        <v>3.1</v>
      </c>
      <c r="K4">
        <v>1.6</v>
      </c>
      <c r="L4">
        <v>2</v>
      </c>
      <c r="M4">
        <v>-1</v>
      </c>
      <c r="N4">
        <f>_xlfn.CEILING.MATH(MATCH(FantasyPros_2019_Draft_Overall_Rankings__14[[#This Row],[Overall]],'ESPN Import'!C$3:C$752,0)/3)</f>
        <v>3</v>
      </c>
    </row>
    <row r="5" spans="1:14" x14ac:dyDescent="0.35">
      <c r="A5">
        <v>4</v>
      </c>
      <c r="B5">
        <v>1</v>
      </c>
      <c r="C5" s="17" t="s">
        <v>45</v>
      </c>
      <c r="D5" s="17" t="s">
        <v>49</v>
      </c>
      <c r="E5" s="17" t="s">
        <v>50</v>
      </c>
      <c r="F5" s="17" t="s">
        <v>57</v>
      </c>
      <c r="G5">
        <v>8</v>
      </c>
      <c r="H5">
        <v>1</v>
      </c>
      <c r="I5">
        <v>54</v>
      </c>
      <c r="J5">
        <v>5.5</v>
      </c>
      <c r="K5">
        <v>6.5</v>
      </c>
      <c r="L5">
        <v>4</v>
      </c>
      <c r="M5">
        <v>0</v>
      </c>
      <c r="N5">
        <f>_xlfn.CEILING.MATH(MATCH(FantasyPros_2019_Draft_Overall_Rankings__14[[#This Row],[Overall]],'ESPN Import'!C$3:C$752,0)/3)</f>
        <v>4</v>
      </c>
    </row>
    <row r="6" spans="1:14" x14ac:dyDescent="0.35">
      <c r="A6">
        <v>5</v>
      </c>
      <c r="B6">
        <v>1</v>
      </c>
      <c r="C6" s="17" t="s">
        <v>45</v>
      </c>
      <c r="D6" s="17" t="s">
        <v>67</v>
      </c>
      <c r="E6" s="17" t="s">
        <v>68</v>
      </c>
      <c r="F6" s="17" t="s">
        <v>60</v>
      </c>
      <c r="G6">
        <v>12</v>
      </c>
      <c r="H6">
        <v>1</v>
      </c>
      <c r="I6">
        <v>31</v>
      </c>
      <c r="J6">
        <v>7</v>
      </c>
      <c r="K6">
        <v>4.0999999999999996</v>
      </c>
      <c r="L6">
        <v>6</v>
      </c>
      <c r="M6">
        <v>1</v>
      </c>
      <c r="N6">
        <f>_xlfn.CEILING.MATH(MATCH(FantasyPros_2019_Draft_Overall_Rankings__14[[#This Row],[Overall]],'ESPN Import'!C$3:C$752,0)/3)</f>
        <v>5</v>
      </c>
    </row>
    <row r="7" spans="1:14" x14ac:dyDescent="0.35">
      <c r="A7">
        <v>14</v>
      </c>
      <c r="B7">
        <v>2</v>
      </c>
      <c r="C7" s="17" t="s">
        <v>45</v>
      </c>
      <c r="D7" s="17" t="s">
        <v>70</v>
      </c>
      <c r="E7" s="17" t="s">
        <v>71</v>
      </c>
      <c r="F7" s="17" t="s">
        <v>81</v>
      </c>
      <c r="G7">
        <v>4</v>
      </c>
      <c r="H7">
        <v>2</v>
      </c>
      <c r="I7">
        <v>44</v>
      </c>
      <c r="J7">
        <v>14.1</v>
      </c>
      <c r="K7">
        <v>7.5</v>
      </c>
      <c r="L7">
        <v>7</v>
      </c>
      <c r="M7">
        <v>-7</v>
      </c>
      <c r="N7">
        <f>_xlfn.CEILING.MATH(MATCH(FantasyPros_2019_Draft_Overall_Rankings__14[[#This Row],[Overall]],'ESPN Import'!C$3:C$752,0)/3)</f>
        <v>6</v>
      </c>
    </row>
    <row r="8" spans="1:14" x14ac:dyDescent="0.35">
      <c r="A8">
        <v>6</v>
      </c>
      <c r="B8">
        <v>2</v>
      </c>
      <c r="C8" s="17" t="s">
        <v>45</v>
      </c>
      <c r="D8" s="17" t="s">
        <v>61</v>
      </c>
      <c r="E8" s="17" t="s">
        <v>62</v>
      </c>
      <c r="F8" s="17" t="s">
        <v>63</v>
      </c>
      <c r="G8">
        <v>10</v>
      </c>
      <c r="H8">
        <v>4</v>
      </c>
      <c r="I8">
        <v>23</v>
      </c>
      <c r="J8">
        <v>8.6</v>
      </c>
      <c r="K8">
        <v>2.8</v>
      </c>
      <c r="L8">
        <v>5</v>
      </c>
      <c r="M8">
        <v>-1</v>
      </c>
      <c r="N8">
        <f>_xlfn.CEILING.MATH(MATCH(FantasyPros_2019_Draft_Overall_Rankings__14[[#This Row],[Overall]],'ESPN Import'!C$3:C$752,0)/3)</f>
        <v>7</v>
      </c>
    </row>
    <row r="9" spans="1:14" x14ac:dyDescent="0.35">
      <c r="A9">
        <v>18</v>
      </c>
      <c r="B9">
        <v>3</v>
      </c>
      <c r="C9" s="17" t="s">
        <v>45</v>
      </c>
      <c r="D9" s="17" t="s">
        <v>91</v>
      </c>
      <c r="E9" s="17" t="s">
        <v>56</v>
      </c>
      <c r="F9" s="17" t="s">
        <v>102</v>
      </c>
      <c r="G9">
        <v>9</v>
      </c>
      <c r="H9">
        <v>7</v>
      </c>
      <c r="I9">
        <v>35</v>
      </c>
      <c r="J9">
        <v>17</v>
      </c>
      <c r="K9">
        <v>4.8</v>
      </c>
      <c r="L9">
        <v>10</v>
      </c>
      <c r="M9">
        <v>-8</v>
      </c>
      <c r="N9">
        <f>_xlfn.CEILING.MATH(MATCH(FantasyPros_2019_Draft_Overall_Rankings__14[[#This Row],[Overall]],'ESPN Import'!C$3:C$752,0)/3)</f>
        <v>8</v>
      </c>
    </row>
    <row r="10" spans="1:14" x14ac:dyDescent="0.35">
      <c r="A10">
        <v>8</v>
      </c>
      <c r="B10">
        <v>2</v>
      </c>
      <c r="C10" s="17" t="s">
        <v>45</v>
      </c>
      <c r="D10" s="17" t="s">
        <v>64</v>
      </c>
      <c r="E10" s="17" t="s">
        <v>65</v>
      </c>
      <c r="F10" s="17" t="s">
        <v>66</v>
      </c>
      <c r="G10">
        <v>11</v>
      </c>
      <c r="H10">
        <v>5</v>
      </c>
      <c r="I10">
        <v>24</v>
      </c>
      <c r="J10">
        <v>10.5</v>
      </c>
      <c r="K10">
        <v>3.6</v>
      </c>
      <c r="L10">
        <v>8</v>
      </c>
      <c r="M10">
        <v>0</v>
      </c>
      <c r="N10">
        <f>_xlfn.CEILING.MATH(MATCH(FantasyPros_2019_Draft_Overall_Rankings__14[[#This Row],[Overall]],'ESPN Import'!C$3:C$752,0)/3)</f>
        <v>9</v>
      </c>
    </row>
    <row r="11" spans="1:14" x14ac:dyDescent="0.35">
      <c r="A11">
        <v>10</v>
      </c>
      <c r="B11">
        <v>2</v>
      </c>
      <c r="C11" s="17" t="s">
        <v>45</v>
      </c>
      <c r="D11" s="17" t="s">
        <v>76</v>
      </c>
      <c r="E11" s="17" t="s">
        <v>77</v>
      </c>
      <c r="F11" s="17" t="s">
        <v>78</v>
      </c>
      <c r="G11">
        <v>9</v>
      </c>
      <c r="H11">
        <v>7</v>
      </c>
      <c r="I11">
        <v>29</v>
      </c>
      <c r="J11">
        <v>12.4</v>
      </c>
      <c r="K11">
        <v>4.4000000000000004</v>
      </c>
      <c r="L11">
        <v>12</v>
      </c>
      <c r="M11">
        <v>2</v>
      </c>
      <c r="N11">
        <f>_xlfn.CEILING.MATH(MATCH(FantasyPros_2019_Draft_Overall_Rankings__14[[#This Row],[Overall]],'ESPN Import'!C$3:C$752,0)/3)</f>
        <v>10</v>
      </c>
    </row>
    <row r="12" spans="1:14" x14ac:dyDescent="0.35">
      <c r="A12">
        <v>13</v>
      </c>
      <c r="B12">
        <v>2</v>
      </c>
      <c r="C12" s="17" t="s">
        <v>45</v>
      </c>
      <c r="D12" s="17" t="s">
        <v>85</v>
      </c>
      <c r="E12" s="17" t="s">
        <v>86</v>
      </c>
      <c r="F12" s="17" t="s">
        <v>87</v>
      </c>
      <c r="G12">
        <v>7</v>
      </c>
      <c r="H12">
        <v>6</v>
      </c>
      <c r="I12">
        <v>26</v>
      </c>
      <c r="J12">
        <v>13.6</v>
      </c>
      <c r="K12">
        <v>4</v>
      </c>
      <c r="L12">
        <v>15</v>
      </c>
      <c r="M12">
        <v>2</v>
      </c>
      <c r="N12">
        <f>_xlfn.CEILING.MATH(MATCH(FantasyPros_2019_Draft_Overall_Rankings__14[[#This Row],[Overall]],'ESPN Import'!C$3:C$752,0)/3)</f>
        <v>11</v>
      </c>
    </row>
    <row r="13" spans="1:14" x14ac:dyDescent="0.35">
      <c r="A13">
        <v>15</v>
      </c>
      <c r="B13">
        <v>2</v>
      </c>
      <c r="C13" s="17" t="s">
        <v>45</v>
      </c>
      <c r="D13" s="17" t="s">
        <v>491</v>
      </c>
      <c r="E13" s="17" t="s">
        <v>89</v>
      </c>
      <c r="F13" s="17" t="s">
        <v>92</v>
      </c>
      <c r="G13">
        <v>12</v>
      </c>
      <c r="H13">
        <v>7</v>
      </c>
      <c r="I13">
        <v>45</v>
      </c>
      <c r="J13">
        <v>16.3</v>
      </c>
      <c r="K13">
        <v>6.7</v>
      </c>
      <c r="L13">
        <v>17</v>
      </c>
      <c r="M13">
        <v>2</v>
      </c>
      <c r="N13">
        <f>_xlfn.CEILING.MATH(MATCH(FantasyPros_2019_Draft_Overall_Rankings__14[[#This Row],[Overall]],'ESPN Import'!C$3:C$752,0)/3)</f>
        <v>12</v>
      </c>
    </row>
    <row r="14" spans="1:14" x14ac:dyDescent="0.35">
      <c r="A14">
        <v>17</v>
      </c>
      <c r="B14">
        <v>3</v>
      </c>
      <c r="C14" s="17" t="s">
        <v>45</v>
      </c>
      <c r="D14" s="17" t="s">
        <v>95</v>
      </c>
      <c r="E14" s="17" t="s">
        <v>74</v>
      </c>
      <c r="F14" s="17" t="s">
        <v>96</v>
      </c>
      <c r="G14">
        <v>7</v>
      </c>
      <c r="H14">
        <v>6</v>
      </c>
      <c r="I14">
        <v>32</v>
      </c>
      <c r="J14">
        <v>16.8</v>
      </c>
      <c r="K14">
        <v>4</v>
      </c>
      <c r="L14">
        <v>18</v>
      </c>
      <c r="M14">
        <v>1</v>
      </c>
      <c r="N14">
        <f>_xlfn.CEILING.MATH(MATCH(FantasyPros_2019_Draft_Overall_Rankings__14[[#This Row],[Overall]],'ESPN Import'!C$3:C$752,0)/3)</f>
        <v>13</v>
      </c>
    </row>
    <row r="15" spans="1:14" x14ac:dyDescent="0.35">
      <c r="A15">
        <v>19</v>
      </c>
      <c r="B15">
        <v>3</v>
      </c>
      <c r="C15" s="17" t="s">
        <v>45</v>
      </c>
      <c r="D15" s="17" t="s">
        <v>82</v>
      </c>
      <c r="E15" s="17" t="s">
        <v>83</v>
      </c>
      <c r="F15" s="17" t="s">
        <v>94</v>
      </c>
      <c r="G15">
        <v>9</v>
      </c>
      <c r="H15">
        <v>2</v>
      </c>
      <c r="I15">
        <v>110</v>
      </c>
      <c r="J15">
        <v>19</v>
      </c>
      <c r="K15">
        <v>13.1</v>
      </c>
      <c r="L15">
        <v>11</v>
      </c>
      <c r="M15">
        <v>-8</v>
      </c>
      <c r="N15">
        <f>_xlfn.CEILING.MATH(MATCH(FantasyPros_2019_Draft_Overall_Rankings__14[[#This Row],[Overall]],'ESPN Import'!C$3:C$752,0)/3)</f>
        <v>14</v>
      </c>
    </row>
    <row r="16" spans="1:14" x14ac:dyDescent="0.35">
      <c r="A16">
        <v>11</v>
      </c>
      <c r="B16">
        <v>2</v>
      </c>
      <c r="C16" s="17" t="s">
        <v>45</v>
      </c>
      <c r="D16" s="17" t="s">
        <v>88</v>
      </c>
      <c r="E16" s="17" t="s">
        <v>89</v>
      </c>
      <c r="F16" s="17" t="s">
        <v>90</v>
      </c>
      <c r="G16">
        <v>12</v>
      </c>
      <c r="H16">
        <v>7</v>
      </c>
      <c r="I16">
        <v>25</v>
      </c>
      <c r="J16">
        <v>12.6</v>
      </c>
      <c r="K16">
        <v>4.4000000000000004</v>
      </c>
      <c r="L16">
        <v>19</v>
      </c>
      <c r="M16">
        <v>8</v>
      </c>
      <c r="N16">
        <f>_xlfn.CEILING.MATH(MATCH(FantasyPros_2019_Draft_Overall_Rankings__14[[#This Row],[Overall]],'ESPN Import'!C$3:C$752,0)/3)</f>
        <v>15</v>
      </c>
    </row>
    <row r="17" spans="1:14" x14ac:dyDescent="0.35">
      <c r="A17">
        <v>23</v>
      </c>
      <c r="B17">
        <v>4</v>
      </c>
      <c r="C17" s="17" t="s">
        <v>45</v>
      </c>
      <c r="D17" s="17" t="s">
        <v>100</v>
      </c>
      <c r="E17" s="17" t="s">
        <v>101</v>
      </c>
      <c r="F17" s="17" t="s">
        <v>117</v>
      </c>
      <c r="G17">
        <v>6</v>
      </c>
      <c r="H17">
        <v>16</v>
      </c>
      <c r="I17">
        <v>85</v>
      </c>
      <c r="J17">
        <v>28.5</v>
      </c>
      <c r="K17">
        <v>8.4</v>
      </c>
      <c r="L17">
        <v>22</v>
      </c>
      <c r="M17">
        <v>-1</v>
      </c>
      <c r="N17">
        <f>_xlfn.CEILING.MATH(MATCH(FantasyPros_2019_Draft_Overall_Rankings__14[[#This Row],[Overall]],'ESPN Import'!C$3:C$752,0)/3)</f>
        <v>16</v>
      </c>
    </row>
    <row r="18" spans="1:14" x14ac:dyDescent="0.35">
      <c r="A18">
        <v>12</v>
      </c>
      <c r="B18">
        <v>2</v>
      </c>
      <c r="C18" s="17" t="s">
        <v>45</v>
      </c>
      <c r="D18" s="17" t="s">
        <v>79</v>
      </c>
      <c r="E18" s="17" t="s">
        <v>80</v>
      </c>
      <c r="F18" s="17" t="s">
        <v>75</v>
      </c>
      <c r="G18">
        <v>9</v>
      </c>
      <c r="H18">
        <v>5</v>
      </c>
      <c r="I18">
        <v>44</v>
      </c>
      <c r="J18">
        <v>13.3</v>
      </c>
      <c r="K18">
        <v>5.7</v>
      </c>
      <c r="L18">
        <v>13</v>
      </c>
      <c r="M18">
        <v>1</v>
      </c>
      <c r="N18">
        <f>_xlfn.CEILING.MATH(MATCH(FantasyPros_2019_Draft_Overall_Rankings__14[[#This Row],[Overall]],'ESPN Import'!C$3:C$752,0)/3)</f>
        <v>17</v>
      </c>
    </row>
    <row r="19" spans="1:14" x14ac:dyDescent="0.35">
      <c r="A19">
        <v>9</v>
      </c>
      <c r="B19">
        <v>2</v>
      </c>
      <c r="C19" s="17" t="s">
        <v>45</v>
      </c>
      <c r="D19" s="17" t="s">
        <v>73</v>
      </c>
      <c r="E19" s="17" t="s">
        <v>74</v>
      </c>
      <c r="F19" s="17" t="s">
        <v>72</v>
      </c>
      <c r="G19">
        <v>7</v>
      </c>
      <c r="H19">
        <v>2</v>
      </c>
      <c r="I19">
        <v>57</v>
      </c>
      <c r="J19">
        <v>10.7</v>
      </c>
      <c r="K19">
        <v>5.8</v>
      </c>
      <c r="L19">
        <v>9</v>
      </c>
      <c r="M19">
        <v>0</v>
      </c>
      <c r="N19">
        <f>_xlfn.CEILING.MATH(MATCH(FantasyPros_2019_Draft_Overall_Rankings__14[[#This Row],[Overall]],'ESPN Import'!C$3:C$752,0)/3)</f>
        <v>18</v>
      </c>
    </row>
    <row r="20" spans="1:14" x14ac:dyDescent="0.35">
      <c r="A20">
        <v>16</v>
      </c>
      <c r="B20">
        <v>2</v>
      </c>
      <c r="C20" s="17" t="s">
        <v>45</v>
      </c>
      <c r="D20" s="17" t="s">
        <v>103</v>
      </c>
      <c r="E20" s="17" t="s">
        <v>104</v>
      </c>
      <c r="F20" s="17" t="s">
        <v>84</v>
      </c>
      <c r="G20">
        <v>12</v>
      </c>
      <c r="H20">
        <v>5</v>
      </c>
      <c r="I20">
        <v>44</v>
      </c>
      <c r="J20">
        <v>16.5</v>
      </c>
      <c r="K20">
        <v>6.3</v>
      </c>
      <c r="L20">
        <v>20</v>
      </c>
      <c r="M20">
        <v>4</v>
      </c>
      <c r="N20">
        <f>_xlfn.CEILING.MATH(MATCH(FantasyPros_2019_Draft_Overall_Rankings__14[[#This Row],[Overall]],'ESPN Import'!C$3:C$752,0)/3)</f>
        <v>19</v>
      </c>
    </row>
    <row r="21" spans="1:14" x14ac:dyDescent="0.35">
      <c r="A21">
        <v>20</v>
      </c>
      <c r="B21">
        <v>3</v>
      </c>
      <c r="C21" s="17" t="s">
        <v>45</v>
      </c>
      <c r="D21" s="17" t="s">
        <v>106</v>
      </c>
      <c r="E21" s="17" t="s">
        <v>107</v>
      </c>
      <c r="F21" s="17" t="s">
        <v>108</v>
      </c>
      <c r="G21">
        <v>7</v>
      </c>
      <c r="H21">
        <v>12</v>
      </c>
      <c r="I21">
        <v>31</v>
      </c>
      <c r="J21">
        <v>20.6</v>
      </c>
      <c r="K21">
        <v>3.3</v>
      </c>
      <c r="L21">
        <v>21</v>
      </c>
      <c r="M21">
        <v>1</v>
      </c>
      <c r="N21">
        <f>_xlfn.CEILING.MATH(MATCH(FantasyPros_2019_Draft_Overall_Rankings__14[[#This Row],[Overall]],'ESPN Import'!C$3:C$752,0)/3)</f>
        <v>20</v>
      </c>
    </row>
    <row r="22" spans="1:14" x14ac:dyDescent="0.35">
      <c r="A22">
        <v>22</v>
      </c>
      <c r="B22">
        <v>3</v>
      </c>
      <c r="C22" s="17" t="s">
        <v>45</v>
      </c>
      <c r="D22" s="17" t="s">
        <v>116</v>
      </c>
      <c r="E22" s="17" t="s">
        <v>59</v>
      </c>
      <c r="F22" s="17" t="s">
        <v>113</v>
      </c>
      <c r="G22">
        <v>12</v>
      </c>
      <c r="H22">
        <v>13</v>
      </c>
      <c r="I22">
        <v>40</v>
      </c>
      <c r="J22">
        <v>26.7</v>
      </c>
      <c r="K22">
        <v>4.8</v>
      </c>
      <c r="L22">
        <v>27</v>
      </c>
      <c r="M22">
        <v>5</v>
      </c>
      <c r="N22">
        <f>_xlfn.CEILING.MATH(MATCH(FantasyPros_2019_Draft_Overall_Rankings__14[[#This Row],[Overall]],'ESPN Import'!C$3:C$752,0)/3)</f>
        <v>21</v>
      </c>
    </row>
    <row r="23" spans="1:14" x14ac:dyDescent="0.35">
      <c r="A23">
        <v>7</v>
      </c>
      <c r="B23">
        <v>2</v>
      </c>
      <c r="C23" s="17" t="s">
        <v>45</v>
      </c>
      <c r="D23" s="17" t="s">
        <v>93</v>
      </c>
      <c r="E23" s="17" t="s">
        <v>86</v>
      </c>
      <c r="F23" s="17" t="s">
        <v>69</v>
      </c>
      <c r="G23">
        <v>7</v>
      </c>
      <c r="H23">
        <v>1</v>
      </c>
      <c r="I23">
        <v>32</v>
      </c>
      <c r="J23">
        <v>10</v>
      </c>
      <c r="K23">
        <v>5.6</v>
      </c>
      <c r="L23">
        <v>14</v>
      </c>
      <c r="M23">
        <v>7</v>
      </c>
      <c r="N23">
        <f>_xlfn.CEILING.MATH(MATCH(FantasyPros_2019_Draft_Overall_Rankings__14[[#This Row],[Overall]],'ESPN Import'!C$3:C$752,0)/3)</f>
        <v>22</v>
      </c>
    </row>
    <row r="24" spans="1:14" x14ac:dyDescent="0.35">
      <c r="A24">
        <v>25</v>
      </c>
      <c r="B24">
        <v>4</v>
      </c>
      <c r="C24" s="17" t="s">
        <v>45</v>
      </c>
      <c r="D24" s="17" t="s">
        <v>158</v>
      </c>
      <c r="E24" s="17" t="s">
        <v>147</v>
      </c>
      <c r="F24" s="17" t="s">
        <v>105</v>
      </c>
      <c r="G24">
        <v>5</v>
      </c>
      <c r="H24">
        <v>6</v>
      </c>
      <c r="I24">
        <v>64</v>
      </c>
      <c r="J24">
        <v>29.4</v>
      </c>
      <c r="K24">
        <v>9</v>
      </c>
      <c r="L24">
        <v>28</v>
      </c>
      <c r="M24">
        <v>3</v>
      </c>
      <c r="N24">
        <f>_xlfn.CEILING.MATH(MATCH(FantasyPros_2019_Draft_Overall_Rankings__14[[#This Row],[Overall]],'ESPN Import'!C$3:C$752,0)/3)</f>
        <v>23</v>
      </c>
    </row>
    <row r="25" spans="1:14" x14ac:dyDescent="0.35">
      <c r="A25">
        <v>29</v>
      </c>
      <c r="B25">
        <v>4</v>
      </c>
      <c r="C25" s="17" t="s">
        <v>45</v>
      </c>
      <c r="D25" s="17" t="s">
        <v>126</v>
      </c>
      <c r="E25" s="17" t="s">
        <v>127</v>
      </c>
      <c r="F25" s="17" t="s">
        <v>125</v>
      </c>
      <c r="G25">
        <v>10</v>
      </c>
      <c r="H25">
        <v>12</v>
      </c>
      <c r="I25">
        <v>57</v>
      </c>
      <c r="J25">
        <v>31.7</v>
      </c>
      <c r="K25">
        <v>9.6</v>
      </c>
      <c r="L25">
        <v>24</v>
      </c>
      <c r="M25">
        <v>-5</v>
      </c>
      <c r="N25">
        <f>_xlfn.CEILING.MATH(MATCH(FantasyPros_2019_Draft_Overall_Rankings__14[[#This Row],[Overall]],'ESPN Import'!C$3:C$752,0)/3)</f>
        <v>24</v>
      </c>
    </row>
    <row r="26" spans="1:14" x14ac:dyDescent="0.35">
      <c r="A26">
        <v>33</v>
      </c>
      <c r="B26">
        <v>4</v>
      </c>
      <c r="C26" s="17" t="s">
        <v>45</v>
      </c>
      <c r="D26" s="17" t="s">
        <v>149</v>
      </c>
      <c r="E26" s="17" t="s">
        <v>77</v>
      </c>
      <c r="F26" s="17" t="s">
        <v>141</v>
      </c>
      <c r="G26">
        <v>9</v>
      </c>
      <c r="H26">
        <v>9</v>
      </c>
      <c r="I26">
        <v>56</v>
      </c>
      <c r="J26">
        <v>33.9</v>
      </c>
      <c r="K26">
        <v>8.1999999999999993</v>
      </c>
      <c r="L26">
        <v>35</v>
      </c>
      <c r="M26">
        <v>2</v>
      </c>
      <c r="N26">
        <f>_xlfn.CEILING.MATH(MATCH(FantasyPros_2019_Draft_Overall_Rankings__14[[#This Row],[Overall]],'ESPN Import'!C$3:C$752,0)/3)</f>
        <v>25</v>
      </c>
    </row>
    <row r="27" spans="1:14" x14ac:dyDescent="0.35">
      <c r="A27">
        <v>28</v>
      </c>
      <c r="B27">
        <v>4</v>
      </c>
      <c r="C27" s="17" t="s">
        <v>45</v>
      </c>
      <c r="D27" s="17" t="s">
        <v>58</v>
      </c>
      <c r="E27" s="17" t="s">
        <v>59</v>
      </c>
      <c r="F27" s="17" t="s">
        <v>122</v>
      </c>
      <c r="G27">
        <v>12</v>
      </c>
      <c r="H27">
        <v>4</v>
      </c>
      <c r="I27">
        <v>132</v>
      </c>
      <c r="J27">
        <v>31</v>
      </c>
      <c r="K27">
        <v>16.600000000000001</v>
      </c>
      <c r="L27">
        <v>23</v>
      </c>
      <c r="M27">
        <v>-5</v>
      </c>
      <c r="N27">
        <f>_xlfn.CEILING.MATH(MATCH(FantasyPros_2019_Draft_Overall_Rankings__14[[#This Row],[Overall]],'ESPN Import'!C$3:C$752,0)/3)</f>
        <v>26</v>
      </c>
    </row>
    <row r="28" spans="1:14" x14ac:dyDescent="0.35">
      <c r="A28">
        <v>27</v>
      </c>
      <c r="B28">
        <v>4</v>
      </c>
      <c r="C28" s="17" t="s">
        <v>45</v>
      </c>
      <c r="D28" s="17" t="s">
        <v>118</v>
      </c>
      <c r="E28" s="17" t="s">
        <v>50</v>
      </c>
      <c r="F28" s="17" t="s">
        <v>119</v>
      </c>
      <c r="G28">
        <v>8</v>
      </c>
      <c r="H28">
        <v>17</v>
      </c>
      <c r="I28">
        <v>73</v>
      </c>
      <c r="J28">
        <v>30</v>
      </c>
      <c r="K28">
        <v>7.6</v>
      </c>
      <c r="L28">
        <v>34</v>
      </c>
      <c r="M28">
        <v>7</v>
      </c>
      <c r="N28">
        <f>_xlfn.CEILING.MATH(MATCH(FantasyPros_2019_Draft_Overall_Rankings__14[[#This Row],[Overall]],'ESPN Import'!C$3:C$752,0)/3)</f>
        <v>27</v>
      </c>
    </row>
    <row r="29" spans="1:14" x14ac:dyDescent="0.35">
      <c r="A29">
        <v>21</v>
      </c>
      <c r="B29">
        <v>3</v>
      </c>
      <c r="C29" s="17" t="s">
        <v>45</v>
      </c>
      <c r="D29" s="17" t="s">
        <v>109</v>
      </c>
      <c r="E29" s="17" t="s">
        <v>110</v>
      </c>
      <c r="F29" s="17" t="s">
        <v>111</v>
      </c>
      <c r="G29">
        <v>6</v>
      </c>
      <c r="H29">
        <v>11</v>
      </c>
      <c r="I29">
        <v>60</v>
      </c>
      <c r="J29">
        <v>25.6</v>
      </c>
      <c r="K29">
        <v>5.4</v>
      </c>
      <c r="L29">
        <v>29</v>
      </c>
      <c r="M29">
        <v>8</v>
      </c>
      <c r="N29">
        <f>_xlfn.CEILING.MATH(MATCH(FantasyPros_2019_Draft_Overall_Rankings__14[[#This Row],[Overall]],'ESPN Import'!C$3:C$752,0)/3)</f>
        <v>28</v>
      </c>
    </row>
    <row r="30" spans="1:14" x14ac:dyDescent="0.35">
      <c r="A30">
        <v>24</v>
      </c>
      <c r="B30">
        <v>4</v>
      </c>
      <c r="C30" s="17" t="s">
        <v>45</v>
      </c>
      <c r="D30" s="17" t="s">
        <v>97</v>
      </c>
      <c r="E30" s="17" t="s">
        <v>98</v>
      </c>
      <c r="F30" s="17" t="s">
        <v>99</v>
      </c>
      <c r="G30">
        <v>4</v>
      </c>
      <c r="H30">
        <v>8</v>
      </c>
      <c r="I30">
        <v>106</v>
      </c>
      <c r="J30">
        <v>29.2</v>
      </c>
      <c r="K30">
        <v>8.8000000000000007</v>
      </c>
      <c r="L30">
        <v>32</v>
      </c>
      <c r="M30">
        <v>8</v>
      </c>
      <c r="N30">
        <f>_xlfn.CEILING.MATH(MATCH(FantasyPros_2019_Draft_Overall_Rankings__14[[#This Row],[Overall]],'ESPN Import'!C$3:C$752,0)/3)</f>
        <v>29</v>
      </c>
    </row>
    <row r="31" spans="1:14" x14ac:dyDescent="0.35">
      <c r="A31">
        <v>37</v>
      </c>
      <c r="B31">
        <v>4</v>
      </c>
      <c r="C31" s="17" t="s">
        <v>45</v>
      </c>
      <c r="D31" s="17" t="s">
        <v>135</v>
      </c>
      <c r="E31" s="17" t="s">
        <v>136</v>
      </c>
      <c r="F31" s="17" t="s">
        <v>137</v>
      </c>
      <c r="G31">
        <v>10</v>
      </c>
      <c r="H31">
        <v>18</v>
      </c>
      <c r="I31">
        <v>69</v>
      </c>
      <c r="J31">
        <v>35.4</v>
      </c>
      <c r="K31">
        <v>12.8</v>
      </c>
      <c r="L31">
        <v>33</v>
      </c>
      <c r="M31">
        <v>-4</v>
      </c>
      <c r="N31">
        <f>_xlfn.CEILING.MATH(MATCH(FantasyPros_2019_Draft_Overall_Rankings__14[[#This Row],[Overall]],'ESPN Import'!C$3:C$752,0)/3)</f>
        <v>30</v>
      </c>
    </row>
    <row r="32" spans="1:14" x14ac:dyDescent="0.35">
      <c r="A32">
        <v>42</v>
      </c>
      <c r="B32">
        <v>4</v>
      </c>
      <c r="C32" s="17" t="s">
        <v>45</v>
      </c>
      <c r="D32" s="17" t="s">
        <v>210</v>
      </c>
      <c r="E32" s="17" t="s">
        <v>101</v>
      </c>
      <c r="F32" s="17" t="s">
        <v>159</v>
      </c>
      <c r="G32">
        <v>6</v>
      </c>
      <c r="H32">
        <v>15</v>
      </c>
      <c r="I32">
        <v>159</v>
      </c>
      <c r="J32">
        <v>42.7</v>
      </c>
      <c r="K32">
        <v>16.7</v>
      </c>
      <c r="L32">
        <v>36</v>
      </c>
      <c r="M32">
        <v>-6</v>
      </c>
      <c r="N32">
        <f>_xlfn.CEILING.MATH(MATCH(FantasyPros_2019_Draft_Overall_Rankings__14[[#This Row],[Overall]],'ESPN Import'!C$3:C$752,0)/3)</f>
        <v>31</v>
      </c>
    </row>
    <row r="33" spans="1:14" x14ac:dyDescent="0.35">
      <c r="A33">
        <v>34</v>
      </c>
      <c r="B33">
        <v>4</v>
      </c>
      <c r="C33" s="17" t="s">
        <v>45</v>
      </c>
      <c r="D33" s="17" t="s">
        <v>123</v>
      </c>
      <c r="E33" s="17" t="s">
        <v>124</v>
      </c>
      <c r="F33" s="17" t="s">
        <v>150</v>
      </c>
      <c r="G33">
        <v>11</v>
      </c>
      <c r="H33">
        <v>7</v>
      </c>
      <c r="I33">
        <v>70</v>
      </c>
      <c r="J33">
        <v>34.299999999999997</v>
      </c>
      <c r="K33">
        <v>12</v>
      </c>
      <c r="L33">
        <v>37</v>
      </c>
      <c r="M33">
        <v>3</v>
      </c>
      <c r="N33">
        <f>_xlfn.CEILING.MATH(MATCH(FantasyPros_2019_Draft_Overall_Rankings__14[[#This Row],[Overall]],'ESPN Import'!C$3:C$752,0)/3)</f>
        <v>32</v>
      </c>
    </row>
    <row r="34" spans="1:14" x14ac:dyDescent="0.35">
      <c r="A34">
        <v>40</v>
      </c>
      <c r="B34">
        <v>4</v>
      </c>
      <c r="C34" s="17" t="s">
        <v>45</v>
      </c>
      <c r="D34" s="17" t="s">
        <v>151</v>
      </c>
      <c r="E34" s="17" t="s">
        <v>152</v>
      </c>
      <c r="F34" s="17" t="s">
        <v>153</v>
      </c>
      <c r="G34">
        <v>11</v>
      </c>
      <c r="H34">
        <v>14</v>
      </c>
      <c r="I34">
        <v>86</v>
      </c>
      <c r="J34">
        <v>40.299999999999997</v>
      </c>
      <c r="K34">
        <v>12.9</v>
      </c>
      <c r="L34">
        <v>41</v>
      </c>
      <c r="M34">
        <v>1</v>
      </c>
      <c r="N34">
        <f>_xlfn.CEILING.MATH(MATCH(FantasyPros_2019_Draft_Overall_Rankings__14[[#This Row],[Overall]],'ESPN Import'!C$3:C$752,0)/3)</f>
        <v>33</v>
      </c>
    </row>
    <row r="35" spans="1:14" x14ac:dyDescent="0.35">
      <c r="A35">
        <v>26</v>
      </c>
      <c r="B35">
        <v>4</v>
      </c>
      <c r="C35" s="17" t="s">
        <v>45</v>
      </c>
      <c r="D35" s="17" t="s">
        <v>114</v>
      </c>
      <c r="E35" s="17" t="s">
        <v>110</v>
      </c>
      <c r="F35" s="17" t="s">
        <v>115</v>
      </c>
      <c r="G35">
        <v>6</v>
      </c>
      <c r="H35">
        <v>12</v>
      </c>
      <c r="I35">
        <v>57</v>
      </c>
      <c r="J35">
        <v>29.5</v>
      </c>
      <c r="K35">
        <v>9.8000000000000007</v>
      </c>
      <c r="L35">
        <v>31</v>
      </c>
      <c r="M35">
        <v>5</v>
      </c>
      <c r="N35">
        <f>_xlfn.CEILING.MATH(MATCH(FantasyPros_2019_Draft_Overall_Rankings__14[[#This Row],[Overall]],'ESPN Import'!C$3:C$752,0)/3)</f>
        <v>34</v>
      </c>
    </row>
    <row r="36" spans="1:14" x14ac:dyDescent="0.35">
      <c r="A36">
        <v>32</v>
      </c>
      <c r="B36">
        <v>4</v>
      </c>
      <c r="C36" s="17" t="s">
        <v>45</v>
      </c>
      <c r="D36" s="17" t="s">
        <v>133</v>
      </c>
      <c r="E36" s="17" t="s">
        <v>65</v>
      </c>
      <c r="F36" s="17" t="s">
        <v>134</v>
      </c>
      <c r="G36">
        <v>11</v>
      </c>
      <c r="H36">
        <v>9</v>
      </c>
      <c r="I36">
        <v>62</v>
      </c>
      <c r="J36">
        <v>32.799999999999997</v>
      </c>
      <c r="K36">
        <v>9.5</v>
      </c>
      <c r="L36">
        <v>30</v>
      </c>
      <c r="M36">
        <v>-2</v>
      </c>
      <c r="N36">
        <f>_xlfn.CEILING.MATH(MATCH(FantasyPros_2019_Draft_Overall_Rankings__14[[#This Row],[Overall]],'ESPN Import'!C$3:C$752,0)/3)</f>
        <v>35</v>
      </c>
    </row>
    <row r="37" spans="1:14" x14ac:dyDescent="0.35">
      <c r="A37">
        <v>41</v>
      </c>
      <c r="B37">
        <v>4</v>
      </c>
      <c r="C37" s="17" t="s">
        <v>45</v>
      </c>
      <c r="D37" s="17" t="s">
        <v>154</v>
      </c>
      <c r="E37" s="17" t="s">
        <v>121</v>
      </c>
      <c r="F37" s="17" t="s">
        <v>148</v>
      </c>
      <c r="G37">
        <v>10</v>
      </c>
      <c r="H37">
        <v>8</v>
      </c>
      <c r="I37">
        <v>93</v>
      </c>
      <c r="J37">
        <v>41.2</v>
      </c>
      <c r="K37">
        <v>10.9</v>
      </c>
      <c r="L37">
        <v>44</v>
      </c>
      <c r="M37">
        <v>3</v>
      </c>
      <c r="N37">
        <f>_xlfn.CEILING.MATH(MATCH(FantasyPros_2019_Draft_Overall_Rankings__14[[#This Row],[Overall]],'ESPN Import'!C$3:C$752,0)/3)</f>
        <v>36</v>
      </c>
    </row>
    <row r="38" spans="1:14" x14ac:dyDescent="0.35">
      <c r="A38">
        <v>31</v>
      </c>
      <c r="B38">
        <v>4</v>
      </c>
      <c r="C38" s="17" t="s">
        <v>45</v>
      </c>
      <c r="D38" s="17" t="s">
        <v>129</v>
      </c>
      <c r="E38" s="17" t="s">
        <v>104</v>
      </c>
      <c r="F38" s="17" t="s">
        <v>130</v>
      </c>
      <c r="G38">
        <v>12</v>
      </c>
      <c r="H38">
        <v>18</v>
      </c>
      <c r="I38">
        <v>67</v>
      </c>
      <c r="J38">
        <v>32.5</v>
      </c>
      <c r="K38">
        <v>7.1</v>
      </c>
      <c r="L38">
        <v>26</v>
      </c>
      <c r="M38">
        <v>-5</v>
      </c>
      <c r="N38">
        <f>_xlfn.CEILING.MATH(MATCH(FantasyPros_2019_Draft_Overall_Rankings__14[[#This Row],[Overall]],'ESPN Import'!C$3:C$752,0)/3)</f>
        <v>37</v>
      </c>
    </row>
    <row r="39" spans="1:14" x14ac:dyDescent="0.35">
      <c r="A39">
        <v>36</v>
      </c>
      <c r="B39">
        <v>4</v>
      </c>
      <c r="C39" s="17" t="s">
        <v>45</v>
      </c>
      <c r="D39" s="17" t="s">
        <v>138</v>
      </c>
      <c r="E39" s="17" t="s">
        <v>83</v>
      </c>
      <c r="F39" s="17" t="s">
        <v>139</v>
      </c>
      <c r="G39">
        <v>9</v>
      </c>
      <c r="H39">
        <v>20</v>
      </c>
      <c r="I39">
        <v>79</v>
      </c>
      <c r="J39">
        <v>35</v>
      </c>
      <c r="K39">
        <v>6.1</v>
      </c>
      <c r="L39">
        <v>39</v>
      </c>
      <c r="M39">
        <v>3</v>
      </c>
      <c r="N39">
        <f>_xlfn.CEILING.MATH(MATCH(FantasyPros_2019_Draft_Overall_Rankings__14[[#This Row],[Overall]],'ESPN Import'!C$3:C$752,0)/3)</f>
        <v>38</v>
      </c>
    </row>
    <row r="40" spans="1:14" x14ac:dyDescent="0.35">
      <c r="A40">
        <v>35</v>
      </c>
      <c r="B40">
        <v>4</v>
      </c>
      <c r="C40" s="17" t="s">
        <v>45</v>
      </c>
      <c r="D40" s="17" t="s">
        <v>131</v>
      </c>
      <c r="E40" s="17" t="s">
        <v>104</v>
      </c>
      <c r="F40" s="17" t="s">
        <v>132</v>
      </c>
      <c r="G40">
        <v>12</v>
      </c>
      <c r="H40">
        <v>22</v>
      </c>
      <c r="I40">
        <v>50</v>
      </c>
      <c r="J40">
        <v>34.5</v>
      </c>
      <c r="K40">
        <v>5.9</v>
      </c>
      <c r="L40">
        <v>38</v>
      </c>
      <c r="M40">
        <v>3</v>
      </c>
      <c r="N40">
        <f>_xlfn.CEILING.MATH(MATCH(FantasyPros_2019_Draft_Overall_Rankings__14[[#This Row],[Overall]],'ESPN Import'!C$3:C$752,0)/3)</f>
        <v>39</v>
      </c>
    </row>
    <row r="41" spans="1:14" x14ac:dyDescent="0.35">
      <c r="A41">
        <v>39</v>
      </c>
      <c r="B41">
        <v>4</v>
      </c>
      <c r="C41" s="17" t="s">
        <v>45</v>
      </c>
      <c r="D41" s="17" t="s">
        <v>144</v>
      </c>
      <c r="E41" s="17" t="s">
        <v>83</v>
      </c>
      <c r="F41" s="17" t="s">
        <v>145</v>
      </c>
      <c r="G41">
        <v>9</v>
      </c>
      <c r="H41">
        <v>26</v>
      </c>
      <c r="I41">
        <v>68</v>
      </c>
      <c r="J41">
        <v>39</v>
      </c>
      <c r="K41">
        <v>8.1</v>
      </c>
      <c r="L41">
        <v>40</v>
      </c>
      <c r="M41">
        <v>1</v>
      </c>
      <c r="N41">
        <f>_xlfn.CEILING.MATH(MATCH(FantasyPros_2019_Draft_Overall_Rankings__14[[#This Row],[Overall]],'ESPN Import'!C$3:C$752,0)/3)</f>
        <v>40</v>
      </c>
    </row>
    <row r="42" spans="1:14" x14ac:dyDescent="0.35">
      <c r="A42">
        <v>43</v>
      </c>
      <c r="B42">
        <v>5</v>
      </c>
      <c r="C42" s="17" t="s">
        <v>45</v>
      </c>
      <c r="D42" s="17" t="s">
        <v>146</v>
      </c>
      <c r="E42" s="17" t="s">
        <v>147</v>
      </c>
      <c r="F42" s="17" t="s">
        <v>155</v>
      </c>
      <c r="G42">
        <v>5</v>
      </c>
      <c r="H42">
        <v>19</v>
      </c>
      <c r="I42">
        <v>113</v>
      </c>
      <c r="J42">
        <v>44.8</v>
      </c>
      <c r="K42">
        <v>10.199999999999999</v>
      </c>
      <c r="L42">
        <v>45</v>
      </c>
      <c r="M42">
        <v>2</v>
      </c>
      <c r="N42">
        <f>_xlfn.CEILING.MATH(MATCH(FantasyPros_2019_Draft_Overall_Rankings__14[[#This Row],[Overall]],'ESPN Import'!C$3:C$752,0)/3)</f>
        <v>41</v>
      </c>
    </row>
    <row r="43" spans="1:14" x14ac:dyDescent="0.35">
      <c r="A43">
        <v>49</v>
      </c>
      <c r="B43">
        <v>5</v>
      </c>
      <c r="C43" s="17" t="s">
        <v>45</v>
      </c>
      <c r="D43" s="17" t="s">
        <v>156</v>
      </c>
      <c r="E43" s="17" t="s">
        <v>83</v>
      </c>
      <c r="F43" s="17" t="s">
        <v>173</v>
      </c>
      <c r="G43">
        <v>9</v>
      </c>
      <c r="H43">
        <v>23</v>
      </c>
      <c r="I43">
        <v>117</v>
      </c>
      <c r="J43">
        <v>52.6</v>
      </c>
      <c r="K43">
        <v>11.3</v>
      </c>
      <c r="L43">
        <v>50</v>
      </c>
      <c r="M43">
        <v>1</v>
      </c>
      <c r="N43">
        <f>_xlfn.CEILING.MATH(MATCH(FantasyPros_2019_Draft_Overall_Rankings__14[[#This Row],[Overall]],'ESPN Import'!C$3:C$752,0)/3)</f>
        <v>42</v>
      </c>
    </row>
    <row r="44" spans="1:14" x14ac:dyDescent="0.35">
      <c r="A44">
        <v>38</v>
      </c>
      <c r="B44">
        <v>4</v>
      </c>
      <c r="C44" s="17" t="s">
        <v>45</v>
      </c>
      <c r="D44" s="17" t="s">
        <v>142</v>
      </c>
      <c r="E44" s="17" t="s">
        <v>89</v>
      </c>
      <c r="F44" s="17" t="s">
        <v>143</v>
      </c>
      <c r="G44">
        <v>12</v>
      </c>
      <c r="H44">
        <v>15</v>
      </c>
      <c r="I44">
        <v>64</v>
      </c>
      <c r="J44">
        <v>37.1</v>
      </c>
      <c r="K44">
        <v>8.6999999999999993</v>
      </c>
      <c r="L44">
        <v>16</v>
      </c>
      <c r="M44">
        <v>-22</v>
      </c>
      <c r="N44">
        <f>_xlfn.CEILING.MATH(MATCH(FantasyPros_2019_Draft_Overall_Rankings__14[[#This Row],[Overall]],'ESPN Import'!C$3:C$752,0)/3)</f>
        <v>43</v>
      </c>
    </row>
    <row r="45" spans="1:14" x14ac:dyDescent="0.35">
      <c r="A45">
        <v>30</v>
      </c>
      <c r="B45">
        <v>4</v>
      </c>
      <c r="C45" s="17" t="s">
        <v>45</v>
      </c>
      <c r="D45" s="17" t="s">
        <v>140</v>
      </c>
      <c r="E45" s="17" t="s">
        <v>89</v>
      </c>
      <c r="F45" s="17" t="s">
        <v>128</v>
      </c>
      <c r="G45">
        <v>12</v>
      </c>
      <c r="H45">
        <v>6</v>
      </c>
      <c r="I45">
        <v>106</v>
      </c>
      <c r="J45">
        <v>31.9</v>
      </c>
      <c r="K45">
        <v>13.4</v>
      </c>
      <c r="L45">
        <v>25</v>
      </c>
      <c r="M45">
        <v>-5</v>
      </c>
      <c r="N45">
        <f>_xlfn.CEILING.MATH(MATCH(FantasyPros_2019_Draft_Overall_Rankings__14[[#This Row],[Overall]],'ESPN Import'!C$3:C$752,0)/3)</f>
        <v>44</v>
      </c>
    </row>
    <row r="46" spans="1:14" x14ac:dyDescent="0.35">
      <c r="A46">
        <v>45</v>
      </c>
      <c r="B46">
        <v>5</v>
      </c>
      <c r="C46" s="17" t="s">
        <v>45</v>
      </c>
      <c r="D46" s="17" t="s">
        <v>160</v>
      </c>
      <c r="E46" s="17" t="s">
        <v>161</v>
      </c>
      <c r="F46" s="17" t="s">
        <v>162</v>
      </c>
      <c r="G46">
        <v>8</v>
      </c>
      <c r="H46">
        <v>13</v>
      </c>
      <c r="I46">
        <v>90</v>
      </c>
      <c r="J46">
        <v>47.2</v>
      </c>
      <c r="K46">
        <v>11.4</v>
      </c>
      <c r="L46">
        <v>46</v>
      </c>
      <c r="M46">
        <v>1</v>
      </c>
      <c r="N46">
        <f>_xlfn.CEILING.MATH(MATCH(FantasyPros_2019_Draft_Overall_Rankings__14[[#This Row],[Overall]],'ESPN Import'!C$3:C$752,0)/3)</f>
        <v>45</v>
      </c>
    </row>
    <row r="47" spans="1:14" x14ac:dyDescent="0.35">
      <c r="A47">
        <v>57</v>
      </c>
      <c r="B47">
        <v>5</v>
      </c>
      <c r="C47" s="17" t="s">
        <v>45</v>
      </c>
      <c r="D47" s="17" t="s">
        <v>168</v>
      </c>
      <c r="E47" s="17" t="s">
        <v>136</v>
      </c>
      <c r="F47" s="17" t="s">
        <v>183</v>
      </c>
      <c r="G47">
        <v>10</v>
      </c>
      <c r="H47">
        <v>34</v>
      </c>
      <c r="I47">
        <v>96</v>
      </c>
      <c r="J47">
        <v>59.9</v>
      </c>
      <c r="K47">
        <v>11.6</v>
      </c>
      <c r="L47">
        <v>69</v>
      </c>
      <c r="M47">
        <v>12</v>
      </c>
      <c r="N47">
        <f>_xlfn.CEILING.MATH(MATCH(FantasyPros_2019_Draft_Overall_Rankings__14[[#This Row],[Overall]],'ESPN Import'!C$3:C$752,0)/3)</f>
        <v>46</v>
      </c>
    </row>
    <row r="48" spans="1:14" x14ac:dyDescent="0.35">
      <c r="A48">
        <v>44</v>
      </c>
      <c r="B48">
        <v>5</v>
      </c>
      <c r="C48" s="17" t="s">
        <v>45</v>
      </c>
      <c r="D48" s="17" t="s">
        <v>172</v>
      </c>
      <c r="E48" s="17" t="s">
        <v>107</v>
      </c>
      <c r="F48" s="17" t="s">
        <v>157</v>
      </c>
      <c r="G48">
        <v>7</v>
      </c>
      <c r="H48">
        <v>13</v>
      </c>
      <c r="I48">
        <v>119</v>
      </c>
      <c r="J48">
        <v>45.5</v>
      </c>
      <c r="K48">
        <v>10.8</v>
      </c>
      <c r="L48">
        <v>48</v>
      </c>
      <c r="M48">
        <v>4</v>
      </c>
      <c r="N48">
        <f>_xlfn.CEILING.MATH(MATCH(FantasyPros_2019_Draft_Overall_Rankings__14[[#This Row],[Overall]],'ESPN Import'!C$3:C$752,0)/3)</f>
        <v>47</v>
      </c>
    </row>
    <row r="49" spans="1:14" x14ac:dyDescent="0.35">
      <c r="A49">
        <v>47</v>
      </c>
      <c r="B49">
        <v>5</v>
      </c>
      <c r="C49" s="17" t="s">
        <v>45</v>
      </c>
      <c r="D49" s="17" t="s">
        <v>174</v>
      </c>
      <c r="E49" s="17" t="s">
        <v>152</v>
      </c>
      <c r="F49" s="17" t="s">
        <v>169</v>
      </c>
      <c r="G49">
        <v>11</v>
      </c>
      <c r="H49">
        <v>15</v>
      </c>
      <c r="I49">
        <v>103</v>
      </c>
      <c r="J49">
        <v>48.4</v>
      </c>
      <c r="K49">
        <v>11.2</v>
      </c>
      <c r="L49">
        <v>53</v>
      </c>
      <c r="M49">
        <v>6</v>
      </c>
      <c r="N49">
        <f>_xlfn.CEILING.MATH(MATCH(FantasyPros_2019_Draft_Overall_Rankings__14[[#This Row],[Overall]],'ESPN Import'!C$3:C$752,0)/3)</f>
        <v>48</v>
      </c>
    </row>
    <row r="50" spans="1:14" x14ac:dyDescent="0.35">
      <c r="A50">
        <v>55</v>
      </c>
      <c r="B50">
        <v>5</v>
      </c>
      <c r="C50" s="17" t="s">
        <v>45</v>
      </c>
      <c r="D50" s="17" t="s">
        <v>196</v>
      </c>
      <c r="E50" s="17" t="s">
        <v>59</v>
      </c>
      <c r="F50" s="17" t="s">
        <v>176</v>
      </c>
      <c r="G50">
        <v>12</v>
      </c>
      <c r="H50">
        <v>38</v>
      </c>
      <c r="I50">
        <v>93</v>
      </c>
      <c r="J50">
        <v>59.3</v>
      </c>
      <c r="K50">
        <v>12</v>
      </c>
      <c r="L50">
        <v>60</v>
      </c>
      <c r="M50">
        <v>5</v>
      </c>
      <c r="N50">
        <f>_xlfn.CEILING.MATH(MATCH(FantasyPros_2019_Draft_Overall_Rankings__14[[#This Row],[Overall]],'ESPN Import'!C$3:C$752,0)/3)</f>
        <v>49</v>
      </c>
    </row>
    <row r="51" spans="1:14" x14ac:dyDescent="0.35">
      <c r="A51">
        <v>56</v>
      </c>
      <c r="B51">
        <v>5</v>
      </c>
      <c r="C51" s="17" t="s">
        <v>45</v>
      </c>
      <c r="D51" s="17" t="s">
        <v>1426</v>
      </c>
      <c r="E51" s="17" t="s">
        <v>53</v>
      </c>
      <c r="F51" s="17" t="s">
        <v>181</v>
      </c>
      <c r="G51">
        <v>7</v>
      </c>
      <c r="H51">
        <v>29</v>
      </c>
      <c r="I51">
        <v>112</v>
      </c>
      <c r="J51">
        <v>59.6</v>
      </c>
      <c r="K51">
        <v>11.9</v>
      </c>
      <c r="L51">
        <v>66</v>
      </c>
      <c r="M51">
        <v>10</v>
      </c>
      <c r="N51">
        <f>_xlfn.CEILING.MATH(MATCH(FantasyPros_2019_Draft_Overall_Rankings__14[[#This Row],[Overall]],'ESPN Import'!C$3:C$752,0)/3)</f>
        <v>50</v>
      </c>
    </row>
    <row r="52" spans="1:14" x14ac:dyDescent="0.35">
      <c r="A52">
        <v>58</v>
      </c>
      <c r="B52">
        <v>5</v>
      </c>
      <c r="C52" s="17" t="s">
        <v>45</v>
      </c>
      <c r="D52" s="17" t="s">
        <v>214</v>
      </c>
      <c r="E52" s="17" t="s">
        <v>80</v>
      </c>
      <c r="F52" s="17" t="s">
        <v>193</v>
      </c>
      <c r="G52">
        <v>9</v>
      </c>
      <c r="H52">
        <v>31</v>
      </c>
      <c r="I52">
        <v>125</v>
      </c>
      <c r="J52">
        <v>61</v>
      </c>
      <c r="K52">
        <v>13.5</v>
      </c>
      <c r="L52">
        <v>56</v>
      </c>
      <c r="M52">
        <v>-2</v>
      </c>
      <c r="N52">
        <f>_xlfn.CEILING.MATH(MATCH(FantasyPros_2019_Draft_Overall_Rankings__14[[#This Row],[Overall]],'ESPN Import'!C$3:C$752,0)/3)</f>
        <v>51</v>
      </c>
    </row>
    <row r="53" spans="1:14" x14ac:dyDescent="0.35">
      <c r="A53">
        <v>60</v>
      </c>
      <c r="B53">
        <v>5</v>
      </c>
      <c r="C53" s="17" t="s">
        <v>45</v>
      </c>
      <c r="D53" s="17" t="s">
        <v>179</v>
      </c>
      <c r="E53" s="17" t="s">
        <v>180</v>
      </c>
      <c r="F53" s="17" t="s">
        <v>197</v>
      </c>
      <c r="G53">
        <v>6</v>
      </c>
      <c r="H53">
        <v>37</v>
      </c>
      <c r="I53">
        <v>111</v>
      </c>
      <c r="J53">
        <v>63.1</v>
      </c>
      <c r="K53">
        <v>14.4</v>
      </c>
      <c r="L53">
        <v>76</v>
      </c>
      <c r="M53">
        <v>16</v>
      </c>
      <c r="N53">
        <f>_xlfn.CEILING.MATH(MATCH(FantasyPros_2019_Draft_Overall_Rankings__14[[#This Row],[Overall]],'ESPN Import'!C$3:C$752,0)/3)</f>
        <v>52</v>
      </c>
    </row>
    <row r="54" spans="1:14" x14ac:dyDescent="0.35">
      <c r="A54">
        <v>54</v>
      </c>
      <c r="B54">
        <v>5</v>
      </c>
      <c r="C54" s="17" t="s">
        <v>45</v>
      </c>
      <c r="D54" s="17" t="s">
        <v>192</v>
      </c>
      <c r="E54" s="17" t="s">
        <v>77</v>
      </c>
      <c r="F54" s="17" t="s">
        <v>175</v>
      </c>
      <c r="G54">
        <v>9</v>
      </c>
      <c r="H54">
        <v>29</v>
      </c>
      <c r="I54">
        <v>110</v>
      </c>
      <c r="J54">
        <v>59.2</v>
      </c>
      <c r="K54">
        <v>11.1</v>
      </c>
      <c r="L54">
        <v>54</v>
      </c>
      <c r="M54">
        <v>0</v>
      </c>
      <c r="N54">
        <f>_xlfn.CEILING.MATH(MATCH(FantasyPros_2019_Draft_Overall_Rankings__14[[#This Row],[Overall]],'ESPN Import'!C$3:C$752,0)/3)</f>
        <v>53</v>
      </c>
    </row>
    <row r="55" spans="1:14" x14ac:dyDescent="0.35">
      <c r="A55">
        <v>76</v>
      </c>
      <c r="B55">
        <v>6</v>
      </c>
      <c r="C55" s="17" t="s">
        <v>45</v>
      </c>
      <c r="D55" s="17" t="s">
        <v>182</v>
      </c>
      <c r="E55" s="17" t="s">
        <v>89</v>
      </c>
      <c r="F55" s="17" t="s">
        <v>220</v>
      </c>
      <c r="G55">
        <v>12</v>
      </c>
      <c r="H55">
        <v>44</v>
      </c>
      <c r="I55">
        <v>158</v>
      </c>
      <c r="J55">
        <v>78.900000000000006</v>
      </c>
      <c r="K55">
        <v>14.8</v>
      </c>
      <c r="L55">
        <v>85</v>
      </c>
      <c r="M55">
        <v>9</v>
      </c>
      <c r="N55">
        <f>_xlfn.CEILING.MATH(MATCH(FantasyPros_2019_Draft_Overall_Rankings__14[[#This Row],[Overall]],'ESPN Import'!C$3:C$752,0)/3)</f>
        <v>54</v>
      </c>
    </row>
    <row r="56" spans="1:14" x14ac:dyDescent="0.35">
      <c r="A56">
        <v>67</v>
      </c>
      <c r="B56">
        <v>6</v>
      </c>
      <c r="C56" s="17" t="s">
        <v>45</v>
      </c>
      <c r="D56" s="17" t="s">
        <v>112</v>
      </c>
      <c r="E56" s="17" t="s">
        <v>80</v>
      </c>
      <c r="F56" s="17" t="s">
        <v>205</v>
      </c>
      <c r="G56">
        <v>9</v>
      </c>
      <c r="H56">
        <v>41</v>
      </c>
      <c r="I56">
        <v>130</v>
      </c>
      <c r="J56">
        <v>70</v>
      </c>
      <c r="K56">
        <v>18.600000000000001</v>
      </c>
      <c r="L56">
        <v>49</v>
      </c>
      <c r="M56">
        <v>-18</v>
      </c>
      <c r="N56">
        <f>_xlfn.CEILING.MATH(MATCH(FantasyPros_2019_Draft_Overall_Rankings__14[[#This Row],[Overall]],'ESPN Import'!C$3:C$752,0)/3)</f>
        <v>55</v>
      </c>
    </row>
    <row r="57" spans="1:14" x14ac:dyDescent="0.35">
      <c r="A57">
        <v>63</v>
      </c>
      <c r="B57">
        <v>6</v>
      </c>
      <c r="C57" s="17" t="s">
        <v>45</v>
      </c>
      <c r="D57" s="17" t="s">
        <v>230</v>
      </c>
      <c r="E57" s="17" t="s">
        <v>121</v>
      </c>
      <c r="F57" s="17" t="s">
        <v>211</v>
      </c>
      <c r="G57">
        <v>10</v>
      </c>
      <c r="H57">
        <v>33</v>
      </c>
      <c r="I57">
        <v>136</v>
      </c>
      <c r="J57">
        <v>66.7</v>
      </c>
      <c r="K57">
        <v>13.6</v>
      </c>
      <c r="L57">
        <v>68</v>
      </c>
      <c r="M57">
        <v>5</v>
      </c>
      <c r="N57">
        <f>_xlfn.CEILING.MATH(MATCH(FantasyPros_2019_Draft_Overall_Rankings__14[[#This Row],[Overall]],'ESPN Import'!C$3:C$752,0)/3)</f>
        <v>56</v>
      </c>
    </row>
    <row r="58" spans="1:14" x14ac:dyDescent="0.35">
      <c r="A58">
        <v>46</v>
      </c>
      <c r="B58">
        <v>5</v>
      </c>
      <c r="C58" s="17" t="s">
        <v>45</v>
      </c>
      <c r="D58" s="17" t="s">
        <v>120</v>
      </c>
      <c r="E58" s="17" t="s">
        <v>121</v>
      </c>
      <c r="F58" s="17" t="s">
        <v>167</v>
      </c>
      <c r="G58">
        <v>10</v>
      </c>
      <c r="H58">
        <v>18</v>
      </c>
      <c r="I58">
        <v>140</v>
      </c>
      <c r="J58">
        <v>47.3</v>
      </c>
      <c r="K58">
        <v>16</v>
      </c>
      <c r="L58">
        <v>52</v>
      </c>
      <c r="M58">
        <v>6</v>
      </c>
      <c r="N58">
        <f>_xlfn.CEILING.MATH(MATCH(FantasyPros_2019_Draft_Overall_Rankings__14[[#This Row],[Overall]],'ESPN Import'!C$3:C$752,0)/3)</f>
        <v>57</v>
      </c>
    </row>
    <row r="59" spans="1:14" x14ac:dyDescent="0.35">
      <c r="A59">
        <v>69</v>
      </c>
      <c r="B59">
        <v>6</v>
      </c>
      <c r="C59" s="17" t="s">
        <v>45</v>
      </c>
      <c r="D59" s="17" t="s">
        <v>184</v>
      </c>
      <c r="E59" s="17" t="s">
        <v>185</v>
      </c>
      <c r="F59" s="17" t="s">
        <v>225</v>
      </c>
      <c r="G59">
        <v>5</v>
      </c>
      <c r="H59">
        <v>20</v>
      </c>
      <c r="I59">
        <v>129</v>
      </c>
      <c r="J59">
        <v>70.099999999999994</v>
      </c>
      <c r="K59">
        <v>19.8</v>
      </c>
      <c r="L59">
        <v>55</v>
      </c>
      <c r="M59">
        <v>-14</v>
      </c>
      <c r="N59">
        <f>_xlfn.CEILING.MATH(MATCH(FantasyPros_2019_Draft_Overall_Rankings__14[[#This Row],[Overall]],'ESPN Import'!C$3:C$752,0)/3)</f>
        <v>58</v>
      </c>
    </row>
    <row r="60" spans="1:14" x14ac:dyDescent="0.35">
      <c r="A60">
        <v>50</v>
      </c>
      <c r="B60">
        <v>5</v>
      </c>
      <c r="C60" s="17" t="s">
        <v>45</v>
      </c>
      <c r="D60" s="17" t="s">
        <v>261</v>
      </c>
      <c r="E60" s="17" t="s">
        <v>180</v>
      </c>
      <c r="F60" s="17" t="s">
        <v>186</v>
      </c>
      <c r="G60">
        <v>6</v>
      </c>
      <c r="H60">
        <v>5</v>
      </c>
      <c r="I60">
        <v>229</v>
      </c>
      <c r="J60">
        <v>53.6</v>
      </c>
      <c r="K60">
        <v>27</v>
      </c>
      <c r="L60">
        <v>43</v>
      </c>
      <c r="M60">
        <v>-7</v>
      </c>
      <c r="N60">
        <f>_xlfn.CEILING.MATH(MATCH(FantasyPros_2019_Draft_Overall_Rankings__14[[#This Row],[Overall]],'ESPN Import'!C$3:C$752,0)/3)</f>
        <v>59</v>
      </c>
    </row>
    <row r="61" spans="1:14" x14ac:dyDescent="0.35">
      <c r="A61">
        <v>75</v>
      </c>
      <c r="B61">
        <v>6</v>
      </c>
      <c r="C61" s="17" t="s">
        <v>45</v>
      </c>
      <c r="D61" s="17" t="s">
        <v>212</v>
      </c>
      <c r="E61" s="17" t="s">
        <v>180</v>
      </c>
      <c r="F61" s="17" t="s">
        <v>233</v>
      </c>
      <c r="G61">
        <v>6</v>
      </c>
      <c r="H61">
        <v>18</v>
      </c>
      <c r="I61">
        <v>135</v>
      </c>
      <c r="J61">
        <v>78.2</v>
      </c>
      <c r="K61">
        <v>18.7</v>
      </c>
      <c r="L61">
        <v>64</v>
      </c>
      <c r="M61">
        <v>-11</v>
      </c>
      <c r="N61">
        <f>_xlfn.CEILING.MATH(MATCH(FantasyPros_2019_Draft_Overall_Rankings__14[[#This Row],[Overall]],'ESPN Import'!C$3:C$752,0)/3)</f>
        <v>60</v>
      </c>
    </row>
    <row r="62" spans="1:14" x14ac:dyDescent="0.35">
      <c r="A62">
        <v>52</v>
      </c>
      <c r="B62">
        <v>5</v>
      </c>
      <c r="C62" s="17" t="s">
        <v>45</v>
      </c>
      <c r="D62" s="17" t="s">
        <v>165</v>
      </c>
      <c r="E62" s="17" t="s">
        <v>166</v>
      </c>
      <c r="F62" s="17" t="s">
        <v>191</v>
      </c>
      <c r="G62">
        <v>10</v>
      </c>
      <c r="H62">
        <v>29</v>
      </c>
      <c r="I62">
        <v>114</v>
      </c>
      <c r="J62">
        <v>56.2</v>
      </c>
      <c r="K62">
        <v>11.7</v>
      </c>
      <c r="L62">
        <v>42</v>
      </c>
      <c r="M62">
        <v>-10</v>
      </c>
      <c r="N62">
        <f>_xlfn.CEILING.MATH(MATCH(FantasyPros_2019_Draft_Overall_Rankings__14[[#This Row],[Overall]],'ESPN Import'!C$3:C$752,0)/3)</f>
        <v>61</v>
      </c>
    </row>
    <row r="63" spans="1:14" x14ac:dyDescent="0.35">
      <c r="A63">
        <v>78</v>
      </c>
      <c r="B63">
        <v>6</v>
      </c>
      <c r="C63" s="17" t="s">
        <v>45</v>
      </c>
      <c r="D63" s="17" t="s">
        <v>189</v>
      </c>
      <c r="E63" s="17" t="s">
        <v>190</v>
      </c>
      <c r="F63" s="17" t="s">
        <v>239</v>
      </c>
      <c r="G63">
        <v>10</v>
      </c>
      <c r="H63">
        <v>33</v>
      </c>
      <c r="I63">
        <v>136</v>
      </c>
      <c r="J63">
        <v>82.5</v>
      </c>
      <c r="K63">
        <v>17.5</v>
      </c>
      <c r="L63">
        <v>65</v>
      </c>
      <c r="M63">
        <v>-13</v>
      </c>
      <c r="N63">
        <f>_xlfn.CEILING.MATH(MATCH(FantasyPros_2019_Draft_Overall_Rankings__14[[#This Row],[Overall]],'ESPN Import'!C$3:C$752,0)/3)</f>
        <v>62</v>
      </c>
    </row>
    <row r="64" spans="1:14" x14ac:dyDescent="0.35">
      <c r="A64">
        <v>61</v>
      </c>
      <c r="B64">
        <v>6</v>
      </c>
      <c r="C64" s="17" t="s">
        <v>45</v>
      </c>
      <c r="D64" s="17" t="s">
        <v>194</v>
      </c>
      <c r="E64" s="17" t="s">
        <v>62</v>
      </c>
      <c r="F64" s="17" t="s">
        <v>199</v>
      </c>
      <c r="G64">
        <v>10</v>
      </c>
      <c r="H64">
        <v>38</v>
      </c>
      <c r="I64">
        <v>169</v>
      </c>
      <c r="J64">
        <v>64.900000000000006</v>
      </c>
      <c r="K64">
        <v>16.3</v>
      </c>
      <c r="L64">
        <v>63</v>
      </c>
      <c r="M64">
        <v>2</v>
      </c>
      <c r="N64">
        <f>_xlfn.CEILING.MATH(MATCH(FantasyPros_2019_Draft_Overall_Rankings__14[[#This Row],[Overall]],'ESPN Import'!C$3:C$752,0)/3)</f>
        <v>63</v>
      </c>
    </row>
    <row r="65" spans="1:14" x14ac:dyDescent="0.35">
      <c r="A65">
        <v>64</v>
      </c>
      <c r="B65">
        <v>6</v>
      </c>
      <c r="C65" s="17" t="s">
        <v>45</v>
      </c>
      <c r="D65" s="17" t="s">
        <v>218</v>
      </c>
      <c r="E65" s="17" t="s">
        <v>47</v>
      </c>
      <c r="F65" s="17" t="s">
        <v>203</v>
      </c>
      <c r="G65">
        <v>11</v>
      </c>
      <c r="H65">
        <v>17</v>
      </c>
      <c r="I65">
        <v>122</v>
      </c>
      <c r="J65">
        <v>67.099999999999994</v>
      </c>
      <c r="K65">
        <v>15.5</v>
      </c>
      <c r="L65">
        <v>62</v>
      </c>
      <c r="M65">
        <v>-2</v>
      </c>
      <c r="N65">
        <f>_xlfn.CEILING.MATH(MATCH(FantasyPros_2019_Draft_Overall_Rankings__14[[#This Row],[Overall]],'ESPN Import'!C$3:C$752,0)/3)</f>
        <v>64</v>
      </c>
    </row>
    <row r="66" spans="1:14" x14ac:dyDescent="0.35">
      <c r="A66">
        <v>51</v>
      </c>
      <c r="B66">
        <v>5</v>
      </c>
      <c r="C66" s="17" t="s">
        <v>45</v>
      </c>
      <c r="D66" s="17" t="s">
        <v>177</v>
      </c>
      <c r="E66" s="17" t="s">
        <v>107</v>
      </c>
      <c r="F66" s="17" t="s">
        <v>178</v>
      </c>
      <c r="G66">
        <v>7</v>
      </c>
      <c r="H66">
        <v>21</v>
      </c>
      <c r="I66">
        <v>97</v>
      </c>
      <c r="J66">
        <v>55.2</v>
      </c>
      <c r="K66">
        <v>14.4</v>
      </c>
      <c r="L66">
        <v>57</v>
      </c>
      <c r="M66">
        <v>6</v>
      </c>
      <c r="N66">
        <f>_xlfn.CEILING.MATH(MATCH(FantasyPros_2019_Draft_Overall_Rankings__14[[#This Row],[Overall]],'ESPN Import'!C$3:C$752,0)/3)</f>
        <v>65</v>
      </c>
    </row>
    <row r="67" spans="1:14" x14ac:dyDescent="0.35">
      <c r="A67">
        <v>66</v>
      </c>
      <c r="B67">
        <v>6</v>
      </c>
      <c r="C67" s="17" t="s">
        <v>45</v>
      </c>
      <c r="D67" s="17" t="s">
        <v>202</v>
      </c>
      <c r="E67" s="17" t="s">
        <v>59</v>
      </c>
      <c r="F67" s="17" t="s">
        <v>219</v>
      </c>
      <c r="G67">
        <v>12</v>
      </c>
      <c r="H67">
        <v>27</v>
      </c>
      <c r="I67">
        <v>160</v>
      </c>
      <c r="J67">
        <v>67.5</v>
      </c>
      <c r="K67">
        <v>13.5</v>
      </c>
      <c r="L67">
        <v>70</v>
      </c>
      <c r="M67">
        <v>4</v>
      </c>
      <c r="N67">
        <f>_xlfn.CEILING.MATH(MATCH(FantasyPros_2019_Draft_Overall_Rankings__14[[#This Row],[Overall]],'ESPN Import'!C$3:C$752,0)/3)</f>
        <v>66</v>
      </c>
    </row>
    <row r="68" spans="1:14" x14ac:dyDescent="0.35">
      <c r="A68">
        <v>86</v>
      </c>
      <c r="B68">
        <v>6</v>
      </c>
      <c r="C68" s="17" t="s">
        <v>45</v>
      </c>
      <c r="D68" s="17" t="s">
        <v>236</v>
      </c>
      <c r="E68" s="17" t="s">
        <v>56</v>
      </c>
      <c r="F68" s="17" t="s">
        <v>235</v>
      </c>
      <c r="G68">
        <v>9</v>
      </c>
      <c r="H68">
        <v>8</v>
      </c>
      <c r="I68">
        <v>193</v>
      </c>
      <c r="J68">
        <v>88</v>
      </c>
      <c r="K68">
        <v>17.899999999999999</v>
      </c>
      <c r="L68">
        <v>80</v>
      </c>
      <c r="M68">
        <v>-6</v>
      </c>
      <c r="N68">
        <f>_xlfn.CEILING.MATH(MATCH(FantasyPros_2019_Draft_Overall_Rankings__14[[#This Row],[Overall]],'ESPN Import'!C$3:C$752,0)/3)</f>
        <v>67</v>
      </c>
    </row>
    <row r="69" spans="1:14" x14ac:dyDescent="0.35">
      <c r="A69">
        <v>48</v>
      </c>
      <c r="B69">
        <v>5</v>
      </c>
      <c r="C69" s="17" t="s">
        <v>45</v>
      </c>
      <c r="D69" s="17" t="s">
        <v>187</v>
      </c>
      <c r="E69" s="17" t="s">
        <v>62</v>
      </c>
      <c r="F69" s="17" t="s">
        <v>164</v>
      </c>
      <c r="G69">
        <v>10</v>
      </c>
      <c r="H69">
        <v>20</v>
      </c>
      <c r="I69">
        <v>80</v>
      </c>
      <c r="J69">
        <v>52.4</v>
      </c>
      <c r="K69">
        <v>9.1999999999999993</v>
      </c>
      <c r="L69">
        <v>47</v>
      </c>
      <c r="M69">
        <v>-1</v>
      </c>
      <c r="N69">
        <f>_xlfn.CEILING.MATH(MATCH(FantasyPros_2019_Draft_Overall_Rankings__14[[#This Row],[Overall]],'ESPN Import'!C$3:C$752,0)/3)</f>
        <v>68</v>
      </c>
    </row>
    <row r="70" spans="1:14" x14ac:dyDescent="0.35">
      <c r="A70">
        <v>71</v>
      </c>
      <c r="B70">
        <v>6</v>
      </c>
      <c r="C70" s="17" t="s">
        <v>45</v>
      </c>
      <c r="D70" s="17" t="s">
        <v>221</v>
      </c>
      <c r="E70" s="17" t="s">
        <v>77</v>
      </c>
      <c r="F70" s="17" t="s">
        <v>217</v>
      </c>
      <c r="G70">
        <v>9</v>
      </c>
      <c r="H70">
        <v>26</v>
      </c>
      <c r="I70">
        <v>131</v>
      </c>
      <c r="J70">
        <v>73.5</v>
      </c>
      <c r="K70">
        <v>15</v>
      </c>
      <c r="L70">
        <v>71</v>
      </c>
      <c r="M70">
        <v>0</v>
      </c>
      <c r="N70">
        <f>_xlfn.CEILING.MATH(MATCH(FantasyPros_2019_Draft_Overall_Rankings__14[[#This Row],[Overall]],'ESPN Import'!C$3:C$752,0)/3)</f>
        <v>69</v>
      </c>
    </row>
    <row r="71" spans="1:14" x14ac:dyDescent="0.35">
      <c r="A71">
        <v>53</v>
      </c>
      <c r="B71">
        <v>5</v>
      </c>
      <c r="C71" s="17" t="s">
        <v>45</v>
      </c>
      <c r="D71" s="17" t="s">
        <v>170</v>
      </c>
      <c r="E71" s="17" t="s">
        <v>65</v>
      </c>
      <c r="F71" s="17" t="s">
        <v>171</v>
      </c>
      <c r="G71">
        <v>11</v>
      </c>
      <c r="H71">
        <v>35</v>
      </c>
      <c r="I71">
        <v>90</v>
      </c>
      <c r="J71">
        <v>57.4</v>
      </c>
      <c r="K71">
        <v>8.6</v>
      </c>
      <c r="L71">
        <v>51</v>
      </c>
      <c r="M71">
        <v>-2</v>
      </c>
      <c r="N71">
        <f>_xlfn.CEILING.MATH(MATCH(FantasyPros_2019_Draft_Overall_Rankings__14[[#This Row],[Overall]],'ESPN Import'!C$3:C$752,0)/3)</f>
        <v>70</v>
      </c>
    </row>
    <row r="72" spans="1:14" x14ac:dyDescent="0.35">
      <c r="A72">
        <v>91</v>
      </c>
      <c r="B72">
        <v>7</v>
      </c>
      <c r="C72" s="17" t="s">
        <v>45</v>
      </c>
      <c r="D72" s="17" t="s">
        <v>244</v>
      </c>
      <c r="E72" s="17" t="s">
        <v>47</v>
      </c>
      <c r="F72" s="17" t="s">
        <v>256</v>
      </c>
      <c r="G72">
        <v>11</v>
      </c>
      <c r="H72">
        <v>39</v>
      </c>
      <c r="I72">
        <v>145</v>
      </c>
      <c r="J72">
        <v>93.2</v>
      </c>
      <c r="K72">
        <v>14</v>
      </c>
      <c r="L72">
        <v>99</v>
      </c>
      <c r="M72">
        <v>8</v>
      </c>
      <c r="N72">
        <f>_xlfn.CEILING.MATH(MATCH(FantasyPros_2019_Draft_Overall_Rankings__14[[#This Row],[Overall]],'ESPN Import'!C$3:C$752,0)/3)</f>
        <v>71</v>
      </c>
    </row>
    <row r="73" spans="1:14" x14ac:dyDescent="0.35">
      <c r="A73">
        <v>72</v>
      </c>
      <c r="B73">
        <v>6</v>
      </c>
      <c r="C73" s="17" t="s">
        <v>45</v>
      </c>
      <c r="D73" s="17" t="s">
        <v>206</v>
      </c>
      <c r="E73" s="17" t="s">
        <v>86</v>
      </c>
      <c r="F73" s="17" t="s">
        <v>207</v>
      </c>
      <c r="G73">
        <v>7</v>
      </c>
      <c r="H73">
        <v>29</v>
      </c>
      <c r="I73">
        <v>145</v>
      </c>
      <c r="J73">
        <v>75.599999999999994</v>
      </c>
      <c r="K73">
        <v>14.8</v>
      </c>
      <c r="L73">
        <v>67</v>
      </c>
      <c r="M73">
        <v>-5</v>
      </c>
      <c r="N73">
        <f>_xlfn.CEILING.MATH(MATCH(FantasyPros_2019_Draft_Overall_Rankings__14[[#This Row],[Overall]],'ESPN Import'!C$3:C$752,0)/3)</f>
        <v>72</v>
      </c>
    </row>
    <row r="74" spans="1:14" x14ac:dyDescent="0.35">
      <c r="A74">
        <v>62</v>
      </c>
      <c r="B74">
        <v>6</v>
      </c>
      <c r="C74" s="17" t="s">
        <v>45</v>
      </c>
      <c r="D74" s="17" t="s">
        <v>200</v>
      </c>
      <c r="E74" s="17" t="s">
        <v>71</v>
      </c>
      <c r="F74" s="17" t="s">
        <v>201</v>
      </c>
      <c r="G74">
        <v>4</v>
      </c>
      <c r="H74">
        <v>34</v>
      </c>
      <c r="I74">
        <v>105</v>
      </c>
      <c r="J74">
        <v>65.099999999999994</v>
      </c>
      <c r="K74">
        <v>14.3</v>
      </c>
      <c r="L74">
        <v>74</v>
      </c>
      <c r="M74">
        <v>12</v>
      </c>
      <c r="N74">
        <f>_xlfn.CEILING.MATH(MATCH(FantasyPros_2019_Draft_Overall_Rankings__14[[#This Row],[Overall]],'ESPN Import'!C$3:C$752,0)/3)</f>
        <v>73</v>
      </c>
    </row>
    <row r="75" spans="1:14" x14ac:dyDescent="0.35">
      <c r="A75">
        <v>95</v>
      </c>
      <c r="B75">
        <v>7</v>
      </c>
      <c r="C75" s="17" t="s">
        <v>45</v>
      </c>
      <c r="D75" s="17" t="s">
        <v>267</v>
      </c>
      <c r="E75" s="17" t="s">
        <v>127</v>
      </c>
      <c r="F75" s="17" t="s">
        <v>272</v>
      </c>
      <c r="G75">
        <v>10</v>
      </c>
      <c r="H75">
        <v>43</v>
      </c>
      <c r="I75">
        <v>195</v>
      </c>
      <c r="J75">
        <v>98.2</v>
      </c>
      <c r="K75">
        <v>21.6</v>
      </c>
      <c r="L75">
        <v>102</v>
      </c>
      <c r="M75">
        <v>7</v>
      </c>
      <c r="N75">
        <f>_xlfn.CEILING.MATH(MATCH(FantasyPros_2019_Draft_Overall_Rankings__14[[#This Row],[Overall]],'ESPN Import'!C$3:C$752,0)/3)</f>
        <v>74</v>
      </c>
    </row>
    <row r="76" spans="1:14" x14ac:dyDescent="0.35">
      <c r="A76">
        <v>74</v>
      </c>
      <c r="B76">
        <v>6</v>
      </c>
      <c r="C76" s="17" t="s">
        <v>45</v>
      </c>
      <c r="D76" s="17" t="s">
        <v>1451</v>
      </c>
      <c r="E76" s="17" t="s">
        <v>62</v>
      </c>
      <c r="F76" s="17" t="s">
        <v>215</v>
      </c>
      <c r="G76">
        <v>10</v>
      </c>
      <c r="H76">
        <v>49</v>
      </c>
      <c r="I76">
        <v>160</v>
      </c>
      <c r="J76">
        <v>78.099999999999994</v>
      </c>
      <c r="K76">
        <v>15.5</v>
      </c>
      <c r="L76">
        <v>75</v>
      </c>
      <c r="M76">
        <v>1</v>
      </c>
      <c r="N76">
        <f>_xlfn.CEILING.MATH(MATCH(FantasyPros_2019_Draft_Overall_Rankings__14[[#This Row],[Overall]],'ESPN Import'!C$3:C$752,0)/3)</f>
        <v>75</v>
      </c>
    </row>
    <row r="77" spans="1:14" x14ac:dyDescent="0.35">
      <c r="A77">
        <v>79</v>
      </c>
      <c r="B77">
        <v>6</v>
      </c>
      <c r="C77" s="17" t="s">
        <v>45</v>
      </c>
      <c r="D77" s="17" t="s">
        <v>1507</v>
      </c>
      <c r="E77" s="17" t="s">
        <v>147</v>
      </c>
      <c r="F77" s="17" t="s">
        <v>229</v>
      </c>
      <c r="G77">
        <v>5</v>
      </c>
      <c r="H77">
        <v>44</v>
      </c>
      <c r="I77">
        <v>203</v>
      </c>
      <c r="J77">
        <v>82.5</v>
      </c>
      <c r="K77">
        <v>14.3</v>
      </c>
      <c r="L77">
        <v>88</v>
      </c>
      <c r="M77">
        <v>9</v>
      </c>
      <c r="N77">
        <f>_xlfn.CEILING.MATH(MATCH(FantasyPros_2019_Draft_Overall_Rankings__14[[#This Row],[Overall]],'ESPN Import'!C$3:C$752,0)/3)</f>
        <v>76</v>
      </c>
    </row>
    <row r="78" spans="1:14" x14ac:dyDescent="0.35">
      <c r="A78">
        <v>81</v>
      </c>
      <c r="B78">
        <v>6</v>
      </c>
      <c r="C78" s="17" t="s">
        <v>45</v>
      </c>
      <c r="D78" s="17" t="s">
        <v>249</v>
      </c>
      <c r="E78" s="17" t="s">
        <v>68</v>
      </c>
      <c r="F78" s="17" t="s">
        <v>245</v>
      </c>
      <c r="G78">
        <v>12</v>
      </c>
      <c r="H78">
        <v>31</v>
      </c>
      <c r="I78">
        <v>114</v>
      </c>
      <c r="J78">
        <v>84.2</v>
      </c>
      <c r="K78">
        <v>13.8</v>
      </c>
      <c r="L78">
        <v>79</v>
      </c>
      <c r="M78">
        <v>-2</v>
      </c>
      <c r="N78">
        <f>_xlfn.CEILING.MATH(MATCH(FantasyPros_2019_Draft_Overall_Rankings__14[[#This Row],[Overall]],'ESPN Import'!C$3:C$752,0)/3)</f>
        <v>77</v>
      </c>
    </row>
    <row r="79" spans="1:14" x14ac:dyDescent="0.35">
      <c r="A79">
        <v>129</v>
      </c>
      <c r="B79">
        <v>8</v>
      </c>
      <c r="C79" s="17" t="s">
        <v>45</v>
      </c>
      <c r="D79" s="17" t="s">
        <v>325</v>
      </c>
      <c r="E79" s="17" t="s">
        <v>166</v>
      </c>
      <c r="F79" s="17" t="s">
        <v>342</v>
      </c>
      <c r="G79">
        <v>10</v>
      </c>
      <c r="H79">
        <v>60</v>
      </c>
      <c r="I79">
        <v>226</v>
      </c>
      <c r="J79">
        <v>136.1</v>
      </c>
      <c r="K79">
        <v>28.7</v>
      </c>
      <c r="L79">
        <v>111</v>
      </c>
      <c r="M79">
        <v>-18</v>
      </c>
      <c r="N79">
        <f>_xlfn.CEILING.MATH(MATCH(FantasyPros_2019_Draft_Overall_Rankings__14[[#This Row],[Overall]],'ESPN Import'!C$3:C$752,0)/3)</f>
        <v>78</v>
      </c>
    </row>
    <row r="80" spans="1:14" x14ac:dyDescent="0.35">
      <c r="A80">
        <v>59</v>
      </c>
      <c r="B80">
        <v>5</v>
      </c>
      <c r="C80" s="17" t="s">
        <v>45</v>
      </c>
      <c r="D80" s="17" t="s">
        <v>198</v>
      </c>
      <c r="E80" s="17" t="s">
        <v>98</v>
      </c>
      <c r="F80" s="17" t="s">
        <v>195</v>
      </c>
      <c r="G80">
        <v>4</v>
      </c>
      <c r="H80">
        <v>16</v>
      </c>
      <c r="I80">
        <v>117</v>
      </c>
      <c r="J80">
        <v>61.3</v>
      </c>
      <c r="K80">
        <v>14.9</v>
      </c>
      <c r="L80">
        <v>58</v>
      </c>
      <c r="M80">
        <v>-1</v>
      </c>
      <c r="N80">
        <f>_xlfn.CEILING.MATH(MATCH(FantasyPros_2019_Draft_Overall_Rankings__14[[#This Row],[Overall]],'ESPN Import'!C$3:C$752,0)/3)</f>
        <v>79</v>
      </c>
    </row>
    <row r="81" spans="1:14" x14ac:dyDescent="0.35">
      <c r="A81">
        <v>82</v>
      </c>
      <c r="B81">
        <v>6</v>
      </c>
      <c r="C81" s="17" t="s">
        <v>45</v>
      </c>
      <c r="D81" s="17" t="s">
        <v>353</v>
      </c>
      <c r="E81" s="17" t="s">
        <v>136</v>
      </c>
      <c r="F81" s="17" t="s">
        <v>248</v>
      </c>
      <c r="G81">
        <v>10</v>
      </c>
      <c r="H81">
        <v>39</v>
      </c>
      <c r="I81">
        <v>263</v>
      </c>
      <c r="J81">
        <v>84.4</v>
      </c>
      <c r="K81">
        <v>33.9</v>
      </c>
      <c r="L81">
        <v>73</v>
      </c>
      <c r="M81">
        <v>-9</v>
      </c>
      <c r="N81">
        <f>_xlfn.CEILING.MATH(MATCH(FantasyPros_2019_Draft_Overall_Rankings__14[[#This Row],[Overall]],'ESPN Import'!C$3:C$752,0)/3)</f>
        <v>80</v>
      </c>
    </row>
    <row r="82" spans="1:14" x14ac:dyDescent="0.35">
      <c r="A82">
        <v>89</v>
      </c>
      <c r="B82">
        <v>7</v>
      </c>
      <c r="C82" s="17" t="s">
        <v>45</v>
      </c>
      <c r="D82" s="17" t="s">
        <v>331</v>
      </c>
      <c r="E82" s="17" t="s">
        <v>59</v>
      </c>
      <c r="F82" s="17" t="s">
        <v>260</v>
      </c>
      <c r="G82">
        <v>12</v>
      </c>
      <c r="H82">
        <v>34</v>
      </c>
      <c r="I82">
        <v>170</v>
      </c>
      <c r="J82">
        <v>91.7</v>
      </c>
      <c r="K82">
        <v>25.3</v>
      </c>
      <c r="L82">
        <v>78</v>
      </c>
      <c r="M82">
        <v>-11</v>
      </c>
      <c r="N82">
        <f>_xlfn.CEILING.MATH(MATCH(FantasyPros_2019_Draft_Overall_Rankings__14[[#This Row],[Overall]],'ESPN Import'!C$3:C$752,0)/3)</f>
        <v>81</v>
      </c>
    </row>
    <row r="83" spans="1:14" x14ac:dyDescent="0.35">
      <c r="A83">
        <v>133</v>
      </c>
      <c r="B83">
        <v>8</v>
      </c>
      <c r="C83" s="17" t="s">
        <v>45</v>
      </c>
      <c r="D83" s="17" t="s">
        <v>1508</v>
      </c>
      <c r="E83" s="17" t="s">
        <v>62</v>
      </c>
      <c r="F83" s="17" t="s">
        <v>344</v>
      </c>
      <c r="G83">
        <v>10</v>
      </c>
      <c r="H83">
        <v>56</v>
      </c>
      <c r="I83">
        <v>244</v>
      </c>
      <c r="J83">
        <v>139.9</v>
      </c>
      <c r="K83">
        <v>34.6</v>
      </c>
      <c r="L83">
        <v>138</v>
      </c>
      <c r="M83">
        <v>5</v>
      </c>
      <c r="N83">
        <f>_xlfn.CEILING.MATH(MATCH(FantasyPros_2019_Draft_Overall_Rankings__14[[#This Row],[Overall]],'ESPN Import'!C$3:C$752,0)/3)</f>
        <v>82</v>
      </c>
    </row>
    <row r="84" spans="1:14" x14ac:dyDescent="0.35">
      <c r="A84">
        <v>88</v>
      </c>
      <c r="B84">
        <v>7</v>
      </c>
      <c r="C84" s="17" t="s">
        <v>45</v>
      </c>
      <c r="D84" s="17" t="s">
        <v>259</v>
      </c>
      <c r="E84" s="17" t="s">
        <v>166</v>
      </c>
      <c r="F84" s="17" t="s">
        <v>252</v>
      </c>
      <c r="G84">
        <v>10</v>
      </c>
      <c r="H84">
        <v>43</v>
      </c>
      <c r="I84">
        <v>124</v>
      </c>
      <c r="J84">
        <v>88.7</v>
      </c>
      <c r="K84">
        <v>15.4</v>
      </c>
      <c r="L84">
        <v>97</v>
      </c>
      <c r="M84">
        <v>9</v>
      </c>
      <c r="N84">
        <f>_xlfn.CEILING.MATH(MATCH(FantasyPros_2019_Draft_Overall_Rankings__14[[#This Row],[Overall]],'ESPN Import'!C$3:C$752,0)/3)</f>
        <v>83</v>
      </c>
    </row>
    <row r="85" spans="1:14" x14ac:dyDescent="0.35">
      <c r="A85">
        <v>73</v>
      </c>
      <c r="B85">
        <v>6</v>
      </c>
      <c r="C85" s="17" t="s">
        <v>45</v>
      </c>
      <c r="D85" s="17" t="s">
        <v>238</v>
      </c>
      <c r="E85" s="17" t="s">
        <v>152</v>
      </c>
      <c r="F85" s="17" t="s">
        <v>231</v>
      </c>
      <c r="G85">
        <v>11</v>
      </c>
      <c r="H85">
        <v>42</v>
      </c>
      <c r="I85">
        <v>127</v>
      </c>
      <c r="J85">
        <v>77.400000000000006</v>
      </c>
      <c r="K85">
        <v>15.4</v>
      </c>
      <c r="L85">
        <v>77</v>
      </c>
      <c r="M85">
        <v>4</v>
      </c>
      <c r="N85">
        <f>_xlfn.CEILING.MATH(MATCH(FantasyPros_2019_Draft_Overall_Rankings__14[[#This Row],[Overall]],'ESPN Import'!C$3:C$752,0)/3)</f>
        <v>84</v>
      </c>
    </row>
    <row r="86" spans="1:14" x14ac:dyDescent="0.35">
      <c r="A86">
        <v>137</v>
      </c>
      <c r="B86">
        <v>8</v>
      </c>
      <c r="C86" s="17" t="s">
        <v>45</v>
      </c>
      <c r="D86" s="17" t="s">
        <v>309</v>
      </c>
      <c r="E86" s="17" t="s">
        <v>110</v>
      </c>
      <c r="F86" s="17" t="s">
        <v>350</v>
      </c>
      <c r="G86">
        <v>6</v>
      </c>
      <c r="H86">
        <v>67</v>
      </c>
      <c r="I86">
        <v>363</v>
      </c>
      <c r="J86">
        <v>142.69999999999999</v>
      </c>
      <c r="K86">
        <v>21.3</v>
      </c>
      <c r="L86">
        <v>160</v>
      </c>
      <c r="M86">
        <v>23</v>
      </c>
      <c r="N86">
        <f>_xlfn.CEILING.MATH(MATCH(FantasyPros_2019_Draft_Overall_Rankings__14[[#This Row],[Overall]],'ESPN Import'!C$3:C$752,0)/3)</f>
        <v>85</v>
      </c>
    </row>
    <row r="87" spans="1:14" x14ac:dyDescent="0.35">
      <c r="A87">
        <v>83</v>
      </c>
      <c r="B87">
        <v>6</v>
      </c>
      <c r="C87" s="17" t="s">
        <v>45</v>
      </c>
      <c r="D87" s="17" t="s">
        <v>240</v>
      </c>
      <c r="E87" s="17" t="s">
        <v>53</v>
      </c>
      <c r="F87" s="17" t="s">
        <v>222</v>
      </c>
      <c r="G87">
        <v>7</v>
      </c>
      <c r="H87">
        <v>46</v>
      </c>
      <c r="I87">
        <v>140</v>
      </c>
      <c r="J87">
        <v>84.7</v>
      </c>
      <c r="K87">
        <v>16.5</v>
      </c>
      <c r="L87">
        <v>93</v>
      </c>
      <c r="M87">
        <v>10</v>
      </c>
      <c r="N87">
        <f>_xlfn.CEILING.MATH(MATCH(FantasyPros_2019_Draft_Overall_Rankings__14[[#This Row],[Overall]],'ESPN Import'!C$3:C$752,0)/3)</f>
        <v>86</v>
      </c>
    </row>
    <row r="88" spans="1:14" x14ac:dyDescent="0.35">
      <c r="A88">
        <v>70</v>
      </c>
      <c r="B88">
        <v>6</v>
      </c>
      <c r="C88" s="17" t="s">
        <v>45</v>
      </c>
      <c r="D88" s="17" t="s">
        <v>208</v>
      </c>
      <c r="E88" s="17" t="s">
        <v>86</v>
      </c>
      <c r="F88" s="17" t="s">
        <v>209</v>
      </c>
      <c r="G88">
        <v>7</v>
      </c>
      <c r="H88">
        <v>47</v>
      </c>
      <c r="I88">
        <v>121</v>
      </c>
      <c r="J88">
        <v>71</v>
      </c>
      <c r="K88">
        <v>12</v>
      </c>
      <c r="L88">
        <v>61</v>
      </c>
      <c r="M88">
        <v>-9</v>
      </c>
      <c r="N88">
        <f>_xlfn.CEILING.MATH(MATCH(FantasyPros_2019_Draft_Overall_Rankings__14[[#This Row],[Overall]],'ESPN Import'!C$3:C$752,0)/3)</f>
        <v>87</v>
      </c>
    </row>
    <row r="89" spans="1:14" x14ac:dyDescent="0.35">
      <c r="A89">
        <v>87</v>
      </c>
      <c r="B89">
        <v>7</v>
      </c>
      <c r="C89" s="17" t="s">
        <v>45</v>
      </c>
      <c r="D89" s="17" t="s">
        <v>265</v>
      </c>
      <c r="E89" s="17" t="s">
        <v>136</v>
      </c>
      <c r="F89" s="17" t="s">
        <v>241</v>
      </c>
      <c r="G89">
        <v>10</v>
      </c>
      <c r="H89">
        <v>57</v>
      </c>
      <c r="I89">
        <v>118</v>
      </c>
      <c r="J89">
        <v>84.1</v>
      </c>
      <c r="K89">
        <v>15.4</v>
      </c>
      <c r="L89">
        <v>84</v>
      </c>
      <c r="M89">
        <v>-3</v>
      </c>
      <c r="N89">
        <f>_xlfn.CEILING.MATH(MATCH(FantasyPros_2019_Draft_Overall_Rankings__14[[#This Row],[Overall]],'ESPN Import'!C$3:C$752,0)/3)</f>
        <v>88</v>
      </c>
    </row>
    <row r="90" spans="1:14" x14ac:dyDescent="0.35">
      <c r="A90">
        <v>65</v>
      </c>
      <c r="B90">
        <v>6</v>
      </c>
      <c r="C90" s="17" t="s">
        <v>45</v>
      </c>
      <c r="D90" s="17" t="s">
        <v>163</v>
      </c>
      <c r="E90" s="17" t="s">
        <v>110</v>
      </c>
      <c r="F90" s="17" t="s">
        <v>188</v>
      </c>
      <c r="G90">
        <v>6</v>
      </c>
      <c r="H90">
        <v>35</v>
      </c>
      <c r="I90">
        <v>164</v>
      </c>
      <c r="J90">
        <v>67.3</v>
      </c>
      <c r="K90">
        <v>21.7</v>
      </c>
      <c r="L90">
        <v>59</v>
      </c>
      <c r="M90">
        <v>-6</v>
      </c>
      <c r="N90">
        <f>_xlfn.CEILING.MATH(MATCH(FantasyPros_2019_Draft_Overall_Rankings__14[[#This Row],[Overall]],'ESPN Import'!C$3:C$752,0)/3)</f>
        <v>89</v>
      </c>
    </row>
    <row r="91" spans="1:14" x14ac:dyDescent="0.35">
      <c r="A91">
        <v>77</v>
      </c>
      <c r="B91">
        <v>6</v>
      </c>
      <c r="C91" s="17" t="s">
        <v>45</v>
      </c>
      <c r="D91" s="17" t="s">
        <v>204</v>
      </c>
      <c r="E91" s="17" t="s">
        <v>124</v>
      </c>
      <c r="F91" s="17" t="s">
        <v>223</v>
      </c>
      <c r="G91">
        <v>11</v>
      </c>
      <c r="H91">
        <v>40</v>
      </c>
      <c r="I91">
        <v>141</v>
      </c>
      <c r="J91">
        <v>82.4</v>
      </c>
      <c r="K91">
        <v>16.5</v>
      </c>
      <c r="L91">
        <v>92</v>
      </c>
      <c r="M91">
        <v>15</v>
      </c>
      <c r="N91">
        <f>_xlfn.CEILING.MATH(MATCH(FantasyPros_2019_Draft_Overall_Rankings__14[[#This Row],[Overall]],'ESPN Import'!C$3:C$752,0)/3)</f>
        <v>90</v>
      </c>
    </row>
    <row r="92" spans="1:14" x14ac:dyDescent="0.35">
      <c r="A92">
        <v>143</v>
      </c>
      <c r="B92">
        <v>8</v>
      </c>
      <c r="C92" s="17" t="s">
        <v>45</v>
      </c>
      <c r="D92" s="17" t="s">
        <v>359</v>
      </c>
      <c r="E92" s="17" t="s">
        <v>71</v>
      </c>
      <c r="F92" s="17" t="s">
        <v>362</v>
      </c>
      <c r="G92">
        <v>4</v>
      </c>
      <c r="H92">
        <v>80</v>
      </c>
      <c r="I92">
        <v>232</v>
      </c>
      <c r="J92">
        <v>149.4</v>
      </c>
      <c r="K92">
        <v>26.9</v>
      </c>
      <c r="L92">
        <v>193</v>
      </c>
      <c r="M92">
        <v>50</v>
      </c>
      <c r="N92">
        <f>_xlfn.CEILING.MATH(MATCH(FantasyPros_2019_Draft_Overall_Rankings__14[[#This Row],[Overall]],'ESPN Import'!C$3:C$752,0)/3)</f>
        <v>91</v>
      </c>
    </row>
    <row r="93" spans="1:14" x14ac:dyDescent="0.35">
      <c r="A93">
        <v>84</v>
      </c>
      <c r="B93">
        <v>6</v>
      </c>
      <c r="C93" s="17" t="s">
        <v>45</v>
      </c>
      <c r="D93" s="17" t="s">
        <v>271</v>
      </c>
      <c r="E93" s="17" t="s">
        <v>53</v>
      </c>
      <c r="F93" s="17" t="s">
        <v>250</v>
      </c>
      <c r="G93">
        <v>7</v>
      </c>
      <c r="H93">
        <v>50</v>
      </c>
      <c r="I93">
        <v>163</v>
      </c>
      <c r="J93">
        <v>86.7</v>
      </c>
      <c r="K93">
        <v>18.2</v>
      </c>
      <c r="L93">
        <v>103</v>
      </c>
      <c r="M93">
        <v>19</v>
      </c>
      <c r="N93">
        <f>_xlfn.CEILING.MATH(MATCH(FantasyPros_2019_Draft_Overall_Rankings__14[[#This Row],[Overall]],'ESPN Import'!C$3:C$752,0)/3)</f>
        <v>92</v>
      </c>
    </row>
    <row r="94" spans="1:14" x14ac:dyDescent="0.35">
      <c r="A94">
        <v>291</v>
      </c>
      <c r="B94">
        <v>12</v>
      </c>
      <c r="C94" s="17" t="s">
        <v>45</v>
      </c>
      <c r="D94" s="17" t="s">
        <v>785</v>
      </c>
      <c r="E94" s="17" t="s">
        <v>121</v>
      </c>
      <c r="F94" s="17" t="s">
        <v>642</v>
      </c>
      <c r="G94">
        <v>10</v>
      </c>
      <c r="H94">
        <v>76</v>
      </c>
      <c r="I94">
        <v>411</v>
      </c>
      <c r="J94">
        <v>205.6</v>
      </c>
      <c r="K94">
        <v>78.599999999999994</v>
      </c>
      <c r="L94">
        <v>175</v>
      </c>
      <c r="M94">
        <v>-116</v>
      </c>
      <c r="N94">
        <f>_xlfn.CEILING.MATH(MATCH(FantasyPros_2019_Draft_Overall_Rankings__14[[#This Row],[Overall]],'ESPN Import'!C$3:C$752,0)/3)</f>
        <v>93</v>
      </c>
    </row>
    <row r="95" spans="1:14" x14ac:dyDescent="0.35">
      <c r="A95">
        <v>98</v>
      </c>
      <c r="B95">
        <v>7</v>
      </c>
      <c r="C95" s="17" t="s">
        <v>45</v>
      </c>
      <c r="D95" s="17" t="s">
        <v>275</v>
      </c>
      <c r="E95" s="17" t="s">
        <v>68</v>
      </c>
      <c r="F95" s="17" t="s">
        <v>274</v>
      </c>
      <c r="G95">
        <v>12</v>
      </c>
      <c r="H95">
        <v>60</v>
      </c>
      <c r="I95">
        <v>243</v>
      </c>
      <c r="J95">
        <v>100</v>
      </c>
      <c r="K95">
        <v>17.7</v>
      </c>
      <c r="L95">
        <v>100</v>
      </c>
      <c r="M95">
        <v>2</v>
      </c>
      <c r="N95">
        <f>_xlfn.CEILING.MATH(MATCH(FantasyPros_2019_Draft_Overall_Rankings__14[[#This Row],[Overall]],'ESPN Import'!C$3:C$752,0)/3)</f>
        <v>94</v>
      </c>
    </row>
    <row r="96" spans="1:14" x14ac:dyDescent="0.35">
      <c r="A96">
        <v>94</v>
      </c>
      <c r="B96">
        <v>7</v>
      </c>
      <c r="C96" s="17" t="s">
        <v>45</v>
      </c>
      <c r="D96" s="17" t="s">
        <v>242</v>
      </c>
      <c r="E96" s="17" t="s">
        <v>166</v>
      </c>
      <c r="F96" s="17" t="s">
        <v>268</v>
      </c>
      <c r="G96">
        <v>10</v>
      </c>
      <c r="H96">
        <v>60</v>
      </c>
      <c r="I96">
        <v>151</v>
      </c>
      <c r="J96">
        <v>97.2</v>
      </c>
      <c r="K96">
        <v>15.8</v>
      </c>
      <c r="L96">
        <v>101</v>
      </c>
      <c r="M96">
        <v>7</v>
      </c>
      <c r="N96">
        <f>_xlfn.CEILING.MATH(MATCH(FantasyPros_2019_Draft_Overall_Rankings__14[[#This Row],[Overall]],'ESPN Import'!C$3:C$752,0)/3)</f>
        <v>95</v>
      </c>
    </row>
    <row r="97" spans="1:14" x14ac:dyDescent="0.35">
      <c r="A97">
        <v>115</v>
      </c>
      <c r="B97">
        <v>8</v>
      </c>
      <c r="C97" s="17" t="s">
        <v>45</v>
      </c>
      <c r="D97" s="17" t="s">
        <v>279</v>
      </c>
      <c r="E97" s="17" t="s">
        <v>62</v>
      </c>
      <c r="F97" s="17" t="s">
        <v>302</v>
      </c>
      <c r="G97">
        <v>10</v>
      </c>
      <c r="H97">
        <v>66</v>
      </c>
      <c r="I97">
        <v>211</v>
      </c>
      <c r="J97">
        <v>124</v>
      </c>
      <c r="K97">
        <v>24.5</v>
      </c>
      <c r="L97">
        <v>126</v>
      </c>
      <c r="M97">
        <v>11</v>
      </c>
      <c r="N97">
        <f>_xlfn.CEILING.MATH(MATCH(FantasyPros_2019_Draft_Overall_Rankings__14[[#This Row],[Overall]],'ESPN Import'!C$3:C$752,0)/3)</f>
        <v>96</v>
      </c>
    </row>
    <row r="98" spans="1:14" x14ac:dyDescent="0.35">
      <c r="A98">
        <v>118</v>
      </c>
      <c r="B98">
        <v>8</v>
      </c>
      <c r="C98" s="17" t="s">
        <v>45</v>
      </c>
      <c r="D98" s="17" t="s">
        <v>293</v>
      </c>
      <c r="E98" s="17" t="s">
        <v>50</v>
      </c>
      <c r="F98" s="17" t="s">
        <v>308</v>
      </c>
      <c r="G98">
        <v>8</v>
      </c>
      <c r="H98">
        <v>74</v>
      </c>
      <c r="I98">
        <v>226</v>
      </c>
      <c r="J98">
        <v>126.8</v>
      </c>
      <c r="K98">
        <v>25.6</v>
      </c>
      <c r="L98">
        <v>165</v>
      </c>
      <c r="M98">
        <v>47</v>
      </c>
      <c r="N98">
        <f>_xlfn.CEILING.MATH(MATCH(FantasyPros_2019_Draft_Overall_Rankings__14[[#This Row],[Overall]],'ESPN Import'!C$3:C$752,0)/3)</f>
        <v>97</v>
      </c>
    </row>
    <row r="99" spans="1:14" x14ac:dyDescent="0.35">
      <c r="A99">
        <v>90</v>
      </c>
      <c r="B99">
        <v>7</v>
      </c>
      <c r="C99" s="17" t="s">
        <v>45</v>
      </c>
      <c r="D99" s="17" t="s">
        <v>232</v>
      </c>
      <c r="E99" s="17" t="s">
        <v>136</v>
      </c>
      <c r="F99" s="17" t="s">
        <v>262</v>
      </c>
      <c r="G99">
        <v>10</v>
      </c>
      <c r="H99">
        <v>45</v>
      </c>
      <c r="I99">
        <v>210</v>
      </c>
      <c r="J99">
        <v>92</v>
      </c>
      <c r="K99">
        <v>23.8</v>
      </c>
      <c r="L99">
        <v>82</v>
      </c>
      <c r="M99">
        <v>-8</v>
      </c>
      <c r="N99">
        <f>_xlfn.CEILING.MATH(MATCH(FantasyPros_2019_Draft_Overall_Rankings__14[[#This Row],[Overall]],'ESPN Import'!C$3:C$752,0)/3)</f>
        <v>98</v>
      </c>
    </row>
    <row r="100" spans="1:14" x14ac:dyDescent="0.35">
      <c r="A100">
        <v>119</v>
      </c>
      <c r="B100">
        <v>8</v>
      </c>
      <c r="C100" s="17" t="s">
        <v>45</v>
      </c>
      <c r="D100" s="17" t="s">
        <v>343</v>
      </c>
      <c r="E100" s="17" t="s">
        <v>107</v>
      </c>
      <c r="F100" s="17" t="s">
        <v>334</v>
      </c>
      <c r="G100">
        <v>7</v>
      </c>
      <c r="H100">
        <v>58</v>
      </c>
      <c r="I100">
        <v>224</v>
      </c>
      <c r="J100">
        <v>120.8</v>
      </c>
      <c r="K100">
        <v>32.700000000000003</v>
      </c>
      <c r="L100">
        <v>108</v>
      </c>
      <c r="M100">
        <v>-11</v>
      </c>
      <c r="N100">
        <f>_xlfn.CEILING.MATH(MATCH(FantasyPros_2019_Draft_Overall_Rankings__14[[#This Row],[Overall]],'ESPN Import'!C$3:C$752,0)/3)</f>
        <v>99</v>
      </c>
    </row>
    <row r="101" spans="1:14" x14ac:dyDescent="0.35">
      <c r="A101">
        <v>109</v>
      </c>
      <c r="B101">
        <v>7</v>
      </c>
      <c r="C101" s="17" t="s">
        <v>45</v>
      </c>
      <c r="D101" s="17" t="s">
        <v>291</v>
      </c>
      <c r="E101" s="17" t="s">
        <v>98</v>
      </c>
      <c r="F101" s="17" t="s">
        <v>292</v>
      </c>
      <c r="G101">
        <v>4</v>
      </c>
      <c r="H101">
        <v>58</v>
      </c>
      <c r="I101">
        <v>261</v>
      </c>
      <c r="J101">
        <v>116.7</v>
      </c>
      <c r="K101">
        <v>31.4</v>
      </c>
      <c r="L101">
        <v>121</v>
      </c>
      <c r="M101">
        <v>12</v>
      </c>
      <c r="N101">
        <f>_xlfn.CEILING.MATH(MATCH(FantasyPros_2019_Draft_Overall_Rankings__14[[#This Row],[Overall]],'ESPN Import'!C$3:C$752,0)/3)</f>
        <v>100</v>
      </c>
    </row>
    <row r="102" spans="1:14" x14ac:dyDescent="0.35">
      <c r="A102">
        <v>68</v>
      </c>
      <c r="B102">
        <v>6</v>
      </c>
      <c r="C102" s="17" t="s">
        <v>45</v>
      </c>
      <c r="D102" s="17" t="s">
        <v>224</v>
      </c>
      <c r="E102" s="17" t="s">
        <v>56</v>
      </c>
      <c r="F102" s="17" t="s">
        <v>213</v>
      </c>
      <c r="G102">
        <v>9</v>
      </c>
      <c r="H102">
        <v>32</v>
      </c>
      <c r="I102">
        <v>152</v>
      </c>
      <c r="J102">
        <v>70.099999999999994</v>
      </c>
      <c r="K102">
        <v>15.9</v>
      </c>
      <c r="L102">
        <v>87</v>
      </c>
      <c r="M102">
        <v>19</v>
      </c>
      <c r="N102">
        <f>_xlfn.CEILING.MATH(MATCH(FantasyPros_2019_Draft_Overall_Rankings__14[[#This Row],[Overall]],'ESPN Import'!C$3:C$752,0)/3)</f>
        <v>101</v>
      </c>
    </row>
    <row r="103" spans="1:14" x14ac:dyDescent="0.35">
      <c r="A103">
        <v>105</v>
      </c>
      <c r="B103">
        <v>7</v>
      </c>
      <c r="C103" s="17" t="s">
        <v>45</v>
      </c>
      <c r="D103" s="17" t="s">
        <v>246</v>
      </c>
      <c r="E103" s="17" t="s">
        <v>247</v>
      </c>
      <c r="F103" s="17" t="s">
        <v>288</v>
      </c>
      <c r="G103">
        <v>6</v>
      </c>
      <c r="H103">
        <v>59</v>
      </c>
      <c r="I103">
        <v>207</v>
      </c>
      <c r="J103">
        <v>113.4</v>
      </c>
      <c r="K103">
        <v>29.3</v>
      </c>
      <c r="L103">
        <v>104</v>
      </c>
      <c r="M103">
        <v>-1</v>
      </c>
      <c r="N103">
        <f>_xlfn.CEILING.MATH(MATCH(FantasyPros_2019_Draft_Overall_Rankings__14[[#This Row],[Overall]],'ESPN Import'!C$3:C$752,0)/3)</f>
        <v>102</v>
      </c>
    </row>
    <row r="104" spans="1:14" x14ac:dyDescent="0.35">
      <c r="A104">
        <v>132</v>
      </c>
      <c r="B104">
        <v>8</v>
      </c>
      <c r="C104" s="17" t="s">
        <v>45</v>
      </c>
      <c r="D104" s="17" t="s">
        <v>333</v>
      </c>
      <c r="E104" s="17" t="s">
        <v>89</v>
      </c>
      <c r="F104" s="17" t="s">
        <v>340</v>
      </c>
      <c r="G104">
        <v>12</v>
      </c>
      <c r="H104">
        <v>64</v>
      </c>
      <c r="I104">
        <v>300</v>
      </c>
      <c r="J104">
        <v>139.4</v>
      </c>
      <c r="K104">
        <v>39.1</v>
      </c>
      <c r="L104">
        <v>115</v>
      </c>
      <c r="M104">
        <v>-17</v>
      </c>
      <c r="N104">
        <f>_xlfn.CEILING.MATH(MATCH(FantasyPros_2019_Draft_Overall_Rankings__14[[#This Row],[Overall]],'ESPN Import'!C$3:C$752,0)/3)</f>
        <v>103</v>
      </c>
    </row>
    <row r="105" spans="1:14" x14ac:dyDescent="0.35">
      <c r="A105">
        <v>102</v>
      </c>
      <c r="B105">
        <v>7</v>
      </c>
      <c r="C105" s="17" t="s">
        <v>45</v>
      </c>
      <c r="D105" s="17" t="s">
        <v>434</v>
      </c>
      <c r="E105" s="17" t="s">
        <v>83</v>
      </c>
      <c r="F105" s="17" t="s">
        <v>285</v>
      </c>
      <c r="G105">
        <v>9</v>
      </c>
      <c r="H105">
        <v>36</v>
      </c>
      <c r="I105">
        <v>281</v>
      </c>
      <c r="J105">
        <v>107.4</v>
      </c>
      <c r="K105">
        <v>27.7</v>
      </c>
      <c r="L105">
        <v>86</v>
      </c>
      <c r="M105">
        <v>-16</v>
      </c>
      <c r="N105">
        <f>_xlfn.CEILING.MATH(MATCH(FantasyPros_2019_Draft_Overall_Rankings__14[[#This Row],[Overall]],'ESPN Import'!C$3:C$752,0)/3)</f>
        <v>104</v>
      </c>
    </row>
    <row r="106" spans="1:14" x14ac:dyDescent="0.35">
      <c r="A106">
        <v>80</v>
      </c>
      <c r="B106">
        <v>6</v>
      </c>
      <c r="C106" s="17" t="s">
        <v>45</v>
      </c>
      <c r="D106" s="17" t="s">
        <v>228</v>
      </c>
      <c r="E106" s="17" t="s">
        <v>98</v>
      </c>
      <c r="F106" s="17" t="s">
        <v>243</v>
      </c>
      <c r="G106">
        <v>4</v>
      </c>
      <c r="H106">
        <v>45</v>
      </c>
      <c r="I106">
        <v>128</v>
      </c>
      <c r="J106">
        <v>84</v>
      </c>
      <c r="K106">
        <v>14.9</v>
      </c>
      <c r="L106">
        <v>81</v>
      </c>
      <c r="M106">
        <v>1</v>
      </c>
      <c r="N106">
        <f>_xlfn.CEILING.MATH(MATCH(FantasyPros_2019_Draft_Overall_Rankings__14[[#This Row],[Overall]],'ESPN Import'!C$3:C$752,0)/3)</f>
        <v>105</v>
      </c>
    </row>
    <row r="107" spans="1:14" x14ac:dyDescent="0.35">
      <c r="A107">
        <v>120</v>
      </c>
      <c r="B107">
        <v>8</v>
      </c>
      <c r="C107" s="17" t="s">
        <v>45</v>
      </c>
      <c r="D107" s="17" t="s">
        <v>386</v>
      </c>
      <c r="E107" s="17" t="s">
        <v>74</v>
      </c>
      <c r="F107" s="17" t="s">
        <v>312</v>
      </c>
      <c r="G107">
        <v>7</v>
      </c>
      <c r="H107">
        <v>52</v>
      </c>
      <c r="I107">
        <v>250</v>
      </c>
      <c r="J107">
        <v>129.30000000000001</v>
      </c>
      <c r="K107">
        <v>37.799999999999997</v>
      </c>
      <c r="L107">
        <v>152</v>
      </c>
      <c r="M107">
        <v>32</v>
      </c>
      <c r="N107">
        <f>_xlfn.CEILING.MATH(MATCH(FantasyPros_2019_Draft_Overall_Rankings__14[[#This Row],[Overall]],'ESPN Import'!C$3:C$752,0)/3)</f>
        <v>106</v>
      </c>
    </row>
    <row r="108" spans="1:14" x14ac:dyDescent="0.35">
      <c r="A108">
        <v>136</v>
      </c>
      <c r="B108">
        <v>8</v>
      </c>
      <c r="C108" s="17" t="s">
        <v>45</v>
      </c>
      <c r="D108" s="17" t="s">
        <v>321</v>
      </c>
      <c r="E108" s="17" t="s">
        <v>74</v>
      </c>
      <c r="F108" s="17" t="s">
        <v>360</v>
      </c>
      <c r="G108">
        <v>7</v>
      </c>
      <c r="H108">
        <v>85</v>
      </c>
      <c r="I108">
        <v>252</v>
      </c>
      <c r="J108">
        <v>142</v>
      </c>
      <c r="K108">
        <v>31.6</v>
      </c>
      <c r="L108">
        <v>114</v>
      </c>
      <c r="M108">
        <v>-22</v>
      </c>
      <c r="N108">
        <f>_xlfn.CEILING.MATH(MATCH(FantasyPros_2019_Draft_Overall_Rankings__14[[#This Row],[Overall]],'ESPN Import'!C$3:C$752,0)/3)</f>
        <v>107</v>
      </c>
    </row>
    <row r="109" spans="1:14" x14ac:dyDescent="0.35">
      <c r="A109">
        <v>104</v>
      </c>
      <c r="B109">
        <v>7</v>
      </c>
      <c r="C109" s="17" t="s">
        <v>45</v>
      </c>
      <c r="D109" s="17" t="s">
        <v>307</v>
      </c>
      <c r="E109" s="17" t="s">
        <v>65</v>
      </c>
      <c r="F109" s="17" t="s">
        <v>276</v>
      </c>
      <c r="G109">
        <v>11</v>
      </c>
      <c r="H109">
        <v>62</v>
      </c>
      <c r="I109">
        <v>198</v>
      </c>
      <c r="J109">
        <v>112.5</v>
      </c>
      <c r="K109">
        <v>20.5</v>
      </c>
      <c r="L109">
        <v>112</v>
      </c>
      <c r="M109">
        <v>8</v>
      </c>
      <c r="N109">
        <f>_xlfn.CEILING.MATH(MATCH(FantasyPros_2019_Draft_Overall_Rankings__14[[#This Row],[Overall]],'ESPN Import'!C$3:C$752,0)/3)</f>
        <v>108</v>
      </c>
    </row>
    <row r="110" spans="1:14" x14ac:dyDescent="0.35">
      <c r="A110">
        <v>97</v>
      </c>
      <c r="B110">
        <v>7</v>
      </c>
      <c r="C110" s="17" t="s">
        <v>45</v>
      </c>
      <c r="D110" s="17" t="s">
        <v>327</v>
      </c>
      <c r="E110" s="17" t="s">
        <v>74</v>
      </c>
      <c r="F110" s="17" t="s">
        <v>254</v>
      </c>
      <c r="G110">
        <v>7</v>
      </c>
      <c r="H110">
        <v>53</v>
      </c>
      <c r="I110">
        <v>168</v>
      </c>
      <c r="J110">
        <v>99</v>
      </c>
      <c r="K110">
        <v>21.3</v>
      </c>
      <c r="L110">
        <v>96</v>
      </c>
      <c r="M110">
        <v>-1</v>
      </c>
      <c r="N110">
        <f>_xlfn.CEILING.MATH(MATCH(FantasyPros_2019_Draft_Overall_Rankings__14[[#This Row],[Overall]],'ESPN Import'!C$3:C$752,0)/3)</f>
        <v>109</v>
      </c>
    </row>
    <row r="111" spans="1:14" x14ac:dyDescent="0.35">
      <c r="A111">
        <v>100</v>
      </c>
      <c r="B111">
        <v>7</v>
      </c>
      <c r="C111" s="17" t="s">
        <v>45</v>
      </c>
      <c r="D111" s="17" t="s">
        <v>253</v>
      </c>
      <c r="E111" s="17" t="s">
        <v>86</v>
      </c>
      <c r="F111" s="17" t="s">
        <v>298</v>
      </c>
      <c r="G111">
        <v>7</v>
      </c>
      <c r="H111">
        <v>53</v>
      </c>
      <c r="I111">
        <v>168</v>
      </c>
      <c r="J111">
        <v>104.3</v>
      </c>
      <c r="K111">
        <v>20.8</v>
      </c>
      <c r="L111">
        <v>95</v>
      </c>
      <c r="M111">
        <v>-5</v>
      </c>
      <c r="N111">
        <f>_xlfn.CEILING.MATH(MATCH(FantasyPros_2019_Draft_Overall_Rankings__14[[#This Row],[Overall]],'ESPN Import'!C$3:C$752,0)/3)</f>
        <v>110</v>
      </c>
    </row>
    <row r="112" spans="1:14" x14ac:dyDescent="0.35">
      <c r="A112">
        <v>128</v>
      </c>
      <c r="B112">
        <v>8</v>
      </c>
      <c r="C112" s="17" t="s">
        <v>45</v>
      </c>
      <c r="D112" s="17" t="s">
        <v>297</v>
      </c>
      <c r="E112" s="17" t="s">
        <v>124</v>
      </c>
      <c r="F112" s="17" t="s">
        <v>306</v>
      </c>
      <c r="G112">
        <v>11</v>
      </c>
      <c r="H112">
        <v>80</v>
      </c>
      <c r="I112">
        <v>301</v>
      </c>
      <c r="J112">
        <v>135.5</v>
      </c>
      <c r="K112">
        <v>28.9</v>
      </c>
      <c r="L112">
        <v>137</v>
      </c>
      <c r="M112">
        <v>9</v>
      </c>
      <c r="N112">
        <f>_xlfn.CEILING.MATH(MATCH(FantasyPros_2019_Draft_Overall_Rankings__14[[#This Row],[Overall]],'ESPN Import'!C$3:C$752,0)/3)</f>
        <v>111</v>
      </c>
    </row>
    <row r="113" spans="1:14" x14ac:dyDescent="0.35">
      <c r="A113">
        <v>96</v>
      </c>
      <c r="B113">
        <v>7</v>
      </c>
      <c r="C113" s="17" t="s">
        <v>45</v>
      </c>
      <c r="D113" s="17" t="s">
        <v>234</v>
      </c>
      <c r="E113" s="17" t="s">
        <v>110</v>
      </c>
      <c r="F113" s="17" t="s">
        <v>237</v>
      </c>
      <c r="G113">
        <v>6</v>
      </c>
      <c r="H113">
        <v>53</v>
      </c>
      <c r="I113">
        <v>159</v>
      </c>
      <c r="J113">
        <v>98.5</v>
      </c>
      <c r="K113">
        <v>19.8</v>
      </c>
      <c r="L113">
        <v>72</v>
      </c>
      <c r="M113">
        <v>-24</v>
      </c>
      <c r="N113">
        <f>_xlfn.CEILING.MATH(MATCH(FantasyPros_2019_Draft_Overall_Rankings__14[[#This Row],[Overall]],'ESPN Import'!C$3:C$752,0)/3)</f>
        <v>112</v>
      </c>
    </row>
    <row r="114" spans="1:14" x14ac:dyDescent="0.35">
      <c r="A114">
        <v>110</v>
      </c>
      <c r="B114">
        <v>7</v>
      </c>
      <c r="C114" s="17" t="s">
        <v>45</v>
      </c>
      <c r="D114" s="17" t="s">
        <v>283</v>
      </c>
      <c r="E114" s="17" t="s">
        <v>50</v>
      </c>
      <c r="F114" s="17" t="s">
        <v>286</v>
      </c>
      <c r="G114">
        <v>8</v>
      </c>
      <c r="H114">
        <v>60</v>
      </c>
      <c r="I114">
        <v>216</v>
      </c>
      <c r="J114">
        <v>116.8</v>
      </c>
      <c r="K114">
        <v>21.6</v>
      </c>
      <c r="L114">
        <v>139</v>
      </c>
      <c r="M114">
        <v>29</v>
      </c>
      <c r="N114">
        <f>_xlfn.CEILING.MATH(MATCH(FantasyPros_2019_Draft_Overall_Rankings__14[[#This Row],[Overall]],'ESPN Import'!C$3:C$752,0)/3)</f>
        <v>113</v>
      </c>
    </row>
    <row r="115" spans="1:14" x14ac:dyDescent="0.35">
      <c r="A115">
        <v>92</v>
      </c>
      <c r="B115">
        <v>7</v>
      </c>
      <c r="C115" s="17" t="s">
        <v>45</v>
      </c>
      <c r="D115" s="17" t="s">
        <v>226</v>
      </c>
      <c r="E115" s="17" t="s">
        <v>56</v>
      </c>
      <c r="F115" s="17" t="s">
        <v>258</v>
      </c>
      <c r="G115">
        <v>9</v>
      </c>
      <c r="H115">
        <v>35</v>
      </c>
      <c r="I115">
        <v>161</v>
      </c>
      <c r="J115">
        <v>95.8</v>
      </c>
      <c r="K115">
        <v>20.399999999999999</v>
      </c>
      <c r="L115">
        <v>83</v>
      </c>
      <c r="M115">
        <v>-9</v>
      </c>
      <c r="N115">
        <f>_xlfn.CEILING.MATH(MATCH(FantasyPros_2019_Draft_Overall_Rankings__14[[#This Row],[Overall]],'ESPN Import'!C$3:C$752,0)/3)</f>
        <v>114</v>
      </c>
    </row>
    <row r="116" spans="1:14" x14ac:dyDescent="0.35">
      <c r="A116">
        <v>103</v>
      </c>
      <c r="B116">
        <v>7</v>
      </c>
      <c r="C116" s="17" t="s">
        <v>45</v>
      </c>
      <c r="D116" s="17" t="s">
        <v>269</v>
      </c>
      <c r="E116" s="17" t="s">
        <v>74</v>
      </c>
      <c r="F116" s="17" t="s">
        <v>278</v>
      </c>
      <c r="G116">
        <v>7</v>
      </c>
      <c r="H116">
        <v>66</v>
      </c>
      <c r="I116">
        <v>157</v>
      </c>
      <c r="J116">
        <v>107.9</v>
      </c>
      <c r="K116">
        <v>16.7</v>
      </c>
      <c r="L116">
        <v>110</v>
      </c>
      <c r="M116">
        <v>7</v>
      </c>
      <c r="N116">
        <f>_xlfn.CEILING.MATH(MATCH(FantasyPros_2019_Draft_Overall_Rankings__14[[#This Row],[Overall]],'ESPN Import'!C$3:C$752,0)/3)</f>
        <v>115</v>
      </c>
    </row>
    <row r="117" spans="1:14" x14ac:dyDescent="0.35">
      <c r="A117">
        <v>85</v>
      </c>
      <c r="B117">
        <v>6</v>
      </c>
      <c r="C117" s="17" t="s">
        <v>45</v>
      </c>
      <c r="D117" s="17" t="s">
        <v>216</v>
      </c>
      <c r="E117" s="17" t="s">
        <v>152</v>
      </c>
      <c r="F117" s="17" t="s">
        <v>227</v>
      </c>
      <c r="G117">
        <v>11</v>
      </c>
      <c r="H117">
        <v>35</v>
      </c>
      <c r="I117">
        <v>158</v>
      </c>
      <c r="J117">
        <v>87.3</v>
      </c>
      <c r="K117">
        <v>20.399999999999999</v>
      </c>
      <c r="L117">
        <v>89</v>
      </c>
      <c r="M117">
        <v>4</v>
      </c>
      <c r="N117">
        <f>_xlfn.CEILING.MATH(MATCH(FantasyPros_2019_Draft_Overall_Rankings__14[[#This Row],[Overall]],'ESPN Import'!C$3:C$752,0)/3)</f>
        <v>116</v>
      </c>
    </row>
    <row r="118" spans="1:14" x14ac:dyDescent="0.35">
      <c r="A118">
        <v>101</v>
      </c>
      <c r="B118">
        <v>7</v>
      </c>
      <c r="C118" s="17" t="s">
        <v>45</v>
      </c>
      <c r="D118" s="17" t="s">
        <v>319</v>
      </c>
      <c r="E118" s="17" t="s">
        <v>68</v>
      </c>
      <c r="F118" s="17" t="s">
        <v>270</v>
      </c>
      <c r="G118">
        <v>12</v>
      </c>
      <c r="H118">
        <v>56</v>
      </c>
      <c r="I118">
        <v>190</v>
      </c>
      <c r="J118">
        <v>100.8</v>
      </c>
      <c r="K118">
        <v>23.2</v>
      </c>
      <c r="L118">
        <v>98</v>
      </c>
      <c r="M118">
        <v>-3</v>
      </c>
      <c r="N118">
        <f>_xlfn.CEILING.MATH(MATCH(FantasyPros_2019_Draft_Overall_Rankings__14[[#This Row],[Overall]],'ESPN Import'!C$3:C$752,0)/3)</f>
        <v>117</v>
      </c>
    </row>
    <row r="119" spans="1:14" x14ac:dyDescent="0.35">
      <c r="A119">
        <v>93</v>
      </c>
      <c r="B119">
        <v>7</v>
      </c>
      <c r="C119" s="17" t="s">
        <v>45</v>
      </c>
      <c r="D119" s="17" t="s">
        <v>263</v>
      </c>
      <c r="E119" s="17" t="s">
        <v>83</v>
      </c>
      <c r="F119" s="17" t="s">
        <v>264</v>
      </c>
      <c r="G119">
        <v>9</v>
      </c>
      <c r="H119">
        <v>57</v>
      </c>
      <c r="I119">
        <v>140</v>
      </c>
      <c r="J119">
        <v>96.4</v>
      </c>
      <c r="K119">
        <v>16.7</v>
      </c>
      <c r="L119">
        <v>91</v>
      </c>
      <c r="M119">
        <v>-2</v>
      </c>
      <c r="N119">
        <f>_xlfn.CEILING.MATH(MATCH(FantasyPros_2019_Draft_Overall_Rankings__14[[#This Row],[Overall]],'ESPN Import'!C$3:C$752,0)/3)</f>
        <v>118</v>
      </c>
    </row>
    <row r="120" spans="1:14" x14ac:dyDescent="0.35">
      <c r="A120">
        <v>111</v>
      </c>
      <c r="B120">
        <v>7</v>
      </c>
      <c r="C120" s="17" t="s">
        <v>45</v>
      </c>
      <c r="D120" s="17" t="s">
        <v>357</v>
      </c>
      <c r="E120" s="17" t="s">
        <v>65</v>
      </c>
      <c r="F120" s="17" t="s">
        <v>294</v>
      </c>
      <c r="G120">
        <v>11</v>
      </c>
      <c r="H120">
        <v>60</v>
      </c>
      <c r="I120">
        <v>209</v>
      </c>
      <c r="J120">
        <v>117</v>
      </c>
      <c r="K120">
        <v>21.9</v>
      </c>
      <c r="L120">
        <v>118</v>
      </c>
      <c r="M120">
        <v>7</v>
      </c>
      <c r="N120">
        <f>_xlfn.CEILING.MATH(MATCH(FantasyPros_2019_Draft_Overall_Rankings__14[[#This Row],[Overall]],'ESPN Import'!C$3:C$752,0)/3)</f>
        <v>119</v>
      </c>
    </row>
    <row r="121" spans="1:14" x14ac:dyDescent="0.35">
      <c r="A121">
        <v>107</v>
      </c>
      <c r="B121">
        <v>7</v>
      </c>
      <c r="C121" s="17" t="s">
        <v>45</v>
      </c>
      <c r="D121" s="17" t="s">
        <v>301</v>
      </c>
      <c r="E121" s="17" t="s">
        <v>136</v>
      </c>
      <c r="F121" s="17" t="s">
        <v>282</v>
      </c>
      <c r="G121">
        <v>10</v>
      </c>
      <c r="H121">
        <v>73</v>
      </c>
      <c r="I121">
        <v>257</v>
      </c>
      <c r="J121">
        <v>114.1</v>
      </c>
      <c r="K121">
        <v>21.3</v>
      </c>
      <c r="L121">
        <v>131</v>
      </c>
      <c r="M121">
        <v>24</v>
      </c>
      <c r="N121">
        <f>_xlfn.CEILING.MATH(MATCH(FantasyPros_2019_Draft_Overall_Rankings__14[[#This Row],[Overall]],'ESPN Import'!C$3:C$752,0)/3)</f>
        <v>120</v>
      </c>
    </row>
    <row r="122" spans="1:14" x14ac:dyDescent="0.35">
      <c r="A122">
        <v>125</v>
      </c>
      <c r="B122">
        <v>8</v>
      </c>
      <c r="C122" s="17" t="s">
        <v>45</v>
      </c>
      <c r="D122" s="17" t="s">
        <v>367</v>
      </c>
      <c r="E122" s="17" t="s">
        <v>101</v>
      </c>
      <c r="F122" s="17" t="s">
        <v>326</v>
      </c>
      <c r="G122">
        <v>6</v>
      </c>
      <c r="H122">
        <v>65</v>
      </c>
      <c r="I122">
        <v>234</v>
      </c>
      <c r="J122">
        <v>134.6</v>
      </c>
      <c r="K122">
        <v>32.6</v>
      </c>
      <c r="L122">
        <v>127</v>
      </c>
      <c r="M122">
        <v>2</v>
      </c>
      <c r="N122">
        <f>_xlfn.CEILING.MATH(MATCH(FantasyPros_2019_Draft_Overall_Rankings__14[[#This Row],[Overall]],'ESPN Import'!C$3:C$752,0)/3)</f>
        <v>121</v>
      </c>
    </row>
    <row r="123" spans="1:14" x14ac:dyDescent="0.35">
      <c r="A123">
        <v>121</v>
      </c>
      <c r="B123">
        <v>8</v>
      </c>
      <c r="C123" s="17" t="s">
        <v>45</v>
      </c>
      <c r="D123" s="17" t="s">
        <v>335</v>
      </c>
      <c r="E123" s="17" t="s">
        <v>110</v>
      </c>
      <c r="F123" s="17" t="s">
        <v>322</v>
      </c>
      <c r="G123">
        <v>6</v>
      </c>
      <c r="H123">
        <v>52</v>
      </c>
      <c r="I123">
        <v>218</v>
      </c>
      <c r="J123">
        <v>129.4</v>
      </c>
      <c r="K123">
        <v>28</v>
      </c>
      <c r="L123">
        <v>145</v>
      </c>
      <c r="M123">
        <v>24</v>
      </c>
      <c r="N123">
        <f>_xlfn.CEILING.MATH(MATCH(FantasyPros_2019_Draft_Overall_Rankings__14[[#This Row],[Overall]],'ESPN Import'!C$3:C$752,0)/3)</f>
        <v>122</v>
      </c>
    </row>
    <row r="124" spans="1:14" x14ac:dyDescent="0.35">
      <c r="A124">
        <v>106</v>
      </c>
      <c r="B124">
        <v>7</v>
      </c>
      <c r="C124" s="17" t="s">
        <v>45</v>
      </c>
      <c r="D124" s="17" t="s">
        <v>273</v>
      </c>
      <c r="E124" s="17" t="s">
        <v>180</v>
      </c>
      <c r="F124" s="17" t="s">
        <v>280</v>
      </c>
      <c r="G124">
        <v>6</v>
      </c>
      <c r="H124">
        <v>79</v>
      </c>
      <c r="I124">
        <v>199</v>
      </c>
      <c r="J124">
        <v>113.7</v>
      </c>
      <c r="K124">
        <v>18.600000000000001</v>
      </c>
      <c r="L124">
        <v>133</v>
      </c>
      <c r="M124">
        <v>27</v>
      </c>
      <c r="N124">
        <f>_xlfn.CEILING.MATH(MATCH(FantasyPros_2019_Draft_Overall_Rankings__14[[#This Row],[Overall]],'ESPN Import'!C$3:C$752,0)/3)</f>
        <v>123</v>
      </c>
    </row>
    <row r="125" spans="1:14" x14ac:dyDescent="0.35">
      <c r="A125">
        <v>138</v>
      </c>
      <c r="B125">
        <v>8</v>
      </c>
      <c r="C125" s="17" t="s">
        <v>45</v>
      </c>
      <c r="D125" s="17" t="s">
        <v>315</v>
      </c>
      <c r="E125" s="17" t="s">
        <v>121</v>
      </c>
      <c r="F125" s="17" t="s">
        <v>320</v>
      </c>
      <c r="G125">
        <v>10</v>
      </c>
      <c r="H125">
        <v>71</v>
      </c>
      <c r="I125">
        <v>198</v>
      </c>
      <c r="J125">
        <v>139</v>
      </c>
      <c r="K125">
        <v>19.8</v>
      </c>
      <c r="L125">
        <v>117</v>
      </c>
      <c r="M125">
        <v>-21</v>
      </c>
      <c r="N125">
        <f>_xlfn.CEILING.MATH(MATCH(FantasyPros_2019_Draft_Overall_Rankings__14[[#This Row],[Overall]],'ESPN Import'!C$3:C$752,0)/3)</f>
        <v>124</v>
      </c>
    </row>
    <row r="126" spans="1:14" x14ac:dyDescent="0.35">
      <c r="A126">
        <v>108</v>
      </c>
      <c r="B126">
        <v>7</v>
      </c>
      <c r="C126" s="17" t="s">
        <v>45</v>
      </c>
      <c r="D126" s="17" t="s">
        <v>289</v>
      </c>
      <c r="E126" s="17" t="s">
        <v>161</v>
      </c>
      <c r="F126" s="17" t="s">
        <v>284</v>
      </c>
      <c r="G126">
        <v>8</v>
      </c>
      <c r="H126">
        <v>59</v>
      </c>
      <c r="I126">
        <v>214</v>
      </c>
      <c r="J126">
        <v>116</v>
      </c>
      <c r="K126">
        <v>23.2</v>
      </c>
      <c r="L126">
        <v>122</v>
      </c>
      <c r="M126">
        <v>14</v>
      </c>
      <c r="N126">
        <f>_xlfn.CEILING.MATH(MATCH(FantasyPros_2019_Draft_Overall_Rankings__14[[#This Row],[Overall]],'ESPN Import'!C$3:C$752,0)/3)</f>
        <v>125</v>
      </c>
    </row>
    <row r="127" spans="1:14" x14ac:dyDescent="0.35">
      <c r="A127">
        <v>144</v>
      </c>
      <c r="B127">
        <v>8</v>
      </c>
      <c r="C127" s="17" t="s">
        <v>45</v>
      </c>
      <c r="D127" s="17" t="s">
        <v>1509</v>
      </c>
      <c r="E127" s="17" t="s">
        <v>152</v>
      </c>
      <c r="F127" s="17" t="s">
        <v>364</v>
      </c>
      <c r="G127">
        <v>11</v>
      </c>
      <c r="H127">
        <v>74</v>
      </c>
      <c r="I127">
        <v>310</v>
      </c>
      <c r="J127">
        <v>145.80000000000001</v>
      </c>
      <c r="K127">
        <v>37.299999999999997</v>
      </c>
      <c r="L127">
        <v>109</v>
      </c>
      <c r="M127">
        <v>-35</v>
      </c>
      <c r="N127">
        <f>_xlfn.CEILING.MATH(MATCH(FantasyPros_2019_Draft_Overall_Rankings__14[[#This Row],[Overall]],'ESPN Import'!C$3:C$752,0)/3)</f>
        <v>126</v>
      </c>
    </row>
    <row r="128" spans="1:14" x14ac:dyDescent="0.35">
      <c r="A128">
        <v>135</v>
      </c>
      <c r="B128">
        <v>8</v>
      </c>
      <c r="C128" s="17" t="s">
        <v>45</v>
      </c>
      <c r="D128" s="17" t="s">
        <v>323</v>
      </c>
      <c r="E128" s="17" t="s">
        <v>185</v>
      </c>
      <c r="F128" s="17" t="s">
        <v>358</v>
      </c>
      <c r="G128">
        <v>5</v>
      </c>
      <c r="H128">
        <v>60</v>
      </c>
      <c r="I128">
        <v>210</v>
      </c>
      <c r="J128">
        <v>137.9</v>
      </c>
      <c r="K128">
        <v>26.9</v>
      </c>
      <c r="L128">
        <v>180</v>
      </c>
      <c r="M128">
        <v>45</v>
      </c>
      <c r="N128">
        <f>_xlfn.CEILING.MATH(MATCH(FantasyPros_2019_Draft_Overall_Rankings__14[[#This Row],[Overall]],'ESPN Import'!C$3:C$752,0)/3)</f>
        <v>127</v>
      </c>
    </row>
    <row r="129" spans="1:14" x14ac:dyDescent="0.35">
      <c r="A129">
        <v>126</v>
      </c>
      <c r="B129">
        <v>8</v>
      </c>
      <c r="C129" s="17" t="s">
        <v>45</v>
      </c>
      <c r="D129" s="17" t="s">
        <v>255</v>
      </c>
      <c r="E129" s="17" t="s">
        <v>47</v>
      </c>
      <c r="F129" s="17" t="s">
        <v>336</v>
      </c>
      <c r="G129">
        <v>11</v>
      </c>
      <c r="H129">
        <v>77</v>
      </c>
      <c r="I129">
        <v>218</v>
      </c>
      <c r="J129">
        <v>134.69999999999999</v>
      </c>
      <c r="K129">
        <v>32.9</v>
      </c>
      <c r="L129">
        <v>129</v>
      </c>
      <c r="M129">
        <v>3</v>
      </c>
      <c r="N129">
        <f>_xlfn.CEILING.MATH(MATCH(FantasyPros_2019_Draft_Overall_Rankings__14[[#This Row],[Overall]],'ESPN Import'!C$3:C$752,0)/3)</f>
        <v>128</v>
      </c>
    </row>
    <row r="130" spans="1:14" x14ac:dyDescent="0.35">
      <c r="A130">
        <v>170</v>
      </c>
      <c r="B130">
        <v>9</v>
      </c>
      <c r="C130" s="17" t="s">
        <v>45</v>
      </c>
      <c r="D130" s="17" t="s">
        <v>361</v>
      </c>
      <c r="E130" s="17" t="s">
        <v>124</v>
      </c>
      <c r="F130" s="17" t="s">
        <v>403</v>
      </c>
      <c r="G130">
        <v>11</v>
      </c>
      <c r="H130">
        <v>93</v>
      </c>
      <c r="I130">
        <v>282</v>
      </c>
      <c r="J130">
        <v>184</v>
      </c>
      <c r="K130">
        <v>35.200000000000003</v>
      </c>
      <c r="L130">
        <v>208</v>
      </c>
      <c r="M130">
        <v>38</v>
      </c>
      <c r="N130">
        <f>_xlfn.CEILING.MATH(MATCH(FantasyPros_2019_Draft_Overall_Rankings__14[[#This Row],[Overall]],'ESPN Import'!C$3:C$752,0)/3)</f>
        <v>129</v>
      </c>
    </row>
    <row r="131" spans="1:14" x14ac:dyDescent="0.35">
      <c r="A131">
        <v>159</v>
      </c>
      <c r="B131">
        <v>9</v>
      </c>
      <c r="C131" s="17" t="s">
        <v>45</v>
      </c>
      <c r="D131" s="17" t="s">
        <v>418</v>
      </c>
      <c r="E131" s="17" t="s">
        <v>185</v>
      </c>
      <c r="F131" s="17" t="s">
        <v>394</v>
      </c>
      <c r="G131">
        <v>5</v>
      </c>
      <c r="H131">
        <v>88</v>
      </c>
      <c r="I131">
        <v>265</v>
      </c>
      <c r="J131">
        <v>166.6</v>
      </c>
      <c r="K131">
        <v>34.4</v>
      </c>
      <c r="L131">
        <v>224</v>
      </c>
      <c r="M131">
        <v>65</v>
      </c>
      <c r="N131">
        <f>_xlfn.CEILING.MATH(MATCH(FantasyPros_2019_Draft_Overall_Rankings__14[[#This Row],[Overall]],'ESPN Import'!C$3:C$752,0)/3)</f>
        <v>130</v>
      </c>
    </row>
    <row r="132" spans="1:14" x14ac:dyDescent="0.35">
      <c r="A132">
        <v>117</v>
      </c>
      <c r="B132">
        <v>8</v>
      </c>
      <c r="C132" s="17" t="s">
        <v>45</v>
      </c>
      <c r="D132" s="17" t="s">
        <v>303</v>
      </c>
      <c r="E132" s="17" t="s">
        <v>77</v>
      </c>
      <c r="F132" s="17" t="s">
        <v>300</v>
      </c>
      <c r="G132">
        <v>9</v>
      </c>
      <c r="H132">
        <v>73</v>
      </c>
      <c r="I132">
        <v>211</v>
      </c>
      <c r="J132">
        <v>124.2</v>
      </c>
      <c r="K132">
        <v>18.399999999999999</v>
      </c>
      <c r="L132">
        <v>124</v>
      </c>
      <c r="M132">
        <v>7</v>
      </c>
      <c r="N132">
        <f>_xlfn.CEILING.MATH(MATCH(FantasyPros_2019_Draft_Overall_Rankings__14[[#This Row],[Overall]],'ESPN Import'!C$3:C$752,0)/3)</f>
        <v>131</v>
      </c>
    </row>
    <row r="133" spans="1:14" x14ac:dyDescent="0.35">
      <c r="A133">
        <v>141</v>
      </c>
      <c r="B133">
        <v>8</v>
      </c>
      <c r="C133" s="17" t="s">
        <v>45</v>
      </c>
      <c r="D133" s="17" t="s">
        <v>351</v>
      </c>
      <c r="E133" s="17" t="s">
        <v>190</v>
      </c>
      <c r="F133" s="17" t="s">
        <v>346</v>
      </c>
      <c r="G133">
        <v>10</v>
      </c>
      <c r="H133">
        <v>89</v>
      </c>
      <c r="I133">
        <v>261</v>
      </c>
      <c r="J133">
        <v>150.4</v>
      </c>
      <c r="K133">
        <v>27.5</v>
      </c>
      <c r="L133">
        <v>159</v>
      </c>
      <c r="M133">
        <v>18</v>
      </c>
      <c r="N133">
        <f>_xlfn.CEILING.MATH(MATCH(FantasyPros_2019_Draft_Overall_Rankings__14[[#This Row],[Overall]],'ESPN Import'!C$3:C$752,0)/3)</f>
        <v>132</v>
      </c>
    </row>
    <row r="134" spans="1:14" x14ac:dyDescent="0.35">
      <c r="A134">
        <v>127</v>
      </c>
      <c r="B134">
        <v>8</v>
      </c>
      <c r="C134" s="17" t="s">
        <v>45</v>
      </c>
      <c r="D134" s="17" t="s">
        <v>305</v>
      </c>
      <c r="E134" s="17" t="s">
        <v>180</v>
      </c>
      <c r="F134" s="17" t="s">
        <v>304</v>
      </c>
      <c r="G134">
        <v>6</v>
      </c>
      <c r="H134">
        <v>81</v>
      </c>
      <c r="I134">
        <v>227</v>
      </c>
      <c r="J134">
        <v>135.5</v>
      </c>
      <c r="K134">
        <v>20.7</v>
      </c>
      <c r="L134">
        <v>151</v>
      </c>
      <c r="M134">
        <v>24</v>
      </c>
      <c r="N134">
        <f>_xlfn.CEILING.MATH(MATCH(FantasyPros_2019_Draft_Overall_Rankings__14[[#This Row],[Overall]],'ESPN Import'!C$3:C$752,0)/3)</f>
        <v>133</v>
      </c>
    </row>
    <row r="135" spans="1:14" x14ac:dyDescent="0.35">
      <c r="A135">
        <v>140</v>
      </c>
      <c r="B135">
        <v>8</v>
      </c>
      <c r="C135" s="17" t="s">
        <v>45</v>
      </c>
      <c r="D135" s="17" t="s">
        <v>453</v>
      </c>
      <c r="E135" s="17" t="s">
        <v>161</v>
      </c>
      <c r="F135" s="17" t="s">
        <v>328</v>
      </c>
      <c r="G135">
        <v>8</v>
      </c>
      <c r="H135">
        <v>60</v>
      </c>
      <c r="I135">
        <v>286</v>
      </c>
      <c r="J135">
        <v>137.4</v>
      </c>
      <c r="K135">
        <v>32</v>
      </c>
      <c r="L135">
        <v>153</v>
      </c>
      <c r="M135">
        <v>13</v>
      </c>
      <c r="N135">
        <f>_xlfn.CEILING.MATH(MATCH(FantasyPros_2019_Draft_Overall_Rankings__14[[#This Row],[Overall]],'ESPN Import'!C$3:C$752,0)/3)</f>
        <v>134</v>
      </c>
    </row>
    <row r="136" spans="1:14" x14ac:dyDescent="0.35">
      <c r="A136">
        <v>112</v>
      </c>
      <c r="B136">
        <v>7</v>
      </c>
      <c r="C136" s="17" t="s">
        <v>45</v>
      </c>
      <c r="D136" s="17" t="s">
        <v>1510</v>
      </c>
      <c r="E136" s="17" t="s">
        <v>107</v>
      </c>
      <c r="F136" s="17" t="s">
        <v>296</v>
      </c>
      <c r="G136">
        <v>7</v>
      </c>
      <c r="H136">
        <v>56</v>
      </c>
      <c r="I136">
        <v>225</v>
      </c>
      <c r="J136">
        <v>118.3</v>
      </c>
      <c r="K136">
        <v>27.1</v>
      </c>
      <c r="L136">
        <v>105</v>
      </c>
      <c r="M136">
        <v>-7</v>
      </c>
      <c r="N136">
        <f>_xlfn.CEILING.MATH(MATCH(FantasyPros_2019_Draft_Overall_Rankings__14[[#This Row],[Overall]],'ESPN Import'!C$3:C$752,0)/3)</f>
        <v>135</v>
      </c>
    </row>
    <row r="137" spans="1:14" x14ac:dyDescent="0.35">
      <c r="A137">
        <v>196</v>
      </c>
      <c r="B137">
        <v>10</v>
      </c>
      <c r="C137" s="17" t="s">
        <v>45</v>
      </c>
      <c r="D137" s="17" t="s">
        <v>483</v>
      </c>
      <c r="E137" s="17" t="s">
        <v>101</v>
      </c>
      <c r="F137" s="17" t="s">
        <v>480</v>
      </c>
      <c r="G137">
        <v>6</v>
      </c>
      <c r="H137">
        <v>109</v>
      </c>
      <c r="I137">
        <v>321</v>
      </c>
      <c r="J137">
        <v>211.7</v>
      </c>
      <c r="K137">
        <v>41.1</v>
      </c>
      <c r="L137">
        <v>230</v>
      </c>
      <c r="M137">
        <v>34</v>
      </c>
      <c r="N137">
        <f>_xlfn.CEILING.MATH(MATCH(FantasyPros_2019_Draft_Overall_Rankings__14[[#This Row],[Overall]],'ESPN Import'!C$3:C$752,0)/3)</f>
        <v>136</v>
      </c>
    </row>
    <row r="138" spans="1:14" x14ac:dyDescent="0.35">
      <c r="A138">
        <v>123</v>
      </c>
      <c r="B138">
        <v>8</v>
      </c>
      <c r="C138" s="17" t="s">
        <v>45</v>
      </c>
      <c r="D138" s="17" t="s">
        <v>287</v>
      </c>
      <c r="E138" s="17" t="s">
        <v>124</v>
      </c>
      <c r="F138" s="17" t="s">
        <v>338</v>
      </c>
      <c r="G138">
        <v>11</v>
      </c>
      <c r="H138">
        <v>79</v>
      </c>
      <c r="I138">
        <v>254</v>
      </c>
      <c r="J138">
        <v>131</v>
      </c>
      <c r="K138">
        <v>25.6</v>
      </c>
      <c r="L138">
        <v>135</v>
      </c>
      <c r="M138">
        <v>12</v>
      </c>
      <c r="N138">
        <f>_xlfn.CEILING.MATH(MATCH(FantasyPros_2019_Draft_Overall_Rankings__14[[#This Row],[Overall]],'ESPN Import'!C$3:C$752,0)/3)</f>
        <v>137</v>
      </c>
    </row>
    <row r="139" spans="1:14" x14ac:dyDescent="0.35">
      <c r="A139">
        <v>181</v>
      </c>
      <c r="B139">
        <v>9</v>
      </c>
      <c r="C139" s="17" t="s">
        <v>45</v>
      </c>
      <c r="D139" s="17" t="s">
        <v>449</v>
      </c>
      <c r="E139" s="17" t="s">
        <v>80</v>
      </c>
      <c r="F139" s="17" t="s">
        <v>450</v>
      </c>
      <c r="G139">
        <v>9</v>
      </c>
      <c r="H139">
        <v>129</v>
      </c>
      <c r="I139">
        <v>336</v>
      </c>
      <c r="J139">
        <v>195.1</v>
      </c>
      <c r="K139">
        <v>37.799999999999997</v>
      </c>
      <c r="L139">
        <v>245</v>
      </c>
      <c r="M139">
        <v>64</v>
      </c>
      <c r="N139">
        <f>_xlfn.CEILING.MATH(MATCH(FantasyPros_2019_Draft_Overall_Rankings__14[[#This Row],[Overall]],'ESPN Import'!C$3:C$752,0)/3)</f>
        <v>138</v>
      </c>
    </row>
    <row r="140" spans="1:14" x14ac:dyDescent="0.35">
      <c r="A140">
        <v>122</v>
      </c>
      <c r="B140">
        <v>8</v>
      </c>
      <c r="C140" s="17" t="s">
        <v>45</v>
      </c>
      <c r="D140" s="17" t="s">
        <v>311</v>
      </c>
      <c r="E140" s="17" t="s">
        <v>247</v>
      </c>
      <c r="F140" s="17" t="s">
        <v>324</v>
      </c>
      <c r="G140">
        <v>6</v>
      </c>
      <c r="H140">
        <v>50</v>
      </c>
      <c r="I140">
        <v>190</v>
      </c>
      <c r="J140">
        <v>129.69999999999999</v>
      </c>
      <c r="K140">
        <v>22.2</v>
      </c>
      <c r="L140">
        <v>162</v>
      </c>
      <c r="M140">
        <v>40</v>
      </c>
      <c r="N140">
        <f>_xlfn.CEILING.MATH(MATCH(FantasyPros_2019_Draft_Overall_Rankings__14[[#This Row],[Overall]],'ESPN Import'!C$3:C$752,0)/3)</f>
        <v>139</v>
      </c>
    </row>
    <row r="141" spans="1:14" x14ac:dyDescent="0.35">
      <c r="A141">
        <v>146</v>
      </c>
      <c r="B141">
        <v>8</v>
      </c>
      <c r="C141" s="17" t="s">
        <v>45</v>
      </c>
      <c r="D141" s="17" t="s">
        <v>347</v>
      </c>
      <c r="E141" s="17" t="s">
        <v>166</v>
      </c>
      <c r="F141" s="17" t="s">
        <v>368</v>
      </c>
      <c r="G141">
        <v>10</v>
      </c>
      <c r="H141">
        <v>93</v>
      </c>
      <c r="I141">
        <v>239</v>
      </c>
      <c r="J141">
        <v>153.5</v>
      </c>
      <c r="K141">
        <v>27.9</v>
      </c>
      <c r="L141">
        <v>197</v>
      </c>
      <c r="M141">
        <v>51</v>
      </c>
      <c r="N141">
        <f>_xlfn.CEILING.MATH(MATCH(FantasyPros_2019_Draft_Overall_Rankings__14[[#This Row],[Overall]],'ESPN Import'!C$3:C$752,0)/3)</f>
        <v>140</v>
      </c>
    </row>
    <row r="142" spans="1:14" x14ac:dyDescent="0.35">
      <c r="A142">
        <v>172</v>
      </c>
      <c r="B142">
        <v>9</v>
      </c>
      <c r="C142" s="17" t="s">
        <v>45</v>
      </c>
      <c r="D142" s="17" t="s">
        <v>1482</v>
      </c>
      <c r="E142" s="17" t="s">
        <v>45</v>
      </c>
      <c r="F142" s="17" t="s">
        <v>401</v>
      </c>
      <c r="G142">
        <v>6</v>
      </c>
      <c r="H142">
        <v>99</v>
      </c>
      <c r="I142">
        <v>284</v>
      </c>
      <c r="J142">
        <v>148.9</v>
      </c>
      <c r="K142">
        <v>23.9</v>
      </c>
      <c r="L142">
        <v>94</v>
      </c>
      <c r="M142">
        <v>-78</v>
      </c>
      <c r="N142">
        <f>_xlfn.CEILING.MATH(MATCH(FantasyPros_2019_Draft_Overall_Rankings__14[[#This Row],[Overall]],'ESPN Import'!C$3:C$752,0)/3)</f>
        <v>141</v>
      </c>
    </row>
    <row r="143" spans="1:14" x14ac:dyDescent="0.35">
      <c r="A143">
        <v>180</v>
      </c>
      <c r="B143">
        <v>9</v>
      </c>
      <c r="C143" s="17" t="s">
        <v>45</v>
      </c>
      <c r="D143" s="17" t="s">
        <v>1484</v>
      </c>
      <c r="E143" s="17" t="s">
        <v>45</v>
      </c>
      <c r="F143" s="17" t="s">
        <v>422</v>
      </c>
      <c r="G143">
        <v>10</v>
      </c>
      <c r="H143">
        <v>131</v>
      </c>
      <c r="I143">
        <v>285</v>
      </c>
      <c r="J143">
        <v>165.9</v>
      </c>
      <c r="K143">
        <v>24.2</v>
      </c>
      <c r="L143">
        <v>134</v>
      </c>
      <c r="M143">
        <v>-46</v>
      </c>
      <c r="N143">
        <f>_xlfn.CEILING.MATH(MATCH(FantasyPros_2019_Draft_Overall_Rankings__14[[#This Row],[Overall]],'ESPN Import'!C$3:C$752,0)/3)</f>
        <v>142</v>
      </c>
    </row>
    <row r="144" spans="1:14" x14ac:dyDescent="0.35">
      <c r="A144">
        <v>227</v>
      </c>
      <c r="B144">
        <v>10</v>
      </c>
      <c r="C144" s="17" t="s">
        <v>45</v>
      </c>
      <c r="D144" s="17" t="s">
        <v>1486</v>
      </c>
      <c r="E144" s="17" t="s">
        <v>45</v>
      </c>
      <c r="F144" s="17" t="s">
        <v>510</v>
      </c>
      <c r="G144">
        <v>6</v>
      </c>
      <c r="H144">
        <v>158</v>
      </c>
      <c r="I144">
        <v>297</v>
      </c>
      <c r="J144">
        <v>210.1</v>
      </c>
      <c r="K144">
        <v>23</v>
      </c>
      <c r="L144">
        <v>171</v>
      </c>
      <c r="M144">
        <v>-56</v>
      </c>
      <c r="N144">
        <f>_xlfn.CEILING.MATH(MATCH(FantasyPros_2019_Draft_Overall_Rankings__14[[#This Row],[Overall]],'ESPN Import'!C$3:C$752,0)/3)</f>
        <v>143</v>
      </c>
    </row>
    <row r="145" spans="1:14" x14ac:dyDescent="0.35">
      <c r="A145">
        <v>186</v>
      </c>
      <c r="B145">
        <v>9</v>
      </c>
      <c r="C145" s="17" t="s">
        <v>45</v>
      </c>
      <c r="D145" s="17" t="s">
        <v>1488</v>
      </c>
      <c r="E145" s="17" t="s">
        <v>45</v>
      </c>
      <c r="F145" s="17" t="s">
        <v>429</v>
      </c>
      <c r="G145">
        <v>9</v>
      </c>
      <c r="H145">
        <v>111</v>
      </c>
      <c r="I145">
        <v>286</v>
      </c>
      <c r="J145">
        <v>169.4</v>
      </c>
      <c r="K145">
        <v>19.899999999999999</v>
      </c>
      <c r="L145">
        <v>113</v>
      </c>
      <c r="M145">
        <v>-73</v>
      </c>
      <c r="N145">
        <f>_xlfn.CEILING.MATH(MATCH(FantasyPros_2019_Draft_Overall_Rankings__14[[#This Row],[Overall]],'ESPN Import'!C$3:C$752,0)/3)</f>
        <v>144</v>
      </c>
    </row>
    <row r="146" spans="1:14" x14ac:dyDescent="0.35">
      <c r="A146">
        <v>189</v>
      </c>
      <c r="B146">
        <v>10</v>
      </c>
      <c r="C146" s="17" t="s">
        <v>45</v>
      </c>
      <c r="D146" s="17" t="s">
        <v>1490</v>
      </c>
      <c r="E146" s="17" t="s">
        <v>45</v>
      </c>
      <c r="F146" s="17" t="s">
        <v>430</v>
      </c>
      <c r="G146">
        <v>12</v>
      </c>
      <c r="H146">
        <v>126</v>
      </c>
      <c r="I146">
        <v>288</v>
      </c>
      <c r="J146">
        <v>174.2</v>
      </c>
      <c r="K146">
        <v>21.1</v>
      </c>
      <c r="L146">
        <v>125</v>
      </c>
      <c r="M146">
        <v>-64</v>
      </c>
      <c r="N146">
        <f>_xlfn.CEILING.MATH(MATCH(FantasyPros_2019_Draft_Overall_Rankings__14[[#This Row],[Overall]],'ESPN Import'!C$3:C$752,0)/3)</f>
        <v>145</v>
      </c>
    </row>
    <row r="147" spans="1:14" x14ac:dyDescent="0.35">
      <c r="A147">
        <v>207</v>
      </c>
      <c r="B147">
        <v>10</v>
      </c>
      <c r="C147" s="17" t="s">
        <v>45</v>
      </c>
      <c r="D147" s="17" t="s">
        <v>1492</v>
      </c>
      <c r="E147" s="17" t="s">
        <v>45</v>
      </c>
      <c r="F147" s="17" t="s">
        <v>463</v>
      </c>
      <c r="G147">
        <v>9</v>
      </c>
      <c r="H147">
        <v>156</v>
      </c>
      <c r="I147">
        <v>302</v>
      </c>
      <c r="J147">
        <v>193.7</v>
      </c>
      <c r="K147">
        <v>22.7</v>
      </c>
      <c r="L147">
        <v>185</v>
      </c>
      <c r="M147">
        <v>-22</v>
      </c>
      <c r="N147">
        <f>_xlfn.CEILING.MATH(MATCH(FantasyPros_2019_Draft_Overall_Rankings__14[[#This Row],[Overall]],'ESPN Import'!C$3:C$752,0)/3)</f>
        <v>146</v>
      </c>
    </row>
    <row r="148" spans="1:14" x14ac:dyDescent="0.35">
      <c r="A148">
        <v>197</v>
      </c>
      <c r="B148">
        <v>10</v>
      </c>
      <c r="C148" s="17" t="s">
        <v>45</v>
      </c>
      <c r="D148" s="17" t="s">
        <v>1494</v>
      </c>
      <c r="E148" s="17" t="s">
        <v>45</v>
      </c>
      <c r="F148" s="17" t="s">
        <v>462</v>
      </c>
      <c r="G148">
        <v>12</v>
      </c>
      <c r="H148">
        <v>120</v>
      </c>
      <c r="I148">
        <v>383</v>
      </c>
      <c r="J148">
        <v>176.7</v>
      </c>
      <c r="K148">
        <v>33.700000000000003</v>
      </c>
      <c r="L148">
        <v>149</v>
      </c>
      <c r="M148">
        <v>-48</v>
      </c>
      <c r="N148">
        <f>_xlfn.CEILING.MATH(MATCH(FantasyPros_2019_Draft_Overall_Rankings__14[[#This Row],[Overall]],'ESPN Import'!C$3:C$752,0)/3)</f>
        <v>147</v>
      </c>
    </row>
    <row r="149" spans="1:14" x14ac:dyDescent="0.35">
      <c r="A149">
        <v>215</v>
      </c>
      <c r="B149">
        <v>10</v>
      </c>
      <c r="C149" s="17" t="s">
        <v>45</v>
      </c>
      <c r="D149" s="17" t="s">
        <v>1496</v>
      </c>
      <c r="E149" s="17" t="s">
        <v>45</v>
      </c>
      <c r="F149" s="17" t="s">
        <v>489</v>
      </c>
      <c r="G149">
        <v>10</v>
      </c>
      <c r="H149">
        <v>141</v>
      </c>
      <c r="I149">
        <v>307</v>
      </c>
      <c r="J149">
        <v>205.4</v>
      </c>
      <c r="K149">
        <v>23.9</v>
      </c>
      <c r="L149">
        <v>177</v>
      </c>
      <c r="M149">
        <v>-38</v>
      </c>
      <c r="N149">
        <f>_xlfn.CEILING.MATH(MATCH(FantasyPros_2019_Draft_Overall_Rankings__14[[#This Row],[Overall]],'ESPN Import'!C$3:C$752,0)/3)</f>
        <v>148</v>
      </c>
    </row>
    <row r="150" spans="1:14" x14ac:dyDescent="0.35">
      <c r="A150">
        <v>243</v>
      </c>
      <c r="B150">
        <v>11</v>
      </c>
      <c r="C150" s="17" t="s">
        <v>45</v>
      </c>
      <c r="D150" s="17" t="s">
        <v>1498</v>
      </c>
      <c r="E150" s="17" t="s">
        <v>45</v>
      </c>
      <c r="F150" s="17" t="s">
        <v>535</v>
      </c>
      <c r="G150">
        <v>6</v>
      </c>
      <c r="H150">
        <v>177</v>
      </c>
      <c r="I150">
        <v>330</v>
      </c>
      <c r="J150">
        <v>240.5</v>
      </c>
      <c r="K150">
        <v>31.4</v>
      </c>
      <c r="L150">
        <v>277</v>
      </c>
      <c r="M150">
        <v>34</v>
      </c>
      <c r="N150">
        <f>_xlfn.CEILING.MATH(MATCH(FantasyPros_2019_Draft_Overall_Rankings__14[[#This Row],[Overall]],'ESPN Import'!C$3:C$752,0)/3)</f>
        <v>149</v>
      </c>
    </row>
    <row r="151" spans="1:14" x14ac:dyDescent="0.35">
      <c r="A151">
        <v>247</v>
      </c>
      <c r="B151">
        <v>11</v>
      </c>
      <c r="C151" s="17" t="s">
        <v>45</v>
      </c>
      <c r="D151" s="17" t="s">
        <v>1500</v>
      </c>
      <c r="E151" s="17" t="s">
        <v>45</v>
      </c>
      <c r="F151" s="17" t="s">
        <v>552</v>
      </c>
      <c r="G151">
        <v>11</v>
      </c>
      <c r="H151">
        <v>180</v>
      </c>
      <c r="I151">
        <v>321</v>
      </c>
      <c r="J151">
        <v>236.2</v>
      </c>
      <c r="K151">
        <v>25.7</v>
      </c>
      <c r="L151">
        <v>232</v>
      </c>
      <c r="M151">
        <v>-15</v>
      </c>
      <c r="N151">
        <f>_xlfn.CEILING.MATH(MATCH(FantasyPros_2019_Draft_Overall_Rankings__14[[#This Row],[Overall]],'ESPN Import'!C$3:C$752,0)/3)</f>
        <v>150</v>
      </c>
    </row>
    <row r="152" spans="1:14" x14ac:dyDescent="0.35">
      <c r="A152">
        <v>194</v>
      </c>
      <c r="B152">
        <v>10</v>
      </c>
      <c r="C152" s="17" t="s">
        <v>45</v>
      </c>
      <c r="D152" s="17" t="s">
        <v>460</v>
      </c>
      <c r="E152" s="17" t="s">
        <v>83</v>
      </c>
      <c r="F152" s="17" t="s">
        <v>461</v>
      </c>
      <c r="G152">
        <v>9</v>
      </c>
      <c r="H152">
        <v>122</v>
      </c>
      <c r="I152">
        <v>291</v>
      </c>
      <c r="J152">
        <v>182.4</v>
      </c>
      <c r="K152">
        <v>16.5</v>
      </c>
      <c r="L152">
        <v>123</v>
      </c>
      <c r="M152">
        <v>-71</v>
      </c>
      <c r="N152">
        <f>_xlfn.CEILING.MATH(MATCH(FantasyPros_2019_Draft_Overall_Rankings__14[[#This Row],[Overall]],'ESPN Import'!C$3:C$752,0)/3)</f>
        <v>151</v>
      </c>
    </row>
    <row r="153" spans="1:14" x14ac:dyDescent="0.35">
      <c r="A153">
        <v>201</v>
      </c>
      <c r="B153">
        <v>10</v>
      </c>
      <c r="C153" s="17" t="s">
        <v>45</v>
      </c>
      <c r="D153" s="17" t="s">
        <v>470</v>
      </c>
      <c r="E153" s="17" t="s">
        <v>161</v>
      </c>
      <c r="F153" s="17" t="s">
        <v>471</v>
      </c>
      <c r="G153">
        <v>8</v>
      </c>
      <c r="H153">
        <v>146</v>
      </c>
      <c r="I153">
        <v>295</v>
      </c>
      <c r="J153">
        <v>192.9</v>
      </c>
      <c r="K153">
        <v>21</v>
      </c>
      <c r="L153">
        <v>136</v>
      </c>
      <c r="M153">
        <v>-65</v>
      </c>
      <c r="N153">
        <f>_xlfn.CEILING.MATH(MATCH(FantasyPros_2019_Draft_Overall_Rankings__14[[#This Row],[Overall]],'ESPN Import'!C$3:C$752,0)/3)</f>
        <v>152</v>
      </c>
    </row>
    <row r="154" spans="1:14" x14ac:dyDescent="0.35">
      <c r="A154">
        <v>213</v>
      </c>
      <c r="B154">
        <v>10</v>
      </c>
      <c r="C154" s="17" t="s">
        <v>45</v>
      </c>
      <c r="D154" s="17" t="s">
        <v>495</v>
      </c>
      <c r="E154" s="17" t="s">
        <v>56</v>
      </c>
      <c r="F154" s="17" t="s">
        <v>496</v>
      </c>
      <c r="G154">
        <v>9</v>
      </c>
      <c r="H154">
        <v>168</v>
      </c>
      <c r="I154">
        <v>301</v>
      </c>
      <c r="J154">
        <v>206.2</v>
      </c>
      <c r="K154">
        <v>21</v>
      </c>
      <c r="L154">
        <v>172</v>
      </c>
      <c r="M154">
        <v>-41</v>
      </c>
      <c r="N154">
        <f>_xlfn.CEILING.MATH(MATCH(FantasyPros_2019_Draft_Overall_Rankings__14[[#This Row],[Overall]],'ESPN Import'!C$3:C$752,0)/3)</f>
        <v>153</v>
      </c>
    </row>
    <row r="155" spans="1:14" x14ac:dyDescent="0.35">
      <c r="A155">
        <v>202</v>
      </c>
      <c r="B155">
        <v>10</v>
      </c>
      <c r="C155" s="17" t="s">
        <v>45</v>
      </c>
      <c r="D155" s="17" t="s">
        <v>476</v>
      </c>
      <c r="E155" s="17" t="s">
        <v>89</v>
      </c>
      <c r="F155" s="17" t="s">
        <v>473</v>
      </c>
      <c r="G155">
        <v>12</v>
      </c>
      <c r="H155">
        <v>156</v>
      </c>
      <c r="I155">
        <v>298</v>
      </c>
      <c r="J155">
        <v>193.6</v>
      </c>
      <c r="K155">
        <v>16.7</v>
      </c>
      <c r="L155">
        <v>154</v>
      </c>
      <c r="M155">
        <v>-48</v>
      </c>
      <c r="N155">
        <f>_xlfn.CEILING.MATH(MATCH(FantasyPros_2019_Draft_Overall_Rankings__14[[#This Row],[Overall]],'ESPN Import'!C$3:C$752,0)/3)</f>
        <v>154</v>
      </c>
    </row>
    <row r="156" spans="1:14" x14ac:dyDescent="0.35">
      <c r="A156">
        <v>205</v>
      </c>
      <c r="B156">
        <v>10</v>
      </c>
      <c r="C156" s="17" t="s">
        <v>45</v>
      </c>
      <c r="D156" s="17" t="s">
        <v>472</v>
      </c>
      <c r="E156" s="17" t="s">
        <v>121</v>
      </c>
      <c r="F156" s="17" t="s">
        <v>477</v>
      </c>
      <c r="G156">
        <v>10</v>
      </c>
      <c r="H156">
        <v>161</v>
      </c>
      <c r="I156">
        <v>297</v>
      </c>
      <c r="J156">
        <v>199.7</v>
      </c>
      <c r="K156">
        <v>20.6</v>
      </c>
      <c r="L156">
        <v>167</v>
      </c>
      <c r="M156">
        <v>-38</v>
      </c>
      <c r="N156">
        <f>_xlfn.CEILING.MATH(MATCH(FantasyPros_2019_Draft_Overall_Rankings__14[[#This Row],[Overall]],'ESPN Import'!C$3:C$752,0)/3)</f>
        <v>155</v>
      </c>
    </row>
    <row r="157" spans="1:14" x14ac:dyDescent="0.35">
      <c r="A157">
        <v>223</v>
      </c>
      <c r="B157">
        <v>10</v>
      </c>
      <c r="C157" s="17" t="s">
        <v>45</v>
      </c>
      <c r="D157" s="17" t="s">
        <v>546</v>
      </c>
      <c r="E157" s="17" t="s">
        <v>62</v>
      </c>
      <c r="F157" s="17" t="s">
        <v>522</v>
      </c>
      <c r="G157">
        <v>10</v>
      </c>
      <c r="H157">
        <v>156</v>
      </c>
      <c r="I157">
        <v>309</v>
      </c>
      <c r="J157">
        <v>212.7</v>
      </c>
      <c r="K157">
        <v>27.9</v>
      </c>
      <c r="L157">
        <v>186</v>
      </c>
      <c r="M157">
        <v>-37</v>
      </c>
      <c r="N157">
        <f>_xlfn.CEILING.MATH(MATCH(FantasyPros_2019_Draft_Overall_Rankings__14[[#This Row],[Overall]],'ESPN Import'!C$3:C$752,0)/3)</f>
        <v>156</v>
      </c>
    </row>
    <row r="158" spans="1:14" x14ac:dyDescent="0.35">
      <c r="A158">
        <v>237</v>
      </c>
      <c r="B158">
        <v>11</v>
      </c>
      <c r="C158" s="17" t="s">
        <v>45</v>
      </c>
      <c r="D158" s="17" t="s">
        <v>548</v>
      </c>
      <c r="E158" s="17" t="s">
        <v>98</v>
      </c>
      <c r="F158" s="17" t="s">
        <v>547</v>
      </c>
      <c r="G158">
        <v>4</v>
      </c>
      <c r="H158">
        <v>186</v>
      </c>
      <c r="I158">
        <v>313</v>
      </c>
      <c r="J158">
        <v>232.8</v>
      </c>
      <c r="K158">
        <v>25</v>
      </c>
      <c r="L158">
        <v>198</v>
      </c>
      <c r="M158">
        <v>-39</v>
      </c>
      <c r="N158">
        <f>_xlfn.CEILING.MATH(MATCH(FantasyPros_2019_Draft_Overall_Rankings__14[[#This Row],[Overall]],'ESPN Import'!C$3:C$752,0)/3)</f>
        <v>157</v>
      </c>
    </row>
    <row r="159" spans="1:14" x14ac:dyDescent="0.35">
      <c r="A159">
        <v>244</v>
      </c>
      <c r="B159">
        <v>11</v>
      </c>
      <c r="C159" s="17" t="s">
        <v>45</v>
      </c>
      <c r="D159" s="17" t="s">
        <v>560</v>
      </c>
      <c r="E159" s="17" t="s">
        <v>110</v>
      </c>
      <c r="F159" s="17" t="s">
        <v>561</v>
      </c>
      <c r="G159">
        <v>6</v>
      </c>
      <c r="H159">
        <v>188</v>
      </c>
      <c r="I159">
        <v>320</v>
      </c>
      <c r="J159">
        <v>243.4</v>
      </c>
      <c r="K159">
        <v>22.1</v>
      </c>
      <c r="L159">
        <v>214</v>
      </c>
      <c r="M159">
        <v>-30</v>
      </c>
      <c r="N159">
        <f>_xlfn.CEILING.MATH(MATCH(FantasyPros_2019_Draft_Overall_Rankings__14[[#This Row],[Overall]],'ESPN Import'!C$3:C$752,0)/3)</f>
        <v>159</v>
      </c>
    </row>
    <row r="160" spans="1:14" x14ac:dyDescent="0.35">
      <c r="A160">
        <v>236</v>
      </c>
      <c r="B160">
        <v>11</v>
      </c>
      <c r="C160" s="17" t="s">
        <v>45</v>
      </c>
      <c r="D160" s="17" t="s">
        <v>538</v>
      </c>
      <c r="E160" s="17" t="s">
        <v>50</v>
      </c>
      <c r="F160" s="17" t="s">
        <v>545</v>
      </c>
      <c r="G160">
        <v>8</v>
      </c>
      <c r="H160">
        <v>187</v>
      </c>
      <c r="I160">
        <v>315</v>
      </c>
      <c r="J160">
        <v>228</v>
      </c>
      <c r="K160">
        <v>25.3</v>
      </c>
      <c r="L160">
        <v>227</v>
      </c>
      <c r="M160">
        <v>-9</v>
      </c>
      <c r="N160">
        <f>_xlfn.CEILING.MATH(MATCH(FantasyPros_2019_Draft_Overall_Rankings__14[[#This Row],[Overall]],'ESPN Import'!C$3:C$752,0)/3)</f>
        <v>160</v>
      </c>
    </row>
    <row r="161" spans="1:14" x14ac:dyDescent="0.35">
      <c r="A161">
        <v>157</v>
      </c>
      <c r="B161">
        <v>9</v>
      </c>
      <c r="C161" s="17" t="s">
        <v>45</v>
      </c>
      <c r="D161" s="17" t="s">
        <v>397</v>
      </c>
      <c r="E161" s="17" t="s">
        <v>77</v>
      </c>
      <c r="F161" s="17" t="s">
        <v>389</v>
      </c>
      <c r="G161">
        <v>9</v>
      </c>
      <c r="H161">
        <v>89</v>
      </c>
      <c r="I161">
        <v>279</v>
      </c>
      <c r="J161">
        <v>168.6</v>
      </c>
      <c r="K161">
        <v>36.9</v>
      </c>
      <c r="L161">
        <v>192</v>
      </c>
      <c r="M161">
        <v>35</v>
      </c>
      <c r="N161">
        <f>_xlfn.CEILING.MATH(MATCH(FantasyPros_2019_Draft_Overall_Rankings__14[[#This Row],[Overall]],'ESPN Import'!C$3:C$752,0)/3)</f>
        <v>161</v>
      </c>
    </row>
    <row r="162" spans="1:14" x14ac:dyDescent="0.35">
      <c r="A162">
        <v>166</v>
      </c>
      <c r="B162">
        <v>9</v>
      </c>
      <c r="C162" s="17" t="s">
        <v>45</v>
      </c>
      <c r="D162" s="17" t="s">
        <v>393</v>
      </c>
      <c r="E162" s="17" t="s">
        <v>110</v>
      </c>
      <c r="F162" s="17" t="s">
        <v>400</v>
      </c>
      <c r="G162">
        <v>6</v>
      </c>
      <c r="H162">
        <v>79</v>
      </c>
      <c r="I162">
        <v>252</v>
      </c>
      <c r="J162">
        <v>169.2</v>
      </c>
      <c r="K162">
        <v>30.3</v>
      </c>
      <c r="L162">
        <v>144</v>
      </c>
      <c r="M162">
        <v>-22</v>
      </c>
      <c r="N162">
        <f>_xlfn.CEILING.MATH(MATCH(FantasyPros_2019_Draft_Overall_Rankings__14[[#This Row],[Overall]],'ESPN Import'!C$3:C$752,0)/3)</f>
        <v>162</v>
      </c>
    </row>
    <row r="163" spans="1:14" x14ac:dyDescent="0.35">
      <c r="A163">
        <v>178</v>
      </c>
      <c r="B163">
        <v>9</v>
      </c>
      <c r="C163" s="17" t="s">
        <v>45</v>
      </c>
      <c r="D163" s="17" t="s">
        <v>438</v>
      </c>
      <c r="E163" s="17" t="s">
        <v>98</v>
      </c>
      <c r="F163" s="17" t="s">
        <v>417</v>
      </c>
      <c r="G163">
        <v>4</v>
      </c>
      <c r="H163">
        <v>96</v>
      </c>
      <c r="I163">
        <v>293</v>
      </c>
      <c r="J163">
        <v>176.5</v>
      </c>
      <c r="K163">
        <v>33</v>
      </c>
      <c r="L163">
        <v>168</v>
      </c>
      <c r="M163">
        <v>-10</v>
      </c>
      <c r="N163">
        <f>_xlfn.CEILING.MATH(MATCH(FantasyPros_2019_Draft_Overall_Rankings__14[[#This Row],[Overall]],'ESPN Import'!C$3:C$752,0)/3)</f>
        <v>163</v>
      </c>
    </row>
    <row r="164" spans="1:14" x14ac:dyDescent="0.35">
      <c r="A164">
        <v>153</v>
      </c>
      <c r="B164">
        <v>9</v>
      </c>
      <c r="C164" s="17" t="s">
        <v>45</v>
      </c>
      <c r="D164" s="17" t="s">
        <v>355</v>
      </c>
      <c r="E164" s="17" t="s">
        <v>53</v>
      </c>
      <c r="F164" s="17" t="s">
        <v>371</v>
      </c>
      <c r="G164">
        <v>7</v>
      </c>
      <c r="H164">
        <v>78</v>
      </c>
      <c r="I164">
        <v>327</v>
      </c>
      <c r="J164">
        <v>168.4</v>
      </c>
      <c r="K164">
        <v>43.5</v>
      </c>
      <c r="L164">
        <v>166</v>
      </c>
      <c r="M164">
        <v>13</v>
      </c>
      <c r="N164">
        <f>_xlfn.CEILING.MATH(MATCH(FantasyPros_2019_Draft_Overall_Rankings__14[[#This Row],[Overall]],'ESPN Import'!C$3:C$752,0)/3)</f>
        <v>164</v>
      </c>
    </row>
    <row r="165" spans="1:14" x14ac:dyDescent="0.35">
      <c r="A165">
        <v>149</v>
      </c>
      <c r="B165">
        <v>9</v>
      </c>
      <c r="C165" s="17" t="s">
        <v>45</v>
      </c>
      <c r="D165" s="17" t="s">
        <v>345</v>
      </c>
      <c r="E165" s="17" t="s">
        <v>110</v>
      </c>
      <c r="F165" s="17" t="s">
        <v>356</v>
      </c>
      <c r="G165">
        <v>6</v>
      </c>
      <c r="H165">
        <v>97</v>
      </c>
      <c r="I165">
        <v>267</v>
      </c>
      <c r="J165">
        <v>165.4</v>
      </c>
      <c r="K165">
        <v>38.4</v>
      </c>
      <c r="L165">
        <v>234</v>
      </c>
      <c r="M165">
        <v>85</v>
      </c>
      <c r="N165">
        <f>_xlfn.CEILING.MATH(MATCH(FantasyPros_2019_Draft_Overall_Rankings__14[[#This Row],[Overall]],'ESPN Import'!C$3:C$752,0)/3)</f>
        <v>165</v>
      </c>
    </row>
    <row r="166" spans="1:14" x14ac:dyDescent="0.35">
      <c r="A166">
        <v>148</v>
      </c>
      <c r="B166">
        <v>8</v>
      </c>
      <c r="C166" s="17" t="s">
        <v>45</v>
      </c>
      <c r="D166" s="17" t="s">
        <v>376</v>
      </c>
      <c r="E166" s="17" t="s">
        <v>65</v>
      </c>
      <c r="F166" s="17" t="s">
        <v>352</v>
      </c>
      <c r="G166">
        <v>11</v>
      </c>
      <c r="H166">
        <v>69</v>
      </c>
      <c r="I166">
        <v>267</v>
      </c>
      <c r="J166">
        <v>162.30000000000001</v>
      </c>
      <c r="K166">
        <v>32.1</v>
      </c>
      <c r="L166">
        <v>157</v>
      </c>
      <c r="M166">
        <v>9</v>
      </c>
      <c r="N166">
        <f>_xlfn.CEILING.MATH(MATCH(FantasyPros_2019_Draft_Overall_Rankings__14[[#This Row],[Overall]],'ESPN Import'!C$3:C$752,0)/3)</f>
        <v>166</v>
      </c>
    </row>
    <row r="167" spans="1:14" x14ac:dyDescent="0.35">
      <c r="A167">
        <v>124</v>
      </c>
      <c r="B167">
        <v>8</v>
      </c>
      <c r="C167" s="17" t="s">
        <v>45</v>
      </c>
      <c r="D167" s="17" t="s">
        <v>1524</v>
      </c>
      <c r="E167" s="17" t="s">
        <v>180</v>
      </c>
      <c r="F167" s="17" t="s">
        <v>314</v>
      </c>
      <c r="G167">
        <v>6</v>
      </c>
      <c r="H167">
        <v>64</v>
      </c>
      <c r="I167">
        <v>242</v>
      </c>
      <c r="J167">
        <v>130.19999999999999</v>
      </c>
      <c r="K167">
        <v>25.3</v>
      </c>
      <c r="L167">
        <v>147</v>
      </c>
      <c r="M167">
        <v>23</v>
      </c>
      <c r="N167">
        <f>_xlfn.CEILING.MATH(MATCH(FantasyPros_2019_Draft_Overall_Rankings__14[[#This Row],[Overall]],'ESPN Import'!C$3:C$752,0)/3)</f>
        <v>167</v>
      </c>
    </row>
    <row r="168" spans="1:14" x14ac:dyDescent="0.35">
      <c r="A168">
        <v>99</v>
      </c>
      <c r="B168">
        <v>7</v>
      </c>
      <c r="C168" s="17" t="s">
        <v>45</v>
      </c>
      <c r="D168" s="17" t="s">
        <v>257</v>
      </c>
      <c r="E168" s="17" t="s">
        <v>107</v>
      </c>
      <c r="F168" s="17" t="s">
        <v>266</v>
      </c>
      <c r="G168">
        <v>7</v>
      </c>
      <c r="H168">
        <v>57</v>
      </c>
      <c r="I168">
        <v>144</v>
      </c>
      <c r="J168">
        <v>100.3</v>
      </c>
      <c r="K168">
        <v>16.3</v>
      </c>
      <c r="L168">
        <v>106</v>
      </c>
      <c r="M168">
        <v>7</v>
      </c>
      <c r="N168">
        <f>_xlfn.CEILING.MATH(MATCH(FantasyPros_2019_Draft_Overall_Rankings__14[[#This Row],[Overall]],'ESPN Import'!C$3:C$752,0)/3)</f>
        <v>168</v>
      </c>
    </row>
    <row r="169" spans="1:14" x14ac:dyDescent="0.35">
      <c r="A169">
        <v>114</v>
      </c>
      <c r="B169">
        <v>7</v>
      </c>
      <c r="C169" s="17" t="s">
        <v>45</v>
      </c>
      <c r="D169" s="17" t="s">
        <v>277</v>
      </c>
      <c r="E169" s="17" t="s">
        <v>59</v>
      </c>
      <c r="F169" s="17" t="s">
        <v>290</v>
      </c>
      <c r="G169">
        <v>12</v>
      </c>
      <c r="H169">
        <v>74</v>
      </c>
      <c r="I169">
        <v>182</v>
      </c>
      <c r="J169">
        <v>119.7</v>
      </c>
      <c r="K169">
        <v>18.7</v>
      </c>
      <c r="L169">
        <v>120</v>
      </c>
      <c r="M169">
        <v>6</v>
      </c>
      <c r="N169">
        <f>_xlfn.CEILING.MATH(MATCH(FantasyPros_2019_Draft_Overall_Rankings__14[[#This Row],[Overall]],'ESPN Import'!C$3:C$752,0)/3)</f>
        <v>169</v>
      </c>
    </row>
    <row r="170" spans="1:14" x14ac:dyDescent="0.35">
      <c r="A170">
        <v>113</v>
      </c>
      <c r="B170">
        <v>7</v>
      </c>
      <c r="C170" s="17" t="s">
        <v>45</v>
      </c>
      <c r="D170" s="17" t="s">
        <v>380</v>
      </c>
      <c r="E170" s="17" t="s">
        <v>185</v>
      </c>
      <c r="F170" s="17" t="s">
        <v>310</v>
      </c>
      <c r="G170">
        <v>5</v>
      </c>
      <c r="H170">
        <v>55</v>
      </c>
      <c r="I170">
        <v>223</v>
      </c>
      <c r="J170">
        <v>118.7</v>
      </c>
      <c r="K170">
        <v>32.700000000000003</v>
      </c>
      <c r="L170">
        <v>119</v>
      </c>
      <c r="M170">
        <v>6</v>
      </c>
      <c r="N170">
        <f>_xlfn.CEILING.MATH(MATCH(FantasyPros_2019_Draft_Overall_Rankings__14[[#This Row],[Overall]],'ESPN Import'!C$3:C$752,0)/3)</f>
        <v>170</v>
      </c>
    </row>
    <row r="171" spans="1:14" x14ac:dyDescent="0.35">
      <c r="A171">
        <v>142</v>
      </c>
      <c r="B171">
        <v>8</v>
      </c>
      <c r="C171" s="17" t="s">
        <v>45</v>
      </c>
      <c r="D171" s="17" t="s">
        <v>444</v>
      </c>
      <c r="E171" s="17" t="s">
        <v>74</v>
      </c>
      <c r="F171" s="17" t="s">
        <v>354</v>
      </c>
      <c r="G171">
        <v>7</v>
      </c>
      <c r="H171">
        <v>58</v>
      </c>
      <c r="I171">
        <v>256</v>
      </c>
      <c r="J171">
        <v>146.6</v>
      </c>
      <c r="K171">
        <v>34</v>
      </c>
      <c r="L171">
        <v>142</v>
      </c>
      <c r="M171">
        <v>0</v>
      </c>
      <c r="N171">
        <f>_xlfn.CEILING.MATH(MATCH(FantasyPros_2019_Draft_Overall_Rankings__14[[#This Row],[Overall]],'ESPN Import'!C$3:C$752,0)/3)</f>
        <v>171</v>
      </c>
    </row>
    <row r="172" spans="1:14" x14ac:dyDescent="0.35">
      <c r="A172">
        <v>150</v>
      </c>
      <c r="B172">
        <v>9</v>
      </c>
      <c r="C172" s="17" t="s">
        <v>45</v>
      </c>
      <c r="D172" s="17" t="s">
        <v>479</v>
      </c>
      <c r="E172" s="17" t="s">
        <v>247</v>
      </c>
      <c r="F172" s="17" t="s">
        <v>379</v>
      </c>
      <c r="G172">
        <v>6</v>
      </c>
      <c r="H172">
        <v>56</v>
      </c>
      <c r="I172">
        <v>368</v>
      </c>
      <c r="J172">
        <v>158.30000000000001</v>
      </c>
      <c r="K172">
        <v>49.2</v>
      </c>
      <c r="L172">
        <v>132</v>
      </c>
      <c r="M172">
        <v>-18</v>
      </c>
      <c r="N172">
        <f>_xlfn.CEILING.MATH(MATCH(FantasyPros_2019_Draft_Overall_Rankings__14[[#This Row],[Overall]],'ESPN Import'!C$3:C$752,0)/3)</f>
        <v>172</v>
      </c>
    </row>
    <row r="173" spans="1:14" x14ac:dyDescent="0.35">
      <c r="A173">
        <v>232</v>
      </c>
      <c r="B173">
        <v>10</v>
      </c>
      <c r="C173" s="17" t="s">
        <v>45</v>
      </c>
      <c r="D173" s="17" t="s">
        <v>880</v>
      </c>
      <c r="E173" s="17" t="s">
        <v>50</v>
      </c>
      <c r="F173" s="17" t="s">
        <v>526</v>
      </c>
      <c r="G173">
        <v>8</v>
      </c>
      <c r="H173">
        <v>115</v>
      </c>
      <c r="I173">
        <v>430</v>
      </c>
      <c r="J173">
        <v>203.4</v>
      </c>
      <c r="K173">
        <v>66.400000000000006</v>
      </c>
      <c r="L173">
        <v>179</v>
      </c>
      <c r="M173">
        <v>-53</v>
      </c>
      <c r="N173">
        <f>_xlfn.CEILING.MATH(MATCH(FantasyPros_2019_Draft_Overall_Rankings__14[[#This Row],[Overall]],'ESPN Import'!C$3:C$752,0)/3)</f>
        <v>173</v>
      </c>
    </row>
    <row r="174" spans="1:14" x14ac:dyDescent="0.35">
      <c r="A174">
        <v>151</v>
      </c>
      <c r="B174">
        <v>9</v>
      </c>
      <c r="C174" s="17" t="s">
        <v>45</v>
      </c>
      <c r="D174" s="17" t="s">
        <v>587</v>
      </c>
      <c r="E174" s="17" t="s">
        <v>59</v>
      </c>
      <c r="F174" s="17" t="s">
        <v>381</v>
      </c>
      <c r="G174">
        <v>12</v>
      </c>
      <c r="H174">
        <v>88</v>
      </c>
      <c r="I174">
        <v>279</v>
      </c>
      <c r="J174">
        <v>166.9</v>
      </c>
      <c r="K174">
        <v>46.4</v>
      </c>
      <c r="L174">
        <v>170</v>
      </c>
      <c r="M174">
        <v>19</v>
      </c>
      <c r="N174">
        <f>_xlfn.CEILING.MATH(MATCH(FantasyPros_2019_Draft_Overall_Rankings__14[[#This Row],[Overall]],'ESPN Import'!C$3:C$752,0)/3)</f>
        <v>174</v>
      </c>
    </row>
    <row r="175" spans="1:14" x14ac:dyDescent="0.35">
      <c r="A175">
        <v>269</v>
      </c>
      <c r="B175">
        <v>11</v>
      </c>
      <c r="C175" s="17" t="s">
        <v>45</v>
      </c>
      <c r="D175" s="17" t="s">
        <v>608</v>
      </c>
      <c r="E175" s="17" t="s">
        <v>127</v>
      </c>
      <c r="F175" s="17" t="s">
        <v>592</v>
      </c>
      <c r="G175">
        <v>10</v>
      </c>
      <c r="H175">
        <v>121</v>
      </c>
      <c r="I175">
        <v>370</v>
      </c>
      <c r="J175">
        <v>251.3</v>
      </c>
      <c r="K175">
        <v>36.700000000000003</v>
      </c>
      <c r="L175">
        <v>299</v>
      </c>
      <c r="M175">
        <v>30</v>
      </c>
      <c r="N175">
        <f>_xlfn.CEILING.MATH(MATCH(FantasyPros_2019_Draft_Overall_Rankings__14[[#This Row],[Overall]],'ESPN Import'!C$3:C$752,0)/3)</f>
        <v>176</v>
      </c>
    </row>
    <row r="176" spans="1:14" x14ac:dyDescent="0.35">
      <c r="A176">
        <v>191</v>
      </c>
      <c r="B176">
        <v>10</v>
      </c>
      <c r="C176" s="17" t="s">
        <v>45</v>
      </c>
      <c r="D176" s="17" t="s">
        <v>425</v>
      </c>
      <c r="E176" s="17" t="s">
        <v>161</v>
      </c>
      <c r="F176" s="17" t="s">
        <v>424</v>
      </c>
      <c r="G176">
        <v>8</v>
      </c>
      <c r="H176">
        <v>64</v>
      </c>
      <c r="I176">
        <v>293</v>
      </c>
      <c r="J176">
        <v>185</v>
      </c>
      <c r="K176">
        <v>38.299999999999997</v>
      </c>
      <c r="L176">
        <v>161</v>
      </c>
      <c r="M176">
        <v>-30</v>
      </c>
      <c r="N176">
        <f>_xlfn.CEILING.MATH(MATCH(FantasyPros_2019_Draft_Overall_Rankings__14[[#This Row],[Overall]],'ESPN Import'!C$3:C$752,0)/3)</f>
        <v>177</v>
      </c>
    </row>
    <row r="177" spans="1:14" x14ac:dyDescent="0.35">
      <c r="A177">
        <v>216</v>
      </c>
      <c r="B177">
        <v>10</v>
      </c>
      <c r="C177" s="17" t="s">
        <v>45</v>
      </c>
      <c r="D177" s="17" t="s">
        <v>533</v>
      </c>
      <c r="E177" s="17" t="s">
        <v>190</v>
      </c>
      <c r="F177" s="17" t="s">
        <v>492</v>
      </c>
      <c r="G177">
        <v>10</v>
      </c>
      <c r="H177">
        <v>122</v>
      </c>
      <c r="I177">
        <v>324</v>
      </c>
      <c r="J177">
        <v>219.4</v>
      </c>
      <c r="K177">
        <v>35.799999999999997</v>
      </c>
      <c r="L177">
        <v>276</v>
      </c>
      <c r="M177">
        <v>60</v>
      </c>
      <c r="N177">
        <f>_xlfn.CEILING.MATH(MATCH(FantasyPros_2019_Draft_Overall_Rankings__14[[#This Row],[Overall]],'ESPN Import'!C$3:C$752,0)/3)</f>
        <v>178</v>
      </c>
    </row>
    <row r="178" spans="1:14" x14ac:dyDescent="0.35">
      <c r="A178">
        <v>154</v>
      </c>
      <c r="B178">
        <v>9</v>
      </c>
      <c r="C178" s="17" t="s">
        <v>45</v>
      </c>
      <c r="D178" s="17" t="s">
        <v>395</v>
      </c>
      <c r="E178" s="17" t="s">
        <v>56</v>
      </c>
      <c r="F178" s="17" t="s">
        <v>387</v>
      </c>
      <c r="G178">
        <v>9</v>
      </c>
      <c r="H178">
        <v>75</v>
      </c>
      <c r="I178">
        <v>255</v>
      </c>
      <c r="J178">
        <v>165.4</v>
      </c>
      <c r="K178">
        <v>26.6</v>
      </c>
      <c r="L178">
        <v>176</v>
      </c>
      <c r="M178">
        <v>22</v>
      </c>
      <c r="N178">
        <f>_xlfn.CEILING.MATH(MATCH(FantasyPros_2019_Draft_Overall_Rankings__14[[#This Row],[Overall]],'ESPN Import'!C$3:C$752,0)/3)</f>
        <v>179</v>
      </c>
    </row>
    <row r="179" spans="1:14" x14ac:dyDescent="0.35">
      <c r="A179">
        <v>130</v>
      </c>
      <c r="B179">
        <v>8</v>
      </c>
      <c r="C179" s="17" t="s">
        <v>45</v>
      </c>
      <c r="D179" s="17" t="s">
        <v>363</v>
      </c>
      <c r="E179" s="17" t="s">
        <v>121</v>
      </c>
      <c r="F179" s="17" t="s">
        <v>348</v>
      </c>
      <c r="G179">
        <v>10</v>
      </c>
      <c r="H179">
        <v>38</v>
      </c>
      <c r="I179">
        <v>262</v>
      </c>
      <c r="J179">
        <v>136.4</v>
      </c>
      <c r="K179">
        <v>35.6</v>
      </c>
      <c r="L179">
        <v>107</v>
      </c>
      <c r="M179">
        <v>-23</v>
      </c>
      <c r="N179">
        <f>_xlfn.CEILING.MATH(MATCH(FantasyPros_2019_Draft_Overall_Rankings__14[[#This Row],[Overall]],'ESPN Import'!C$3:C$752,0)/3)</f>
        <v>180</v>
      </c>
    </row>
    <row r="180" spans="1:14" x14ac:dyDescent="0.35">
      <c r="A180">
        <v>204</v>
      </c>
      <c r="B180">
        <v>10</v>
      </c>
      <c r="C180" s="17" t="s">
        <v>45</v>
      </c>
      <c r="D180" s="17" t="s">
        <v>474</v>
      </c>
      <c r="E180" s="17" t="s">
        <v>68</v>
      </c>
      <c r="F180" s="17" t="s">
        <v>456</v>
      </c>
      <c r="G180">
        <v>12</v>
      </c>
      <c r="H180">
        <v>107</v>
      </c>
      <c r="I180">
        <v>283</v>
      </c>
      <c r="J180">
        <v>206.8</v>
      </c>
      <c r="K180">
        <v>37.5</v>
      </c>
      <c r="L180">
        <v>231</v>
      </c>
      <c r="M180">
        <v>27</v>
      </c>
      <c r="N180">
        <f>_xlfn.CEILING.MATH(MATCH(FantasyPros_2019_Draft_Overall_Rankings__14[[#This Row],[Overall]],'ESPN Import'!C$3:C$752,0)/3)</f>
        <v>181</v>
      </c>
    </row>
    <row r="181" spans="1:14" x14ac:dyDescent="0.35">
      <c r="A181">
        <v>134</v>
      </c>
      <c r="B181">
        <v>8</v>
      </c>
      <c r="C181" s="17" t="s">
        <v>45</v>
      </c>
      <c r="D181" s="17" t="s">
        <v>329</v>
      </c>
      <c r="E181" s="17" t="s">
        <v>104</v>
      </c>
      <c r="F181" s="17" t="s">
        <v>318</v>
      </c>
      <c r="G181">
        <v>12</v>
      </c>
      <c r="H181">
        <v>70</v>
      </c>
      <c r="I181">
        <v>171</v>
      </c>
      <c r="J181">
        <v>124.7</v>
      </c>
      <c r="K181">
        <v>19.899999999999999</v>
      </c>
      <c r="L181">
        <v>141</v>
      </c>
      <c r="M181">
        <v>7</v>
      </c>
      <c r="N181">
        <f>_xlfn.CEILING.MATH(MATCH(FantasyPros_2019_Draft_Overall_Rankings__14[[#This Row],[Overall]],'ESPN Import'!C$3:C$752,0)/3)</f>
        <v>182</v>
      </c>
    </row>
    <row r="182" spans="1:14" x14ac:dyDescent="0.35">
      <c r="A182">
        <v>155</v>
      </c>
      <c r="B182">
        <v>9</v>
      </c>
      <c r="C182" s="17" t="s">
        <v>45</v>
      </c>
      <c r="D182" s="17" t="s">
        <v>370</v>
      </c>
      <c r="E182" s="17" t="s">
        <v>104</v>
      </c>
      <c r="F182" s="17" t="s">
        <v>377</v>
      </c>
      <c r="G182">
        <v>12</v>
      </c>
      <c r="H182">
        <v>120</v>
      </c>
      <c r="I182">
        <v>235</v>
      </c>
      <c r="J182">
        <v>163.4</v>
      </c>
      <c r="K182">
        <v>25.3</v>
      </c>
      <c r="L182">
        <v>156</v>
      </c>
      <c r="M182">
        <v>1</v>
      </c>
      <c r="N182">
        <f>_xlfn.CEILING.MATH(MATCH(FantasyPros_2019_Draft_Overall_Rankings__14[[#This Row],[Overall]],'ESPN Import'!C$3:C$752,0)/3)</f>
        <v>183</v>
      </c>
    </row>
    <row r="183" spans="1:14" x14ac:dyDescent="0.35">
      <c r="A183">
        <v>167</v>
      </c>
      <c r="B183">
        <v>9</v>
      </c>
      <c r="C183" s="17" t="s">
        <v>45</v>
      </c>
      <c r="D183" s="17" t="s">
        <v>408</v>
      </c>
      <c r="E183" s="17" t="s">
        <v>190</v>
      </c>
      <c r="F183" s="17" t="s">
        <v>421</v>
      </c>
      <c r="G183">
        <v>10</v>
      </c>
      <c r="H183">
        <v>90</v>
      </c>
      <c r="I183">
        <v>254</v>
      </c>
      <c r="J183">
        <v>180.5</v>
      </c>
      <c r="K183">
        <v>34.9</v>
      </c>
      <c r="L183">
        <v>188</v>
      </c>
      <c r="M183">
        <v>21</v>
      </c>
      <c r="N183">
        <f>_xlfn.CEILING.MATH(MATCH(FantasyPros_2019_Draft_Overall_Rankings__14[[#This Row],[Overall]],'ESPN Import'!C$3:C$752,0)/3)</f>
        <v>184</v>
      </c>
    </row>
    <row r="184" spans="1:14" x14ac:dyDescent="0.35">
      <c r="A184">
        <v>168</v>
      </c>
      <c r="B184">
        <v>9</v>
      </c>
      <c r="C184" s="17" t="s">
        <v>45</v>
      </c>
      <c r="D184" s="17" t="s">
        <v>382</v>
      </c>
      <c r="E184" s="17" t="s">
        <v>180</v>
      </c>
      <c r="F184" s="17" t="s">
        <v>435</v>
      </c>
      <c r="G184">
        <v>6</v>
      </c>
      <c r="H184">
        <v>109</v>
      </c>
      <c r="I184">
        <v>434</v>
      </c>
      <c r="J184">
        <v>177.3</v>
      </c>
      <c r="K184">
        <v>45.9</v>
      </c>
      <c r="L184">
        <v>237</v>
      </c>
      <c r="M184">
        <v>69</v>
      </c>
      <c r="N184">
        <f>_xlfn.CEILING.MATH(MATCH(FantasyPros_2019_Draft_Overall_Rankings__14[[#This Row],[Overall]],'ESPN Import'!C$3:C$752,0)/3)</f>
        <v>185</v>
      </c>
    </row>
    <row r="185" spans="1:14" x14ac:dyDescent="0.35">
      <c r="A185">
        <v>173</v>
      </c>
      <c r="B185">
        <v>9</v>
      </c>
      <c r="C185" s="17" t="s">
        <v>45</v>
      </c>
      <c r="D185" s="17" t="s">
        <v>251</v>
      </c>
      <c r="E185" s="17" t="s">
        <v>98</v>
      </c>
      <c r="F185" s="17" t="s">
        <v>445</v>
      </c>
      <c r="G185">
        <v>4</v>
      </c>
      <c r="H185">
        <v>68</v>
      </c>
      <c r="I185">
        <v>365</v>
      </c>
      <c r="J185">
        <v>172.8</v>
      </c>
      <c r="K185">
        <v>57.7</v>
      </c>
      <c r="L185">
        <v>146</v>
      </c>
      <c r="M185">
        <v>-27</v>
      </c>
      <c r="N185">
        <f>_xlfn.CEILING.MATH(MATCH(FantasyPros_2019_Draft_Overall_Rankings__14[[#This Row],[Overall]],'ESPN Import'!C$3:C$752,0)/3)</f>
        <v>186</v>
      </c>
    </row>
    <row r="186" spans="1:14" x14ac:dyDescent="0.35">
      <c r="A186">
        <v>156</v>
      </c>
      <c r="B186">
        <v>9</v>
      </c>
      <c r="C186" s="17" t="s">
        <v>45</v>
      </c>
      <c r="D186" s="17" t="s">
        <v>337</v>
      </c>
      <c r="E186" s="17" t="s">
        <v>86</v>
      </c>
      <c r="F186" s="17" t="s">
        <v>405</v>
      </c>
      <c r="G186">
        <v>7</v>
      </c>
      <c r="H186">
        <v>85</v>
      </c>
      <c r="I186">
        <v>272</v>
      </c>
      <c r="J186">
        <v>167.8</v>
      </c>
      <c r="K186">
        <v>38.299999999999997</v>
      </c>
      <c r="L186">
        <v>90</v>
      </c>
      <c r="M186">
        <v>-66</v>
      </c>
      <c r="N186">
        <f>_xlfn.CEILING.MATH(MATCH(FantasyPros_2019_Draft_Overall_Rankings__14[[#This Row],[Overall]],'ESPN Import'!C$3:C$752,0)/3)</f>
        <v>187</v>
      </c>
    </row>
    <row r="187" spans="1:14" x14ac:dyDescent="0.35">
      <c r="A187">
        <v>241</v>
      </c>
      <c r="B187">
        <v>11</v>
      </c>
      <c r="C187" s="17" t="s">
        <v>45</v>
      </c>
      <c r="D187" s="17" t="s">
        <v>735</v>
      </c>
      <c r="E187" s="17" t="s">
        <v>89</v>
      </c>
      <c r="F187" s="17" t="s">
        <v>554</v>
      </c>
      <c r="G187">
        <v>12</v>
      </c>
      <c r="H187">
        <v>100</v>
      </c>
      <c r="I187">
        <v>428</v>
      </c>
      <c r="J187">
        <v>223.5</v>
      </c>
      <c r="K187">
        <v>71.7</v>
      </c>
      <c r="L187">
        <v>178</v>
      </c>
      <c r="M187">
        <v>-63</v>
      </c>
      <c r="N187">
        <f>_xlfn.CEILING.MATH(MATCH(FantasyPros_2019_Draft_Overall_Rankings__14[[#This Row],[Overall]],'ESPN Import'!C$3:C$752,0)/3)</f>
        <v>188</v>
      </c>
    </row>
    <row r="188" spans="1:14" x14ac:dyDescent="0.35">
      <c r="A188">
        <v>214</v>
      </c>
      <c r="B188">
        <v>10</v>
      </c>
      <c r="C188" s="17" t="s">
        <v>45</v>
      </c>
      <c r="D188" s="17" t="s">
        <v>1533</v>
      </c>
      <c r="E188" s="17" t="s">
        <v>45</v>
      </c>
      <c r="F188" s="17" t="s">
        <v>478</v>
      </c>
      <c r="G188">
        <v>10</v>
      </c>
      <c r="H188">
        <v>151</v>
      </c>
      <c r="I188">
        <v>290</v>
      </c>
      <c r="J188">
        <v>198.3</v>
      </c>
      <c r="K188">
        <v>19.7</v>
      </c>
      <c r="L188">
        <v>182</v>
      </c>
      <c r="M188">
        <v>-32</v>
      </c>
      <c r="N188">
        <f>_xlfn.CEILING.MATH(MATCH(FantasyPros_2019_Draft_Overall_Rankings__14[[#This Row],[Overall]],'ESPN Import'!C$3:C$752,0)/3)</f>
        <v>189</v>
      </c>
    </row>
    <row r="189" spans="1:14" x14ac:dyDescent="0.35">
      <c r="A189">
        <v>193</v>
      </c>
      <c r="B189">
        <v>10</v>
      </c>
      <c r="C189" s="17" t="s">
        <v>45</v>
      </c>
      <c r="D189" s="17" t="s">
        <v>1535</v>
      </c>
      <c r="E189" s="17" t="s">
        <v>45</v>
      </c>
      <c r="F189" s="17" t="s">
        <v>446</v>
      </c>
      <c r="G189">
        <v>10</v>
      </c>
      <c r="H189">
        <v>149</v>
      </c>
      <c r="I189">
        <v>292</v>
      </c>
      <c r="J189">
        <v>181.8</v>
      </c>
      <c r="K189">
        <v>21.4</v>
      </c>
      <c r="L189">
        <v>158</v>
      </c>
      <c r="M189">
        <v>-35</v>
      </c>
      <c r="N189">
        <f>_xlfn.CEILING.MATH(MATCH(FantasyPros_2019_Draft_Overall_Rankings__14[[#This Row],[Overall]],'ESPN Import'!C$3:C$752,0)/3)</f>
        <v>190</v>
      </c>
    </row>
    <row r="190" spans="1:14" x14ac:dyDescent="0.35">
      <c r="A190">
        <v>242</v>
      </c>
      <c r="B190">
        <v>11</v>
      </c>
      <c r="C190" s="17" t="s">
        <v>45</v>
      </c>
      <c r="D190" s="17" t="s">
        <v>540</v>
      </c>
      <c r="E190" s="17" t="s">
        <v>147</v>
      </c>
      <c r="F190" s="17" t="s">
        <v>559</v>
      </c>
      <c r="G190">
        <v>5</v>
      </c>
      <c r="H190">
        <v>185</v>
      </c>
      <c r="I190">
        <v>324</v>
      </c>
      <c r="J190">
        <v>232</v>
      </c>
      <c r="K190">
        <v>24.9</v>
      </c>
      <c r="L190">
        <v>218</v>
      </c>
      <c r="M190">
        <v>-24</v>
      </c>
      <c r="N190">
        <f>_xlfn.CEILING.MATH(MATCH(FantasyPros_2019_Draft_Overall_Rankings__14[[#This Row],[Overall]],'ESPN Import'!C$3:C$752,0)/3)</f>
        <v>191</v>
      </c>
    </row>
    <row r="191" spans="1:14" x14ac:dyDescent="0.35">
      <c r="A191">
        <v>233</v>
      </c>
      <c r="B191">
        <v>10</v>
      </c>
      <c r="C191" s="17" t="s">
        <v>45</v>
      </c>
      <c r="D191" s="17" t="s">
        <v>544</v>
      </c>
      <c r="E191" s="17" t="s">
        <v>136</v>
      </c>
      <c r="F191" s="17" t="s">
        <v>541</v>
      </c>
      <c r="G191">
        <v>10</v>
      </c>
      <c r="H191">
        <v>186</v>
      </c>
      <c r="I191">
        <v>308</v>
      </c>
      <c r="J191">
        <v>221.7</v>
      </c>
      <c r="K191">
        <v>21.6</v>
      </c>
      <c r="L191">
        <v>225</v>
      </c>
      <c r="M191">
        <v>-8</v>
      </c>
      <c r="N191">
        <f>_xlfn.CEILING.MATH(MATCH(FantasyPros_2019_Draft_Overall_Rankings__14[[#This Row],[Overall]],'ESPN Import'!C$3:C$752,0)/3)</f>
        <v>192</v>
      </c>
    </row>
    <row r="192" spans="1:14" x14ac:dyDescent="0.35">
      <c r="A192">
        <v>401</v>
      </c>
      <c r="B192">
        <v>13</v>
      </c>
      <c r="C192" s="17" t="s">
        <v>45</v>
      </c>
      <c r="D192" s="17" t="s">
        <v>761</v>
      </c>
      <c r="E192" s="17" t="s">
        <v>185</v>
      </c>
      <c r="F192" s="17" t="s">
        <v>854</v>
      </c>
      <c r="G192">
        <v>5</v>
      </c>
      <c r="H192">
        <v>240</v>
      </c>
      <c r="I192">
        <v>435</v>
      </c>
      <c r="J192">
        <v>336.2</v>
      </c>
      <c r="K192">
        <v>35.700000000000003</v>
      </c>
      <c r="L192">
        <v>379</v>
      </c>
      <c r="M192">
        <v>-22</v>
      </c>
      <c r="N192">
        <f>_xlfn.CEILING.MATH(MATCH(FantasyPros_2019_Draft_Overall_Rankings__14[[#This Row],[Overall]],'ESPN Import'!C$3:C$752,0)/3)</f>
        <v>194</v>
      </c>
    </row>
    <row r="193" spans="1:14" x14ac:dyDescent="0.35">
      <c r="A193">
        <v>145</v>
      </c>
      <c r="B193">
        <v>8</v>
      </c>
      <c r="C193" s="17" t="s">
        <v>45</v>
      </c>
      <c r="D193" s="17" t="s">
        <v>504</v>
      </c>
      <c r="E193" s="17" t="s">
        <v>121</v>
      </c>
      <c r="F193" s="17" t="s">
        <v>366</v>
      </c>
      <c r="G193">
        <v>10</v>
      </c>
      <c r="H193">
        <v>68</v>
      </c>
      <c r="I193">
        <v>426</v>
      </c>
      <c r="J193">
        <v>151.9</v>
      </c>
      <c r="K193">
        <v>51.5</v>
      </c>
      <c r="L193">
        <v>116</v>
      </c>
      <c r="M193">
        <v>-29</v>
      </c>
      <c r="N193">
        <f>_xlfn.CEILING.MATH(MATCH(FantasyPros_2019_Draft_Overall_Rankings__14[[#This Row],[Overall]],'ESPN Import'!C$3:C$752,0)/3)</f>
        <v>195</v>
      </c>
    </row>
    <row r="194" spans="1:14" x14ac:dyDescent="0.35">
      <c r="A194">
        <v>198</v>
      </c>
      <c r="B194">
        <v>10</v>
      </c>
      <c r="C194" s="17" t="s">
        <v>45</v>
      </c>
      <c r="D194" s="17" t="s">
        <v>402</v>
      </c>
      <c r="E194" s="17" t="s">
        <v>89</v>
      </c>
      <c r="F194" s="17" t="s">
        <v>437</v>
      </c>
      <c r="G194">
        <v>12</v>
      </c>
      <c r="H194">
        <v>105</v>
      </c>
      <c r="I194">
        <v>318</v>
      </c>
      <c r="J194">
        <v>193.9</v>
      </c>
      <c r="K194">
        <v>45</v>
      </c>
      <c r="L194">
        <v>155</v>
      </c>
      <c r="M194">
        <v>-43</v>
      </c>
      <c r="N194">
        <f>_xlfn.CEILING.MATH(MATCH(FantasyPros_2019_Draft_Overall_Rankings__14[[#This Row],[Overall]],'ESPN Import'!C$3:C$752,0)/3)</f>
        <v>196</v>
      </c>
    </row>
    <row r="195" spans="1:14" x14ac:dyDescent="0.35">
      <c r="A195">
        <v>281</v>
      </c>
      <c r="B195">
        <v>11</v>
      </c>
      <c r="C195" s="17" t="s">
        <v>45</v>
      </c>
      <c r="D195" s="17" t="s">
        <v>744</v>
      </c>
      <c r="E195" s="17" t="s">
        <v>190</v>
      </c>
      <c r="F195" s="17" t="s">
        <v>609</v>
      </c>
      <c r="G195">
        <v>10</v>
      </c>
      <c r="H195">
        <v>87</v>
      </c>
      <c r="I195">
        <v>352</v>
      </c>
      <c r="J195">
        <v>228.6</v>
      </c>
      <c r="K195">
        <v>46.5</v>
      </c>
      <c r="N195">
        <f>_xlfn.CEILING.MATH(MATCH(FantasyPros_2019_Draft_Overall_Rankings__14[[#This Row],[Overall]],'ESPN Import'!C$3:C$752,0)/3)</f>
        <v>197</v>
      </c>
    </row>
    <row r="196" spans="1:14" x14ac:dyDescent="0.35">
      <c r="A196">
        <v>206</v>
      </c>
      <c r="B196">
        <v>10</v>
      </c>
      <c r="C196" s="17" t="s">
        <v>45</v>
      </c>
      <c r="D196" s="17" t="s">
        <v>412</v>
      </c>
      <c r="E196" s="17" t="s">
        <v>124</v>
      </c>
      <c r="F196" s="17" t="s">
        <v>465</v>
      </c>
      <c r="G196">
        <v>11</v>
      </c>
      <c r="H196">
        <v>75</v>
      </c>
      <c r="I196">
        <v>273</v>
      </c>
      <c r="J196">
        <v>201.4</v>
      </c>
      <c r="K196">
        <v>31.7</v>
      </c>
      <c r="L196">
        <v>191</v>
      </c>
      <c r="M196">
        <v>-15</v>
      </c>
      <c r="N196">
        <f>_xlfn.CEILING.MATH(MATCH(FantasyPros_2019_Draft_Overall_Rankings__14[[#This Row],[Overall]],'ESPN Import'!C$3:C$752,0)/3)</f>
        <v>198</v>
      </c>
    </row>
    <row r="197" spans="1:14" x14ac:dyDescent="0.35">
      <c r="A197">
        <v>162</v>
      </c>
      <c r="B197">
        <v>9</v>
      </c>
      <c r="C197" s="17" t="s">
        <v>45</v>
      </c>
      <c r="D197" s="17" t="s">
        <v>529</v>
      </c>
      <c r="E197" s="17" t="s">
        <v>161</v>
      </c>
      <c r="F197" s="17" t="s">
        <v>409</v>
      </c>
      <c r="G197">
        <v>8</v>
      </c>
      <c r="H197">
        <v>106</v>
      </c>
      <c r="I197">
        <v>413</v>
      </c>
      <c r="J197">
        <v>172.1</v>
      </c>
      <c r="K197">
        <v>53.4</v>
      </c>
      <c r="L197">
        <v>163</v>
      </c>
      <c r="M197">
        <v>1</v>
      </c>
      <c r="N197">
        <f>_xlfn.CEILING.MATH(MATCH(FantasyPros_2019_Draft_Overall_Rankings__14[[#This Row],[Overall]],'ESPN Import'!C$3:C$752,0)/3)</f>
        <v>199</v>
      </c>
    </row>
    <row r="198" spans="1:14" x14ac:dyDescent="0.35">
      <c r="A198">
        <v>210</v>
      </c>
      <c r="B198">
        <v>10</v>
      </c>
      <c r="C198" s="17" t="s">
        <v>45</v>
      </c>
      <c r="D198" s="17" t="s">
        <v>514</v>
      </c>
      <c r="E198" s="17" t="s">
        <v>83</v>
      </c>
      <c r="F198" s="17" t="s">
        <v>513</v>
      </c>
      <c r="G198">
        <v>9</v>
      </c>
      <c r="H198">
        <v>114</v>
      </c>
      <c r="I198">
        <v>430</v>
      </c>
      <c r="J198">
        <v>212.2</v>
      </c>
      <c r="K198">
        <v>47.7</v>
      </c>
      <c r="L198">
        <v>205</v>
      </c>
      <c r="M198">
        <v>-5</v>
      </c>
      <c r="N198">
        <f>_xlfn.CEILING.MATH(MATCH(FantasyPros_2019_Draft_Overall_Rankings__14[[#This Row],[Overall]],'ESPN Import'!C$3:C$752,0)/3)</f>
        <v>200</v>
      </c>
    </row>
    <row r="199" spans="1:14" x14ac:dyDescent="0.35">
      <c r="A199">
        <v>152</v>
      </c>
      <c r="B199">
        <v>9</v>
      </c>
      <c r="C199" s="17" t="s">
        <v>45</v>
      </c>
      <c r="D199" s="17" t="s">
        <v>378</v>
      </c>
      <c r="E199" s="17" t="s">
        <v>147</v>
      </c>
      <c r="F199" s="17" t="s">
        <v>383</v>
      </c>
      <c r="G199">
        <v>5</v>
      </c>
      <c r="H199">
        <v>88</v>
      </c>
      <c r="I199">
        <v>331</v>
      </c>
      <c r="J199">
        <v>164.2</v>
      </c>
      <c r="K199">
        <v>38.5</v>
      </c>
      <c r="L199">
        <v>183</v>
      </c>
      <c r="M199">
        <v>31</v>
      </c>
      <c r="N199">
        <f>_xlfn.CEILING.MATH(MATCH(FantasyPros_2019_Draft_Overall_Rankings__14[[#This Row],[Overall]],'ESPN Import'!C$3:C$752,0)/3)</f>
        <v>201</v>
      </c>
    </row>
    <row r="200" spans="1:14" x14ac:dyDescent="0.35">
      <c r="A200">
        <v>275</v>
      </c>
      <c r="B200">
        <v>11</v>
      </c>
      <c r="C200" s="17" t="s">
        <v>45</v>
      </c>
      <c r="D200" s="17" t="s">
        <v>807</v>
      </c>
      <c r="E200" s="17" t="s">
        <v>65</v>
      </c>
      <c r="F200" s="17" t="s">
        <v>617</v>
      </c>
      <c r="G200">
        <v>11</v>
      </c>
      <c r="H200">
        <v>152</v>
      </c>
      <c r="I200">
        <v>448</v>
      </c>
      <c r="J200">
        <v>252.1</v>
      </c>
      <c r="K200">
        <v>61.1</v>
      </c>
      <c r="L200">
        <v>254</v>
      </c>
      <c r="M200">
        <v>-21</v>
      </c>
      <c r="N200">
        <f>_xlfn.CEILING.MATH(MATCH(FantasyPros_2019_Draft_Overall_Rankings__14[[#This Row],[Overall]],'ESPN Import'!C$3:C$752,0)/3)</f>
        <v>202</v>
      </c>
    </row>
    <row r="201" spans="1:14" x14ac:dyDescent="0.35">
      <c r="A201">
        <v>116</v>
      </c>
      <c r="B201">
        <v>8</v>
      </c>
      <c r="C201" s="17" t="s">
        <v>45</v>
      </c>
      <c r="D201" s="17" t="s">
        <v>349</v>
      </c>
      <c r="E201" s="17" t="s">
        <v>190</v>
      </c>
      <c r="F201" s="17" t="s">
        <v>332</v>
      </c>
      <c r="G201">
        <v>10</v>
      </c>
      <c r="H201">
        <v>63</v>
      </c>
      <c r="I201">
        <v>268</v>
      </c>
      <c r="J201">
        <v>124.1</v>
      </c>
      <c r="K201">
        <v>29.3</v>
      </c>
      <c r="L201">
        <v>140</v>
      </c>
      <c r="M201">
        <v>24</v>
      </c>
      <c r="N201">
        <f>_xlfn.CEILING.MATH(MATCH(FantasyPros_2019_Draft_Overall_Rankings__14[[#This Row],[Overall]],'ESPN Import'!C$3:C$752,0)/3)</f>
        <v>203</v>
      </c>
    </row>
    <row r="202" spans="1:14" x14ac:dyDescent="0.35">
      <c r="A202">
        <v>169</v>
      </c>
      <c r="B202">
        <v>9</v>
      </c>
      <c r="C202" s="17" t="s">
        <v>45</v>
      </c>
      <c r="D202" s="17" t="s">
        <v>365</v>
      </c>
      <c r="E202" s="17" t="s">
        <v>65</v>
      </c>
      <c r="F202" s="17" t="s">
        <v>443</v>
      </c>
      <c r="G202">
        <v>11</v>
      </c>
      <c r="H202">
        <v>115</v>
      </c>
      <c r="I202">
        <v>288</v>
      </c>
      <c r="J202">
        <v>170.2</v>
      </c>
      <c r="K202">
        <v>35</v>
      </c>
      <c r="L202">
        <v>189</v>
      </c>
      <c r="M202">
        <v>20</v>
      </c>
      <c r="N202">
        <f>_xlfn.CEILING.MATH(MATCH(FantasyPros_2019_Draft_Overall_Rankings__14[[#This Row],[Overall]],'ESPN Import'!C$3:C$752,0)/3)</f>
        <v>204</v>
      </c>
    </row>
    <row r="203" spans="1:14" x14ac:dyDescent="0.35">
      <c r="A203">
        <v>147</v>
      </c>
      <c r="B203">
        <v>8</v>
      </c>
      <c r="C203" s="17" t="s">
        <v>45</v>
      </c>
      <c r="D203" s="17" t="s">
        <v>295</v>
      </c>
      <c r="E203" s="17" t="s">
        <v>77</v>
      </c>
      <c r="F203" s="17" t="s">
        <v>369</v>
      </c>
      <c r="G203">
        <v>9</v>
      </c>
      <c r="H203">
        <v>86</v>
      </c>
      <c r="I203">
        <v>271</v>
      </c>
      <c r="J203">
        <v>150</v>
      </c>
      <c r="K203">
        <v>29.4</v>
      </c>
      <c r="L203">
        <v>150</v>
      </c>
      <c r="M203">
        <v>3</v>
      </c>
      <c r="N203">
        <f>_xlfn.CEILING.MATH(MATCH(FantasyPros_2019_Draft_Overall_Rankings__14[[#This Row],[Overall]],'ESPN Import'!C$3:C$752,0)/3)</f>
        <v>205</v>
      </c>
    </row>
    <row r="204" spans="1:14" x14ac:dyDescent="0.35">
      <c r="A204">
        <v>187</v>
      </c>
      <c r="B204">
        <v>9</v>
      </c>
      <c r="C204" s="17" t="s">
        <v>45</v>
      </c>
      <c r="D204" s="17" t="s">
        <v>616</v>
      </c>
      <c r="E204" s="17" t="s">
        <v>104</v>
      </c>
      <c r="F204" s="17" t="s">
        <v>452</v>
      </c>
      <c r="G204">
        <v>12</v>
      </c>
      <c r="H204">
        <v>115</v>
      </c>
      <c r="I204">
        <v>358</v>
      </c>
      <c r="J204">
        <v>188.3</v>
      </c>
      <c r="K204">
        <v>49.8</v>
      </c>
      <c r="L204">
        <v>148</v>
      </c>
      <c r="M204">
        <v>-39</v>
      </c>
      <c r="N204">
        <f>_xlfn.CEILING.MATH(MATCH(FantasyPros_2019_Draft_Overall_Rankings__14[[#This Row],[Overall]],'ESPN Import'!C$3:C$752,0)/3)</f>
        <v>206</v>
      </c>
    </row>
    <row r="205" spans="1:14" x14ac:dyDescent="0.35">
      <c r="A205">
        <v>203</v>
      </c>
      <c r="B205">
        <v>10</v>
      </c>
      <c r="C205" s="17" t="s">
        <v>45</v>
      </c>
      <c r="D205" s="17" t="s">
        <v>442</v>
      </c>
      <c r="E205" s="17" t="s">
        <v>161</v>
      </c>
      <c r="F205" s="17" t="s">
        <v>484</v>
      </c>
      <c r="G205">
        <v>8</v>
      </c>
      <c r="H205">
        <v>101</v>
      </c>
      <c r="I205">
        <v>363</v>
      </c>
      <c r="J205">
        <v>195.1</v>
      </c>
      <c r="K205">
        <v>47.4</v>
      </c>
      <c r="L205">
        <v>219</v>
      </c>
      <c r="M205">
        <v>16</v>
      </c>
      <c r="N205">
        <f>_xlfn.CEILING.MATH(MATCH(FantasyPros_2019_Draft_Overall_Rankings__14[[#This Row],[Overall]],'ESPN Import'!C$3:C$752,0)/3)</f>
        <v>207</v>
      </c>
    </row>
    <row r="206" spans="1:14" x14ac:dyDescent="0.35">
      <c r="A206">
        <v>188</v>
      </c>
      <c r="B206">
        <v>10</v>
      </c>
      <c r="C206" s="17" t="s">
        <v>45</v>
      </c>
      <c r="D206" s="17" t="s">
        <v>553</v>
      </c>
      <c r="E206" s="17" t="s">
        <v>68</v>
      </c>
      <c r="F206" s="17" t="s">
        <v>469</v>
      </c>
      <c r="G206">
        <v>12</v>
      </c>
      <c r="H206">
        <v>94</v>
      </c>
      <c r="I206">
        <v>351</v>
      </c>
      <c r="J206">
        <v>203.4</v>
      </c>
      <c r="K206">
        <v>44.7</v>
      </c>
      <c r="L206">
        <v>255</v>
      </c>
      <c r="M206">
        <v>67</v>
      </c>
      <c r="N206">
        <f>_xlfn.CEILING.MATH(MATCH(FantasyPros_2019_Draft_Overall_Rankings__14[[#This Row],[Overall]],'ESPN Import'!C$3:C$752,0)/3)</f>
        <v>208</v>
      </c>
    </row>
    <row r="207" spans="1:14" x14ac:dyDescent="0.35">
      <c r="A207">
        <v>228</v>
      </c>
      <c r="B207">
        <v>10</v>
      </c>
      <c r="C207" s="17" t="s">
        <v>45</v>
      </c>
      <c r="D207" s="17" t="s">
        <v>468</v>
      </c>
      <c r="E207" s="17" t="s">
        <v>247</v>
      </c>
      <c r="F207" s="17" t="s">
        <v>515</v>
      </c>
      <c r="G207">
        <v>6</v>
      </c>
      <c r="H207">
        <v>132</v>
      </c>
      <c r="I207">
        <v>346</v>
      </c>
      <c r="J207">
        <v>218.3</v>
      </c>
      <c r="K207">
        <v>38.299999999999997</v>
      </c>
      <c r="L207">
        <v>266</v>
      </c>
      <c r="M207">
        <v>38</v>
      </c>
      <c r="N207">
        <f>_xlfn.CEILING.MATH(MATCH(FantasyPros_2019_Draft_Overall_Rankings__14[[#This Row],[Overall]],'ESPN Import'!C$3:C$752,0)/3)</f>
        <v>209</v>
      </c>
    </row>
    <row r="208" spans="1:14" x14ac:dyDescent="0.35">
      <c r="A208">
        <v>175</v>
      </c>
      <c r="B208">
        <v>9</v>
      </c>
      <c r="C208" s="17" t="s">
        <v>45</v>
      </c>
      <c r="D208" s="17" t="s">
        <v>414</v>
      </c>
      <c r="E208" s="17" t="s">
        <v>147</v>
      </c>
      <c r="F208" s="17" t="s">
        <v>428</v>
      </c>
      <c r="G208">
        <v>5</v>
      </c>
      <c r="H208">
        <v>80</v>
      </c>
      <c r="I208">
        <v>286</v>
      </c>
      <c r="J208">
        <v>185.3</v>
      </c>
      <c r="K208">
        <v>41.2</v>
      </c>
      <c r="L208">
        <v>128</v>
      </c>
      <c r="M208">
        <v>-47</v>
      </c>
      <c r="N208">
        <f>_xlfn.CEILING.MATH(MATCH(FantasyPros_2019_Draft_Overall_Rankings__14[[#This Row],[Overall]],'ESPN Import'!C$3:C$752,0)/3)</f>
        <v>210</v>
      </c>
    </row>
    <row r="209" spans="1:14" x14ac:dyDescent="0.35">
      <c r="A209">
        <v>185</v>
      </c>
      <c r="B209">
        <v>9</v>
      </c>
      <c r="C209" s="17" t="s">
        <v>45</v>
      </c>
      <c r="D209" s="17" t="s">
        <v>427</v>
      </c>
      <c r="E209" s="17" t="s">
        <v>166</v>
      </c>
      <c r="F209" s="17" t="s">
        <v>454</v>
      </c>
      <c r="G209">
        <v>10</v>
      </c>
      <c r="H209">
        <v>80</v>
      </c>
      <c r="I209">
        <v>310</v>
      </c>
      <c r="J209">
        <v>200.3</v>
      </c>
      <c r="K209">
        <v>40.6</v>
      </c>
      <c r="L209">
        <v>173</v>
      </c>
      <c r="M209">
        <v>-12</v>
      </c>
      <c r="N209">
        <f>_xlfn.CEILING.MATH(MATCH(FantasyPros_2019_Draft_Overall_Rankings__14[[#This Row],[Overall]],'ESPN Import'!C$3:C$752,0)/3)</f>
        <v>211</v>
      </c>
    </row>
    <row r="210" spans="1:14" x14ac:dyDescent="0.35">
      <c r="A210">
        <v>165</v>
      </c>
      <c r="B210">
        <v>9</v>
      </c>
      <c r="C210" s="17" t="s">
        <v>45</v>
      </c>
      <c r="D210" s="17" t="s">
        <v>372</v>
      </c>
      <c r="E210" s="17" t="s">
        <v>101</v>
      </c>
      <c r="F210" s="17" t="s">
        <v>385</v>
      </c>
      <c r="G210">
        <v>6</v>
      </c>
      <c r="H210">
        <v>99</v>
      </c>
      <c r="I210">
        <v>260</v>
      </c>
      <c r="J210">
        <v>172.9</v>
      </c>
      <c r="K210">
        <v>24.2</v>
      </c>
      <c r="L210">
        <v>181</v>
      </c>
      <c r="M210">
        <v>16</v>
      </c>
      <c r="N210">
        <f>_xlfn.CEILING.MATH(MATCH(FantasyPros_2019_Draft_Overall_Rankings__14[[#This Row],[Overall]],'ESPN Import'!C$3:C$752,0)/3)</f>
        <v>212</v>
      </c>
    </row>
    <row r="211" spans="1:14" x14ac:dyDescent="0.35">
      <c r="A211">
        <v>245</v>
      </c>
      <c r="B211">
        <v>11</v>
      </c>
      <c r="C211" s="17" t="s">
        <v>45</v>
      </c>
      <c r="D211" s="17" t="s">
        <v>603</v>
      </c>
      <c r="E211" s="17" t="s">
        <v>247</v>
      </c>
      <c r="F211" s="17" t="s">
        <v>520</v>
      </c>
      <c r="G211">
        <v>6</v>
      </c>
      <c r="H211">
        <v>120</v>
      </c>
      <c r="I211">
        <v>304</v>
      </c>
      <c r="J211">
        <v>236.5</v>
      </c>
      <c r="K211">
        <v>38</v>
      </c>
      <c r="L211">
        <v>298</v>
      </c>
      <c r="M211">
        <v>53</v>
      </c>
      <c r="N211">
        <f>_xlfn.CEILING.MATH(MATCH(FantasyPros_2019_Draft_Overall_Rankings__14[[#This Row],[Overall]],'ESPN Import'!C$3:C$752,0)/3)</f>
        <v>213</v>
      </c>
    </row>
    <row r="212" spans="1:14" x14ac:dyDescent="0.35">
      <c r="A212">
        <v>280</v>
      </c>
      <c r="B212">
        <v>11</v>
      </c>
      <c r="C212" s="17" t="s">
        <v>45</v>
      </c>
      <c r="D212" s="17" t="s">
        <v>550</v>
      </c>
      <c r="E212" s="17" t="s">
        <v>68</v>
      </c>
      <c r="F212" s="17" t="s">
        <v>604</v>
      </c>
      <c r="G212">
        <v>12</v>
      </c>
      <c r="H212">
        <v>88</v>
      </c>
      <c r="I212">
        <v>360</v>
      </c>
      <c r="J212">
        <v>260.5</v>
      </c>
      <c r="K212">
        <v>43.7</v>
      </c>
      <c r="L212">
        <v>223</v>
      </c>
      <c r="M212">
        <v>-57</v>
      </c>
      <c r="N212">
        <f>_xlfn.CEILING.MATH(MATCH(FantasyPros_2019_Draft_Overall_Rankings__14[[#This Row],[Overall]],'ESPN Import'!C$3:C$752,0)/3)</f>
        <v>215</v>
      </c>
    </row>
    <row r="213" spans="1:14" x14ac:dyDescent="0.35">
      <c r="A213">
        <v>200</v>
      </c>
      <c r="B213">
        <v>10</v>
      </c>
      <c r="C213" s="17" t="s">
        <v>45</v>
      </c>
      <c r="D213" s="17" t="s">
        <v>464</v>
      </c>
      <c r="E213" s="17" t="s">
        <v>50</v>
      </c>
      <c r="F213" s="17" t="s">
        <v>448</v>
      </c>
      <c r="G213">
        <v>8</v>
      </c>
      <c r="H213">
        <v>118</v>
      </c>
      <c r="I213">
        <v>287</v>
      </c>
      <c r="J213">
        <v>213.4</v>
      </c>
      <c r="K213">
        <v>31.6</v>
      </c>
      <c r="L213">
        <v>256</v>
      </c>
      <c r="M213">
        <v>56</v>
      </c>
      <c r="N213">
        <f>_xlfn.CEILING.MATH(MATCH(FantasyPros_2019_Draft_Overall_Rankings__14[[#This Row],[Overall]],'ESPN Import'!C$3:C$752,0)/3)</f>
        <v>216</v>
      </c>
    </row>
    <row r="214" spans="1:14" x14ac:dyDescent="0.35">
      <c r="A214">
        <v>163</v>
      </c>
      <c r="B214">
        <v>9</v>
      </c>
      <c r="C214" s="17" t="s">
        <v>45</v>
      </c>
      <c r="D214" s="17" t="s">
        <v>399</v>
      </c>
      <c r="E214" s="17" t="s">
        <v>185</v>
      </c>
      <c r="F214" s="17" t="s">
        <v>396</v>
      </c>
      <c r="G214">
        <v>5</v>
      </c>
      <c r="H214">
        <v>88</v>
      </c>
      <c r="I214">
        <v>276</v>
      </c>
      <c r="J214">
        <v>174.5</v>
      </c>
      <c r="K214">
        <v>30.7</v>
      </c>
      <c r="L214">
        <v>203</v>
      </c>
      <c r="M214">
        <v>40</v>
      </c>
      <c r="N214">
        <f>_xlfn.CEILING.MATH(MATCH(FantasyPros_2019_Draft_Overall_Rankings__14[[#This Row],[Overall]],'ESPN Import'!C$3:C$752,0)/3)</f>
        <v>217</v>
      </c>
    </row>
    <row r="215" spans="1:14" x14ac:dyDescent="0.35">
      <c r="A215">
        <v>182</v>
      </c>
      <c r="B215">
        <v>9</v>
      </c>
      <c r="C215" s="17" t="s">
        <v>45</v>
      </c>
      <c r="D215" s="17" t="s">
        <v>423</v>
      </c>
      <c r="E215" s="17" t="s">
        <v>247</v>
      </c>
      <c r="F215" s="17" t="s">
        <v>419</v>
      </c>
      <c r="G215">
        <v>6</v>
      </c>
      <c r="H215">
        <v>88</v>
      </c>
      <c r="I215">
        <v>345</v>
      </c>
      <c r="J215">
        <v>192</v>
      </c>
      <c r="K215">
        <v>41.8</v>
      </c>
      <c r="L215">
        <v>199</v>
      </c>
      <c r="M215">
        <v>17</v>
      </c>
      <c r="N215">
        <f>_xlfn.CEILING.MATH(MATCH(FantasyPros_2019_Draft_Overall_Rankings__14[[#This Row],[Overall]],'ESPN Import'!C$3:C$752,0)/3)</f>
        <v>218</v>
      </c>
    </row>
    <row r="216" spans="1:14" x14ac:dyDescent="0.35">
      <c r="A216">
        <v>160</v>
      </c>
      <c r="B216">
        <v>9</v>
      </c>
      <c r="C216" s="17" t="s">
        <v>45</v>
      </c>
      <c r="D216" s="17" t="s">
        <v>374</v>
      </c>
      <c r="E216" s="17" t="s">
        <v>71</v>
      </c>
      <c r="F216" s="17" t="s">
        <v>373</v>
      </c>
      <c r="G216">
        <v>4</v>
      </c>
      <c r="H216">
        <v>90</v>
      </c>
      <c r="I216">
        <v>246</v>
      </c>
      <c r="J216">
        <v>160.6</v>
      </c>
      <c r="K216">
        <v>23.7</v>
      </c>
      <c r="L216">
        <v>174</v>
      </c>
      <c r="M216">
        <v>14</v>
      </c>
      <c r="N216">
        <f>_xlfn.CEILING.MATH(MATCH(FantasyPros_2019_Draft_Overall_Rankings__14[[#This Row],[Overall]],'ESPN Import'!C$3:C$752,0)/3)</f>
        <v>219</v>
      </c>
    </row>
    <row r="217" spans="1:14" x14ac:dyDescent="0.35">
      <c r="A217">
        <v>139</v>
      </c>
      <c r="B217">
        <v>8</v>
      </c>
      <c r="C217" s="17" t="s">
        <v>45</v>
      </c>
      <c r="D217" s="17" t="s">
        <v>317</v>
      </c>
      <c r="E217" s="17" t="s">
        <v>98</v>
      </c>
      <c r="F217" s="17" t="s">
        <v>330</v>
      </c>
      <c r="G217">
        <v>4</v>
      </c>
      <c r="H217">
        <v>92</v>
      </c>
      <c r="I217">
        <v>256</v>
      </c>
      <c r="J217">
        <v>141.1</v>
      </c>
      <c r="K217">
        <v>21.9</v>
      </c>
      <c r="L217">
        <v>143</v>
      </c>
      <c r="M217">
        <v>4</v>
      </c>
      <c r="N217">
        <f>_xlfn.CEILING.MATH(MATCH(FantasyPros_2019_Draft_Overall_Rankings__14[[#This Row],[Overall]],'ESPN Import'!C$3:C$752,0)/3)</f>
        <v>220</v>
      </c>
    </row>
    <row r="218" spans="1:14" x14ac:dyDescent="0.35">
      <c r="A218">
        <v>222</v>
      </c>
      <c r="B218">
        <v>10</v>
      </c>
      <c r="C218" s="17" t="s">
        <v>45</v>
      </c>
      <c r="D218" s="17" t="s">
        <v>1548</v>
      </c>
      <c r="E218" s="17" t="s">
        <v>45</v>
      </c>
      <c r="F218" s="17" t="s">
        <v>490</v>
      </c>
      <c r="G218">
        <v>10</v>
      </c>
      <c r="H218">
        <v>141</v>
      </c>
      <c r="I218">
        <v>305</v>
      </c>
      <c r="J218">
        <v>220.5</v>
      </c>
      <c r="K218">
        <v>28.5</v>
      </c>
      <c r="L218">
        <v>201</v>
      </c>
      <c r="M218">
        <v>-21</v>
      </c>
      <c r="N218">
        <f>_xlfn.CEILING.MATH(MATCH(FantasyPros_2019_Draft_Overall_Rankings__14[[#This Row],[Overall]],'ESPN Import'!C$3:C$752,0)/3)</f>
        <v>221</v>
      </c>
    </row>
    <row r="219" spans="1:14" x14ac:dyDescent="0.35">
      <c r="A219">
        <v>195</v>
      </c>
      <c r="B219">
        <v>10</v>
      </c>
      <c r="C219" s="17" t="s">
        <v>45</v>
      </c>
      <c r="D219" s="17" t="s">
        <v>1550</v>
      </c>
      <c r="E219" s="17" t="s">
        <v>45</v>
      </c>
      <c r="F219" s="17" t="s">
        <v>457</v>
      </c>
      <c r="G219">
        <v>7</v>
      </c>
      <c r="H219">
        <v>153</v>
      </c>
      <c r="I219">
        <v>299</v>
      </c>
      <c r="J219">
        <v>187.6</v>
      </c>
      <c r="K219">
        <v>20.2</v>
      </c>
      <c r="L219">
        <v>187</v>
      </c>
      <c r="M219">
        <v>-8</v>
      </c>
      <c r="N219">
        <f>_xlfn.CEILING.MATH(MATCH(FantasyPros_2019_Draft_Overall_Rankings__14[[#This Row],[Overall]],'ESPN Import'!C$3:C$752,0)/3)</f>
        <v>222</v>
      </c>
    </row>
    <row r="220" spans="1:14" x14ac:dyDescent="0.35">
      <c r="A220">
        <v>225</v>
      </c>
      <c r="B220">
        <v>10</v>
      </c>
      <c r="C220" s="17" t="s">
        <v>45</v>
      </c>
      <c r="D220" s="17" t="s">
        <v>521</v>
      </c>
      <c r="E220" s="17" t="s">
        <v>65</v>
      </c>
      <c r="F220" s="17" t="s">
        <v>539</v>
      </c>
      <c r="G220">
        <v>11</v>
      </c>
      <c r="H220">
        <v>175</v>
      </c>
      <c r="I220">
        <v>314</v>
      </c>
      <c r="J220">
        <v>218</v>
      </c>
      <c r="K220">
        <v>21.8</v>
      </c>
      <c r="L220">
        <v>221</v>
      </c>
      <c r="M220">
        <v>-4</v>
      </c>
      <c r="N220">
        <f>_xlfn.CEILING.MATH(MATCH(FantasyPros_2019_Draft_Overall_Rankings__14[[#This Row],[Overall]],'ESPN Import'!C$3:C$752,0)/3)</f>
        <v>223</v>
      </c>
    </row>
    <row r="221" spans="1:14" x14ac:dyDescent="0.35">
      <c r="A221">
        <v>290</v>
      </c>
      <c r="B221">
        <v>12</v>
      </c>
      <c r="C221" s="17" t="s">
        <v>45</v>
      </c>
      <c r="D221" s="17" t="s">
        <v>613</v>
      </c>
      <c r="E221" s="17" t="s">
        <v>124</v>
      </c>
      <c r="F221" s="17" t="s">
        <v>614</v>
      </c>
      <c r="G221">
        <v>11</v>
      </c>
      <c r="H221">
        <v>185</v>
      </c>
      <c r="I221">
        <v>339</v>
      </c>
      <c r="J221">
        <v>275.7</v>
      </c>
      <c r="K221">
        <v>21.7</v>
      </c>
      <c r="L221">
        <v>337</v>
      </c>
      <c r="M221">
        <v>47</v>
      </c>
      <c r="N221">
        <f>_xlfn.CEILING.MATH(MATCH(FantasyPros_2019_Draft_Overall_Rankings__14[[#This Row],[Overall]],'ESPN Import'!C$3:C$752,0)/3)</f>
        <v>224</v>
      </c>
    </row>
    <row r="222" spans="1:14" x14ac:dyDescent="0.35">
      <c r="A222">
        <v>177</v>
      </c>
      <c r="B222">
        <v>9</v>
      </c>
      <c r="C222" s="17" t="s">
        <v>45</v>
      </c>
      <c r="D222" s="17" t="s">
        <v>388</v>
      </c>
      <c r="E222" s="17" t="s">
        <v>71</v>
      </c>
      <c r="F222" s="17" t="s">
        <v>413</v>
      </c>
      <c r="G222">
        <v>4</v>
      </c>
      <c r="H222">
        <v>96</v>
      </c>
      <c r="I222">
        <v>259</v>
      </c>
      <c r="J222">
        <v>184</v>
      </c>
      <c r="K222">
        <v>30.7</v>
      </c>
      <c r="L222">
        <v>251</v>
      </c>
      <c r="M222">
        <v>74</v>
      </c>
      <c r="N222">
        <f>_xlfn.CEILING.MATH(MATCH(FantasyPros_2019_Draft_Overall_Rankings__14[[#This Row],[Overall]],'ESPN Import'!C$3:C$752,0)/3)</f>
        <v>225</v>
      </c>
    </row>
    <row r="223" spans="1:14" x14ac:dyDescent="0.35">
      <c r="A223">
        <v>226</v>
      </c>
      <c r="B223">
        <v>10</v>
      </c>
      <c r="C223" s="17" t="s">
        <v>45</v>
      </c>
      <c r="D223" s="17" t="s">
        <v>497</v>
      </c>
      <c r="E223" s="17" t="s">
        <v>190</v>
      </c>
      <c r="F223" s="17" t="s">
        <v>502</v>
      </c>
      <c r="G223">
        <v>10</v>
      </c>
      <c r="H223">
        <v>134</v>
      </c>
      <c r="I223">
        <v>313</v>
      </c>
      <c r="J223">
        <v>228.7</v>
      </c>
      <c r="K223">
        <v>31.3</v>
      </c>
      <c r="L223">
        <v>269</v>
      </c>
      <c r="M223">
        <v>43</v>
      </c>
      <c r="N223">
        <f>_xlfn.CEILING.MATH(MATCH(FantasyPros_2019_Draft_Overall_Rankings__14[[#This Row],[Overall]],'ESPN Import'!C$3:C$752,0)/3)</f>
        <v>227</v>
      </c>
    </row>
    <row r="224" spans="1:14" x14ac:dyDescent="0.35">
      <c r="A224">
        <v>209</v>
      </c>
      <c r="B224">
        <v>10</v>
      </c>
      <c r="C224" s="17" t="s">
        <v>45</v>
      </c>
      <c r="D224" s="17" t="s">
        <v>555</v>
      </c>
      <c r="E224" s="17" t="s">
        <v>190</v>
      </c>
      <c r="F224" s="17" t="s">
        <v>467</v>
      </c>
      <c r="G224">
        <v>10</v>
      </c>
      <c r="H224">
        <v>103</v>
      </c>
      <c r="I224">
        <v>298</v>
      </c>
      <c r="J224">
        <v>206.9</v>
      </c>
      <c r="K224">
        <v>39.6</v>
      </c>
      <c r="L224">
        <v>240</v>
      </c>
      <c r="M224">
        <v>31</v>
      </c>
      <c r="N224">
        <f>_xlfn.CEILING.MATH(MATCH(FantasyPros_2019_Draft_Overall_Rankings__14[[#This Row],[Overall]],'ESPN Import'!C$3:C$752,0)/3)</f>
        <v>228</v>
      </c>
    </row>
    <row r="225" spans="1:14" x14ac:dyDescent="0.35">
      <c r="A225">
        <v>212</v>
      </c>
      <c r="B225">
        <v>10</v>
      </c>
      <c r="C225" s="17" t="s">
        <v>45</v>
      </c>
      <c r="D225" s="17" t="s">
        <v>466</v>
      </c>
      <c r="E225" s="17" t="s">
        <v>136</v>
      </c>
      <c r="F225" s="17" t="s">
        <v>486</v>
      </c>
      <c r="G225">
        <v>10</v>
      </c>
      <c r="H225">
        <v>117</v>
      </c>
      <c r="I225">
        <v>291</v>
      </c>
      <c r="J225">
        <v>216.6</v>
      </c>
      <c r="K225">
        <v>32.9</v>
      </c>
      <c r="L225">
        <v>233</v>
      </c>
      <c r="M225">
        <v>21</v>
      </c>
      <c r="N225">
        <f>_xlfn.CEILING.MATH(MATCH(FantasyPros_2019_Draft_Overall_Rankings__14[[#This Row],[Overall]],'ESPN Import'!C$3:C$752,0)/3)</f>
        <v>229</v>
      </c>
    </row>
    <row r="226" spans="1:14" x14ac:dyDescent="0.35">
      <c r="A226">
        <v>217</v>
      </c>
      <c r="B226">
        <v>10</v>
      </c>
      <c r="C226" s="17" t="s">
        <v>45</v>
      </c>
      <c r="D226" s="17" t="s">
        <v>455</v>
      </c>
      <c r="E226" s="17" t="s">
        <v>80</v>
      </c>
      <c r="F226" s="17" t="s">
        <v>498</v>
      </c>
      <c r="G226">
        <v>9</v>
      </c>
      <c r="H226">
        <v>126</v>
      </c>
      <c r="I226">
        <v>293</v>
      </c>
      <c r="J226">
        <v>209.1</v>
      </c>
      <c r="K226">
        <v>35.6</v>
      </c>
      <c r="L226">
        <v>274</v>
      </c>
      <c r="M226">
        <v>57</v>
      </c>
      <c r="N226">
        <f>_xlfn.CEILING.MATH(MATCH(FantasyPros_2019_Draft_Overall_Rankings__14[[#This Row],[Overall]],'ESPN Import'!C$3:C$752,0)/3)</f>
        <v>230</v>
      </c>
    </row>
    <row r="227" spans="1:14" x14ac:dyDescent="0.35">
      <c r="A227">
        <v>251</v>
      </c>
      <c r="B227">
        <v>11</v>
      </c>
      <c r="C227" s="17" t="s">
        <v>45</v>
      </c>
      <c r="D227" s="17" t="s">
        <v>636</v>
      </c>
      <c r="E227" s="17" t="s">
        <v>86</v>
      </c>
      <c r="F227" s="17" t="s">
        <v>551</v>
      </c>
      <c r="G227">
        <v>7</v>
      </c>
      <c r="H227">
        <v>108</v>
      </c>
      <c r="I227">
        <v>411</v>
      </c>
      <c r="J227">
        <v>241.4</v>
      </c>
      <c r="K227">
        <v>50.8</v>
      </c>
      <c r="L227">
        <v>326</v>
      </c>
      <c r="M227">
        <v>75</v>
      </c>
      <c r="N227">
        <f>_xlfn.CEILING.MATH(MATCH(FantasyPros_2019_Draft_Overall_Rankings__14[[#This Row],[Overall]],'ESPN Import'!C$3:C$752,0)/3)</f>
        <v>231</v>
      </c>
    </row>
    <row r="228" spans="1:14" x14ac:dyDescent="0.35">
      <c r="A228">
        <v>164</v>
      </c>
      <c r="B228">
        <v>9</v>
      </c>
      <c r="C228" s="17" t="s">
        <v>45</v>
      </c>
      <c r="D228" s="17" t="s">
        <v>281</v>
      </c>
      <c r="E228" s="17" t="s">
        <v>247</v>
      </c>
      <c r="F228" s="17" t="s">
        <v>398</v>
      </c>
      <c r="G228">
        <v>6</v>
      </c>
      <c r="H228">
        <v>50</v>
      </c>
      <c r="I228">
        <v>285</v>
      </c>
      <c r="J228">
        <v>166.7</v>
      </c>
      <c r="K228">
        <v>46.7</v>
      </c>
      <c r="L228">
        <v>211</v>
      </c>
      <c r="M228">
        <v>47</v>
      </c>
      <c r="N228">
        <f>_xlfn.CEILING.MATH(MATCH(FantasyPros_2019_Draft_Overall_Rankings__14[[#This Row],[Overall]],'ESPN Import'!C$3:C$752,0)/3)</f>
        <v>232</v>
      </c>
    </row>
    <row r="229" spans="1:14" x14ac:dyDescent="0.35">
      <c r="A229">
        <v>303</v>
      </c>
      <c r="B229">
        <v>12</v>
      </c>
      <c r="C229" s="17" t="s">
        <v>45</v>
      </c>
      <c r="D229" s="17" t="s">
        <v>672</v>
      </c>
      <c r="E229" s="17" t="s">
        <v>74</v>
      </c>
      <c r="F229" s="17" t="s">
        <v>648</v>
      </c>
      <c r="G229">
        <v>7</v>
      </c>
      <c r="H229">
        <v>145</v>
      </c>
      <c r="I229">
        <v>402</v>
      </c>
      <c r="J229">
        <v>272.3</v>
      </c>
      <c r="K229">
        <v>54.3</v>
      </c>
      <c r="N229">
        <f>_xlfn.CEILING.MATH(MATCH(FantasyPros_2019_Draft_Overall_Rankings__14[[#This Row],[Overall]],'ESPN Import'!C$3:C$752,0)/3)</f>
        <v>234</v>
      </c>
    </row>
    <row r="230" spans="1:14" x14ac:dyDescent="0.35">
      <c r="A230">
        <v>288</v>
      </c>
      <c r="B230">
        <v>12</v>
      </c>
      <c r="C230" s="17" t="s">
        <v>45</v>
      </c>
      <c r="D230" s="17" t="s">
        <v>567</v>
      </c>
      <c r="E230" s="17" t="s">
        <v>166</v>
      </c>
      <c r="F230" s="17" t="s">
        <v>660</v>
      </c>
      <c r="G230">
        <v>10</v>
      </c>
      <c r="H230">
        <v>155</v>
      </c>
      <c r="I230">
        <v>461</v>
      </c>
      <c r="J230">
        <v>274.2</v>
      </c>
      <c r="K230">
        <v>48.4</v>
      </c>
      <c r="L230">
        <v>265</v>
      </c>
      <c r="M230">
        <v>-23</v>
      </c>
      <c r="N230">
        <f>_xlfn.CEILING.MATH(MATCH(FantasyPros_2019_Draft_Overall_Rankings__14[[#This Row],[Overall]],'ESPN Import'!C$3:C$752,0)/3)</f>
        <v>235</v>
      </c>
    </row>
    <row r="231" spans="1:14" x14ac:dyDescent="0.35">
      <c r="A231">
        <v>354</v>
      </c>
      <c r="B231">
        <v>13</v>
      </c>
      <c r="C231" s="17" t="s">
        <v>45</v>
      </c>
      <c r="D231" s="17" t="s">
        <v>1270</v>
      </c>
      <c r="E231" s="17" t="s">
        <v>86</v>
      </c>
      <c r="F231" s="17" t="s">
        <v>764</v>
      </c>
      <c r="G231">
        <v>7</v>
      </c>
      <c r="H231">
        <v>144</v>
      </c>
      <c r="I231">
        <v>422</v>
      </c>
      <c r="J231">
        <v>270.7</v>
      </c>
      <c r="K231">
        <v>65.3</v>
      </c>
      <c r="N231">
        <f>_xlfn.CEILING.MATH(MATCH(FantasyPros_2019_Draft_Overall_Rankings__14[[#This Row],[Overall]],'ESPN Import'!C$3:C$752,0)/3)</f>
        <v>236</v>
      </c>
    </row>
    <row r="232" spans="1:14" x14ac:dyDescent="0.35">
      <c r="A232">
        <v>392</v>
      </c>
      <c r="B232">
        <v>13</v>
      </c>
      <c r="C232" s="17" t="s">
        <v>45</v>
      </c>
      <c r="D232" s="17" t="s">
        <v>793</v>
      </c>
      <c r="E232" s="17" t="s">
        <v>136</v>
      </c>
      <c r="F232" s="17" t="s">
        <v>838</v>
      </c>
      <c r="G232">
        <v>10</v>
      </c>
      <c r="H232">
        <v>225</v>
      </c>
      <c r="I232">
        <v>421</v>
      </c>
      <c r="J232">
        <v>317.10000000000002</v>
      </c>
      <c r="K232">
        <v>65.2</v>
      </c>
      <c r="N232">
        <f>_xlfn.CEILING.MATH(MATCH(FantasyPros_2019_Draft_Overall_Rankings__14[[#This Row],[Overall]],'ESPN Import'!C$3:C$752,0)/3)</f>
        <v>237</v>
      </c>
    </row>
    <row r="233" spans="1:14" x14ac:dyDescent="0.35">
      <c r="A233">
        <v>271</v>
      </c>
      <c r="B233">
        <v>11</v>
      </c>
      <c r="C233" s="17" t="s">
        <v>45</v>
      </c>
      <c r="D233" s="17" t="s">
        <v>693</v>
      </c>
      <c r="E233" s="17" t="s">
        <v>74</v>
      </c>
      <c r="F233" s="17" t="s">
        <v>596</v>
      </c>
      <c r="G233">
        <v>7</v>
      </c>
      <c r="H233">
        <v>70</v>
      </c>
      <c r="I233">
        <v>386</v>
      </c>
      <c r="J233">
        <v>260.7</v>
      </c>
      <c r="K233">
        <v>51.7</v>
      </c>
      <c r="L233">
        <v>275</v>
      </c>
      <c r="M233">
        <v>4</v>
      </c>
      <c r="N233">
        <f>_xlfn.CEILING.MATH(MATCH(FantasyPros_2019_Draft_Overall_Rankings__14[[#This Row],[Overall]],'ESPN Import'!C$3:C$752,0)/3)</f>
        <v>238</v>
      </c>
    </row>
    <row r="234" spans="1:14" x14ac:dyDescent="0.35">
      <c r="A234">
        <v>260</v>
      </c>
      <c r="B234">
        <v>11</v>
      </c>
      <c r="C234" s="17" t="s">
        <v>45</v>
      </c>
      <c r="D234" s="17" t="s">
        <v>571</v>
      </c>
      <c r="E234" s="17" t="s">
        <v>101</v>
      </c>
      <c r="F234" s="17" t="s">
        <v>588</v>
      </c>
      <c r="G234">
        <v>6</v>
      </c>
      <c r="H234">
        <v>144</v>
      </c>
      <c r="I234">
        <v>343</v>
      </c>
      <c r="J234">
        <v>237</v>
      </c>
      <c r="K234">
        <v>42.6</v>
      </c>
      <c r="L234">
        <v>323</v>
      </c>
      <c r="M234">
        <v>63</v>
      </c>
      <c r="N234">
        <f>_xlfn.CEILING.MATH(MATCH(FantasyPros_2019_Draft_Overall_Rankings__14[[#This Row],[Overall]],'ESPN Import'!C$3:C$752,0)/3)</f>
        <v>239</v>
      </c>
    </row>
    <row r="235" spans="1:14" x14ac:dyDescent="0.35">
      <c r="A235">
        <v>208</v>
      </c>
      <c r="B235">
        <v>10</v>
      </c>
      <c r="C235" s="17" t="s">
        <v>45</v>
      </c>
      <c r="D235" s="17" t="s">
        <v>420</v>
      </c>
      <c r="E235" s="17" t="s">
        <v>121</v>
      </c>
      <c r="F235" s="17" t="s">
        <v>505</v>
      </c>
      <c r="G235">
        <v>10</v>
      </c>
      <c r="H235">
        <v>102</v>
      </c>
      <c r="I235">
        <v>412</v>
      </c>
      <c r="J235">
        <v>216.9</v>
      </c>
      <c r="K235">
        <v>49.2</v>
      </c>
      <c r="L235">
        <v>313</v>
      </c>
      <c r="M235">
        <v>105</v>
      </c>
      <c r="N235">
        <f>_xlfn.CEILING.MATH(MATCH(FantasyPros_2019_Draft_Overall_Rankings__14[[#This Row],[Overall]],'ESPN Import'!C$3:C$752,0)/3)</f>
        <v>240</v>
      </c>
    </row>
    <row r="236" spans="1:14" x14ac:dyDescent="0.35">
      <c r="A236">
        <v>234</v>
      </c>
      <c r="B236">
        <v>10</v>
      </c>
      <c r="C236" s="17" t="s">
        <v>45</v>
      </c>
      <c r="D236" s="17" t="s">
        <v>622</v>
      </c>
      <c r="E236" s="17" t="s">
        <v>127</v>
      </c>
      <c r="F236" s="17" t="s">
        <v>530</v>
      </c>
      <c r="G236">
        <v>10</v>
      </c>
      <c r="H236">
        <v>116</v>
      </c>
      <c r="I236">
        <v>361</v>
      </c>
      <c r="J236">
        <v>222.5</v>
      </c>
      <c r="K236">
        <v>43.8</v>
      </c>
      <c r="L236">
        <v>252</v>
      </c>
      <c r="M236">
        <v>18</v>
      </c>
      <c r="N236">
        <f>_xlfn.CEILING.MATH(MATCH(FantasyPros_2019_Draft_Overall_Rankings__14[[#This Row],[Overall]],'ESPN Import'!C$3:C$752,0)/3)</f>
        <v>241</v>
      </c>
    </row>
    <row r="237" spans="1:14" x14ac:dyDescent="0.35">
      <c r="A237">
        <v>284</v>
      </c>
      <c r="B237">
        <v>11</v>
      </c>
      <c r="C237" s="17" t="s">
        <v>45</v>
      </c>
      <c r="D237" s="17" t="s">
        <v>708</v>
      </c>
      <c r="E237" s="17" t="s">
        <v>71</v>
      </c>
      <c r="F237" s="17" t="s">
        <v>623</v>
      </c>
      <c r="G237">
        <v>4</v>
      </c>
      <c r="H237">
        <v>144</v>
      </c>
      <c r="I237">
        <v>418</v>
      </c>
      <c r="J237">
        <v>271.10000000000002</v>
      </c>
      <c r="K237">
        <v>59.2</v>
      </c>
      <c r="L237">
        <v>311</v>
      </c>
      <c r="M237">
        <v>27</v>
      </c>
      <c r="N237">
        <f>_xlfn.CEILING.MATH(MATCH(FantasyPros_2019_Draft_Overall_Rankings__14[[#This Row],[Overall]],'ESPN Import'!C$3:C$752,0)/3)</f>
        <v>242</v>
      </c>
    </row>
    <row r="238" spans="1:14" x14ac:dyDescent="0.35">
      <c r="A238">
        <v>131</v>
      </c>
      <c r="B238">
        <v>8</v>
      </c>
      <c r="C238" s="17" t="s">
        <v>45</v>
      </c>
      <c r="D238" s="17" t="s">
        <v>313</v>
      </c>
      <c r="E238" s="17" t="s">
        <v>247</v>
      </c>
      <c r="F238" s="17" t="s">
        <v>316</v>
      </c>
      <c r="G238">
        <v>6</v>
      </c>
      <c r="H238">
        <v>69</v>
      </c>
      <c r="I238">
        <v>241</v>
      </c>
      <c r="J238">
        <v>137.19999999999999</v>
      </c>
      <c r="K238">
        <v>25</v>
      </c>
      <c r="L238">
        <v>164</v>
      </c>
      <c r="M238">
        <v>33</v>
      </c>
      <c r="N238">
        <f>_xlfn.CEILING.MATH(MATCH(FantasyPros_2019_Draft_Overall_Rankings__14[[#This Row],[Overall]],'ESPN Import'!C$3:C$752,0)/3)</f>
        <v>243</v>
      </c>
    </row>
    <row r="239" spans="1:14" x14ac:dyDescent="0.35">
      <c r="A239">
        <v>161</v>
      </c>
      <c r="B239">
        <v>9</v>
      </c>
      <c r="C239" s="17" t="s">
        <v>45</v>
      </c>
      <c r="D239" s="17" t="s">
        <v>384</v>
      </c>
      <c r="E239" s="17" t="s">
        <v>147</v>
      </c>
      <c r="F239" s="17" t="s">
        <v>375</v>
      </c>
      <c r="G239">
        <v>5</v>
      </c>
      <c r="H239">
        <v>98</v>
      </c>
      <c r="I239">
        <v>259</v>
      </c>
      <c r="J239">
        <v>166.5</v>
      </c>
      <c r="K239">
        <v>26.3</v>
      </c>
      <c r="L239">
        <v>184</v>
      </c>
      <c r="M239">
        <v>23</v>
      </c>
      <c r="N239">
        <f>_xlfn.CEILING.MATH(MATCH(FantasyPros_2019_Draft_Overall_Rankings__14[[#This Row],[Overall]],'ESPN Import'!C$3:C$752,0)/3)</f>
        <v>244</v>
      </c>
    </row>
    <row r="240" spans="1:14" x14ac:dyDescent="0.35">
      <c r="A240">
        <v>184</v>
      </c>
      <c r="B240">
        <v>9</v>
      </c>
      <c r="C240" s="17" t="s">
        <v>45</v>
      </c>
      <c r="D240" s="17" t="s">
        <v>406</v>
      </c>
      <c r="E240" s="17" t="s">
        <v>124</v>
      </c>
      <c r="F240" s="17" t="s">
        <v>433</v>
      </c>
      <c r="G240">
        <v>11</v>
      </c>
      <c r="H240">
        <v>98</v>
      </c>
      <c r="I240">
        <v>268</v>
      </c>
      <c r="J240">
        <v>194.4</v>
      </c>
      <c r="K240">
        <v>25.7</v>
      </c>
      <c r="L240">
        <v>258</v>
      </c>
      <c r="M240">
        <v>74</v>
      </c>
      <c r="N240">
        <f>_xlfn.CEILING.MATH(MATCH(FantasyPros_2019_Draft_Overall_Rankings__14[[#This Row],[Overall]],'ESPN Import'!C$3:C$752,0)/3)</f>
        <v>245</v>
      </c>
    </row>
    <row r="241" spans="1:14" x14ac:dyDescent="0.35">
      <c r="A241">
        <v>221</v>
      </c>
      <c r="B241">
        <v>10</v>
      </c>
      <c r="C241" s="17" t="s">
        <v>45</v>
      </c>
      <c r="D241" s="17" t="s">
        <v>523</v>
      </c>
      <c r="E241" s="17" t="s">
        <v>80</v>
      </c>
      <c r="F241" s="17" t="s">
        <v>482</v>
      </c>
      <c r="G241">
        <v>9</v>
      </c>
      <c r="H241">
        <v>126</v>
      </c>
      <c r="I241">
        <v>322</v>
      </c>
      <c r="J241">
        <v>215</v>
      </c>
      <c r="K241">
        <v>42.5</v>
      </c>
      <c r="L241">
        <v>279</v>
      </c>
      <c r="M241">
        <v>58</v>
      </c>
      <c r="N241">
        <f>_xlfn.CEILING.MATH(MATCH(FantasyPros_2019_Draft_Overall_Rankings__14[[#This Row],[Overall]],'ESPN Import'!C$3:C$752,0)/3)</f>
        <v>246</v>
      </c>
    </row>
    <row r="242" spans="1:14" x14ac:dyDescent="0.35">
      <c r="A242">
        <v>256</v>
      </c>
      <c r="B242">
        <v>11</v>
      </c>
      <c r="C242" s="17" t="s">
        <v>45</v>
      </c>
      <c r="D242" s="17" t="s">
        <v>1029</v>
      </c>
      <c r="E242" s="17" t="s">
        <v>101</v>
      </c>
      <c r="F242" s="17" t="s">
        <v>524</v>
      </c>
      <c r="G242">
        <v>6</v>
      </c>
      <c r="H242">
        <v>118</v>
      </c>
      <c r="I242">
        <v>309</v>
      </c>
      <c r="J242">
        <v>214.1</v>
      </c>
      <c r="K242">
        <v>46.1</v>
      </c>
      <c r="L242">
        <v>322</v>
      </c>
      <c r="M242">
        <v>66</v>
      </c>
      <c r="N242">
        <f>_xlfn.CEILING.MATH(MATCH(FantasyPros_2019_Draft_Overall_Rankings__14[[#This Row],[Overall]],'ESPN Import'!C$3:C$752,0)/3)</f>
        <v>247</v>
      </c>
    </row>
    <row r="243" spans="1:14" x14ac:dyDescent="0.35">
      <c r="A243">
        <v>218</v>
      </c>
      <c r="B243">
        <v>10</v>
      </c>
      <c r="C243" s="17" t="s">
        <v>45</v>
      </c>
      <c r="D243" s="17" t="s">
        <v>440</v>
      </c>
      <c r="E243" s="17" t="s">
        <v>185</v>
      </c>
      <c r="F243" s="17" t="s">
        <v>459</v>
      </c>
      <c r="G243">
        <v>5</v>
      </c>
      <c r="H243">
        <v>138</v>
      </c>
      <c r="I243">
        <v>294</v>
      </c>
      <c r="J243">
        <v>217.3</v>
      </c>
      <c r="K243">
        <v>41</v>
      </c>
      <c r="L243">
        <v>243</v>
      </c>
      <c r="M243">
        <v>25</v>
      </c>
      <c r="N243">
        <f>_xlfn.CEILING.MATH(MATCH(FantasyPros_2019_Draft_Overall_Rankings__14[[#This Row],[Overall]],'ESPN Import'!C$3:C$752,0)/3)</f>
        <v>248</v>
      </c>
    </row>
    <row r="244" spans="1:14" x14ac:dyDescent="0.35">
      <c r="A244">
        <v>318</v>
      </c>
      <c r="B244">
        <v>12</v>
      </c>
      <c r="C244" s="17" t="s">
        <v>45</v>
      </c>
      <c r="D244" s="17" t="s">
        <v>704</v>
      </c>
      <c r="E244" s="17" t="s">
        <v>152</v>
      </c>
      <c r="F244" s="17" t="s">
        <v>650</v>
      </c>
      <c r="G244">
        <v>11</v>
      </c>
      <c r="H244">
        <v>119</v>
      </c>
      <c r="I244">
        <v>364</v>
      </c>
      <c r="J244">
        <v>263.2</v>
      </c>
      <c r="K244">
        <v>51.3</v>
      </c>
      <c r="L244">
        <v>369</v>
      </c>
      <c r="M244">
        <v>51</v>
      </c>
      <c r="N244">
        <f>_xlfn.CEILING.MATH(MATCH(FantasyPros_2019_Draft_Overall_Rankings__14[[#This Row],[Overall]],'ESPN Import'!C$3:C$752,0)/3)</f>
        <v>249</v>
      </c>
    </row>
    <row r="245" spans="1:14" x14ac:dyDescent="0.35">
      <c r="A245">
        <v>399</v>
      </c>
      <c r="B245">
        <v>13</v>
      </c>
      <c r="C245" s="17" t="s">
        <v>45</v>
      </c>
      <c r="D245" s="17" t="s">
        <v>1031</v>
      </c>
      <c r="E245" s="17" t="s">
        <v>107</v>
      </c>
      <c r="F245" s="17" t="s">
        <v>848</v>
      </c>
      <c r="G245">
        <v>7</v>
      </c>
      <c r="H245">
        <v>221</v>
      </c>
      <c r="I245">
        <v>425</v>
      </c>
      <c r="J245">
        <v>325.60000000000002</v>
      </c>
      <c r="K245">
        <v>68</v>
      </c>
      <c r="L245">
        <v>378</v>
      </c>
      <c r="M245">
        <v>-21</v>
      </c>
      <c r="N245">
        <f>_xlfn.CEILING.MATH(MATCH(FantasyPros_2019_Draft_Overall_Rankings__14[[#This Row],[Overall]],'ESPN Import'!C$3:C$752,0)/3)</f>
        <v>250</v>
      </c>
    </row>
    <row r="246" spans="1:14" x14ac:dyDescent="0.35">
      <c r="A246">
        <v>158</v>
      </c>
      <c r="B246">
        <v>9</v>
      </c>
      <c r="C246" s="17" t="s">
        <v>45</v>
      </c>
      <c r="D246" s="17" t="s">
        <v>341</v>
      </c>
      <c r="E246" s="17" t="s">
        <v>98</v>
      </c>
      <c r="F246" s="17" t="s">
        <v>390</v>
      </c>
      <c r="G246">
        <v>4</v>
      </c>
      <c r="H246">
        <v>96</v>
      </c>
      <c r="I246">
        <v>309</v>
      </c>
      <c r="J246">
        <v>162.5</v>
      </c>
      <c r="K246">
        <v>44.2</v>
      </c>
      <c r="L246">
        <v>195</v>
      </c>
      <c r="M246">
        <v>37</v>
      </c>
      <c r="N246" t="e">
        <f>_xlfn.CEILING.MATH(MATCH(FantasyPros_2019_Draft_Overall_Rankings__14[[#This Row],[Overall]],'ESPN Import'!C$3:C$752,0)/3)</f>
        <v>#N/A</v>
      </c>
    </row>
    <row r="247" spans="1:14" x14ac:dyDescent="0.35">
      <c r="A247">
        <v>171</v>
      </c>
      <c r="B247">
        <v>9</v>
      </c>
      <c r="C247" s="17" t="s">
        <v>45</v>
      </c>
      <c r="D247" s="17" t="s">
        <v>436</v>
      </c>
      <c r="E247" s="17" t="s">
        <v>152</v>
      </c>
      <c r="F247" s="17" t="s">
        <v>411</v>
      </c>
      <c r="G247">
        <v>11</v>
      </c>
      <c r="H247">
        <v>104</v>
      </c>
      <c r="I247">
        <v>271</v>
      </c>
      <c r="J247">
        <v>181</v>
      </c>
      <c r="K247">
        <v>33</v>
      </c>
      <c r="L247">
        <v>283</v>
      </c>
      <c r="M247">
        <v>112</v>
      </c>
      <c r="N247" t="e">
        <f>_xlfn.CEILING.MATH(MATCH(FantasyPros_2019_Draft_Overall_Rankings__14[[#This Row],[Overall]],'ESPN Import'!C$3:C$752,0)/3)</f>
        <v>#N/A</v>
      </c>
    </row>
    <row r="248" spans="1:14" x14ac:dyDescent="0.35">
      <c r="A248">
        <v>174</v>
      </c>
      <c r="B248">
        <v>9</v>
      </c>
      <c r="C248" s="17" t="s">
        <v>45</v>
      </c>
      <c r="D248" s="17" t="s">
        <v>458</v>
      </c>
      <c r="E248" s="17" t="s">
        <v>136</v>
      </c>
      <c r="F248" s="17" t="s">
        <v>415</v>
      </c>
      <c r="G248">
        <v>10</v>
      </c>
      <c r="H248">
        <v>114</v>
      </c>
      <c r="I248">
        <v>299</v>
      </c>
      <c r="J248">
        <v>188.3</v>
      </c>
      <c r="K248">
        <v>38.200000000000003</v>
      </c>
      <c r="L248">
        <v>202</v>
      </c>
      <c r="M248">
        <v>28</v>
      </c>
      <c r="N248" t="e">
        <f>_xlfn.CEILING.MATH(MATCH(FantasyPros_2019_Draft_Overall_Rankings__14[[#This Row],[Overall]],'ESPN Import'!C$3:C$752,0)/3)</f>
        <v>#N/A</v>
      </c>
    </row>
    <row r="249" spans="1:14" x14ac:dyDescent="0.35">
      <c r="A249">
        <v>176</v>
      </c>
      <c r="B249">
        <v>9</v>
      </c>
      <c r="C249" s="17" t="s">
        <v>45</v>
      </c>
      <c r="D249" s="17" t="s">
        <v>299</v>
      </c>
      <c r="E249" s="17" t="s">
        <v>71</v>
      </c>
      <c r="F249" s="17" t="s">
        <v>441</v>
      </c>
      <c r="G249">
        <v>4</v>
      </c>
      <c r="H249">
        <v>106</v>
      </c>
      <c r="I249">
        <v>289</v>
      </c>
      <c r="J249">
        <v>179.8</v>
      </c>
      <c r="K249">
        <v>40.6</v>
      </c>
      <c r="L249">
        <v>190</v>
      </c>
      <c r="M249">
        <v>14</v>
      </c>
      <c r="N249" t="e">
        <f>_xlfn.CEILING.MATH(MATCH(FantasyPros_2019_Draft_Overall_Rankings__14[[#This Row],[Overall]],'ESPN Import'!C$3:C$752,0)/3)</f>
        <v>#N/A</v>
      </c>
    </row>
    <row r="250" spans="1:14" x14ac:dyDescent="0.35">
      <c r="A250">
        <v>179</v>
      </c>
      <c r="B250">
        <v>9</v>
      </c>
      <c r="C250" s="17" t="s">
        <v>45</v>
      </c>
      <c r="D250" s="17" t="s">
        <v>391</v>
      </c>
      <c r="E250" s="17" t="s">
        <v>80</v>
      </c>
      <c r="F250" s="17" t="s">
        <v>392</v>
      </c>
      <c r="G250">
        <v>9</v>
      </c>
      <c r="H250">
        <v>89</v>
      </c>
      <c r="I250">
        <v>239</v>
      </c>
      <c r="J250">
        <v>182.5</v>
      </c>
      <c r="K250">
        <v>23</v>
      </c>
      <c r="L250">
        <v>316</v>
      </c>
      <c r="M250">
        <v>137</v>
      </c>
      <c r="N250" t="e">
        <f>_xlfn.CEILING.MATH(MATCH(FantasyPros_2019_Draft_Overall_Rankings__14[[#This Row],[Overall]],'ESPN Import'!C$3:C$752,0)/3)</f>
        <v>#N/A</v>
      </c>
    </row>
    <row r="251" spans="1:14" x14ac:dyDescent="0.35">
      <c r="A251">
        <v>183</v>
      </c>
      <c r="B251">
        <v>9</v>
      </c>
      <c r="C251" s="17" t="s">
        <v>45</v>
      </c>
      <c r="D251" s="17" t="s">
        <v>432</v>
      </c>
      <c r="E251" s="17" t="s">
        <v>127</v>
      </c>
      <c r="F251" s="17" t="s">
        <v>407</v>
      </c>
      <c r="G251">
        <v>10</v>
      </c>
      <c r="H251">
        <v>108</v>
      </c>
      <c r="I251">
        <v>296</v>
      </c>
      <c r="J251">
        <v>190.4</v>
      </c>
      <c r="K251">
        <v>29.9</v>
      </c>
      <c r="L251">
        <v>196</v>
      </c>
      <c r="M251">
        <v>13</v>
      </c>
      <c r="N251" t="e">
        <f>_xlfn.CEILING.MATH(MATCH(FantasyPros_2019_Draft_Overall_Rankings__14[[#This Row],[Overall]],'ESPN Import'!C$3:C$752,0)/3)</f>
        <v>#N/A</v>
      </c>
    </row>
    <row r="252" spans="1:14" x14ac:dyDescent="0.35">
      <c r="A252">
        <v>190</v>
      </c>
      <c r="B252">
        <v>10</v>
      </c>
      <c r="C252" s="17" t="s">
        <v>45</v>
      </c>
      <c r="D252" s="17" t="s">
        <v>1566</v>
      </c>
      <c r="E252" s="17" t="s">
        <v>45</v>
      </c>
      <c r="F252" s="17" t="s">
        <v>431</v>
      </c>
      <c r="G252">
        <v>8</v>
      </c>
      <c r="H252">
        <v>129</v>
      </c>
      <c r="I252">
        <v>287</v>
      </c>
      <c r="J252">
        <v>174.7</v>
      </c>
      <c r="K252">
        <v>26.4</v>
      </c>
      <c r="L252">
        <v>130</v>
      </c>
      <c r="M252">
        <v>-60</v>
      </c>
      <c r="N252" t="e">
        <f>_xlfn.CEILING.MATH(MATCH(FantasyPros_2019_Draft_Overall_Rankings__14[[#This Row],[Overall]],'ESPN Import'!C$3:C$752,0)/3)</f>
        <v>#N/A</v>
      </c>
    </row>
    <row r="253" spans="1:14" x14ac:dyDescent="0.35">
      <c r="A253">
        <v>192</v>
      </c>
      <c r="B253">
        <v>10</v>
      </c>
      <c r="C253" s="17" t="s">
        <v>45</v>
      </c>
      <c r="D253" s="17" t="s">
        <v>416</v>
      </c>
      <c r="E253" s="17" t="s">
        <v>180</v>
      </c>
      <c r="F253" s="17" t="s">
        <v>426</v>
      </c>
      <c r="G253">
        <v>6</v>
      </c>
      <c r="H253">
        <v>121</v>
      </c>
      <c r="I253">
        <v>267</v>
      </c>
      <c r="J253">
        <v>205.5</v>
      </c>
      <c r="K253">
        <v>27.1</v>
      </c>
      <c r="L253">
        <v>294</v>
      </c>
      <c r="M253">
        <v>102</v>
      </c>
      <c r="N253" t="e">
        <f>_xlfn.CEILING.MATH(MATCH(FantasyPros_2019_Draft_Overall_Rankings__14[[#This Row],[Overall]],'ESPN Import'!C$3:C$752,0)/3)</f>
        <v>#N/A</v>
      </c>
    </row>
    <row r="254" spans="1:14" x14ac:dyDescent="0.35">
      <c r="A254">
        <v>199</v>
      </c>
      <c r="B254">
        <v>10</v>
      </c>
      <c r="C254" s="17" t="s">
        <v>45</v>
      </c>
      <c r="D254" s="17" t="s">
        <v>501</v>
      </c>
      <c r="E254" s="17" t="s">
        <v>56</v>
      </c>
      <c r="F254" s="17" t="s">
        <v>439</v>
      </c>
      <c r="G254">
        <v>9</v>
      </c>
      <c r="H254">
        <v>102</v>
      </c>
      <c r="I254">
        <v>288</v>
      </c>
      <c r="J254">
        <v>209.3</v>
      </c>
      <c r="K254">
        <v>38.700000000000003</v>
      </c>
      <c r="L254">
        <v>308</v>
      </c>
      <c r="M254">
        <v>109</v>
      </c>
      <c r="N254" t="e">
        <f>_xlfn.CEILING.MATH(MATCH(FantasyPros_2019_Draft_Overall_Rankings__14[[#This Row],[Overall]],'ESPN Import'!C$3:C$752,0)/3)</f>
        <v>#N/A</v>
      </c>
    </row>
    <row r="255" spans="1:14" x14ac:dyDescent="0.35">
      <c r="A255">
        <v>211</v>
      </c>
      <c r="B255">
        <v>10</v>
      </c>
      <c r="C255" s="17" t="s">
        <v>45</v>
      </c>
      <c r="D255" s="17" t="s">
        <v>410</v>
      </c>
      <c r="E255" s="17" t="s">
        <v>127</v>
      </c>
      <c r="F255" s="17" t="s">
        <v>475</v>
      </c>
      <c r="G255">
        <v>10</v>
      </c>
      <c r="H255">
        <v>113</v>
      </c>
      <c r="I255">
        <v>288</v>
      </c>
      <c r="J255">
        <v>204.3</v>
      </c>
      <c r="K255">
        <v>36.4</v>
      </c>
      <c r="L255">
        <v>229</v>
      </c>
      <c r="M255">
        <v>18</v>
      </c>
      <c r="N255" t="e">
        <f>_xlfn.CEILING.MATH(MATCH(FantasyPros_2019_Draft_Overall_Rankings__14[[#This Row],[Overall]],'ESPN Import'!C$3:C$752,0)/3)</f>
        <v>#N/A</v>
      </c>
    </row>
    <row r="256" spans="1:14" x14ac:dyDescent="0.35">
      <c r="A256">
        <v>219</v>
      </c>
      <c r="B256">
        <v>10</v>
      </c>
      <c r="C256" s="17" t="s">
        <v>45</v>
      </c>
      <c r="D256" s="17" t="s">
        <v>447</v>
      </c>
      <c r="E256" s="17" t="s">
        <v>86</v>
      </c>
      <c r="F256" s="17" t="s">
        <v>500</v>
      </c>
      <c r="G256">
        <v>7</v>
      </c>
      <c r="H256">
        <v>114</v>
      </c>
      <c r="I256">
        <v>310</v>
      </c>
      <c r="J256">
        <v>213</v>
      </c>
      <c r="K256">
        <v>40.4</v>
      </c>
      <c r="L256">
        <v>206</v>
      </c>
      <c r="M256">
        <v>-13</v>
      </c>
      <c r="N256" t="e">
        <f>_xlfn.CEILING.MATH(MATCH(FantasyPros_2019_Draft_Overall_Rankings__14[[#This Row],[Overall]],'ESPN Import'!C$3:C$752,0)/3)</f>
        <v>#N/A</v>
      </c>
    </row>
    <row r="257" spans="1:14" x14ac:dyDescent="0.35">
      <c r="A257">
        <v>220</v>
      </c>
      <c r="B257">
        <v>10</v>
      </c>
      <c r="C257" s="17" t="s">
        <v>45</v>
      </c>
      <c r="D257" s="17" t="s">
        <v>493</v>
      </c>
      <c r="E257" s="17" t="s">
        <v>166</v>
      </c>
      <c r="F257" s="17" t="s">
        <v>494</v>
      </c>
      <c r="G257">
        <v>10</v>
      </c>
      <c r="H257">
        <v>147</v>
      </c>
      <c r="I257">
        <v>307</v>
      </c>
      <c r="J257">
        <v>231.4</v>
      </c>
      <c r="K257">
        <v>32.200000000000003</v>
      </c>
      <c r="L257">
        <v>345</v>
      </c>
      <c r="M257">
        <v>125</v>
      </c>
      <c r="N257" t="e">
        <f>_xlfn.CEILING.MATH(MATCH(FantasyPros_2019_Draft_Overall_Rankings__14[[#This Row],[Overall]],'ESPN Import'!C$3:C$752,0)/3)</f>
        <v>#N/A</v>
      </c>
    </row>
    <row r="258" spans="1:14" x14ac:dyDescent="0.35">
      <c r="A258">
        <v>224</v>
      </c>
      <c r="B258">
        <v>10</v>
      </c>
      <c r="C258" s="17" t="s">
        <v>45</v>
      </c>
      <c r="D258" s="17" t="s">
        <v>1567</v>
      </c>
      <c r="E258" s="17" t="s">
        <v>45</v>
      </c>
      <c r="F258" s="17" t="s">
        <v>503</v>
      </c>
      <c r="G258">
        <v>8</v>
      </c>
      <c r="H258">
        <v>164</v>
      </c>
      <c r="I258">
        <v>305</v>
      </c>
      <c r="J258">
        <v>213.5</v>
      </c>
      <c r="K258">
        <v>24.9</v>
      </c>
      <c r="L258">
        <v>194</v>
      </c>
      <c r="M258">
        <v>-30</v>
      </c>
      <c r="N258" t="e">
        <f>_xlfn.CEILING.MATH(MATCH(FantasyPros_2019_Draft_Overall_Rankings__14[[#This Row],[Overall]],'ESPN Import'!C$3:C$752,0)/3)</f>
        <v>#N/A</v>
      </c>
    </row>
    <row r="259" spans="1:14" x14ac:dyDescent="0.35">
      <c r="A259">
        <v>229</v>
      </c>
      <c r="B259">
        <v>10</v>
      </c>
      <c r="C259" s="17" t="s">
        <v>45</v>
      </c>
      <c r="D259" s="17" t="s">
        <v>487</v>
      </c>
      <c r="E259" s="17" t="s">
        <v>83</v>
      </c>
      <c r="F259" s="17" t="s">
        <v>488</v>
      </c>
      <c r="G259">
        <v>9</v>
      </c>
      <c r="H259">
        <v>152</v>
      </c>
      <c r="I259">
        <v>323</v>
      </c>
      <c r="J259">
        <v>231</v>
      </c>
      <c r="K259">
        <v>39.6</v>
      </c>
      <c r="L259">
        <v>286</v>
      </c>
      <c r="M259">
        <v>57</v>
      </c>
      <c r="N259" t="e">
        <f>_xlfn.CEILING.MATH(MATCH(FantasyPros_2019_Draft_Overall_Rankings__14[[#This Row],[Overall]],'ESPN Import'!C$3:C$752,0)/3)</f>
        <v>#N/A</v>
      </c>
    </row>
    <row r="260" spans="1:14" x14ac:dyDescent="0.35">
      <c r="A260">
        <v>230</v>
      </c>
      <c r="B260">
        <v>10</v>
      </c>
      <c r="C260" s="17" t="s">
        <v>45</v>
      </c>
      <c r="D260" s="17" t="s">
        <v>451</v>
      </c>
      <c r="E260" s="17" t="s">
        <v>71</v>
      </c>
      <c r="F260" s="17" t="s">
        <v>517</v>
      </c>
      <c r="G260">
        <v>4</v>
      </c>
      <c r="H260">
        <v>119</v>
      </c>
      <c r="I260">
        <v>401</v>
      </c>
      <c r="J260">
        <v>223.7</v>
      </c>
      <c r="K260">
        <v>50.5</v>
      </c>
      <c r="L260">
        <v>249</v>
      </c>
      <c r="M260">
        <v>19</v>
      </c>
      <c r="N260" t="e">
        <f>_xlfn.CEILING.MATH(MATCH(FantasyPros_2019_Draft_Overall_Rankings__14[[#This Row],[Overall]],'ESPN Import'!C$3:C$752,0)/3)</f>
        <v>#N/A</v>
      </c>
    </row>
    <row r="261" spans="1:14" x14ac:dyDescent="0.35">
      <c r="A261">
        <v>231</v>
      </c>
      <c r="B261">
        <v>10</v>
      </c>
      <c r="C261" s="17" t="s">
        <v>45</v>
      </c>
      <c r="D261" s="17" t="s">
        <v>527</v>
      </c>
      <c r="E261" s="17" t="s">
        <v>47</v>
      </c>
      <c r="F261" s="17" t="s">
        <v>507</v>
      </c>
      <c r="G261">
        <v>11</v>
      </c>
      <c r="H261">
        <v>143</v>
      </c>
      <c r="I261">
        <v>315</v>
      </c>
      <c r="J261">
        <v>242.4</v>
      </c>
      <c r="K261">
        <v>24.6</v>
      </c>
      <c r="L261">
        <v>312</v>
      </c>
      <c r="M261">
        <v>81</v>
      </c>
      <c r="N261" t="e">
        <f>_xlfn.CEILING.MATH(MATCH(FantasyPros_2019_Draft_Overall_Rankings__14[[#This Row],[Overall]],'ESPN Import'!C$3:C$752,0)/3)</f>
        <v>#N/A</v>
      </c>
    </row>
    <row r="262" spans="1:14" x14ac:dyDescent="0.35">
      <c r="A262">
        <v>235</v>
      </c>
      <c r="B262">
        <v>11</v>
      </c>
      <c r="C262" s="17" t="s">
        <v>45</v>
      </c>
      <c r="D262" s="17" t="s">
        <v>1568</v>
      </c>
      <c r="E262" s="17" t="s">
        <v>45</v>
      </c>
      <c r="F262" s="17" t="s">
        <v>518</v>
      </c>
      <c r="G262">
        <v>7</v>
      </c>
      <c r="H262">
        <v>176</v>
      </c>
      <c r="I262">
        <v>321</v>
      </c>
      <c r="J262">
        <v>234.9</v>
      </c>
      <c r="K262">
        <v>25.7</v>
      </c>
      <c r="L262">
        <v>200</v>
      </c>
      <c r="M262">
        <v>-35</v>
      </c>
      <c r="N262" t="e">
        <f>_xlfn.CEILING.MATH(MATCH(FantasyPros_2019_Draft_Overall_Rankings__14[[#This Row],[Overall]],'ESPN Import'!C$3:C$752,0)/3)</f>
        <v>#N/A</v>
      </c>
    </row>
    <row r="263" spans="1:14" x14ac:dyDescent="0.35">
      <c r="A263">
        <v>238</v>
      </c>
      <c r="B263">
        <v>11</v>
      </c>
      <c r="C263" s="17" t="s">
        <v>45</v>
      </c>
      <c r="D263" s="17" t="s">
        <v>558</v>
      </c>
      <c r="E263" s="17" t="s">
        <v>59</v>
      </c>
      <c r="F263" s="17" t="s">
        <v>549</v>
      </c>
      <c r="G263">
        <v>12</v>
      </c>
      <c r="H263">
        <v>188</v>
      </c>
      <c r="I263">
        <v>317</v>
      </c>
      <c r="J263">
        <v>232.9</v>
      </c>
      <c r="K263">
        <v>27.5</v>
      </c>
      <c r="L263">
        <v>212</v>
      </c>
      <c r="M263">
        <v>-26</v>
      </c>
      <c r="N263" t="e">
        <f>_xlfn.CEILING.MATH(MATCH(FantasyPros_2019_Draft_Overall_Rankings__14[[#This Row],[Overall]],'ESPN Import'!C$3:C$752,0)/3)</f>
        <v>#N/A</v>
      </c>
    </row>
    <row r="264" spans="1:14" x14ac:dyDescent="0.35">
      <c r="A264">
        <v>239</v>
      </c>
      <c r="B264">
        <v>11</v>
      </c>
      <c r="C264" s="17" t="s">
        <v>45</v>
      </c>
      <c r="D264" s="17" t="s">
        <v>499</v>
      </c>
      <c r="E264" s="17" t="s">
        <v>127</v>
      </c>
      <c r="F264" s="17" t="s">
        <v>509</v>
      </c>
      <c r="G264">
        <v>10</v>
      </c>
      <c r="H264">
        <v>93</v>
      </c>
      <c r="I264">
        <v>392</v>
      </c>
      <c r="J264">
        <v>230.2</v>
      </c>
      <c r="K264">
        <v>39.4</v>
      </c>
      <c r="L264">
        <v>260</v>
      </c>
      <c r="M264">
        <v>21</v>
      </c>
      <c r="N264" t="e">
        <f>_xlfn.CEILING.MATH(MATCH(FantasyPros_2019_Draft_Overall_Rankings__14[[#This Row],[Overall]],'ESPN Import'!C$3:C$752,0)/3)</f>
        <v>#N/A</v>
      </c>
    </row>
    <row r="265" spans="1:14" x14ac:dyDescent="0.35">
      <c r="A265">
        <v>240</v>
      </c>
      <c r="B265">
        <v>11</v>
      </c>
      <c r="C265" s="17" t="s">
        <v>45</v>
      </c>
      <c r="D265" s="17" t="s">
        <v>1569</v>
      </c>
      <c r="E265" s="17" t="s">
        <v>45</v>
      </c>
      <c r="F265" s="17" t="s">
        <v>532</v>
      </c>
      <c r="G265">
        <v>11</v>
      </c>
      <c r="H265">
        <v>176</v>
      </c>
      <c r="I265">
        <v>319</v>
      </c>
      <c r="J265">
        <v>227.6</v>
      </c>
      <c r="K265">
        <v>22.3</v>
      </c>
      <c r="L265">
        <v>246</v>
      </c>
      <c r="M265">
        <v>6</v>
      </c>
      <c r="N265" t="e">
        <f>_xlfn.CEILING.MATH(MATCH(FantasyPros_2019_Draft_Overall_Rankings__14[[#This Row],[Overall]],'ESPN Import'!C$3:C$752,0)/3)</f>
        <v>#N/A</v>
      </c>
    </row>
    <row r="266" spans="1:14" x14ac:dyDescent="0.35">
      <c r="A266">
        <v>246</v>
      </c>
      <c r="B266">
        <v>11</v>
      </c>
      <c r="C266" s="17" t="s">
        <v>45</v>
      </c>
      <c r="D266" s="17" t="s">
        <v>519</v>
      </c>
      <c r="E266" s="17" t="s">
        <v>83</v>
      </c>
      <c r="F266" s="17" t="s">
        <v>531</v>
      </c>
      <c r="G266">
        <v>9</v>
      </c>
      <c r="H266">
        <v>161</v>
      </c>
      <c r="I266">
        <v>322</v>
      </c>
      <c r="J266">
        <v>242.5</v>
      </c>
      <c r="K266">
        <v>27.2</v>
      </c>
      <c r="L266">
        <v>257</v>
      </c>
      <c r="M266">
        <v>11</v>
      </c>
      <c r="N266" t="e">
        <f>_xlfn.CEILING.MATH(MATCH(FantasyPros_2019_Draft_Overall_Rankings__14[[#This Row],[Overall]],'ESPN Import'!C$3:C$752,0)/3)</f>
        <v>#N/A</v>
      </c>
    </row>
    <row r="267" spans="1:14" x14ac:dyDescent="0.35">
      <c r="A267">
        <v>248</v>
      </c>
      <c r="B267">
        <v>11</v>
      </c>
      <c r="C267" s="17" t="s">
        <v>45</v>
      </c>
      <c r="D267" s="17" t="s">
        <v>589</v>
      </c>
      <c r="E267" s="17" t="s">
        <v>147</v>
      </c>
      <c r="F267" s="17" t="s">
        <v>534</v>
      </c>
      <c r="G267">
        <v>5</v>
      </c>
      <c r="H267">
        <v>139</v>
      </c>
      <c r="I267">
        <v>328</v>
      </c>
      <c r="J267">
        <v>245</v>
      </c>
      <c r="K267">
        <v>36</v>
      </c>
      <c r="L267">
        <v>306</v>
      </c>
      <c r="M267">
        <v>58</v>
      </c>
      <c r="N267" t="e">
        <f>_xlfn.CEILING.MATH(MATCH(FantasyPros_2019_Draft_Overall_Rankings__14[[#This Row],[Overall]],'ESPN Import'!C$3:C$752,0)/3)</f>
        <v>#N/A</v>
      </c>
    </row>
    <row r="268" spans="1:14" x14ac:dyDescent="0.35">
      <c r="A268">
        <v>249</v>
      </c>
      <c r="B268">
        <v>11</v>
      </c>
      <c r="C268" s="17" t="s">
        <v>45</v>
      </c>
      <c r="D268" s="17" t="s">
        <v>1570</v>
      </c>
      <c r="E268" s="17" t="s">
        <v>45</v>
      </c>
      <c r="F268" s="17" t="s">
        <v>557</v>
      </c>
      <c r="G268">
        <v>12</v>
      </c>
      <c r="H268">
        <v>169</v>
      </c>
      <c r="I268">
        <v>349</v>
      </c>
      <c r="J268">
        <v>248.7</v>
      </c>
      <c r="K268">
        <v>36.4</v>
      </c>
      <c r="L268">
        <v>207</v>
      </c>
      <c r="M268">
        <v>-42</v>
      </c>
      <c r="N268" t="e">
        <f>_xlfn.CEILING.MATH(MATCH(FantasyPros_2019_Draft_Overall_Rankings__14[[#This Row],[Overall]],'ESPN Import'!C$3:C$752,0)/3)</f>
        <v>#N/A</v>
      </c>
    </row>
    <row r="269" spans="1:14" x14ac:dyDescent="0.35">
      <c r="A269">
        <v>250</v>
      </c>
      <c r="B269">
        <v>11</v>
      </c>
      <c r="C269" s="17" t="s">
        <v>45</v>
      </c>
      <c r="D269" s="17" t="s">
        <v>579</v>
      </c>
      <c r="E269" s="17" t="s">
        <v>161</v>
      </c>
      <c r="F269" s="17" t="s">
        <v>543</v>
      </c>
      <c r="G269">
        <v>8</v>
      </c>
      <c r="H269">
        <v>138</v>
      </c>
      <c r="I269">
        <v>305</v>
      </c>
      <c r="J269">
        <v>236.6</v>
      </c>
      <c r="K269">
        <v>34.5</v>
      </c>
      <c r="L269">
        <v>301</v>
      </c>
      <c r="M269">
        <v>51</v>
      </c>
      <c r="N269" t="e">
        <f>_xlfn.CEILING.MATH(MATCH(FantasyPros_2019_Draft_Overall_Rankings__14[[#This Row],[Overall]],'ESPN Import'!C$3:C$752,0)/3)</f>
        <v>#N/A</v>
      </c>
    </row>
    <row r="270" spans="1:14" x14ac:dyDescent="0.35">
      <c r="A270">
        <v>252</v>
      </c>
      <c r="B270">
        <v>11</v>
      </c>
      <c r="C270" s="17" t="s">
        <v>45</v>
      </c>
      <c r="D270" s="17" t="s">
        <v>516</v>
      </c>
      <c r="E270" s="17" t="s">
        <v>247</v>
      </c>
      <c r="F270" s="17" t="s">
        <v>568</v>
      </c>
      <c r="G270">
        <v>6</v>
      </c>
      <c r="H270">
        <v>108</v>
      </c>
      <c r="I270">
        <v>440</v>
      </c>
      <c r="J270">
        <v>242.1</v>
      </c>
      <c r="K270">
        <v>55.3</v>
      </c>
      <c r="L270">
        <v>213</v>
      </c>
      <c r="M270">
        <v>-39</v>
      </c>
      <c r="N270" t="e">
        <f>_xlfn.CEILING.MATH(MATCH(FantasyPros_2019_Draft_Overall_Rankings__14[[#This Row],[Overall]],'ESPN Import'!C$3:C$752,0)/3)</f>
        <v>#N/A</v>
      </c>
    </row>
    <row r="271" spans="1:14" x14ac:dyDescent="0.35">
      <c r="A271">
        <v>253</v>
      </c>
      <c r="B271">
        <v>11</v>
      </c>
      <c r="C271" s="17" t="s">
        <v>45</v>
      </c>
      <c r="D271" s="17" t="s">
        <v>577</v>
      </c>
      <c r="E271" s="17" t="s">
        <v>190</v>
      </c>
      <c r="F271" s="17" t="s">
        <v>528</v>
      </c>
      <c r="G271">
        <v>10</v>
      </c>
      <c r="H271">
        <v>146</v>
      </c>
      <c r="I271">
        <v>309</v>
      </c>
      <c r="J271">
        <v>245.8</v>
      </c>
      <c r="K271">
        <v>30.5</v>
      </c>
      <c r="L271">
        <v>259</v>
      </c>
      <c r="M271">
        <v>6</v>
      </c>
      <c r="N271" t="e">
        <f>_xlfn.CEILING.MATH(MATCH(FantasyPros_2019_Draft_Overall_Rankings__14[[#This Row],[Overall]],'ESPN Import'!C$3:C$752,0)/3)</f>
        <v>#N/A</v>
      </c>
    </row>
    <row r="272" spans="1:14" x14ac:dyDescent="0.35">
      <c r="A272">
        <v>254</v>
      </c>
      <c r="B272">
        <v>11</v>
      </c>
      <c r="C272" s="17" t="s">
        <v>45</v>
      </c>
      <c r="D272" s="17" t="s">
        <v>339</v>
      </c>
      <c r="E272" s="17" t="s">
        <v>110</v>
      </c>
      <c r="F272" s="17" t="s">
        <v>572</v>
      </c>
      <c r="G272">
        <v>6</v>
      </c>
      <c r="H272">
        <v>91</v>
      </c>
      <c r="I272">
        <v>347</v>
      </c>
      <c r="J272">
        <v>208.3</v>
      </c>
      <c r="K272">
        <v>62.7</v>
      </c>
      <c r="L272">
        <v>169</v>
      </c>
      <c r="M272">
        <v>-85</v>
      </c>
      <c r="N272" t="e">
        <f>_xlfn.CEILING.MATH(MATCH(FantasyPros_2019_Draft_Overall_Rankings__14[[#This Row],[Overall]],'ESPN Import'!C$3:C$752,0)/3)</f>
        <v>#N/A</v>
      </c>
    </row>
    <row r="273" spans="1:14" x14ac:dyDescent="0.35">
      <c r="A273">
        <v>255</v>
      </c>
      <c r="B273">
        <v>11</v>
      </c>
      <c r="C273" s="17" t="s">
        <v>45</v>
      </c>
      <c r="D273" s="17" t="s">
        <v>618</v>
      </c>
      <c r="E273" s="17" t="s">
        <v>185</v>
      </c>
      <c r="F273" s="17" t="s">
        <v>578</v>
      </c>
      <c r="G273">
        <v>5</v>
      </c>
      <c r="H273">
        <v>153</v>
      </c>
      <c r="I273">
        <v>369</v>
      </c>
      <c r="J273">
        <v>251.4</v>
      </c>
      <c r="K273">
        <v>37.1</v>
      </c>
      <c r="L273">
        <v>335</v>
      </c>
      <c r="M273">
        <v>80</v>
      </c>
      <c r="N273" t="e">
        <f>_xlfn.CEILING.MATH(MATCH(FantasyPros_2019_Draft_Overall_Rankings__14[[#This Row],[Overall]],'ESPN Import'!C$3:C$752,0)/3)</f>
        <v>#N/A</v>
      </c>
    </row>
    <row r="274" spans="1:14" x14ac:dyDescent="0.35">
      <c r="A274">
        <v>257</v>
      </c>
      <c r="B274">
        <v>11</v>
      </c>
      <c r="C274" s="17" t="s">
        <v>45</v>
      </c>
      <c r="D274" s="17" t="s">
        <v>404</v>
      </c>
      <c r="E274" s="17" t="s">
        <v>161</v>
      </c>
      <c r="F274" s="17" t="s">
        <v>584</v>
      </c>
      <c r="G274">
        <v>8</v>
      </c>
      <c r="H274">
        <v>124</v>
      </c>
      <c r="I274">
        <v>360</v>
      </c>
      <c r="J274">
        <v>232.8</v>
      </c>
      <c r="K274">
        <v>53.1</v>
      </c>
      <c r="L274">
        <v>295</v>
      </c>
      <c r="M274">
        <v>38</v>
      </c>
      <c r="N274" t="e">
        <f>_xlfn.CEILING.MATH(MATCH(FantasyPros_2019_Draft_Overall_Rankings__14[[#This Row],[Overall]],'ESPN Import'!C$3:C$752,0)/3)</f>
        <v>#N/A</v>
      </c>
    </row>
    <row r="275" spans="1:14" x14ac:dyDescent="0.35">
      <c r="A275">
        <v>258</v>
      </c>
      <c r="B275">
        <v>11</v>
      </c>
      <c r="C275" s="17" t="s">
        <v>45</v>
      </c>
      <c r="D275" s="17" t="s">
        <v>581</v>
      </c>
      <c r="E275" s="17" t="s">
        <v>121</v>
      </c>
      <c r="F275" s="17" t="s">
        <v>556</v>
      </c>
      <c r="G275">
        <v>10</v>
      </c>
      <c r="H275">
        <v>156</v>
      </c>
      <c r="I275">
        <v>346</v>
      </c>
      <c r="J275">
        <v>246.2</v>
      </c>
      <c r="K275">
        <v>42.9</v>
      </c>
      <c r="L275">
        <v>341</v>
      </c>
      <c r="M275">
        <v>83</v>
      </c>
      <c r="N275" t="e">
        <f>_xlfn.CEILING.MATH(MATCH(FantasyPros_2019_Draft_Overall_Rankings__14[[#This Row],[Overall]],'ESPN Import'!C$3:C$752,0)/3)</f>
        <v>#N/A</v>
      </c>
    </row>
    <row r="276" spans="1:14" x14ac:dyDescent="0.35">
      <c r="A276">
        <v>259</v>
      </c>
      <c r="B276">
        <v>11</v>
      </c>
      <c r="C276" s="17" t="s">
        <v>45</v>
      </c>
      <c r="D276" s="17" t="s">
        <v>506</v>
      </c>
      <c r="E276" s="17" t="s">
        <v>185</v>
      </c>
      <c r="F276" s="17" t="s">
        <v>612</v>
      </c>
      <c r="G276">
        <v>5</v>
      </c>
      <c r="H276">
        <v>144</v>
      </c>
      <c r="I276">
        <v>336</v>
      </c>
      <c r="J276">
        <v>258.10000000000002</v>
      </c>
      <c r="K276">
        <v>34.5</v>
      </c>
      <c r="L276">
        <v>282</v>
      </c>
      <c r="M276">
        <v>23</v>
      </c>
      <c r="N276" t="e">
        <f>_xlfn.CEILING.MATH(MATCH(FantasyPros_2019_Draft_Overall_Rankings__14[[#This Row],[Overall]],'ESPN Import'!C$3:C$752,0)/3)</f>
        <v>#N/A</v>
      </c>
    </row>
    <row r="277" spans="1:14" x14ac:dyDescent="0.35">
      <c r="A277">
        <v>261</v>
      </c>
      <c r="B277">
        <v>11</v>
      </c>
      <c r="C277" s="17" t="s">
        <v>45</v>
      </c>
      <c r="D277" s="17" t="s">
        <v>485</v>
      </c>
      <c r="E277" s="17" t="s">
        <v>65</v>
      </c>
      <c r="F277" s="17" t="s">
        <v>576</v>
      </c>
      <c r="G277">
        <v>11</v>
      </c>
      <c r="H277">
        <v>160</v>
      </c>
      <c r="I277">
        <v>384</v>
      </c>
      <c r="J277">
        <v>247.5</v>
      </c>
      <c r="K277">
        <v>40.799999999999997</v>
      </c>
      <c r="L277">
        <v>285</v>
      </c>
      <c r="M277">
        <v>24</v>
      </c>
      <c r="N277" t="e">
        <f>_xlfn.CEILING.MATH(MATCH(FantasyPros_2019_Draft_Overall_Rankings__14[[#This Row],[Overall]],'ESPN Import'!C$3:C$752,0)/3)</f>
        <v>#N/A</v>
      </c>
    </row>
    <row r="278" spans="1:14" x14ac:dyDescent="0.35">
      <c r="A278">
        <v>262</v>
      </c>
      <c r="B278">
        <v>11</v>
      </c>
      <c r="C278" s="17" t="s">
        <v>45</v>
      </c>
      <c r="D278" s="17" t="s">
        <v>563</v>
      </c>
      <c r="E278" s="17" t="s">
        <v>152</v>
      </c>
      <c r="F278" s="17" t="s">
        <v>564</v>
      </c>
      <c r="G278">
        <v>11</v>
      </c>
      <c r="H278">
        <v>190</v>
      </c>
      <c r="I278">
        <v>328</v>
      </c>
      <c r="J278">
        <v>256.7</v>
      </c>
      <c r="K278">
        <v>24.4</v>
      </c>
      <c r="L278">
        <v>244</v>
      </c>
      <c r="M278">
        <v>-18</v>
      </c>
      <c r="N278" t="e">
        <f>_xlfn.CEILING.MATH(MATCH(FantasyPros_2019_Draft_Overall_Rankings__14[[#This Row],[Overall]],'ESPN Import'!C$3:C$752,0)/3)</f>
        <v>#N/A</v>
      </c>
    </row>
    <row r="279" spans="1:14" x14ac:dyDescent="0.35">
      <c r="A279">
        <v>263</v>
      </c>
      <c r="B279">
        <v>11</v>
      </c>
      <c r="C279" s="17" t="s">
        <v>45</v>
      </c>
      <c r="D279" s="17" t="s">
        <v>575</v>
      </c>
      <c r="E279" s="17" t="s">
        <v>136</v>
      </c>
      <c r="F279" s="17" t="s">
        <v>580</v>
      </c>
      <c r="G279">
        <v>10</v>
      </c>
      <c r="H279">
        <v>125</v>
      </c>
      <c r="I279">
        <v>309</v>
      </c>
      <c r="J279">
        <v>238.8</v>
      </c>
      <c r="K279">
        <v>38.200000000000003</v>
      </c>
      <c r="L279">
        <v>220</v>
      </c>
      <c r="M279">
        <v>-43</v>
      </c>
      <c r="N279" t="e">
        <f>_xlfn.CEILING.MATH(MATCH(FantasyPros_2019_Draft_Overall_Rankings__14[[#This Row],[Overall]],'ESPN Import'!C$3:C$752,0)/3)</f>
        <v>#N/A</v>
      </c>
    </row>
    <row r="280" spans="1:14" x14ac:dyDescent="0.35">
      <c r="A280">
        <v>264</v>
      </c>
      <c r="B280">
        <v>11</v>
      </c>
      <c r="C280" s="17" t="s">
        <v>45</v>
      </c>
      <c r="D280" s="17" t="s">
        <v>536</v>
      </c>
      <c r="E280" s="17" t="s">
        <v>107</v>
      </c>
      <c r="F280" s="17" t="s">
        <v>537</v>
      </c>
      <c r="G280">
        <v>7</v>
      </c>
      <c r="H280">
        <v>171</v>
      </c>
      <c r="I280">
        <v>359</v>
      </c>
      <c r="J280">
        <v>255</v>
      </c>
      <c r="K280">
        <v>44.1</v>
      </c>
      <c r="L280">
        <v>241</v>
      </c>
      <c r="M280">
        <v>-23</v>
      </c>
      <c r="N280" t="e">
        <f>_xlfn.CEILING.MATH(MATCH(FantasyPros_2019_Draft_Overall_Rankings__14[[#This Row],[Overall]],'ESPN Import'!C$3:C$752,0)/3)</f>
        <v>#N/A</v>
      </c>
    </row>
    <row r="281" spans="1:14" x14ac:dyDescent="0.35">
      <c r="A281">
        <v>265</v>
      </c>
      <c r="B281">
        <v>11</v>
      </c>
      <c r="C281" s="17" t="s">
        <v>45</v>
      </c>
      <c r="D281" s="17" t="s">
        <v>1571</v>
      </c>
      <c r="E281" s="17" t="s">
        <v>45</v>
      </c>
      <c r="F281" s="17" t="s">
        <v>562</v>
      </c>
      <c r="G281">
        <v>7</v>
      </c>
      <c r="H281">
        <v>177</v>
      </c>
      <c r="I281">
        <v>368</v>
      </c>
      <c r="J281">
        <v>262.10000000000002</v>
      </c>
      <c r="K281">
        <v>30.9</v>
      </c>
      <c r="L281">
        <v>271</v>
      </c>
      <c r="M281">
        <v>6</v>
      </c>
      <c r="N281" t="e">
        <f>_xlfn.CEILING.MATH(MATCH(FantasyPros_2019_Draft_Overall_Rankings__14[[#This Row],[Overall]],'ESPN Import'!C$3:C$752,0)/3)</f>
        <v>#N/A</v>
      </c>
    </row>
    <row r="282" spans="1:14" x14ac:dyDescent="0.35">
      <c r="A282">
        <v>266</v>
      </c>
      <c r="B282">
        <v>11</v>
      </c>
      <c r="C282" s="17" t="s">
        <v>45</v>
      </c>
      <c r="D282" s="17" t="s">
        <v>591</v>
      </c>
      <c r="E282" s="17" t="s">
        <v>127</v>
      </c>
      <c r="F282" s="17" t="s">
        <v>582</v>
      </c>
      <c r="G282">
        <v>10</v>
      </c>
      <c r="H282">
        <v>96</v>
      </c>
      <c r="I282">
        <v>326</v>
      </c>
      <c r="J282">
        <v>246.1</v>
      </c>
      <c r="K282">
        <v>34</v>
      </c>
      <c r="L282">
        <v>343</v>
      </c>
      <c r="M282">
        <v>77</v>
      </c>
      <c r="N282" t="e">
        <f>_xlfn.CEILING.MATH(MATCH(FantasyPros_2019_Draft_Overall_Rankings__14[[#This Row],[Overall]],'ESPN Import'!C$3:C$752,0)/3)</f>
        <v>#N/A</v>
      </c>
    </row>
    <row r="283" spans="1:14" x14ac:dyDescent="0.35">
      <c r="A283">
        <v>267</v>
      </c>
      <c r="B283">
        <v>11</v>
      </c>
      <c r="C283" s="17" t="s">
        <v>45</v>
      </c>
      <c r="D283" s="17" t="s">
        <v>585</v>
      </c>
      <c r="E283" s="17" t="s">
        <v>53</v>
      </c>
      <c r="F283" s="17" t="s">
        <v>566</v>
      </c>
      <c r="G283">
        <v>7</v>
      </c>
      <c r="H283">
        <v>171</v>
      </c>
      <c r="I283">
        <v>363</v>
      </c>
      <c r="J283">
        <v>250.9</v>
      </c>
      <c r="K283">
        <v>46.9</v>
      </c>
      <c r="L283">
        <v>267</v>
      </c>
      <c r="M283">
        <v>0</v>
      </c>
      <c r="N283" t="e">
        <f>_xlfn.CEILING.MATH(MATCH(FantasyPros_2019_Draft_Overall_Rankings__14[[#This Row],[Overall]],'ESPN Import'!C$3:C$752,0)/3)</f>
        <v>#N/A</v>
      </c>
    </row>
    <row r="284" spans="1:14" x14ac:dyDescent="0.35">
      <c r="A284">
        <v>268</v>
      </c>
      <c r="B284">
        <v>11</v>
      </c>
      <c r="C284" s="17" t="s">
        <v>45</v>
      </c>
      <c r="D284" s="17" t="s">
        <v>727</v>
      </c>
      <c r="E284" s="17" t="s">
        <v>161</v>
      </c>
      <c r="F284" s="17" t="s">
        <v>590</v>
      </c>
      <c r="G284">
        <v>8</v>
      </c>
      <c r="H284">
        <v>115</v>
      </c>
      <c r="I284">
        <v>399</v>
      </c>
      <c r="J284">
        <v>233.9</v>
      </c>
      <c r="K284">
        <v>56</v>
      </c>
      <c r="L284">
        <v>288</v>
      </c>
      <c r="M284">
        <v>20</v>
      </c>
      <c r="N284" t="e">
        <f>_xlfn.CEILING.MATH(MATCH(FantasyPros_2019_Draft_Overall_Rankings__14[[#This Row],[Overall]],'ESPN Import'!C$3:C$752,0)/3)</f>
        <v>#N/A</v>
      </c>
    </row>
    <row r="285" spans="1:14" x14ac:dyDescent="0.35">
      <c r="A285">
        <v>270</v>
      </c>
      <c r="B285">
        <v>11</v>
      </c>
      <c r="C285" s="17" t="s">
        <v>45</v>
      </c>
      <c r="D285" s="17" t="s">
        <v>597</v>
      </c>
      <c r="E285" s="17" t="s">
        <v>53</v>
      </c>
      <c r="F285" s="17" t="s">
        <v>570</v>
      </c>
      <c r="G285">
        <v>7</v>
      </c>
      <c r="H285">
        <v>192</v>
      </c>
      <c r="I285">
        <v>326</v>
      </c>
      <c r="J285">
        <v>259.7</v>
      </c>
      <c r="K285">
        <v>18.5</v>
      </c>
      <c r="L285">
        <v>374</v>
      </c>
      <c r="M285">
        <v>104</v>
      </c>
      <c r="N285" t="e">
        <f>_xlfn.CEILING.MATH(MATCH(FantasyPros_2019_Draft_Overall_Rankings__14[[#This Row],[Overall]],'ESPN Import'!C$3:C$752,0)/3)</f>
        <v>#N/A</v>
      </c>
    </row>
    <row r="286" spans="1:14" x14ac:dyDescent="0.35">
      <c r="A286">
        <v>272</v>
      </c>
      <c r="B286">
        <v>11</v>
      </c>
      <c r="C286" s="17" t="s">
        <v>45</v>
      </c>
      <c r="D286" s="17" t="s">
        <v>569</v>
      </c>
      <c r="E286" s="17" t="s">
        <v>47</v>
      </c>
      <c r="F286" s="17" t="s">
        <v>598</v>
      </c>
      <c r="G286">
        <v>11</v>
      </c>
      <c r="H286">
        <v>168</v>
      </c>
      <c r="I286">
        <v>338</v>
      </c>
      <c r="J286">
        <v>268.10000000000002</v>
      </c>
      <c r="K286">
        <v>24.4</v>
      </c>
      <c r="L286">
        <v>346</v>
      </c>
      <c r="M286">
        <v>74</v>
      </c>
      <c r="N286" t="e">
        <f>_xlfn.CEILING.MATH(MATCH(FantasyPros_2019_Draft_Overall_Rankings__14[[#This Row],[Overall]],'ESPN Import'!C$3:C$752,0)/3)</f>
        <v>#N/A</v>
      </c>
    </row>
    <row r="287" spans="1:14" x14ac:dyDescent="0.35">
      <c r="A287">
        <v>273</v>
      </c>
      <c r="B287">
        <v>11</v>
      </c>
      <c r="C287" s="17" t="s">
        <v>45</v>
      </c>
      <c r="D287" s="17" t="s">
        <v>595</v>
      </c>
      <c r="E287" s="17" t="s">
        <v>136</v>
      </c>
      <c r="F287" s="17" t="s">
        <v>602</v>
      </c>
      <c r="G287">
        <v>10</v>
      </c>
      <c r="H287">
        <v>189</v>
      </c>
      <c r="I287">
        <v>348</v>
      </c>
      <c r="J287">
        <v>263</v>
      </c>
      <c r="K287">
        <v>36.299999999999997</v>
      </c>
      <c r="L287">
        <v>278</v>
      </c>
      <c r="M287">
        <v>5</v>
      </c>
      <c r="N287" t="e">
        <f>_xlfn.CEILING.MATH(MATCH(FantasyPros_2019_Draft_Overall_Rankings__14[[#This Row],[Overall]],'ESPN Import'!C$3:C$752,0)/3)</f>
        <v>#N/A</v>
      </c>
    </row>
    <row r="288" spans="1:14" x14ac:dyDescent="0.35">
      <c r="A288">
        <v>274</v>
      </c>
      <c r="B288">
        <v>11</v>
      </c>
      <c r="C288" s="17" t="s">
        <v>45</v>
      </c>
      <c r="D288" s="17" t="s">
        <v>611</v>
      </c>
      <c r="E288" s="17" t="s">
        <v>190</v>
      </c>
      <c r="F288" s="17" t="s">
        <v>619</v>
      </c>
      <c r="G288">
        <v>10</v>
      </c>
      <c r="H288">
        <v>162</v>
      </c>
      <c r="I288">
        <v>340</v>
      </c>
      <c r="J288">
        <v>274.89999999999998</v>
      </c>
      <c r="K288">
        <v>21.8</v>
      </c>
      <c r="L288">
        <v>315</v>
      </c>
      <c r="M288">
        <v>41</v>
      </c>
      <c r="N288" t="e">
        <f>_xlfn.CEILING.MATH(MATCH(FantasyPros_2019_Draft_Overall_Rankings__14[[#This Row],[Overall]],'ESPN Import'!C$3:C$752,0)/3)</f>
        <v>#N/A</v>
      </c>
    </row>
    <row r="289" spans="1:14" x14ac:dyDescent="0.35">
      <c r="A289">
        <v>276</v>
      </c>
      <c r="B289">
        <v>11</v>
      </c>
      <c r="C289" s="17" t="s">
        <v>45</v>
      </c>
      <c r="D289" s="17" t="s">
        <v>628</v>
      </c>
      <c r="E289" s="17" t="s">
        <v>50</v>
      </c>
      <c r="F289" s="17" t="s">
        <v>574</v>
      </c>
      <c r="G289">
        <v>8</v>
      </c>
      <c r="H289">
        <v>165</v>
      </c>
      <c r="I289">
        <v>350</v>
      </c>
      <c r="J289">
        <v>247.8</v>
      </c>
      <c r="K289">
        <v>48.8</v>
      </c>
      <c r="L289">
        <v>360</v>
      </c>
      <c r="M289">
        <v>84</v>
      </c>
      <c r="N289" t="e">
        <f>_xlfn.CEILING.MATH(MATCH(FantasyPros_2019_Draft_Overall_Rankings__14[[#This Row],[Overall]],'ESPN Import'!C$3:C$752,0)/3)</f>
        <v>#N/A</v>
      </c>
    </row>
    <row r="290" spans="1:14" x14ac:dyDescent="0.35">
      <c r="A290">
        <v>277</v>
      </c>
      <c r="B290">
        <v>11</v>
      </c>
      <c r="C290" s="17" t="s">
        <v>45</v>
      </c>
      <c r="D290" s="17" t="s">
        <v>1572</v>
      </c>
      <c r="E290" s="17" t="s">
        <v>45</v>
      </c>
      <c r="F290" s="17" t="s">
        <v>605</v>
      </c>
      <c r="G290">
        <v>11</v>
      </c>
      <c r="H290">
        <v>159</v>
      </c>
      <c r="I290">
        <v>352</v>
      </c>
      <c r="J290">
        <v>268.39999999999998</v>
      </c>
      <c r="K290">
        <v>41.6</v>
      </c>
      <c r="L290">
        <v>222</v>
      </c>
      <c r="M290">
        <v>-55</v>
      </c>
      <c r="N290" t="e">
        <f>_xlfn.CEILING.MATH(MATCH(FantasyPros_2019_Draft_Overall_Rankings__14[[#This Row],[Overall]],'ESPN Import'!C$3:C$752,0)/3)</f>
        <v>#N/A</v>
      </c>
    </row>
    <row r="291" spans="1:14" x14ac:dyDescent="0.35">
      <c r="A291">
        <v>278</v>
      </c>
      <c r="B291">
        <v>11</v>
      </c>
      <c r="C291" s="17" t="s">
        <v>45</v>
      </c>
      <c r="D291" s="17" t="s">
        <v>653</v>
      </c>
      <c r="E291" s="17" t="s">
        <v>107</v>
      </c>
      <c r="F291" s="17" t="s">
        <v>594</v>
      </c>
      <c r="G291">
        <v>7</v>
      </c>
      <c r="H291">
        <v>126</v>
      </c>
      <c r="I291">
        <v>341</v>
      </c>
      <c r="J291">
        <v>258.7</v>
      </c>
      <c r="K291">
        <v>44.3</v>
      </c>
      <c r="L291">
        <v>314</v>
      </c>
      <c r="M291">
        <v>36</v>
      </c>
      <c r="N291" t="e">
        <f>_xlfn.CEILING.MATH(MATCH(FantasyPros_2019_Draft_Overall_Rankings__14[[#This Row],[Overall]],'ESPN Import'!C$3:C$752,0)/3)</f>
        <v>#N/A</v>
      </c>
    </row>
    <row r="292" spans="1:14" x14ac:dyDescent="0.35">
      <c r="A292">
        <v>279</v>
      </c>
      <c r="B292">
        <v>11</v>
      </c>
      <c r="C292" s="17" t="s">
        <v>45</v>
      </c>
      <c r="D292" s="17" t="s">
        <v>573</v>
      </c>
      <c r="E292" s="17" t="s">
        <v>68</v>
      </c>
      <c r="F292" s="17" t="s">
        <v>586</v>
      </c>
      <c r="G292">
        <v>12</v>
      </c>
      <c r="H292">
        <v>140</v>
      </c>
      <c r="I292">
        <v>371</v>
      </c>
      <c r="J292">
        <v>267.8</v>
      </c>
      <c r="K292">
        <v>45.2</v>
      </c>
      <c r="L292">
        <v>296</v>
      </c>
      <c r="M292">
        <v>17</v>
      </c>
      <c r="N292" t="e">
        <f>_xlfn.CEILING.MATH(MATCH(FantasyPros_2019_Draft_Overall_Rankings__14[[#This Row],[Overall]],'ESPN Import'!C$3:C$752,0)/3)</f>
        <v>#N/A</v>
      </c>
    </row>
    <row r="293" spans="1:14" x14ac:dyDescent="0.35">
      <c r="A293">
        <v>282</v>
      </c>
      <c r="B293">
        <v>11</v>
      </c>
      <c r="C293" s="17" t="s">
        <v>45</v>
      </c>
      <c r="D293" s="17" t="s">
        <v>606</v>
      </c>
      <c r="E293" s="17" t="s">
        <v>104</v>
      </c>
      <c r="F293" s="17" t="s">
        <v>600</v>
      </c>
      <c r="G293">
        <v>12</v>
      </c>
      <c r="H293">
        <v>214</v>
      </c>
      <c r="I293">
        <v>335</v>
      </c>
      <c r="J293">
        <v>266.39999999999998</v>
      </c>
      <c r="K293">
        <v>21.2</v>
      </c>
      <c r="L293">
        <v>293</v>
      </c>
      <c r="M293">
        <v>11</v>
      </c>
      <c r="N293" t="e">
        <f>_xlfn.CEILING.MATH(MATCH(FantasyPros_2019_Draft_Overall_Rankings__14[[#This Row],[Overall]],'ESPN Import'!C$3:C$752,0)/3)</f>
        <v>#N/A</v>
      </c>
    </row>
    <row r="294" spans="1:14" x14ac:dyDescent="0.35">
      <c r="A294">
        <v>283</v>
      </c>
      <c r="B294">
        <v>11</v>
      </c>
      <c r="C294" s="17" t="s">
        <v>45</v>
      </c>
      <c r="D294" s="17" t="s">
        <v>1573</v>
      </c>
      <c r="E294" s="17" t="s">
        <v>45</v>
      </c>
      <c r="F294" s="17" t="s">
        <v>610</v>
      </c>
      <c r="G294">
        <v>9</v>
      </c>
      <c r="H294">
        <v>179</v>
      </c>
      <c r="I294">
        <v>335</v>
      </c>
      <c r="J294">
        <v>270.60000000000002</v>
      </c>
      <c r="K294">
        <v>31.3</v>
      </c>
      <c r="L294">
        <v>334</v>
      </c>
      <c r="M294">
        <v>51</v>
      </c>
      <c r="N294" t="e">
        <f>_xlfn.CEILING.MATH(MATCH(FantasyPros_2019_Draft_Overall_Rankings__14[[#This Row],[Overall]],'ESPN Import'!C$3:C$752,0)/3)</f>
        <v>#N/A</v>
      </c>
    </row>
    <row r="295" spans="1:14" x14ac:dyDescent="0.35">
      <c r="A295">
        <v>285</v>
      </c>
      <c r="B295">
        <v>11</v>
      </c>
      <c r="C295" s="17" t="s">
        <v>45</v>
      </c>
      <c r="D295" s="17" t="s">
        <v>593</v>
      </c>
      <c r="E295" s="17" t="s">
        <v>53</v>
      </c>
      <c r="F295" s="17" t="s">
        <v>621</v>
      </c>
      <c r="G295">
        <v>7</v>
      </c>
      <c r="H295">
        <v>138</v>
      </c>
      <c r="I295">
        <v>373</v>
      </c>
      <c r="J295">
        <v>263.89999999999998</v>
      </c>
      <c r="K295">
        <v>39.4</v>
      </c>
      <c r="L295">
        <v>310</v>
      </c>
      <c r="M295">
        <v>25</v>
      </c>
      <c r="N295" t="e">
        <f>_xlfn.CEILING.MATH(MATCH(FantasyPros_2019_Draft_Overall_Rankings__14[[#This Row],[Overall]],'ESPN Import'!C$3:C$752,0)/3)</f>
        <v>#N/A</v>
      </c>
    </row>
    <row r="296" spans="1:14" x14ac:dyDescent="0.35">
      <c r="A296">
        <v>286</v>
      </c>
      <c r="B296">
        <v>11</v>
      </c>
      <c r="C296" s="17" t="s">
        <v>45</v>
      </c>
      <c r="D296" s="17" t="s">
        <v>508</v>
      </c>
      <c r="E296" s="17" t="s">
        <v>121</v>
      </c>
      <c r="F296" s="17" t="s">
        <v>637</v>
      </c>
      <c r="G296">
        <v>10</v>
      </c>
      <c r="H296">
        <v>152</v>
      </c>
      <c r="I296">
        <v>369</v>
      </c>
      <c r="J296">
        <v>253</v>
      </c>
      <c r="K296">
        <v>48.4</v>
      </c>
      <c r="L296">
        <v>262</v>
      </c>
      <c r="M296">
        <v>-24</v>
      </c>
      <c r="N296" t="e">
        <f>_xlfn.CEILING.MATH(MATCH(FantasyPros_2019_Draft_Overall_Rankings__14[[#This Row],[Overall]],'ESPN Import'!C$3:C$752,0)/3)</f>
        <v>#N/A</v>
      </c>
    </row>
    <row r="297" spans="1:14" x14ac:dyDescent="0.35">
      <c r="A297">
        <v>287</v>
      </c>
      <c r="B297">
        <v>11</v>
      </c>
      <c r="C297" s="17" t="s">
        <v>45</v>
      </c>
      <c r="D297" s="17" t="s">
        <v>542</v>
      </c>
      <c r="E297" s="17" t="s">
        <v>124</v>
      </c>
      <c r="F297" s="17" t="s">
        <v>639</v>
      </c>
      <c r="G297">
        <v>11</v>
      </c>
      <c r="H297">
        <v>179</v>
      </c>
      <c r="I297">
        <v>404</v>
      </c>
      <c r="J297">
        <v>268.89999999999998</v>
      </c>
      <c r="K297">
        <v>44.3</v>
      </c>
      <c r="L297">
        <v>270</v>
      </c>
      <c r="M297">
        <v>-17</v>
      </c>
      <c r="N297" t="e">
        <f>_xlfn.CEILING.MATH(MATCH(FantasyPros_2019_Draft_Overall_Rankings__14[[#This Row],[Overall]],'ESPN Import'!C$3:C$752,0)/3)</f>
        <v>#N/A</v>
      </c>
    </row>
    <row r="298" spans="1:14" x14ac:dyDescent="0.35">
      <c r="A298">
        <v>289</v>
      </c>
      <c r="B298">
        <v>12</v>
      </c>
      <c r="C298" s="17" t="s">
        <v>45</v>
      </c>
      <c r="D298" s="17" t="s">
        <v>599</v>
      </c>
      <c r="E298" s="17" t="s">
        <v>74</v>
      </c>
      <c r="F298" s="17" t="s">
        <v>607</v>
      </c>
      <c r="G298">
        <v>7</v>
      </c>
      <c r="H298">
        <v>184</v>
      </c>
      <c r="I298">
        <v>323</v>
      </c>
      <c r="J298">
        <v>271.89999999999998</v>
      </c>
      <c r="K298">
        <v>23.5</v>
      </c>
      <c r="L298">
        <v>290</v>
      </c>
      <c r="M298">
        <v>1</v>
      </c>
      <c r="N298" t="e">
        <f>_xlfn.CEILING.MATH(MATCH(FantasyPros_2019_Draft_Overall_Rankings__14[[#This Row],[Overall]],'ESPN Import'!C$3:C$752,0)/3)</f>
        <v>#N/A</v>
      </c>
    </row>
    <row r="299" spans="1:14" x14ac:dyDescent="0.35">
      <c r="A299">
        <v>292</v>
      </c>
      <c r="B299">
        <v>12</v>
      </c>
      <c r="C299" s="17" t="s">
        <v>45</v>
      </c>
      <c r="D299" s="17" t="s">
        <v>565</v>
      </c>
      <c r="E299" s="17" t="s">
        <v>161</v>
      </c>
      <c r="F299" s="17" t="s">
        <v>627</v>
      </c>
      <c r="G299">
        <v>8</v>
      </c>
      <c r="H299">
        <v>181</v>
      </c>
      <c r="I299">
        <v>364</v>
      </c>
      <c r="J299">
        <v>267.3</v>
      </c>
      <c r="K299">
        <v>38.1</v>
      </c>
      <c r="L299">
        <v>272</v>
      </c>
      <c r="M299">
        <v>-20</v>
      </c>
      <c r="N299" t="e">
        <f>_xlfn.CEILING.MATH(MATCH(FantasyPros_2019_Draft_Overall_Rankings__14[[#This Row],[Overall]],'ESPN Import'!C$3:C$752,0)/3)</f>
        <v>#N/A</v>
      </c>
    </row>
    <row r="300" spans="1:14" x14ac:dyDescent="0.35">
      <c r="A300">
        <v>293</v>
      </c>
      <c r="B300">
        <v>12</v>
      </c>
      <c r="C300" s="17" t="s">
        <v>45</v>
      </c>
      <c r="D300" s="17" t="s">
        <v>1574</v>
      </c>
      <c r="E300" s="17" t="s">
        <v>45</v>
      </c>
      <c r="F300" s="17" t="s">
        <v>615</v>
      </c>
      <c r="G300">
        <v>10</v>
      </c>
      <c r="H300">
        <v>158</v>
      </c>
      <c r="I300">
        <v>342</v>
      </c>
      <c r="J300">
        <v>292.89999999999998</v>
      </c>
      <c r="K300">
        <v>42.9</v>
      </c>
      <c r="L300">
        <v>302</v>
      </c>
      <c r="M300">
        <v>9</v>
      </c>
      <c r="N300" t="e">
        <f>_xlfn.CEILING.MATH(MATCH(FantasyPros_2019_Draft_Overall_Rankings__14[[#This Row],[Overall]],'ESPN Import'!C$3:C$752,0)/3)</f>
        <v>#N/A</v>
      </c>
    </row>
    <row r="301" spans="1:14" x14ac:dyDescent="0.35">
      <c r="A301">
        <v>294</v>
      </c>
      <c r="B301">
        <v>12</v>
      </c>
      <c r="C301" s="17" t="s">
        <v>45</v>
      </c>
      <c r="D301" s="17" t="s">
        <v>723</v>
      </c>
      <c r="E301" s="17" t="s">
        <v>77</v>
      </c>
      <c r="F301" s="17" t="s">
        <v>625</v>
      </c>
      <c r="G301">
        <v>9</v>
      </c>
      <c r="H301">
        <v>186</v>
      </c>
      <c r="I301">
        <v>345</v>
      </c>
      <c r="J301">
        <v>263.60000000000002</v>
      </c>
      <c r="K301">
        <v>38.4</v>
      </c>
      <c r="L301">
        <v>226</v>
      </c>
      <c r="M301">
        <v>-68</v>
      </c>
      <c r="N301" t="e">
        <f>_xlfn.CEILING.MATH(MATCH(FantasyPros_2019_Draft_Overall_Rankings__14[[#This Row],[Overall]],'ESPN Import'!C$3:C$752,0)/3)</f>
        <v>#N/A</v>
      </c>
    </row>
    <row r="302" spans="1:14" x14ac:dyDescent="0.35">
      <c r="A302">
        <v>295</v>
      </c>
      <c r="B302">
        <v>12</v>
      </c>
      <c r="C302" s="17" t="s">
        <v>45</v>
      </c>
      <c r="D302" s="17" t="s">
        <v>685</v>
      </c>
      <c r="E302" s="17" t="s">
        <v>127</v>
      </c>
      <c r="F302" s="17" t="s">
        <v>662</v>
      </c>
      <c r="G302">
        <v>10</v>
      </c>
      <c r="H302">
        <v>156</v>
      </c>
      <c r="I302">
        <v>417</v>
      </c>
      <c r="J302">
        <v>282.3</v>
      </c>
      <c r="K302">
        <v>53.5</v>
      </c>
      <c r="L302">
        <v>287</v>
      </c>
      <c r="M302">
        <v>-8</v>
      </c>
      <c r="N302" t="e">
        <f>_xlfn.CEILING.MATH(MATCH(FantasyPros_2019_Draft_Overall_Rankings__14[[#This Row],[Overall]],'ESPN Import'!C$3:C$752,0)/3)</f>
        <v>#N/A</v>
      </c>
    </row>
    <row r="303" spans="1:14" x14ac:dyDescent="0.35">
      <c r="A303">
        <v>296</v>
      </c>
      <c r="B303">
        <v>12</v>
      </c>
      <c r="C303" s="17" t="s">
        <v>45</v>
      </c>
      <c r="D303" s="17" t="s">
        <v>1575</v>
      </c>
      <c r="E303" s="17" t="s">
        <v>45</v>
      </c>
      <c r="F303" s="17" t="s">
        <v>640</v>
      </c>
      <c r="G303">
        <v>12</v>
      </c>
      <c r="H303">
        <v>174</v>
      </c>
      <c r="I303">
        <v>371</v>
      </c>
      <c r="J303">
        <v>291.39999999999998</v>
      </c>
      <c r="K303">
        <v>37.200000000000003</v>
      </c>
      <c r="L303">
        <v>268</v>
      </c>
      <c r="M303">
        <v>-28</v>
      </c>
      <c r="N303" t="e">
        <f>_xlfn.CEILING.MATH(MATCH(FantasyPros_2019_Draft_Overall_Rankings__14[[#This Row],[Overall]],'ESPN Import'!C$3:C$752,0)/3)</f>
        <v>#N/A</v>
      </c>
    </row>
    <row r="304" spans="1:14" x14ac:dyDescent="0.35">
      <c r="A304">
        <v>297</v>
      </c>
      <c r="B304">
        <v>12</v>
      </c>
      <c r="C304" s="17" t="s">
        <v>45</v>
      </c>
      <c r="D304" s="17" t="s">
        <v>641</v>
      </c>
      <c r="E304" s="17" t="s">
        <v>180</v>
      </c>
      <c r="F304" s="17" t="s">
        <v>644</v>
      </c>
      <c r="G304">
        <v>6</v>
      </c>
      <c r="H304">
        <v>212</v>
      </c>
      <c r="I304">
        <v>328</v>
      </c>
      <c r="J304">
        <v>273.10000000000002</v>
      </c>
      <c r="K304">
        <v>30.4</v>
      </c>
      <c r="L304">
        <v>305</v>
      </c>
      <c r="M304">
        <v>8</v>
      </c>
      <c r="N304" t="e">
        <f>_xlfn.CEILING.MATH(MATCH(FantasyPros_2019_Draft_Overall_Rankings__14[[#This Row],[Overall]],'ESPN Import'!C$3:C$752,0)/3)</f>
        <v>#N/A</v>
      </c>
    </row>
    <row r="305" spans="1:14" x14ac:dyDescent="0.35">
      <c r="A305">
        <v>298</v>
      </c>
      <c r="B305">
        <v>12</v>
      </c>
      <c r="C305" s="17" t="s">
        <v>45</v>
      </c>
      <c r="D305" s="17" t="s">
        <v>601</v>
      </c>
      <c r="E305" s="17" t="s">
        <v>110</v>
      </c>
      <c r="F305" s="17" t="s">
        <v>666</v>
      </c>
      <c r="G305">
        <v>6</v>
      </c>
      <c r="H305">
        <v>218</v>
      </c>
      <c r="I305">
        <v>447</v>
      </c>
      <c r="J305">
        <v>283</v>
      </c>
      <c r="K305">
        <v>45.5</v>
      </c>
      <c r="L305">
        <v>344</v>
      </c>
      <c r="M305">
        <v>46</v>
      </c>
      <c r="N305" t="e">
        <f>_xlfn.CEILING.MATH(MATCH(FantasyPros_2019_Draft_Overall_Rankings__14[[#This Row],[Overall]],'ESPN Import'!C$3:C$752,0)/3)</f>
        <v>#N/A</v>
      </c>
    </row>
    <row r="306" spans="1:14" x14ac:dyDescent="0.35">
      <c r="A306">
        <v>299</v>
      </c>
      <c r="B306">
        <v>12</v>
      </c>
      <c r="C306" s="17" t="s">
        <v>45</v>
      </c>
      <c r="D306" s="17" t="s">
        <v>525</v>
      </c>
      <c r="E306" s="17" t="s">
        <v>136</v>
      </c>
      <c r="F306" s="17" t="s">
        <v>675</v>
      </c>
      <c r="G306">
        <v>10</v>
      </c>
      <c r="H306">
        <v>143</v>
      </c>
      <c r="I306">
        <v>350</v>
      </c>
      <c r="J306">
        <v>262.7</v>
      </c>
      <c r="K306">
        <v>48.6</v>
      </c>
      <c r="L306">
        <v>281</v>
      </c>
      <c r="M306">
        <v>-18</v>
      </c>
      <c r="N306" t="e">
        <f>_xlfn.CEILING.MATH(MATCH(FantasyPros_2019_Draft_Overall_Rankings__14[[#This Row],[Overall]],'ESPN Import'!C$3:C$752,0)/3)</f>
        <v>#N/A</v>
      </c>
    </row>
    <row r="307" spans="1:14" x14ac:dyDescent="0.35">
      <c r="A307">
        <v>300</v>
      </c>
      <c r="B307">
        <v>12</v>
      </c>
      <c r="C307" s="17" t="s">
        <v>45</v>
      </c>
      <c r="D307" s="17" t="s">
        <v>634</v>
      </c>
      <c r="E307" s="17" t="s">
        <v>166</v>
      </c>
      <c r="F307" s="17" t="s">
        <v>631</v>
      </c>
      <c r="G307">
        <v>10</v>
      </c>
      <c r="H307">
        <v>187</v>
      </c>
      <c r="I307">
        <v>341</v>
      </c>
      <c r="J307">
        <v>282.8</v>
      </c>
      <c r="K307">
        <v>19.399999999999999</v>
      </c>
      <c r="L307">
        <v>359</v>
      </c>
      <c r="M307">
        <v>59</v>
      </c>
      <c r="N307" t="e">
        <f>_xlfn.CEILING.MATH(MATCH(FantasyPros_2019_Draft_Overall_Rankings__14[[#This Row],[Overall]],'ESPN Import'!C$3:C$752,0)/3)</f>
        <v>#N/A</v>
      </c>
    </row>
    <row r="308" spans="1:14" x14ac:dyDescent="0.35">
      <c r="A308">
        <v>301</v>
      </c>
      <c r="B308">
        <v>12</v>
      </c>
      <c r="C308" s="17" t="s">
        <v>45</v>
      </c>
      <c r="D308" s="17" t="s">
        <v>645</v>
      </c>
      <c r="E308" s="17" t="s">
        <v>127</v>
      </c>
      <c r="F308" s="17" t="s">
        <v>635</v>
      </c>
      <c r="G308">
        <v>10</v>
      </c>
      <c r="H308">
        <v>169</v>
      </c>
      <c r="I308">
        <v>318</v>
      </c>
      <c r="J308">
        <v>284.7</v>
      </c>
      <c r="K308">
        <v>27.1</v>
      </c>
      <c r="L308">
        <v>373</v>
      </c>
      <c r="M308">
        <v>72</v>
      </c>
      <c r="N308" t="e">
        <f>_xlfn.CEILING.MATH(MATCH(FantasyPros_2019_Draft_Overall_Rankings__14[[#This Row],[Overall]],'ESPN Import'!C$3:C$752,0)/3)</f>
        <v>#N/A</v>
      </c>
    </row>
    <row r="309" spans="1:14" x14ac:dyDescent="0.35">
      <c r="A309">
        <v>302</v>
      </c>
      <c r="B309">
        <v>12</v>
      </c>
      <c r="C309" s="17" t="s">
        <v>45</v>
      </c>
      <c r="D309" s="17" t="s">
        <v>797</v>
      </c>
      <c r="E309" s="17" t="s">
        <v>47</v>
      </c>
      <c r="F309" s="17" t="s">
        <v>633</v>
      </c>
      <c r="G309">
        <v>11</v>
      </c>
      <c r="H309">
        <v>165</v>
      </c>
      <c r="I309">
        <v>427</v>
      </c>
      <c r="J309">
        <v>281.5</v>
      </c>
      <c r="K309">
        <v>38.200000000000003</v>
      </c>
      <c r="L309">
        <v>384</v>
      </c>
      <c r="M309">
        <v>82</v>
      </c>
      <c r="N309" t="e">
        <f>_xlfn.CEILING.MATH(MATCH(FantasyPros_2019_Draft_Overall_Rankings__14[[#This Row],[Overall]],'ESPN Import'!C$3:C$752,0)/3)</f>
        <v>#N/A</v>
      </c>
    </row>
    <row r="310" spans="1:14" x14ac:dyDescent="0.35">
      <c r="A310">
        <v>304</v>
      </c>
      <c r="B310">
        <v>12</v>
      </c>
      <c r="C310" s="17" t="s">
        <v>45</v>
      </c>
      <c r="D310" s="17" t="s">
        <v>630</v>
      </c>
      <c r="E310" s="17" t="s">
        <v>86</v>
      </c>
      <c r="F310" s="17" t="s">
        <v>646</v>
      </c>
      <c r="G310">
        <v>7</v>
      </c>
      <c r="H310">
        <v>180</v>
      </c>
      <c r="I310">
        <v>344</v>
      </c>
      <c r="J310">
        <v>284</v>
      </c>
      <c r="K310">
        <v>28.8</v>
      </c>
      <c r="L310">
        <v>242</v>
      </c>
      <c r="M310">
        <v>-62</v>
      </c>
      <c r="N310" t="e">
        <f>_xlfn.CEILING.MATH(MATCH(FantasyPros_2019_Draft_Overall_Rankings__14[[#This Row],[Overall]],'ESPN Import'!C$3:C$752,0)/3)</f>
        <v>#N/A</v>
      </c>
    </row>
    <row r="311" spans="1:14" x14ac:dyDescent="0.35">
      <c r="A311">
        <v>305</v>
      </c>
      <c r="B311">
        <v>12</v>
      </c>
      <c r="C311" s="17" t="s">
        <v>45</v>
      </c>
      <c r="D311" s="17" t="s">
        <v>746</v>
      </c>
      <c r="E311" s="17" t="s">
        <v>98</v>
      </c>
      <c r="F311" s="17" t="s">
        <v>652</v>
      </c>
      <c r="G311">
        <v>4</v>
      </c>
      <c r="H311">
        <v>118</v>
      </c>
      <c r="I311">
        <v>376</v>
      </c>
      <c r="J311">
        <v>261.39999999999998</v>
      </c>
      <c r="K311">
        <v>64.3</v>
      </c>
      <c r="N311" t="e">
        <f>_xlfn.CEILING.MATH(MATCH(FantasyPros_2019_Draft_Overall_Rankings__14[[#This Row],[Overall]],'ESPN Import'!C$3:C$752,0)/3)</f>
        <v>#N/A</v>
      </c>
    </row>
    <row r="312" spans="1:14" x14ac:dyDescent="0.35">
      <c r="A312">
        <v>306</v>
      </c>
      <c r="B312">
        <v>12</v>
      </c>
      <c r="C312" s="17" t="s">
        <v>45</v>
      </c>
      <c r="D312" s="17" t="s">
        <v>698</v>
      </c>
      <c r="E312" s="17" t="s">
        <v>89</v>
      </c>
      <c r="F312" s="17" t="s">
        <v>654</v>
      </c>
      <c r="G312">
        <v>12</v>
      </c>
      <c r="H312">
        <v>103</v>
      </c>
      <c r="I312">
        <v>348</v>
      </c>
      <c r="J312">
        <v>264.5</v>
      </c>
      <c r="K312">
        <v>43.1</v>
      </c>
      <c r="L312">
        <v>264</v>
      </c>
      <c r="M312">
        <v>-42</v>
      </c>
      <c r="N312" t="e">
        <f>_xlfn.CEILING.MATH(MATCH(FantasyPros_2019_Draft_Overall_Rankings__14[[#This Row],[Overall]],'ESPN Import'!C$3:C$752,0)/3)</f>
        <v>#N/A</v>
      </c>
    </row>
    <row r="313" spans="1:14" x14ac:dyDescent="0.35">
      <c r="A313">
        <v>307</v>
      </c>
      <c r="B313">
        <v>12</v>
      </c>
      <c r="C313" s="17" t="s">
        <v>45</v>
      </c>
      <c r="D313" s="17" t="s">
        <v>626</v>
      </c>
      <c r="E313" s="17" t="s">
        <v>152</v>
      </c>
      <c r="F313" s="17" t="s">
        <v>629</v>
      </c>
      <c r="G313">
        <v>11</v>
      </c>
      <c r="H313">
        <v>196</v>
      </c>
      <c r="I313">
        <v>393</v>
      </c>
      <c r="J313">
        <v>300.39999999999998</v>
      </c>
      <c r="K313">
        <v>45</v>
      </c>
      <c r="L313">
        <v>354</v>
      </c>
      <c r="M313">
        <v>47</v>
      </c>
      <c r="N313" t="e">
        <f>_xlfn.CEILING.MATH(MATCH(FantasyPros_2019_Draft_Overall_Rankings__14[[#This Row],[Overall]],'ESPN Import'!C$3:C$752,0)/3)</f>
        <v>#N/A</v>
      </c>
    </row>
    <row r="314" spans="1:14" x14ac:dyDescent="0.35">
      <c r="A314">
        <v>308</v>
      </c>
      <c r="B314">
        <v>12</v>
      </c>
      <c r="C314" s="17" t="s">
        <v>45</v>
      </c>
      <c r="D314" s="17" t="s">
        <v>657</v>
      </c>
      <c r="E314" s="17" t="s">
        <v>110</v>
      </c>
      <c r="F314" s="17" t="s">
        <v>658</v>
      </c>
      <c r="G314">
        <v>6</v>
      </c>
      <c r="H314">
        <v>178</v>
      </c>
      <c r="I314">
        <v>365</v>
      </c>
      <c r="J314">
        <v>283.5</v>
      </c>
      <c r="K314">
        <v>44.4</v>
      </c>
      <c r="L314">
        <v>307</v>
      </c>
      <c r="M314">
        <v>-1</v>
      </c>
      <c r="N314" t="e">
        <f>_xlfn.CEILING.MATH(MATCH(FantasyPros_2019_Draft_Overall_Rankings__14[[#This Row],[Overall]],'ESPN Import'!C$3:C$752,0)/3)</f>
        <v>#N/A</v>
      </c>
    </row>
    <row r="315" spans="1:14" x14ac:dyDescent="0.35">
      <c r="A315">
        <v>309</v>
      </c>
      <c r="B315">
        <v>12</v>
      </c>
      <c r="C315" s="17" t="s">
        <v>45</v>
      </c>
      <c r="D315" s="17" t="s">
        <v>1576</v>
      </c>
      <c r="E315" s="17" t="s">
        <v>45</v>
      </c>
      <c r="F315" s="17" t="s">
        <v>667</v>
      </c>
      <c r="G315">
        <v>5</v>
      </c>
      <c r="H315">
        <v>173</v>
      </c>
      <c r="I315">
        <v>340</v>
      </c>
      <c r="J315">
        <v>301.89999999999998</v>
      </c>
      <c r="K315">
        <v>33.5</v>
      </c>
      <c r="L315">
        <v>338</v>
      </c>
      <c r="M315">
        <v>29</v>
      </c>
      <c r="N315" t="e">
        <f>_xlfn.CEILING.MATH(MATCH(FantasyPros_2019_Draft_Overall_Rankings__14[[#This Row],[Overall]],'ESPN Import'!C$3:C$752,0)/3)</f>
        <v>#N/A</v>
      </c>
    </row>
    <row r="316" spans="1:14" x14ac:dyDescent="0.35">
      <c r="A316">
        <v>310</v>
      </c>
      <c r="B316">
        <v>12</v>
      </c>
      <c r="C316" s="17" t="s">
        <v>45</v>
      </c>
      <c r="D316" s="17" t="s">
        <v>843</v>
      </c>
      <c r="E316" s="17" t="s">
        <v>68</v>
      </c>
      <c r="F316" s="17" t="s">
        <v>664</v>
      </c>
      <c r="G316">
        <v>12</v>
      </c>
      <c r="H316">
        <v>128</v>
      </c>
      <c r="I316">
        <v>408</v>
      </c>
      <c r="J316">
        <v>252.3</v>
      </c>
      <c r="K316">
        <v>63.2</v>
      </c>
      <c r="L316">
        <v>263</v>
      </c>
      <c r="M316">
        <v>-47</v>
      </c>
      <c r="N316" t="e">
        <f>_xlfn.CEILING.MATH(MATCH(FantasyPros_2019_Draft_Overall_Rankings__14[[#This Row],[Overall]],'ESPN Import'!C$3:C$752,0)/3)</f>
        <v>#N/A</v>
      </c>
    </row>
    <row r="317" spans="1:14" x14ac:dyDescent="0.35">
      <c r="A317">
        <v>311</v>
      </c>
      <c r="B317">
        <v>12</v>
      </c>
      <c r="C317" s="17" t="s">
        <v>45</v>
      </c>
      <c r="D317" s="17" t="s">
        <v>668</v>
      </c>
      <c r="E317" s="17" t="s">
        <v>247</v>
      </c>
      <c r="F317" s="17" t="s">
        <v>669</v>
      </c>
      <c r="G317">
        <v>6</v>
      </c>
      <c r="H317">
        <v>171</v>
      </c>
      <c r="I317">
        <v>344</v>
      </c>
      <c r="J317">
        <v>295.10000000000002</v>
      </c>
      <c r="K317">
        <v>29.4</v>
      </c>
      <c r="N317" t="e">
        <f>_xlfn.CEILING.MATH(MATCH(FantasyPros_2019_Draft_Overall_Rankings__14[[#This Row],[Overall]],'ESPN Import'!C$3:C$752,0)/3)</f>
        <v>#N/A</v>
      </c>
    </row>
    <row r="318" spans="1:14" x14ac:dyDescent="0.35">
      <c r="A318">
        <v>312</v>
      </c>
      <c r="B318">
        <v>12</v>
      </c>
      <c r="C318" s="17" t="s">
        <v>45</v>
      </c>
      <c r="D318" s="17" t="s">
        <v>687</v>
      </c>
      <c r="E318" s="17" t="s">
        <v>47</v>
      </c>
      <c r="F318" s="17" t="s">
        <v>684</v>
      </c>
      <c r="G318">
        <v>11</v>
      </c>
      <c r="H318">
        <v>204</v>
      </c>
      <c r="I318">
        <v>370</v>
      </c>
      <c r="J318">
        <v>300.60000000000002</v>
      </c>
      <c r="K318">
        <v>34.799999999999997</v>
      </c>
      <c r="L318">
        <v>358</v>
      </c>
      <c r="M318">
        <v>46</v>
      </c>
      <c r="N318" t="e">
        <f>_xlfn.CEILING.MATH(MATCH(FantasyPros_2019_Draft_Overall_Rankings__14[[#This Row],[Overall]],'ESPN Import'!C$3:C$752,0)/3)</f>
        <v>#N/A</v>
      </c>
    </row>
    <row r="319" spans="1:14" x14ac:dyDescent="0.35">
      <c r="A319">
        <v>313</v>
      </c>
      <c r="B319">
        <v>12</v>
      </c>
      <c r="C319" s="17" t="s">
        <v>45</v>
      </c>
      <c r="D319" s="17" t="s">
        <v>665</v>
      </c>
      <c r="E319" s="17" t="s">
        <v>166</v>
      </c>
      <c r="F319" s="17" t="s">
        <v>686</v>
      </c>
      <c r="G319">
        <v>10</v>
      </c>
      <c r="H319">
        <v>156</v>
      </c>
      <c r="I319">
        <v>434</v>
      </c>
      <c r="J319">
        <v>305.7</v>
      </c>
      <c r="K319">
        <v>51.4</v>
      </c>
      <c r="L319">
        <v>289</v>
      </c>
      <c r="M319">
        <v>-24</v>
      </c>
      <c r="N319" t="e">
        <f>_xlfn.CEILING.MATH(MATCH(FantasyPros_2019_Draft_Overall_Rankings__14[[#This Row],[Overall]],'ESPN Import'!C$3:C$752,0)/3)</f>
        <v>#N/A</v>
      </c>
    </row>
    <row r="320" spans="1:14" x14ac:dyDescent="0.35">
      <c r="A320">
        <v>314</v>
      </c>
      <c r="B320">
        <v>12</v>
      </c>
      <c r="C320" s="17" t="s">
        <v>45</v>
      </c>
      <c r="D320" s="17" t="s">
        <v>643</v>
      </c>
      <c r="E320" s="17" t="s">
        <v>65</v>
      </c>
      <c r="F320" s="17" t="s">
        <v>673</v>
      </c>
      <c r="G320">
        <v>11</v>
      </c>
      <c r="H320">
        <v>193</v>
      </c>
      <c r="I320">
        <v>417</v>
      </c>
      <c r="J320">
        <v>281.39999999999998</v>
      </c>
      <c r="K320">
        <v>41.1</v>
      </c>
      <c r="N320" t="e">
        <f>_xlfn.CEILING.MATH(MATCH(FantasyPros_2019_Draft_Overall_Rankings__14[[#This Row],[Overall]],'ESPN Import'!C$3:C$752,0)/3)</f>
        <v>#N/A</v>
      </c>
    </row>
    <row r="321" spans="1:14" x14ac:dyDescent="0.35">
      <c r="A321">
        <v>315</v>
      </c>
      <c r="B321">
        <v>12</v>
      </c>
      <c r="C321" s="17" t="s">
        <v>45</v>
      </c>
      <c r="D321" s="17" t="s">
        <v>632</v>
      </c>
      <c r="E321" s="17" t="s">
        <v>124</v>
      </c>
      <c r="F321" s="17" t="s">
        <v>707</v>
      </c>
      <c r="G321">
        <v>11</v>
      </c>
      <c r="H321">
        <v>166</v>
      </c>
      <c r="I321">
        <v>431</v>
      </c>
      <c r="J321">
        <v>292.2</v>
      </c>
      <c r="K321">
        <v>33.200000000000003</v>
      </c>
      <c r="L321">
        <v>361</v>
      </c>
      <c r="M321">
        <v>46</v>
      </c>
      <c r="N321" t="e">
        <f>_xlfn.CEILING.MATH(MATCH(FantasyPros_2019_Draft_Overall_Rankings__14[[#This Row],[Overall]],'ESPN Import'!C$3:C$752,0)/3)</f>
        <v>#N/A</v>
      </c>
    </row>
    <row r="322" spans="1:14" x14ac:dyDescent="0.35">
      <c r="A322">
        <v>316</v>
      </c>
      <c r="B322">
        <v>12</v>
      </c>
      <c r="C322" s="17" t="s">
        <v>45</v>
      </c>
      <c r="D322" s="17" t="s">
        <v>678</v>
      </c>
      <c r="E322" s="17" t="s">
        <v>101</v>
      </c>
      <c r="F322" s="17" t="s">
        <v>679</v>
      </c>
      <c r="G322">
        <v>6</v>
      </c>
      <c r="H322">
        <v>172</v>
      </c>
      <c r="I322">
        <v>349</v>
      </c>
      <c r="J322">
        <v>297.3</v>
      </c>
      <c r="K322">
        <v>30.7</v>
      </c>
      <c r="L322">
        <v>367</v>
      </c>
      <c r="M322">
        <v>51</v>
      </c>
      <c r="N322" t="e">
        <f>_xlfn.CEILING.MATH(MATCH(FantasyPros_2019_Draft_Overall_Rankings__14[[#This Row],[Overall]],'ESPN Import'!C$3:C$752,0)/3)</f>
        <v>#N/A</v>
      </c>
    </row>
    <row r="323" spans="1:14" x14ac:dyDescent="0.35">
      <c r="A323">
        <v>317</v>
      </c>
      <c r="B323">
        <v>12</v>
      </c>
      <c r="C323" s="17" t="s">
        <v>45</v>
      </c>
      <c r="D323" s="17" t="s">
        <v>779</v>
      </c>
      <c r="E323" s="17" t="s">
        <v>107</v>
      </c>
      <c r="F323" s="17" t="s">
        <v>688</v>
      </c>
      <c r="G323">
        <v>7</v>
      </c>
      <c r="H323">
        <v>133</v>
      </c>
      <c r="I323">
        <v>406</v>
      </c>
      <c r="J323">
        <v>242.5</v>
      </c>
      <c r="K323">
        <v>64.599999999999994</v>
      </c>
      <c r="N323" t="e">
        <f>_xlfn.CEILING.MATH(MATCH(FantasyPros_2019_Draft_Overall_Rankings__14[[#This Row],[Overall]],'ESPN Import'!C$3:C$752,0)/3)</f>
        <v>#N/A</v>
      </c>
    </row>
    <row r="324" spans="1:14" x14ac:dyDescent="0.35">
      <c r="A324">
        <v>319</v>
      </c>
      <c r="B324">
        <v>12</v>
      </c>
      <c r="C324" s="17" t="s">
        <v>45</v>
      </c>
      <c r="D324" s="17" t="s">
        <v>1577</v>
      </c>
      <c r="E324" s="17" t="s">
        <v>45</v>
      </c>
      <c r="F324" s="17" t="s">
        <v>682</v>
      </c>
      <c r="G324">
        <v>4</v>
      </c>
      <c r="H324">
        <v>178</v>
      </c>
      <c r="I324">
        <v>401</v>
      </c>
      <c r="J324">
        <v>292</v>
      </c>
      <c r="K324">
        <v>47.6</v>
      </c>
      <c r="L324">
        <v>327</v>
      </c>
      <c r="M324">
        <v>8</v>
      </c>
      <c r="N324" t="e">
        <f>_xlfn.CEILING.MATH(MATCH(FantasyPros_2019_Draft_Overall_Rankings__14[[#This Row],[Overall]],'ESPN Import'!C$3:C$752,0)/3)</f>
        <v>#N/A</v>
      </c>
    </row>
    <row r="325" spans="1:14" x14ac:dyDescent="0.35">
      <c r="A325">
        <v>320</v>
      </c>
      <c r="B325">
        <v>12</v>
      </c>
      <c r="C325" s="17" t="s">
        <v>45</v>
      </c>
      <c r="D325" s="17" t="s">
        <v>1578</v>
      </c>
      <c r="E325" s="17" t="s">
        <v>45</v>
      </c>
      <c r="F325" s="17" t="s">
        <v>695</v>
      </c>
      <c r="G325">
        <v>11</v>
      </c>
      <c r="H325">
        <v>169</v>
      </c>
      <c r="I325">
        <v>383</v>
      </c>
      <c r="J325">
        <v>318.3</v>
      </c>
      <c r="K325">
        <v>40.5</v>
      </c>
      <c r="N325" t="e">
        <f>_xlfn.CEILING.MATH(MATCH(FantasyPros_2019_Draft_Overall_Rankings__14[[#This Row],[Overall]],'ESPN Import'!C$3:C$752,0)/3)</f>
        <v>#N/A</v>
      </c>
    </row>
    <row r="326" spans="1:14" x14ac:dyDescent="0.35">
      <c r="A326">
        <v>321</v>
      </c>
      <c r="B326">
        <v>12</v>
      </c>
      <c r="C326" s="17" t="s">
        <v>45</v>
      </c>
      <c r="D326" s="17" t="s">
        <v>663</v>
      </c>
      <c r="E326" s="17" t="s">
        <v>56</v>
      </c>
      <c r="F326" s="17" t="s">
        <v>692</v>
      </c>
      <c r="G326">
        <v>9</v>
      </c>
      <c r="H326">
        <v>191</v>
      </c>
      <c r="I326">
        <v>403</v>
      </c>
      <c r="J326">
        <v>290.89999999999998</v>
      </c>
      <c r="K326">
        <v>44</v>
      </c>
      <c r="N326" t="e">
        <f>_xlfn.CEILING.MATH(MATCH(FantasyPros_2019_Draft_Overall_Rankings__14[[#This Row],[Overall]],'ESPN Import'!C$3:C$752,0)/3)</f>
        <v>#N/A</v>
      </c>
    </row>
    <row r="327" spans="1:14" x14ac:dyDescent="0.35">
      <c r="A327">
        <v>322</v>
      </c>
      <c r="B327">
        <v>12</v>
      </c>
      <c r="C327" s="17" t="s">
        <v>45</v>
      </c>
      <c r="D327" s="17" t="s">
        <v>696</v>
      </c>
      <c r="E327" s="17" t="s">
        <v>50</v>
      </c>
      <c r="F327" s="17" t="s">
        <v>694</v>
      </c>
      <c r="G327">
        <v>8</v>
      </c>
      <c r="H327">
        <v>167</v>
      </c>
      <c r="I327">
        <v>449</v>
      </c>
      <c r="J327">
        <v>298.7</v>
      </c>
      <c r="K327">
        <v>56.4</v>
      </c>
      <c r="L327">
        <v>210</v>
      </c>
      <c r="M327">
        <v>-112</v>
      </c>
      <c r="N327" t="e">
        <f>_xlfn.CEILING.MATH(MATCH(FantasyPros_2019_Draft_Overall_Rankings__14[[#This Row],[Overall]],'ESPN Import'!C$3:C$752,0)/3)</f>
        <v>#N/A</v>
      </c>
    </row>
    <row r="328" spans="1:14" x14ac:dyDescent="0.35">
      <c r="A328">
        <v>323</v>
      </c>
      <c r="B328">
        <v>12</v>
      </c>
      <c r="C328" s="17" t="s">
        <v>45</v>
      </c>
      <c r="D328" s="17" t="s">
        <v>661</v>
      </c>
      <c r="E328" s="17" t="s">
        <v>136</v>
      </c>
      <c r="F328" s="17" t="s">
        <v>697</v>
      </c>
      <c r="G328">
        <v>10</v>
      </c>
      <c r="H328">
        <v>238</v>
      </c>
      <c r="I328">
        <v>421</v>
      </c>
      <c r="J328">
        <v>307.8</v>
      </c>
      <c r="K328">
        <v>40.4</v>
      </c>
      <c r="L328">
        <v>320</v>
      </c>
      <c r="M328">
        <v>-3</v>
      </c>
      <c r="N328" t="e">
        <f>_xlfn.CEILING.MATH(MATCH(FantasyPros_2019_Draft_Overall_Rankings__14[[#This Row],[Overall]],'ESPN Import'!C$3:C$752,0)/3)</f>
        <v>#N/A</v>
      </c>
    </row>
    <row r="329" spans="1:14" x14ac:dyDescent="0.35">
      <c r="A329">
        <v>324</v>
      </c>
      <c r="B329">
        <v>12</v>
      </c>
      <c r="C329" s="17" t="s">
        <v>45</v>
      </c>
      <c r="D329" s="17" t="s">
        <v>655</v>
      </c>
      <c r="E329" s="17" t="s">
        <v>124</v>
      </c>
      <c r="F329" s="17" t="s">
        <v>656</v>
      </c>
      <c r="G329">
        <v>11</v>
      </c>
      <c r="H329">
        <v>152</v>
      </c>
      <c r="I329">
        <v>408</v>
      </c>
      <c r="J329">
        <v>293</v>
      </c>
      <c r="K329">
        <v>44.1</v>
      </c>
      <c r="L329">
        <v>381</v>
      </c>
      <c r="M329">
        <v>57</v>
      </c>
      <c r="N329" t="e">
        <f>_xlfn.CEILING.MATH(MATCH(FantasyPros_2019_Draft_Overall_Rankings__14[[#This Row],[Overall]],'ESPN Import'!C$3:C$752,0)/3)</f>
        <v>#N/A</v>
      </c>
    </row>
    <row r="330" spans="1:14" x14ac:dyDescent="0.35">
      <c r="A330">
        <v>325</v>
      </c>
      <c r="B330">
        <v>12</v>
      </c>
      <c r="C330" s="17" t="s">
        <v>45</v>
      </c>
      <c r="D330" s="17" t="s">
        <v>815</v>
      </c>
      <c r="E330" s="17" t="s">
        <v>101</v>
      </c>
      <c r="F330" s="17" t="s">
        <v>699</v>
      </c>
      <c r="G330">
        <v>6</v>
      </c>
      <c r="H330">
        <v>145</v>
      </c>
      <c r="I330">
        <v>419</v>
      </c>
      <c r="J330">
        <v>270.5</v>
      </c>
      <c r="K330">
        <v>61.1</v>
      </c>
      <c r="L330">
        <v>375</v>
      </c>
      <c r="M330">
        <v>50</v>
      </c>
      <c r="N330" t="e">
        <f>_xlfn.CEILING.MATH(MATCH(FantasyPros_2019_Draft_Overall_Rankings__14[[#This Row],[Overall]],'ESPN Import'!C$3:C$752,0)/3)</f>
        <v>#N/A</v>
      </c>
    </row>
    <row r="331" spans="1:14" x14ac:dyDescent="0.35">
      <c r="A331">
        <v>326</v>
      </c>
      <c r="B331">
        <v>12</v>
      </c>
      <c r="C331" s="17" t="s">
        <v>45</v>
      </c>
      <c r="D331" s="17" t="s">
        <v>680</v>
      </c>
      <c r="E331" s="17" t="s">
        <v>107</v>
      </c>
      <c r="F331" s="17" t="s">
        <v>681</v>
      </c>
      <c r="G331">
        <v>7</v>
      </c>
      <c r="H331">
        <v>195</v>
      </c>
      <c r="I331">
        <v>348</v>
      </c>
      <c r="J331">
        <v>299.7</v>
      </c>
      <c r="K331">
        <v>21.9</v>
      </c>
      <c r="N331" t="e">
        <f>_xlfn.CEILING.MATH(MATCH(FantasyPros_2019_Draft_Overall_Rankings__14[[#This Row],[Overall]],'ESPN Import'!C$3:C$752,0)/3)</f>
        <v>#N/A</v>
      </c>
    </row>
    <row r="332" spans="1:14" x14ac:dyDescent="0.35">
      <c r="A332">
        <v>327</v>
      </c>
      <c r="B332">
        <v>12</v>
      </c>
      <c r="C332" s="17" t="s">
        <v>45</v>
      </c>
      <c r="D332" s="17" t="s">
        <v>718</v>
      </c>
      <c r="E332" s="17" t="s">
        <v>71</v>
      </c>
      <c r="F332" s="17" t="s">
        <v>703</v>
      </c>
      <c r="G332">
        <v>4</v>
      </c>
      <c r="H332">
        <v>202</v>
      </c>
      <c r="I332">
        <v>424</v>
      </c>
      <c r="J332">
        <v>299.60000000000002</v>
      </c>
      <c r="K332">
        <v>46.5</v>
      </c>
      <c r="L332">
        <v>309</v>
      </c>
      <c r="M332">
        <v>-18</v>
      </c>
      <c r="N332" t="e">
        <f>_xlfn.CEILING.MATH(MATCH(FantasyPros_2019_Draft_Overall_Rankings__14[[#This Row],[Overall]],'ESPN Import'!C$3:C$752,0)/3)</f>
        <v>#N/A</v>
      </c>
    </row>
    <row r="333" spans="1:14" x14ac:dyDescent="0.35">
      <c r="A333">
        <v>328</v>
      </c>
      <c r="B333">
        <v>12</v>
      </c>
      <c r="C333" s="17" t="s">
        <v>45</v>
      </c>
      <c r="D333" s="17" t="s">
        <v>670</v>
      </c>
      <c r="E333" s="17" t="s">
        <v>68</v>
      </c>
      <c r="F333" s="17" t="s">
        <v>671</v>
      </c>
      <c r="G333">
        <v>12</v>
      </c>
      <c r="H333">
        <v>229</v>
      </c>
      <c r="I333">
        <v>374</v>
      </c>
      <c r="J333">
        <v>310.8</v>
      </c>
      <c r="K333">
        <v>35.299999999999997</v>
      </c>
      <c r="N333" t="e">
        <f>_xlfn.CEILING.MATH(MATCH(FantasyPros_2019_Draft_Overall_Rankings__14[[#This Row],[Overall]],'ESPN Import'!C$3:C$752,0)/3)</f>
        <v>#N/A</v>
      </c>
    </row>
    <row r="334" spans="1:14" x14ac:dyDescent="0.35">
      <c r="A334">
        <v>329</v>
      </c>
      <c r="B334">
        <v>12</v>
      </c>
      <c r="C334" s="17" t="s">
        <v>45</v>
      </c>
      <c r="D334" s="17" t="s">
        <v>877</v>
      </c>
      <c r="E334" s="17" t="s">
        <v>77</v>
      </c>
      <c r="F334" s="17" t="s">
        <v>709</v>
      </c>
      <c r="G334">
        <v>9</v>
      </c>
      <c r="H334">
        <v>156</v>
      </c>
      <c r="I334">
        <v>377</v>
      </c>
      <c r="J334">
        <v>242.6</v>
      </c>
      <c r="K334">
        <v>70.5</v>
      </c>
      <c r="N334" t="e">
        <f>_xlfn.CEILING.MATH(MATCH(FantasyPros_2019_Draft_Overall_Rankings__14[[#This Row],[Overall]],'ESPN Import'!C$3:C$752,0)/3)</f>
        <v>#N/A</v>
      </c>
    </row>
    <row r="335" spans="1:14" x14ac:dyDescent="0.35">
      <c r="A335">
        <v>330</v>
      </c>
      <c r="B335">
        <v>12</v>
      </c>
      <c r="C335" s="17" t="s">
        <v>45</v>
      </c>
      <c r="D335" s="17" t="s">
        <v>791</v>
      </c>
      <c r="E335" s="17" t="s">
        <v>59</v>
      </c>
      <c r="F335" s="17" t="s">
        <v>701</v>
      </c>
      <c r="G335">
        <v>12</v>
      </c>
      <c r="H335">
        <v>182</v>
      </c>
      <c r="I335">
        <v>379</v>
      </c>
      <c r="J335">
        <v>251.5</v>
      </c>
      <c r="K335">
        <v>44.5</v>
      </c>
      <c r="L335">
        <v>291</v>
      </c>
      <c r="M335">
        <v>-39</v>
      </c>
      <c r="N335" t="e">
        <f>_xlfn.CEILING.MATH(MATCH(FantasyPros_2019_Draft_Overall_Rankings__14[[#This Row],[Overall]],'ESPN Import'!C$3:C$752,0)/3)</f>
        <v>#N/A</v>
      </c>
    </row>
    <row r="336" spans="1:14" x14ac:dyDescent="0.35">
      <c r="A336">
        <v>331</v>
      </c>
      <c r="B336">
        <v>12</v>
      </c>
      <c r="C336" s="17" t="s">
        <v>45</v>
      </c>
      <c r="D336" s="17" t="s">
        <v>659</v>
      </c>
      <c r="E336" s="17" t="s">
        <v>83</v>
      </c>
      <c r="F336" s="17" t="s">
        <v>715</v>
      </c>
      <c r="G336">
        <v>9</v>
      </c>
      <c r="H336">
        <v>240</v>
      </c>
      <c r="I336">
        <v>479</v>
      </c>
      <c r="J336">
        <v>299.39999999999998</v>
      </c>
      <c r="K336">
        <v>48.2</v>
      </c>
      <c r="N336" t="e">
        <f>_xlfn.CEILING.MATH(MATCH(FantasyPros_2019_Draft_Overall_Rankings__14[[#This Row],[Overall]],'ESPN Import'!C$3:C$752,0)/3)</f>
        <v>#N/A</v>
      </c>
    </row>
    <row r="337" spans="1:14" x14ac:dyDescent="0.35">
      <c r="A337">
        <v>332</v>
      </c>
      <c r="B337">
        <v>12</v>
      </c>
      <c r="C337" s="17" t="s">
        <v>45</v>
      </c>
      <c r="D337" s="17" t="s">
        <v>649</v>
      </c>
      <c r="E337" s="17" t="s">
        <v>104</v>
      </c>
      <c r="F337" s="17" t="s">
        <v>677</v>
      </c>
      <c r="G337">
        <v>12</v>
      </c>
      <c r="H337">
        <v>216</v>
      </c>
      <c r="I337">
        <v>378</v>
      </c>
      <c r="J337">
        <v>300.10000000000002</v>
      </c>
      <c r="K337">
        <v>46.6</v>
      </c>
      <c r="L337">
        <v>236</v>
      </c>
      <c r="M337">
        <v>-96</v>
      </c>
      <c r="N337" t="e">
        <f>_xlfn.CEILING.MATH(MATCH(FantasyPros_2019_Draft_Overall_Rankings__14[[#This Row],[Overall]],'ESPN Import'!C$3:C$752,0)/3)</f>
        <v>#N/A</v>
      </c>
    </row>
    <row r="338" spans="1:14" x14ac:dyDescent="0.35">
      <c r="A338">
        <v>333</v>
      </c>
      <c r="B338">
        <v>12</v>
      </c>
      <c r="C338" s="17" t="s">
        <v>45</v>
      </c>
      <c r="D338" s="17" t="s">
        <v>769</v>
      </c>
      <c r="E338" s="17" t="s">
        <v>53</v>
      </c>
      <c r="F338" s="17" t="s">
        <v>719</v>
      </c>
      <c r="G338">
        <v>7</v>
      </c>
      <c r="H338">
        <v>223</v>
      </c>
      <c r="I338">
        <v>416</v>
      </c>
      <c r="J338">
        <v>311</v>
      </c>
      <c r="K338">
        <v>38</v>
      </c>
      <c r="L338">
        <v>348</v>
      </c>
      <c r="M338">
        <v>15</v>
      </c>
      <c r="N338" t="e">
        <f>_xlfn.CEILING.MATH(MATCH(FantasyPros_2019_Draft_Overall_Rankings__14[[#This Row],[Overall]],'ESPN Import'!C$3:C$752,0)/3)</f>
        <v>#N/A</v>
      </c>
    </row>
    <row r="339" spans="1:14" x14ac:dyDescent="0.35">
      <c r="A339">
        <v>334</v>
      </c>
      <c r="B339">
        <v>12</v>
      </c>
      <c r="C339" s="17" t="s">
        <v>45</v>
      </c>
      <c r="D339" s="17" t="s">
        <v>1034</v>
      </c>
      <c r="E339" s="17" t="s">
        <v>121</v>
      </c>
      <c r="F339" s="17" t="s">
        <v>690</v>
      </c>
      <c r="G339">
        <v>10</v>
      </c>
      <c r="H339">
        <v>205</v>
      </c>
      <c r="I339">
        <v>397</v>
      </c>
      <c r="J339">
        <v>283.89999999999998</v>
      </c>
      <c r="K339">
        <v>46.1</v>
      </c>
      <c r="L339">
        <v>215</v>
      </c>
      <c r="M339">
        <v>-119</v>
      </c>
      <c r="N339" t="e">
        <f>_xlfn.CEILING.MATH(MATCH(FantasyPros_2019_Draft_Overall_Rankings__14[[#This Row],[Overall]],'ESPN Import'!C$3:C$752,0)/3)</f>
        <v>#N/A</v>
      </c>
    </row>
    <row r="340" spans="1:14" x14ac:dyDescent="0.35">
      <c r="A340">
        <v>335</v>
      </c>
      <c r="B340">
        <v>12</v>
      </c>
      <c r="C340" s="17" t="s">
        <v>45</v>
      </c>
      <c r="D340" s="17" t="s">
        <v>841</v>
      </c>
      <c r="E340" s="17" t="s">
        <v>62</v>
      </c>
      <c r="F340" s="17" t="s">
        <v>705</v>
      </c>
      <c r="G340">
        <v>10</v>
      </c>
      <c r="H340">
        <v>193</v>
      </c>
      <c r="I340">
        <v>374</v>
      </c>
      <c r="J340">
        <v>280.39999999999998</v>
      </c>
      <c r="K340">
        <v>56.5</v>
      </c>
      <c r="L340">
        <v>350</v>
      </c>
      <c r="M340">
        <v>15</v>
      </c>
      <c r="N340" t="e">
        <f>_xlfn.CEILING.MATH(MATCH(FantasyPros_2019_Draft_Overall_Rankings__14[[#This Row],[Overall]],'ESPN Import'!C$3:C$752,0)/3)</f>
        <v>#N/A</v>
      </c>
    </row>
    <row r="341" spans="1:14" x14ac:dyDescent="0.35">
      <c r="A341">
        <v>336</v>
      </c>
      <c r="B341">
        <v>12</v>
      </c>
      <c r="C341" s="17" t="s">
        <v>45</v>
      </c>
      <c r="D341" s="17" t="s">
        <v>647</v>
      </c>
      <c r="E341" s="17" t="s">
        <v>101</v>
      </c>
      <c r="F341" s="17" t="s">
        <v>712</v>
      </c>
      <c r="G341">
        <v>6</v>
      </c>
      <c r="H341">
        <v>239</v>
      </c>
      <c r="I341">
        <v>431</v>
      </c>
      <c r="J341">
        <v>306.3</v>
      </c>
      <c r="K341">
        <v>47.6</v>
      </c>
      <c r="N341" t="e">
        <f>_xlfn.CEILING.MATH(MATCH(FantasyPros_2019_Draft_Overall_Rankings__14[[#This Row],[Overall]],'ESPN Import'!C$3:C$752,0)/3)</f>
        <v>#N/A</v>
      </c>
    </row>
    <row r="342" spans="1:14" x14ac:dyDescent="0.35">
      <c r="A342">
        <v>337</v>
      </c>
      <c r="B342">
        <v>12</v>
      </c>
      <c r="C342" s="17" t="s">
        <v>45</v>
      </c>
      <c r="D342" s="17" t="s">
        <v>1579</v>
      </c>
      <c r="E342" s="17" t="s">
        <v>45</v>
      </c>
      <c r="F342" s="17" t="s">
        <v>710</v>
      </c>
      <c r="G342">
        <v>4</v>
      </c>
      <c r="H342">
        <v>165</v>
      </c>
      <c r="I342">
        <v>404</v>
      </c>
      <c r="J342">
        <v>317.2</v>
      </c>
      <c r="K342">
        <v>49.4</v>
      </c>
      <c r="L342">
        <v>239</v>
      </c>
      <c r="M342">
        <v>-98</v>
      </c>
      <c r="N342" t="e">
        <f>_xlfn.CEILING.MATH(MATCH(FantasyPros_2019_Draft_Overall_Rankings__14[[#This Row],[Overall]],'ESPN Import'!C$3:C$752,0)/3)</f>
        <v>#N/A</v>
      </c>
    </row>
    <row r="343" spans="1:14" x14ac:dyDescent="0.35">
      <c r="A343">
        <v>338</v>
      </c>
      <c r="B343">
        <v>12</v>
      </c>
      <c r="C343" s="17" t="s">
        <v>45</v>
      </c>
      <c r="D343" s="17" t="s">
        <v>711</v>
      </c>
      <c r="E343" s="17" t="s">
        <v>98</v>
      </c>
      <c r="F343" s="17" t="s">
        <v>714</v>
      </c>
      <c r="G343">
        <v>4</v>
      </c>
      <c r="H343">
        <v>98</v>
      </c>
      <c r="I343">
        <v>375</v>
      </c>
      <c r="J343">
        <v>291.2</v>
      </c>
      <c r="K343">
        <v>52.3</v>
      </c>
      <c r="N343" t="e">
        <f>_xlfn.CEILING.MATH(MATCH(FantasyPros_2019_Draft_Overall_Rankings__14[[#This Row],[Overall]],'ESPN Import'!C$3:C$752,0)/3)</f>
        <v>#N/A</v>
      </c>
    </row>
    <row r="344" spans="1:14" x14ac:dyDescent="0.35">
      <c r="A344">
        <v>339</v>
      </c>
      <c r="B344">
        <v>12</v>
      </c>
      <c r="C344" s="17" t="s">
        <v>45</v>
      </c>
      <c r="D344" s="17" t="s">
        <v>1580</v>
      </c>
      <c r="E344" s="17" t="s">
        <v>45</v>
      </c>
      <c r="F344" s="17" t="s">
        <v>720</v>
      </c>
      <c r="G344">
        <v>5</v>
      </c>
      <c r="H344">
        <v>141</v>
      </c>
      <c r="I344">
        <v>395</v>
      </c>
      <c r="J344">
        <v>317.3</v>
      </c>
      <c r="K344">
        <v>52.3</v>
      </c>
      <c r="L344">
        <v>357</v>
      </c>
      <c r="M344">
        <v>18</v>
      </c>
      <c r="N344" t="e">
        <f>_xlfn.CEILING.MATH(MATCH(FantasyPros_2019_Draft_Overall_Rankings__14[[#This Row],[Overall]],'ESPN Import'!C$3:C$752,0)/3)</f>
        <v>#N/A</v>
      </c>
    </row>
    <row r="345" spans="1:14" x14ac:dyDescent="0.35">
      <c r="A345">
        <v>340</v>
      </c>
      <c r="B345">
        <v>12</v>
      </c>
      <c r="C345" s="17" t="s">
        <v>45</v>
      </c>
      <c r="D345" s="17" t="s">
        <v>891</v>
      </c>
      <c r="E345" s="17" t="s">
        <v>121</v>
      </c>
      <c r="F345" s="17" t="s">
        <v>717</v>
      </c>
      <c r="G345">
        <v>10</v>
      </c>
      <c r="H345">
        <v>168</v>
      </c>
      <c r="I345">
        <v>417</v>
      </c>
      <c r="J345">
        <v>268.2</v>
      </c>
      <c r="K345">
        <v>56.2</v>
      </c>
      <c r="N345" t="e">
        <f>_xlfn.CEILING.MATH(MATCH(FantasyPros_2019_Draft_Overall_Rankings__14[[#This Row],[Overall]],'ESPN Import'!C$3:C$752,0)/3)</f>
        <v>#N/A</v>
      </c>
    </row>
    <row r="346" spans="1:14" x14ac:dyDescent="0.35">
      <c r="A346">
        <v>341</v>
      </c>
      <c r="B346">
        <v>12</v>
      </c>
      <c r="C346" s="17" t="s">
        <v>45</v>
      </c>
      <c r="D346" s="17" t="s">
        <v>702</v>
      </c>
      <c r="E346" s="17" t="s">
        <v>47</v>
      </c>
      <c r="F346" s="17" t="s">
        <v>726</v>
      </c>
      <c r="G346">
        <v>11</v>
      </c>
      <c r="H346">
        <v>227</v>
      </c>
      <c r="I346">
        <v>418</v>
      </c>
      <c r="J346">
        <v>314.10000000000002</v>
      </c>
      <c r="K346">
        <v>35.9</v>
      </c>
      <c r="N346" t="e">
        <f>_xlfn.CEILING.MATH(MATCH(FantasyPros_2019_Draft_Overall_Rankings__14[[#This Row],[Overall]],'ESPN Import'!C$3:C$752,0)/3)</f>
        <v>#N/A</v>
      </c>
    </row>
    <row r="347" spans="1:14" x14ac:dyDescent="0.35">
      <c r="A347">
        <v>342</v>
      </c>
      <c r="B347">
        <v>12</v>
      </c>
      <c r="C347" s="17" t="s">
        <v>45</v>
      </c>
      <c r="D347" s="17" t="s">
        <v>1033</v>
      </c>
      <c r="E347" s="17" t="s">
        <v>77</v>
      </c>
      <c r="F347" s="17" t="s">
        <v>736</v>
      </c>
      <c r="G347">
        <v>9</v>
      </c>
      <c r="H347">
        <v>133</v>
      </c>
      <c r="I347">
        <v>406</v>
      </c>
      <c r="J347">
        <v>284.5</v>
      </c>
      <c r="K347">
        <v>55</v>
      </c>
      <c r="L347">
        <v>253</v>
      </c>
      <c r="M347">
        <v>-89</v>
      </c>
      <c r="N347" t="e">
        <f>_xlfn.CEILING.MATH(MATCH(FantasyPros_2019_Draft_Overall_Rankings__14[[#This Row],[Overall]],'ESPN Import'!C$3:C$752,0)/3)</f>
        <v>#N/A</v>
      </c>
    </row>
    <row r="348" spans="1:14" x14ac:dyDescent="0.35">
      <c r="A348">
        <v>343</v>
      </c>
      <c r="B348">
        <v>12</v>
      </c>
      <c r="C348" s="17" t="s">
        <v>45</v>
      </c>
      <c r="D348" s="17" t="s">
        <v>1581</v>
      </c>
      <c r="E348" s="17" t="s">
        <v>45</v>
      </c>
      <c r="F348" s="17" t="s">
        <v>748</v>
      </c>
      <c r="G348">
        <v>7</v>
      </c>
      <c r="H348">
        <v>155</v>
      </c>
      <c r="I348">
        <v>395</v>
      </c>
      <c r="J348">
        <v>327.2</v>
      </c>
      <c r="K348">
        <v>44.3</v>
      </c>
      <c r="N348" t="e">
        <f>_xlfn.CEILING.MATH(MATCH(FantasyPros_2019_Draft_Overall_Rankings__14[[#This Row],[Overall]],'ESPN Import'!C$3:C$752,0)/3)</f>
        <v>#N/A</v>
      </c>
    </row>
    <row r="349" spans="1:14" x14ac:dyDescent="0.35">
      <c r="A349">
        <v>344</v>
      </c>
      <c r="B349">
        <v>12</v>
      </c>
      <c r="C349" s="17" t="s">
        <v>45</v>
      </c>
      <c r="D349" s="17" t="s">
        <v>756</v>
      </c>
      <c r="E349" s="17" t="s">
        <v>147</v>
      </c>
      <c r="F349" s="17" t="s">
        <v>738</v>
      </c>
      <c r="G349">
        <v>5</v>
      </c>
      <c r="H349">
        <v>188</v>
      </c>
      <c r="I349">
        <v>425</v>
      </c>
      <c r="J349">
        <v>328.5</v>
      </c>
      <c r="K349">
        <v>45.5</v>
      </c>
      <c r="L349">
        <v>300</v>
      </c>
      <c r="M349">
        <v>-44</v>
      </c>
      <c r="N349" t="e">
        <f>_xlfn.CEILING.MATH(MATCH(FantasyPros_2019_Draft_Overall_Rankings__14[[#This Row],[Overall]],'ESPN Import'!C$3:C$752,0)/3)</f>
        <v>#N/A</v>
      </c>
    </row>
    <row r="350" spans="1:14" x14ac:dyDescent="0.35">
      <c r="A350">
        <v>345</v>
      </c>
      <c r="B350">
        <v>12</v>
      </c>
      <c r="C350" s="17" t="s">
        <v>45</v>
      </c>
      <c r="D350" s="17" t="s">
        <v>803</v>
      </c>
      <c r="E350" s="17" t="s">
        <v>107</v>
      </c>
      <c r="F350" s="17" t="s">
        <v>728</v>
      </c>
      <c r="G350">
        <v>7</v>
      </c>
      <c r="H350">
        <v>188</v>
      </c>
      <c r="I350">
        <v>400</v>
      </c>
      <c r="J350">
        <v>276.10000000000002</v>
      </c>
      <c r="K350">
        <v>52.3</v>
      </c>
      <c r="N350" t="e">
        <f>_xlfn.CEILING.MATH(MATCH(FantasyPros_2019_Draft_Overall_Rankings__14[[#This Row],[Overall]],'ESPN Import'!C$3:C$752,0)/3)</f>
        <v>#N/A</v>
      </c>
    </row>
    <row r="351" spans="1:14" x14ac:dyDescent="0.35">
      <c r="A351">
        <v>346</v>
      </c>
      <c r="B351">
        <v>13</v>
      </c>
      <c r="C351" s="17" t="s">
        <v>45</v>
      </c>
      <c r="D351" s="17" t="s">
        <v>789</v>
      </c>
      <c r="E351" s="17" t="s">
        <v>185</v>
      </c>
      <c r="F351" s="17" t="s">
        <v>740</v>
      </c>
      <c r="G351">
        <v>5</v>
      </c>
      <c r="H351">
        <v>153</v>
      </c>
      <c r="I351">
        <v>417</v>
      </c>
      <c r="J351">
        <v>323.5</v>
      </c>
      <c r="K351">
        <v>45.3</v>
      </c>
      <c r="L351">
        <v>261</v>
      </c>
      <c r="M351">
        <v>-85</v>
      </c>
      <c r="N351" t="e">
        <f>_xlfn.CEILING.MATH(MATCH(FantasyPros_2019_Draft_Overall_Rankings__14[[#This Row],[Overall]],'ESPN Import'!C$3:C$752,0)/3)</f>
        <v>#N/A</v>
      </c>
    </row>
    <row r="352" spans="1:14" x14ac:dyDescent="0.35">
      <c r="A352">
        <v>347</v>
      </c>
      <c r="B352">
        <v>13</v>
      </c>
      <c r="C352" s="17" t="s">
        <v>45</v>
      </c>
      <c r="D352" s="17" t="s">
        <v>583</v>
      </c>
      <c r="E352" s="17" t="s">
        <v>110</v>
      </c>
      <c r="F352" s="17" t="s">
        <v>757</v>
      </c>
      <c r="G352">
        <v>6</v>
      </c>
      <c r="H352">
        <v>213</v>
      </c>
      <c r="I352">
        <v>374</v>
      </c>
      <c r="J352">
        <v>284.7</v>
      </c>
      <c r="K352">
        <v>35.1</v>
      </c>
      <c r="L352">
        <v>303</v>
      </c>
      <c r="M352">
        <v>-44</v>
      </c>
      <c r="N352" t="e">
        <f>_xlfn.CEILING.MATH(MATCH(FantasyPros_2019_Draft_Overall_Rankings__14[[#This Row],[Overall]],'ESPN Import'!C$3:C$752,0)/3)</f>
        <v>#N/A</v>
      </c>
    </row>
    <row r="353" spans="1:14" x14ac:dyDescent="0.35">
      <c r="A353">
        <v>348</v>
      </c>
      <c r="B353">
        <v>13</v>
      </c>
      <c r="C353" s="17" t="s">
        <v>45</v>
      </c>
      <c r="D353" s="17" t="s">
        <v>767</v>
      </c>
      <c r="E353" s="17" t="s">
        <v>190</v>
      </c>
      <c r="F353" s="17" t="s">
        <v>722</v>
      </c>
      <c r="G353">
        <v>10</v>
      </c>
      <c r="H353">
        <v>173</v>
      </c>
      <c r="I353">
        <v>358</v>
      </c>
      <c r="J353">
        <v>311.39999999999998</v>
      </c>
      <c r="K353">
        <v>20.8</v>
      </c>
      <c r="N353" t="e">
        <f>_xlfn.CEILING.MATH(MATCH(FantasyPros_2019_Draft_Overall_Rankings__14[[#This Row],[Overall]],'ESPN Import'!C$3:C$752,0)/3)</f>
        <v>#N/A</v>
      </c>
    </row>
    <row r="354" spans="1:14" x14ac:dyDescent="0.35">
      <c r="A354">
        <v>349</v>
      </c>
      <c r="B354">
        <v>13</v>
      </c>
      <c r="C354" s="17" t="s">
        <v>45</v>
      </c>
      <c r="D354" s="17" t="s">
        <v>873</v>
      </c>
      <c r="E354" s="17" t="s">
        <v>50</v>
      </c>
      <c r="F354" s="17" t="s">
        <v>759</v>
      </c>
      <c r="G354">
        <v>8</v>
      </c>
      <c r="H354">
        <v>177</v>
      </c>
      <c r="I354">
        <v>372</v>
      </c>
      <c r="J354">
        <v>269.60000000000002</v>
      </c>
      <c r="K354">
        <v>55.2</v>
      </c>
      <c r="L354">
        <v>217</v>
      </c>
      <c r="M354">
        <v>-132</v>
      </c>
      <c r="N354" t="e">
        <f>_xlfn.CEILING.MATH(MATCH(FantasyPros_2019_Draft_Overall_Rankings__14[[#This Row],[Overall]],'ESPN Import'!C$3:C$752,0)/3)</f>
        <v>#N/A</v>
      </c>
    </row>
    <row r="355" spans="1:14" x14ac:dyDescent="0.35">
      <c r="A355">
        <v>350</v>
      </c>
      <c r="B355">
        <v>13</v>
      </c>
      <c r="C355" s="17" t="s">
        <v>45</v>
      </c>
      <c r="D355" s="17" t="s">
        <v>831</v>
      </c>
      <c r="E355" s="17" t="s">
        <v>80</v>
      </c>
      <c r="F355" s="17" t="s">
        <v>762</v>
      </c>
      <c r="G355">
        <v>9</v>
      </c>
      <c r="H355">
        <v>230</v>
      </c>
      <c r="I355">
        <v>457</v>
      </c>
      <c r="J355">
        <v>319.60000000000002</v>
      </c>
      <c r="K355">
        <v>52.7</v>
      </c>
      <c r="L355">
        <v>204</v>
      </c>
      <c r="M355">
        <v>-146</v>
      </c>
      <c r="N355" t="e">
        <f>_xlfn.CEILING.MATH(MATCH(FantasyPros_2019_Draft_Overall_Rankings__14[[#This Row],[Overall]],'ESPN Import'!C$3:C$752,0)/3)</f>
        <v>#N/A</v>
      </c>
    </row>
    <row r="356" spans="1:14" x14ac:dyDescent="0.35">
      <c r="A356">
        <v>351</v>
      </c>
      <c r="B356">
        <v>13</v>
      </c>
      <c r="C356" s="17" t="s">
        <v>45</v>
      </c>
      <c r="D356" s="17" t="s">
        <v>638</v>
      </c>
      <c r="E356" s="17" t="s">
        <v>121</v>
      </c>
      <c r="F356" s="17" t="s">
        <v>732</v>
      </c>
      <c r="G356">
        <v>10</v>
      </c>
      <c r="H356">
        <v>240</v>
      </c>
      <c r="I356">
        <v>469</v>
      </c>
      <c r="J356">
        <v>308.8</v>
      </c>
      <c r="K356">
        <v>53.6</v>
      </c>
      <c r="N356" t="e">
        <f>_xlfn.CEILING.MATH(MATCH(FantasyPros_2019_Draft_Overall_Rankings__14[[#This Row],[Overall]],'ESPN Import'!C$3:C$752,0)/3)</f>
        <v>#N/A</v>
      </c>
    </row>
    <row r="357" spans="1:14" x14ac:dyDescent="0.35">
      <c r="A357">
        <v>352</v>
      </c>
      <c r="B357">
        <v>13</v>
      </c>
      <c r="C357" s="17" t="s">
        <v>45</v>
      </c>
      <c r="D357" s="17" t="s">
        <v>691</v>
      </c>
      <c r="E357" s="17" t="s">
        <v>98</v>
      </c>
      <c r="F357" s="17" t="s">
        <v>741</v>
      </c>
      <c r="G357">
        <v>4</v>
      </c>
      <c r="H357">
        <v>184</v>
      </c>
      <c r="I357">
        <v>421</v>
      </c>
      <c r="J357">
        <v>310.39999999999998</v>
      </c>
      <c r="K357">
        <v>49.8</v>
      </c>
      <c r="L357">
        <v>297</v>
      </c>
      <c r="M357">
        <v>-55</v>
      </c>
      <c r="N357" t="e">
        <f>_xlfn.CEILING.MATH(MATCH(FantasyPros_2019_Draft_Overall_Rankings__14[[#This Row],[Overall]],'ESPN Import'!C$3:C$752,0)/3)</f>
        <v>#N/A</v>
      </c>
    </row>
    <row r="358" spans="1:14" x14ac:dyDescent="0.35">
      <c r="A358">
        <v>353</v>
      </c>
      <c r="B358">
        <v>13</v>
      </c>
      <c r="C358" s="17" t="s">
        <v>45</v>
      </c>
      <c r="D358" s="17" t="s">
        <v>783</v>
      </c>
      <c r="E358" s="17" t="s">
        <v>127</v>
      </c>
      <c r="F358" s="17" t="s">
        <v>730</v>
      </c>
      <c r="G358">
        <v>10</v>
      </c>
      <c r="H358">
        <v>193</v>
      </c>
      <c r="I358">
        <v>392</v>
      </c>
      <c r="J358">
        <v>289.89999999999998</v>
      </c>
      <c r="K358">
        <v>59.9</v>
      </c>
      <c r="L358">
        <v>328</v>
      </c>
      <c r="M358">
        <v>-25</v>
      </c>
      <c r="N358" t="e">
        <f>_xlfn.CEILING.MATH(MATCH(FantasyPros_2019_Draft_Overall_Rankings__14[[#This Row],[Overall]],'ESPN Import'!C$3:C$752,0)/3)</f>
        <v>#N/A</v>
      </c>
    </row>
    <row r="359" spans="1:14" x14ac:dyDescent="0.35">
      <c r="A359">
        <v>355</v>
      </c>
      <c r="B359">
        <v>13</v>
      </c>
      <c r="C359" s="17" t="s">
        <v>45</v>
      </c>
      <c r="D359" s="17" t="s">
        <v>811</v>
      </c>
      <c r="E359" s="17" t="s">
        <v>190</v>
      </c>
      <c r="F359" s="17" t="s">
        <v>734</v>
      </c>
      <c r="G359">
        <v>10</v>
      </c>
      <c r="H359">
        <v>199</v>
      </c>
      <c r="I359">
        <v>375</v>
      </c>
      <c r="J359">
        <v>316.5</v>
      </c>
      <c r="K359">
        <v>42.2</v>
      </c>
      <c r="L359">
        <v>372</v>
      </c>
      <c r="M359">
        <v>17</v>
      </c>
      <c r="N359" t="e">
        <f>_xlfn.CEILING.MATH(MATCH(FantasyPros_2019_Draft_Overall_Rankings__14[[#This Row],[Overall]],'ESPN Import'!C$3:C$752,0)/3)</f>
        <v>#N/A</v>
      </c>
    </row>
    <row r="360" spans="1:14" x14ac:dyDescent="0.35">
      <c r="A360">
        <v>356</v>
      </c>
      <c r="B360">
        <v>13</v>
      </c>
      <c r="C360" s="17" t="s">
        <v>45</v>
      </c>
      <c r="D360" s="17" t="s">
        <v>676</v>
      </c>
      <c r="E360" s="17" t="s">
        <v>166</v>
      </c>
      <c r="F360" s="17" t="s">
        <v>753</v>
      </c>
      <c r="G360">
        <v>10</v>
      </c>
      <c r="H360">
        <v>232</v>
      </c>
      <c r="I360">
        <v>399</v>
      </c>
      <c r="J360">
        <v>319.5</v>
      </c>
      <c r="K360">
        <v>39.6</v>
      </c>
      <c r="N360" t="e">
        <f>_xlfn.CEILING.MATH(MATCH(FantasyPros_2019_Draft_Overall_Rankings__14[[#This Row],[Overall]],'ESPN Import'!C$3:C$752,0)/3)</f>
        <v>#N/A</v>
      </c>
    </row>
    <row r="361" spans="1:14" x14ac:dyDescent="0.35">
      <c r="A361">
        <v>357</v>
      </c>
      <c r="B361">
        <v>13</v>
      </c>
      <c r="C361" s="17" t="s">
        <v>45</v>
      </c>
      <c r="D361" s="17" t="s">
        <v>817</v>
      </c>
      <c r="E361" s="17" t="s">
        <v>166</v>
      </c>
      <c r="F361" s="17" t="s">
        <v>782</v>
      </c>
      <c r="G361">
        <v>10</v>
      </c>
      <c r="H361">
        <v>164</v>
      </c>
      <c r="I361">
        <v>350</v>
      </c>
      <c r="J361">
        <v>295.5</v>
      </c>
      <c r="K361">
        <v>25.7</v>
      </c>
      <c r="L361">
        <v>332</v>
      </c>
      <c r="M361">
        <v>-25</v>
      </c>
      <c r="N361" t="e">
        <f>_xlfn.CEILING.MATH(MATCH(FantasyPros_2019_Draft_Overall_Rankings__14[[#This Row],[Overall]],'ESPN Import'!C$3:C$752,0)/3)</f>
        <v>#N/A</v>
      </c>
    </row>
    <row r="362" spans="1:14" x14ac:dyDescent="0.35">
      <c r="A362">
        <v>358</v>
      </c>
      <c r="B362">
        <v>13</v>
      </c>
      <c r="C362" s="17" t="s">
        <v>45</v>
      </c>
      <c r="D362" s="17" t="s">
        <v>725</v>
      </c>
      <c r="E362" s="17" t="s">
        <v>104</v>
      </c>
      <c r="F362" s="17" t="s">
        <v>770</v>
      </c>
      <c r="G362">
        <v>12</v>
      </c>
      <c r="H362">
        <v>262</v>
      </c>
      <c r="I362">
        <v>433</v>
      </c>
      <c r="J362">
        <v>339.1</v>
      </c>
      <c r="K362">
        <v>44.5</v>
      </c>
      <c r="N362" t="e">
        <f>_xlfn.CEILING.MATH(MATCH(FantasyPros_2019_Draft_Overall_Rankings__14[[#This Row],[Overall]],'ESPN Import'!C$3:C$752,0)/3)</f>
        <v>#N/A</v>
      </c>
    </row>
    <row r="363" spans="1:14" x14ac:dyDescent="0.35">
      <c r="A363">
        <v>359</v>
      </c>
      <c r="B363">
        <v>13</v>
      </c>
      <c r="C363" s="17" t="s">
        <v>45</v>
      </c>
      <c r="D363" s="17" t="s">
        <v>624</v>
      </c>
      <c r="E363" s="17" t="s">
        <v>512</v>
      </c>
      <c r="F363" s="17" t="s">
        <v>724</v>
      </c>
      <c r="H363">
        <v>211</v>
      </c>
      <c r="I363">
        <v>340</v>
      </c>
      <c r="J363">
        <v>269.39999999999998</v>
      </c>
      <c r="K363">
        <v>35.1</v>
      </c>
      <c r="N363" t="e">
        <f>_xlfn.CEILING.MATH(MATCH(FantasyPros_2019_Draft_Overall_Rankings__14[[#This Row],[Overall]],'ESPN Import'!C$3:C$752,0)/3)</f>
        <v>#N/A</v>
      </c>
    </row>
    <row r="364" spans="1:14" x14ac:dyDescent="0.35">
      <c r="A364">
        <v>360</v>
      </c>
      <c r="B364">
        <v>13</v>
      </c>
      <c r="C364" s="17" t="s">
        <v>45</v>
      </c>
      <c r="D364" s="17" t="s">
        <v>1314</v>
      </c>
      <c r="E364" s="17" t="s">
        <v>121</v>
      </c>
      <c r="F364" s="17" t="s">
        <v>743</v>
      </c>
      <c r="G364">
        <v>10</v>
      </c>
      <c r="H364">
        <v>110</v>
      </c>
      <c r="I364">
        <v>427</v>
      </c>
      <c r="J364">
        <v>258.2</v>
      </c>
      <c r="K364">
        <v>54.9</v>
      </c>
      <c r="L364">
        <v>216</v>
      </c>
      <c r="M364">
        <v>-144</v>
      </c>
      <c r="N364" t="e">
        <f>_xlfn.CEILING.MATH(MATCH(FantasyPros_2019_Draft_Overall_Rankings__14[[#This Row],[Overall]],'ESPN Import'!C$3:C$752,0)/3)</f>
        <v>#N/A</v>
      </c>
    </row>
    <row r="365" spans="1:14" x14ac:dyDescent="0.35">
      <c r="A365">
        <v>361</v>
      </c>
      <c r="B365">
        <v>13</v>
      </c>
      <c r="C365" s="17" t="s">
        <v>45</v>
      </c>
      <c r="D365" s="17" t="s">
        <v>1028</v>
      </c>
      <c r="E365" s="17" t="s">
        <v>121</v>
      </c>
      <c r="F365" s="17" t="s">
        <v>766</v>
      </c>
      <c r="G365">
        <v>10</v>
      </c>
      <c r="H365">
        <v>152</v>
      </c>
      <c r="I365">
        <v>376</v>
      </c>
      <c r="J365">
        <v>299.3</v>
      </c>
      <c r="K365">
        <v>37.6</v>
      </c>
      <c r="L365">
        <v>362</v>
      </c>
      <c r="M365">
        <v>1</v>
      </c>
      <c r="N365" t="e">
        <f>_xlfn.CEILING.MATH(MATCH(FantasyPros_2019_Draft_Overall_Rankings__14[[#This Row],[Overall]],'ESPN Import'!C$3:C$752,0)/3)</f>
        <v>#N/A</v>
      </c>
    </row>
    <row r="366" spans="1:14" x14ac:dyDescent="0.35">
      <c r="A366">
        <v>362</v>
      </c>
      <c r="B366">
        <v>13</v>
      </c>
      <c r="C366" s="17" t="s">
        <v>45</v>
      </c>
      <c r="D366" s="17" t="s">
        <v>752</v>
      </c>
      <c r="E366" s="17" t="s">
        <v>50</v>
      </c>
      <c r="F366" s="17" t="s">
        <v>772</v>
      </c>
      <c r="G366">
        <v>8</v>
      </c>
      <c r="H366">
        <v>207</v>
      </c>
      <c r="I366">
        <v>400</v>
      </c>
      <c r="J366">
        <v>310.39999999999998</v>
      </c>
      <c r="K366">
        <v>55.4</v>
      </c>
      <c r="L366">
        <v>321</v>
      </c>
      <c r="M366">
        <v>-41</v>
      </c>
      <c r="N366" t="e">
        <f>_xlfn.CEILING.MATH(MATCH(FantasyPros_2019_Draft_Overall_Rankings__14[[#This Row],[Overall]],'ESPN Import'!C$3:C$752,0)/3)</f>
        <v>#N/A</v>
      </c>
    </row>
    <row r="367" spans="1:14" x14ac:dyDescent="0.35">
      <c r="A367">
        <v>363</v>
      </c>
      <c r="B367">
        <v>13</v>
      </c>
      <c r="C367" s="17" t="s">
        <v>45</v>
      </c>
      <c r="D367" s="17" t="s">
        <v>683</v>
      </c>
      <c r="E367" s="17" t="s">
        <v>98</v>
      </c>
      <c r="F367" s="17" t="s">
        <v>780</v>
      </c>
      <c r="G367">
        <v>4</v>
      </c>
      <c r="H367">
        <v>237</v>
      </c>
      <c r="I367">
        <v>408</v>
      </c>
      <c r="J367">
        <v>318.5</v>
      </c>
      <c r="K367">
        <v>34.299999999999997</v>
      </c>
      <c r="L367">
        <v>365</v>
      </c>
      <c r="M367">
        <v>2</v>
      </c>
      <c r="N367" t="e">
        <f>_xlfn.CEILING.MATH(MATCH(FantasyPros_2019_Draft_Overall_Rankings__14[[#This Row],[Overall]],'ESPN Import'!C$3:C$752,0)/3)</f>
        <v>#N/A</v>
      </c>
    </row>
    <row r="368" spans="1:14" x14ac:dyDescent="0.35">
      <c r="A368">
        <v>364</v>
      </c>
      <c r="B368">
        <v>13</v>
      </c>
      <c r="C368" s="17" t="s">
        <v>45</v>
      </c>
      <c r="D368" s="17" t="s">
        <v>765</v>
      </c>
      <c r="E368" s="17" t="s">
        <v>80</v>
      </c>
      <c r="F368" s="17" t="s">
        <v>784</v>
      </c>
      <c r="G368">
        <v>9</v>
      </c>
      <c r="H368">
        <v>215</v>
      </c>
      <c r="I368">
        <v>398</v>
      </c>
      <c r="J368">
        <v>325.39999999999998</v>
      </c>
      <c r="K368">
        <v>52</v>
      </c>
      <c r="L368">
        <v>340</v>
      </c>
      <c r="M368">
        <v>-24</v>
      </c>
      <c r="N368" t="e">
        <f>_xlfn.CEILING.MATH(MATCH(FantasyPros_2019_Draft_Overall_Rankings__14[[#This Row],[Overall]],'ESPN Import'!C$3:C$752,0)/3)</f>
        <v>#N/A</v>
      </c>
    </row>
    <row r="369" spans="1:14" x14ac:dyDescent="0.35">
      <c r="A369">
        <v>365</v>
      </c>
      <c r="B369">
        <v>13</v>
      </c>
      <c r="C369" s="17" t="s">
        <v>45</v>
      </c>
      <c r="D369" s="17" t="s">
        <v>689</v>
      </c>
      <c r="E369" s="17" t="s">
        <v>65</v>
      </c>
      <c r="F369" s="17" t="s">
        <v>812</v>
      </c>
      <c r="G369">
        <v>11</v>
      </c>
      <c r="H369">
        <v>204</v>
      </c>
      <c r="I369">
        <v>413</v>
      </c>
      <c r="J369">
        <v>313.7</v>
      </c>
      <c r="K369">
        <v>45</v>
      </c>
      <c r="N369" t="e">
        <f>_xlfn.CEILING.MATH(MATCH(FantasyPros_2019_Draft_Overall_Rankings__14[[#This Row],[Overall]],'ESPN Import'!C$3:C$752,0)/3)</f>
        <v>#N/A</v>
      </c>
    </row>
    <row r="370" spans="1:14" x14ac:dyDescent="0.35">
      <c r="A370">
        <v>366</v>
      </c>
      <c r="B370">
        <v>13</v>
      </c>
      <c r="C370" s="17" t="s">
        <v>45</v>
      </c>
      <c r="D370" s="17" t="s">
        <v>871</v>
      </c>
      <c r="E370" s="17" t="s">
        <v>127</v>
      </c>
      <c r="F370" s="17" t="s">
        <v>814</v>
      </c>
      <c r="G370">
        <v>10</v>
      </c>
      <c r="H370">
        <v>154</v>
      </c>
      <c r="I370">
        <v>402</v>
      </c>
      <c r="J370">
        <v>314.2</v>
      </c>
      <c r="K370">
        <v>58.5</v>
      </c>
      <c r="L370">
        <v>382</v>
      </c>
      <c r="M370">
        <v>16</v>
      </c>
      <c r="N370" t="e">
        <f>_xlfn.CEILING.MATH(MATCH(FantasyPros_2019_Draft_Overall_Rankings__14[[#This Row],[Overall]],'ESPN Import'!C$3:C$752,0)/3)</f>
        <v>#N/A</v>
      </c>
    </row>
    <row r="371" spans="1:14" x14ac:dyDescent="0.35">
      <c r="A371">
        <v>367</v>
      </c>
      <c r="B371">
        <v>13</v>
      </c>
      <c r="C371" s="17" t="s">
        <v>45</v>
      </c>
      <c r="D371" s="17" t="s">
        <v>651</v>
      </c>
      <c r="E371" s="17" t="s">
        <v>65</v>
      </c>
      <c r="F371" s="17" t="s">
        <v>745</v>
      </c>
      <c r="G371">
        <v>11</v>
      </c>
      <c r="H371">
        <v>249</v>
      </c>
      <c r="I371">
        <v>435</v>
      </c>
      <c r="J371">
        <v>338.7</v>
      </c>
      <c r="K371">
        <v>42.2</v>
      </c>
      <c r="N371" t="e">
        <f>_xlfn.CEILING.MATH(MATCH(FantasyPros_2019_Draft_Overall_Rankings__14[[#This Row],[Overall]],'ESPN Import'!C$3:C$752,0)/3)</f>
        <v>#N/A</v>
      </c>
    </row>
    <row r="372" spans="1:14" x14ac:dyDescent="0.35">
      <c r="A372">
        <v>368</v>
      </c>
      <c r="B372">
        <v>13</v>
      </c>
      <c r="C372" s="17" t="s">
        <v>45</v>
      </c>
      <c r="D372" s="17" t="s">
        <v>750</v>
      </c>
      <c r="E372" s="17" t="s">
        <v>166</v>
      </c>
      <c r="F372" s="17" t="s">
        <v>747</v>
      </c>
      <c r="G372">
        <v>10</v>
      </c>
      <c r="H372">
        <v>215</v>
      </c>
      <c r="I372">
        <v>383</v>
      </c>
      <c r="J372">
        <v>318.3</v>
      </c>
      <c r="K372">
        <v>48.1</v>
      </c>
      <c r="L372">
        <v>336</v>
      </c>
      <c r="M372">
        <v>-32</v>
      </c>
      <c r="N372" t="e">
        <f>_xlfn.CEILING.MATH(MATCH(FantasyPros_2019_Draft_Overall_Rankings__14[[#This Row],[Overall]],'ESPN Import'!C$3:C$752,0)/3)</f>
        <v>#N/A</v>
      </c>
    </row>
    <row r="373" spans="1:14" x14ac:dyDescent="0.35">
      <c r="A373">
        <v>369</v>
      </c>
      <c r="B373">
        <v>13</v>
      </c>
      <c r="C373" s="17" t="s">
        <v>45</v>
      </c>
      <c r="D373" s="17" t="s">
        <v>729</v>
      </c>
      <c r="E373" s="17" t="s">
        <v>147</v>
      </c>
      <c r="F373" s="17" t="s">
        <v>826</v>
      </c>
      <c r="G373">
        <v>5</v>
      </c>
      <c r="H373">
        <v>219</v>
      </c>
      <c r="I373">
        <v>386</v>
      </c>
      <c r="J373">
        <v>322.10000000000002</v>
      </c>
      <c r="K373">
        <v>50.3</v>
      </c>
      <c r="L373">
        <v>352</v>
      </c>
      <c r="M373">
        <v>-17</v>
      </c>
      <c r="N373" t="e">
        <f>_xlfn.CEILING.MATH(MATCH(FantasyPros_2019_Draft_Overall_Rankings__14[[#This Row],[Overall]],'ESPN Import'!C$3:C$752,0)/3)</f>
        <v>#N/A</v>
      </c>
    </row>
    <row r="374" spans="1:14" x14ac:dyDescent="0.35">
      <c r="A374">
        <v>370</v>
      </c>
      <c r="B374">
        <v>13</v>
      </c>
      <c r="C374" s="17" t="s">
        <v>45</v>
      </c>
      <c r="D374" s="17" t="s">
        <v>700</v>
      </c>
      <c r="E374" s="17" t="s">
        <v>110</v>
      </c>
      <c r="F374" s="17" t="s">
        <v>751</v>
      </c>
      <c r="G374">
        <v>6</v>
      </c>
      <c r="H374">
        <v>228</v>
      </c>
      <c r="I374">
        <v>383</v>
      </c>
      <c r="J374">
        <v>330.9</v>
      </c>
      <c r="K374">
        <v>43.3</v>
      </c>
      <c r="L374">
        <v>318</v>
      </c>
      <c r="M374">
        <v>-52</v>
      </c>
      <c r="N374" t="e">
        <f>_xlfn.CEILING.MATH(MATCH(FantasyPros_2019_Draft_Overall_Rankings__14[[#This Row],[Overall]],'ESPN Import'!C$3:C$752,0)/3)</f>
        <v>#N/A</v>
      </c>
    </row>
    <row r="375" spans="1:14" x14ac:dyDescent="0.35">
      <c r="A375">
        <v>371</v>
      </c>
      <c r="B375">
        <v>13</v>
      </c>
      <c r="C375" s="17" t="s">
        <v>45</v>
      </c>
      <c r="D375" s="17" t="s">
        <v>1060</v>
      </c>
      <c r="E375" s="17" t="s">
        <v>185</v>
      </c>
      <c r="F375" s="17" t="s">
        <v>755</v>
      </c>
      <c r="G375">
        <v>5</v>
      </c>
      <c r="H375">
        <v>147</v>
      </c>
      <c r="I375">
        <v>411</v>
      </c>
      <c r="J375">
        <v>291</v>
      </c>
      <c r="K375">
        <v>63</v>
      </c>
      <c r="N375" t="e">
        <f>_xlfn.CEILING.MATH(MATCH(FantasyPros_2019_Draft_Overall_Rankings__14[[#This Row],[Overall]],'ESPN Import'!C$3:C$752,0)/3)</f>
        <v>#N/A</v>
      </c>
    </row>
    <row r="376" spans="1:14" x14ac:dyDescent="0.35">
      <c r="A376">
        <v>372</v>
      </c>
      <c r="B376">
        <v>13</v>
      </c>
      <c r="C376" s="17" t="s">
        <v>45</v>
      </c>
      <c r="D376" s="17" t="s">
        <v>799</v>
      </c>
      <c r="E376" s="17" t="s">
        <v>56</v>
      </c>
      <c r="F376" s="17" t="s">
        <v>788</v>
      </c>
      <c r="G376">
        <v>9</v>
      </c>
      <c r="H376">
        <v>247</v>
      </c>
      <c r="I376">
        <v>463</v>
      </c>
      <c r="J376">
        <v>313.8</v>
      </c>
      <c r="K376">
        <v>41.2</v>
      </c>
      <c r="N376" t="e">
        <f>_xlfn.CEILING.MATH(MATCH(FantasyPros_2019_Draft_Overall_Rankings__14[[#This Row],[Overall]],'ESPN Import'!C$3:C$752,0)/3)</f>
        <v>#N/A</v>
      </c>
    </row>
    <row r="377" spans="1:14" x14ac:dyDescent="0.35">
      <c r="A377">
        <v>373</v>
      </c>
      <c r="B377">
        <v>13</v>
      </c>
      <c r="C377" s="17" t="s">
        <v>45</v>
      </c>
      <c r="D377" s="17" t="s">
        <v>620</v>
      </c>
      <c r="E377" s="17" t="s">
        <v>512</v>
      </c>
      <c r="F377" s="17" t="s">
        <v>760</v>
      </c>
      <c r="H377">
        <v>108</v>
      </c>
      <c r="I377">
        <v>406</v>
      </c>
      <c r="J377">
        <v>255.2</v>
      </c>
      <c r="K377">
        <v>73.099999999999994</v>
      </c>
      <c r="L377">
        <v>355</v>
      </c>
      <c r="M377">
        <v>-18</v>
      </c>
      <c r="N377" t="e">
        <f>_xlfn.CEILING.MATH(MATCH(FantasyPros_2019_Draft_Overall_Rankings__14[[#This Row],[Overall]],'ESPN Import'!C$3:C$752,0)/3)</f>
        <v>#N/A</v>
      </c>
    </row>
    <row r="378" spans="1:14" x14ac:dyDescent="0.35">
      <c r="A378">
        <v>374</v>
      </c>
      <c r="B378">
        <v>13</v>
      </c>
      <c r="C378" s="17" t="s">
        <v>45</v>
      </c>
      <c r="D378" s="17" t="s">
        <v>1041</v>
      </c>
      <c r="E378" s="17" t="s">
        <v>104</v>
      </c>
      <c r="F378" s="17" t="s">
        <v>774</v>
      </c>
      <c r="G378">
        <v>12</v>
      </c>
      <c r="H378">
        <v>198</v>
      </c>
      <c r="I378">
        <v>376</v>
      </c>
      <c r="J378">
        <v>295.7</v>
      </c>
      <c r="K378">
        <v>48</v>
      </c>
      <c r="N378" t="e">
        <f>_xlfn.CEILING.MATH(MATCH(FantasyPros_2019_Draft_Overall_Rankings__14[[#This Row],[Overall]],'ESPN Import'!C$3:C$752,0)/3)</f>
        <v>#N/A</v>
      </c>
    </row>
    <row r="379" spans="1:14" x14ac:dyDescent="0.35">
      <c r="A379">
        <v>375</v>
      </c>
      <c r="B379">
        <v>13</v>
      </c>
      <c r="C379" s="17" t="s">
        <v>45</v>
      </c>
      <c r="D379" s="17" t="s">
        <v>511</v>
      </c>
      <c r="E379" s="17" t="s">
        <v>512</v>
      </c>
      <c r="F379" s="17" t="s">
        <v>790</v>
      </c>
      <c r="H379">
        <v>117</v>
      </c>
      <c r="I379">
        <v>368</v>
      </c>
      <c r="J379">
        <v>271.60000000000002</v>
      </c>
      <c r="K379">
        <v>58.8</v>
      </c>
      <c r="L379">
        <v>284</v>
      </c>
      <c r="M379">
        <v>-91</v>
      </c>
      <c r="N379" t="e">
        <f>_xlfn.CEILING.MATH(MATCH(FantasyPros_2019_Draft_Overall_Rankings__14[[#This Row],[Overall]],'ESPN Import'!C$3:C$752,0)/3)</f>
        <v>#N/A</v>
      </c>
    </row>
    <row r="380" spans="1:14" x14ac:dyDescent="0.35">
      <c r="A380">
        <v>376</v>
      </c>
      <c r="B380">
        <v>13</v>
      </c>
      <c r="C380" s="17" t="s">
        <v>45</v>
      </c>
      <c r="D380" s="17" t="s">
        <v>823</v>
      </c>
      <c r="E380" s="17" t="s">
        <v>152</v>
      </c>
      <c r="F380" s="17" t="s">
        <v>776</v>
      </c>
      <c r="G380">
        <v>11</v>
      </c>
      <c r="H380">
        <v>196</v>
      </c>
      <c r="I380">
        <v>406</v>
      </c>
      <c r="J380">
        <v>323.7</v>
      </c>
      <c r="K380">
        <v>52.4</v>
      </c>
      <c r="L380">
        <v>319</v>
      </c>
      <c r="M380">
        <v>-57</v>
      </c>
      <c r="N380" t="e">
        <f>_xlfn.CEILING.MATH(MATCH(FantasyPros_2019_Draft_Overall_Rankings__14[[#This Row],[Overall]],'ESPN Import'!C$3:C$752,0)/3)</f>
        <v>#N/A</v>
      </c>
    </row>
    <row r="381" spans="1:14" x14ac:dyDescent="0.35">
      <c r="A381">
        <v>377</v>
      </c>
      <c r="B381">
        <v>13</v>
      </c>
      <c r="C381" s="17" t="s">
        <v>45</v>
      </c>
      <c r="D381" s="17" t="s">
        <v>809</v>
      </c>
      <c r="E381" s="17" t="s">
        <v>53</v>
      </c>
      <c r="F381" s="17" t="s">
        <v>794</v>
      </c>
      <c r="G381">
        <v>7</v>
      </c>
      <c r="H381">
        <v>164</v>
      </c>
      <c r="I381">
        <v>421</v>
      </c>
      <c r="J381">
        <v>286.5</v>
      </c>
      <c r="K381">
        <v>65.8</v>
      </c>
      <c r="N381" t="e">
        <f>_xlfn.CEILING.MATH(MATCH(FantasyPros_2019_Draft_Overall_Rankings__14[[#This Row],[Overall]],'ESPN Import'!C$3:C$752,0)/3)</f>
        <v>#N/A</v>
      </c>
    </row>
    <row r="382" spans="1:14" x14ac:dyDescent="0.35">
      <c r="A382">
        <v>378</v>
      </c>
      <c r="B382">
        <v>13</v>
      </c>
      <c r="C382" s="17" t="s">
        <v>45</v>
      </c>
      <c r="D382" s="17" t="s">
        <v>737</v>
      </c>
      <c r="E382" s="17" t="s">
        <v>190</v>
      </c>
      <c r="F382" s="17" t="s">
        <v>808</v>
      </c>
      <c r="G382">
        <v>10</v>
      </c>
      <c r="H382">
        <v>187</v>
      </c>
      <c r="I382">
        <v>422</v>
      </c>
      <c r="J382">
        <v>309</v>
      </c>
      <c r="K382">
        <v>56</v>
      </c>
      <c r="L382">
        <v>250</v>
      </c>
      <c r="M382">
        <v>-128</v>
      </c>
      <c r="N382" t="e">
        <f>_xlfn.CEILING.MATH(MATCH(FantasyPros_2019_Draft_Overall_Rankings__14[[#This Row],[Overall]],'ESPN Import'!C$3:C$752,0)/3)</f>
        <v>#N/A</v>
      </c>
    </row>
    <row r="383" spans="1:14" x14ac:dyDescent="0.35">
      <c r="A383">
        <v>379</v>
      </c>
      <c r="B383">
        <v>13</v>
      </c>
      <c r="C383" s="17" t="s">
        <v>45</v>
      </c>
      <c r="D383" s="17" t="s">
        <v>827</v>
      </c>
      <c r="E383" s="17" t="s">
        <v>512</v>
      </c>
      <c r="F383" s="17" t="s">
        <v>749</v>
      </c>
      <c r="H383">
        <v>253</v>
      </c>
      <c r="I383">
        <v>362</v>
      </c>
      <c r="J383">
        <v>309.8</v>
      </c>
      <c r="K383">
        <v>21.3</v>
      </c>
      <c r="L383">
        <v>235</v>
      </c>
      <c r="M383">
        <v>-144</v>
      </c>
      <c r="N383" t="e">
        <f>_xlfn.CEILING.MATH(MATCH(FantasyPros_2019_Draft_Overall_Rankings__14[[#This Row],[Overall]],'ESPN Import'!C$3:C$752,0)/3)</f>
        <v>#N/A</v>
      </c>
    </row>
    <row r="384" spans="1:14" x14ac:dyDescent="0.35">
      <c r="A384">
        <v>380</v>
      </c>
      <c r="B384">
        <v>13</v>
      </c>
      <c r="C384" s="17" t="s">
        <v>45</v>
      </c>
      <c r="D384" s="17" t="s">
        <v>847</v>
      </c>
      <c r="E384" s="17" t="s">
        <v>80</v>
      </c>
      <c r="F384" s="17" t="s">
        <v>810</v>
      </c>
      <c r="G384">
        <v>9</v>
      </c>
      <c r="H384">
        <v>198</v>
      </c>
      <c r="I384">
        <v>424</v>
      </c>
      <c r="J384">
        <v>328.2</v>
      </c>
      <c r="K384">
        <v>54.8</v>
      </c>
      <c r="L384">
        <v>209</v>
      </c>
      <c r="M384">
        <v>-171</v>
      </c>
      <c r="N384" t="e">
        <f>_xlfn.CEILING.MATH(MATCH(FantasyPros_2019_Draft_Overall_Rankings__14[[#This Row],[Overall]],'ESPN Import'!C$3:C$752,0)/3)</f>
        <v>#N/A</v>
      </c>
    </row>
    <row r="385" spans="1:14" x14ac:dyDescent="0.35">
      <c r="A385">
        <v>381</v>
      </c>
      <c r="B385">
        <v>13</v>
      </c>
      <c r="C385" s="17" t="s">
        <v>45</v>
      </c>
      <c r="D385" s="17" t="s">
        <v>777</v>
      </c>
      <c r="E385" s="17" t="s">
        <v>121</v>
      </c>
      <c r="F385" s="17" t="s">
        <v>778</v>
      </c>
      <c r="G385">
        <v>10</v>
      </c>
      <c r="H385">
        <v>162</v>
      </c>
      <c r="I385">
        <v>467</v>
      </c>
      <c r="J385">
        <v>315.60000000000002</v>
      </c>
      <c r="K385">
        <v>60.7</v>
      </c>
      <c r="L385">
        <v>376</v>
      </c>
      <c r="M385">
        <v>-5</v>
      </c>
      <c r="N385" t="e">
        <f>_xlfn.CEILING.MATH(MATCH(FantasyPros_2019_Draft_Overall_Rankings__14[[#This Row],[Overall]],'ESPN Import'!C$3:C$752,0)/3)</f>
        <v>#N/A</v>
      </c>
    </row>
    <row r="386" spans="1:14" x14ac:dyDescent="0.35">
      <c r="A386">
        <v>382</v>
      </c>
      <c r="B386">
        <v>13</v>
      </c>
      <c r="C386" s="17" t="s">
        <v>45</v>
      </c>
      <c r="D386" s="17" t="s">
        <v>813</v>
      </c>
      <c r="E386" s="17" t="s">
        <v>83</v>
      </c>
      <c r="F386" s="17" t="s">
        <v>842</v>
      </c>
      <c r="G386">
        <v>9</v>
      </c>
      <c r="H386">
        <v>213</v>
      </c>
      <c r="I386">
        <v>375</v>
      </c>
      <c r="J386">
        <v>325.60000000000002</v>
      </c>
      <c r="K386">
        <v>42.5</v>
      </c>
      <c r="N386" t="e">
        <f>_xlfn.CEILING.MATH(MATCH(FantasyPros_2019_Draft_Overall_Rankings__14[[#This Row],[Overall]],'ESPN Import'!C$3:C$752,0)/3)</f>
        <v>#N/A</v>
      </c>
    </row>
    <row r="387" spans="1:14" x14ac:dyDescent="0.35">
      <c r="A387">
        <v>383</v>
      </c>
      <c r="B387">
        <v>13</v>
      </c>
      <c r="C387" s="17" t="s">
        <v>45</v>
      </c>
      <c r="D387" s="17" t="s">
        <v>771</v>
      </c>
      <c r="E387" s="17" t="s">
        <v>180</v>
      </c>
      <c r="F387" s="17" t="s">
        <v>846</v>
      </c>
      <c r="G387">
        <v>6</v>
      </c>
      <c r="H387">
        <v>178</v>
      </c>
      <c r="I387">
        <v>406</v>
      </c>
      <c r="J387">
        <v>333.3</v>
      </c>
      <c r="K387">
        <v>47.1</v>
      </c>
      <c r="N387" t="e">
        <f>_xlfn.CEILING.MATH(MATCH(FantasyPros_2019_Draft_Overall_Rankings__14[[#This Row],[Overall]],'ESPN Import'!C$3:C$752,0)/3)</f>
        <v>#N/A</v>
      </c>
    </row>
    <row r="388" spans="1:14" x14ac:dyDescent="0.35">
      <c r="A388">
        <v>384</v>
      </c>
      <c r="B388">
        <v>13</v>
      </c>
      <c r="C388" s="17" t="s">
        <v>45</v>
      </c>
      <c r="D388" s="17" t="s">
        <v>773</v>
      </c>
      <c r="E388" s="17" t="s">
        <v>190</v>
      </c>
      <c r="F388" s="17" t="s">
        <v>786</v>
      </c>
      <c r="G388">
        <v>10</v>
      </c>
      <c r="H388">
        <v>150</v>
      </c>
      <c r="I388">
        <v>434</v>
      </c>
      <c r="J388">
        <v>326.5</v>
      </c>
      <c r="K388">
        <v>70.3</v>
      </c>
      <c r="L388">
        <v>228</v>
      </c>
      <c r="M388">
        <v>-156</v>
      </c>
      <c r="N388" t="e">
        <f>_xlfn.CEILING.MATH(MATCH(FantasyPros_2019_Draft_Overall_Rankings__14[[#This Row],[Overall]],'ESPN Import'!C$3:C$752,0)/3)</f>
        <v>#N/A</v>
      </c>
    </row>
    <row r="389" spans="1:14" x14ac:dyDescent="0.35">
      <c r="A389">
        <v>385</v>
      </c>
      <c r="B389">
        <v>13</v>
      </c>
      <c r="C389" s="17" t="s">
        <v>45</v>
      </c>
      <c r="D389" s="17" t="s">
        <v>1030</v>
      </c>
      <c r="E389" s="17" t="s">
        <v>47</v>
      </c>
      <c r="F389" s="17" t="s">
        <v>792</v>
      </c>
      <c r="G389">
        <v>11</v>
      </c>
      <c r="H389">
        <v>200</v>
      </c>
      <c r="I389">
        <v>402</v>
      </c>
      <c r="J389">
        <v>308.8</v>
      </c>
      <c r="K389">
        <v>60</v>
      </c>
      <c r="N389" t="e">
        <f>_xlfn.CEILING.MATH(MATCH(FantasyPros_2019_Draft_Overall_Rankings__14[[#This Row],[Overall]],'ESPN Import'!C$3:C$752,0)/3)</f>
        <v>#N/A</v>
      </c>
    </row>
    <row r="390" spans="1:14" x14ac:dyDescent="0.35">
      <c r="A390">
        <v>386</v>
      </c>
      <c r="B390">
        <v>13</v>
      </c>
      <c r="C390" s="17" t="s">
        <v>45</v>
      </c>
      <c r="D390" s="17" t="s">
        <v>855</v>
      </c>
      <c r="E390" s="17" t="s">
        <v>247</v>
      </c>
      <c r="F390" s="17" t="s">
        <v>850</v>
      </c>
      <c r="G390">
        <v>6</v>
      </c>
      <c r="H390">
        <v>186</v>
      </c>
      <c r="I390">
        <v>394</v>
      </c>
      <c r="J390">
        <v>312.10000000000002</v>
      </c>
      <c r="K390">
        <v>38.799999999999997</v>
      </c>
      <c r="L390">
        <v>368</v>
      </c>
      <c r="M390">
        <v>-18</v>
      </c>
      <c r="N390" t="e">
        <f>_xlfn.CEILING.MATH(MATCH(FantasyPros_2019_Draft_Overall_Rankings__14[[#This Row],[Overall]],'ESPN Import'!C$3:C$752,0)/3)</f>
        <v>#N/A</v>
      </c>
    </row>
    <row r="391" spans="1:14" x14ac:dyDescent="0.35">
      <c r="A391">
        <v>387</v>
      </c>
      <c r="B391">
        <v>13</v>
      </c>
      <c r="C391" s="17" t="s">
        <v>45</v>
      </c>
      <c r="D391" s="17" t="s">
        <v>893</v>
      </c>
      <c r="E391" s="17" t="s">
        <v>89</v>
      </c>
      <c r="F391" s="17" t="s">
        <v>820</v>
      </c>
      <c r="G391">
        <v>12</v>
      </c>
      <c r="H391">
        <v>200</v>
      </c>
      <c r="I391">
        <v>423</v>
      </c>
      <c r="J391">
        <v>330.7</v>
      </c>
      <c r="K391">
        <v>49.9</v>
      </c>
      <c r="N391" t="e">
        <f>_xlfn.CEILING.MATH(MATCH(FantasyPros_2019_Draft_Overall_Rankings__14[[#This Row],[Overall]],'ESPN Import'!C$3:C$752,0)/3)</f>
        <v>#N/A</v>
      </c>
    </row>
    <row r="392" spans="1:14" x14ac:dyDescent="0.35">
      <c r="A392">
        <v>388</v>
      </c>
      <c r="B392">
        <v>13</v>
      </c>
      <c r="C392" s="17" t="s">
        <v>45</v>
      </c>
      <c r="D392" s="17" t="s">
        <v>754</v>
      </c>
      <c r="E392" s="17" t="s">
        <v>104</v>
      </c>
      <c r="F392" s="17" t="s">
        <v>796</v>
      </c>
      <c r="G392">
        <v>12</v>
      </c>
      <c r="H392">
        <v>243</v>
      </c>
      <c r="I392">
        <v>433</v>
      </c>
      <c r="J392">
        <v>345.2</v>
      </c>
      <c r="K392">
        <v>41.7</v>
      </c>
      <c r="L392">
        <v>304</v>
      </c>
      <c r="M392">
        <v>-84</v>
      </c>
      <c r="N392" t="e">
        <f>_xlfn.CEILING.MATH(MATCH(FantasyPros_2019_Draft_Overall_Rankings__14[[#This Row],[Overall]],'ESPN Import'!C$3:C$752,0)/3)</f>
        <v>#N/A</v>
      </c>
    </row>
    <row r="393" spans="1:14" x14ac:dyDescent="0.35">
      <c r="A393">
        <v>389</v>
      </c>
      <c r="B393">
        <v>13</v>
      </c>
      <c r="C393" s="17" t="s">
        <v>45</v>
      </c>
      <c r="D393" s="17" t="s">
        <v>739</v>
      </c>
      <c r="E393" s="17" t="s">
        <v>71</v>
      </c>
      <c r="F393" s="17" t="s">
        <v>832</v>
      </c>
      <c r="G393">
        <v>4</v>
      </c>
      <c r="H393">
        <v>298</v>
      </c>
      <c r="I393">
        <v>464</v>
      </c>
      <c r="J393">
        <v>355</v>
      </c>
      <c r="K393">
        <v>40.9</v>
      </c>
      <c r="N393" t="e">
        <f>_xlfn.CEILING.MATH(MATCH(FantasyPros_2019_Draft_Overall_Rankings__14[[#This Row],[Overall]],'ESPN Import'!C$3:C$752,0)/3)</f>
        <v>#N/A</v>
      </c>
    </row>
    <row r="394" spans="1:14" x14ac:dyDescent="0.35">
      <c r="A394">
        <v>390</v>
      </c>
      <c r="B394">
        <v>13</v>
      </c>
      <c r="C394" s="17" t="s">
        <v>45</v>
      </c>
      <c r="D394" s="17" t="s">
        <v>1315</v>
      </c>
      <c r="E394" s="17" t="s">
        <v>62</v>
      </c>
      <c r="F394" s="17" t="s">
        <v>836</v>
      </c>
      <c r="G394">
        <v>10</v>
      </c>
      <c r="H394">
        <v>217</v>
      </c>
      <c r="I394">
        <v>475</v>
      </c>
      <c r="J394">
        <v>299.39999999999998</v>
      </c>
      <c r="K394">
        <v>68.900000000000006</v>
      </c>
      <c r="N394" t="e">
        <f>_xlfn.CEILING.MATH(MATCH(FantasyPros_2019_Draft_Overall_Rankings__14[[#This Row],[Overall]],'ESPN Import'!C$3:C$752,0)/3)</f>
        <v>#N/A</v>
      </c>
    </row>
    <row r="395" spans="1:14" x14ac:dyDescent="0.35">
      <c r="A395">
        <v>391</v>
      </c>
      <c r="B395">
        <v>13</v>
      </c>
      <c r="C395" s="17" t="s">
        <v>45</v>
      </c>
      <c r="D395" s="17" t="s">
        <v>721</v>
      </c>
      <c r="E395" s="17" t="s">
        <v>512</v>
      </c>
      <c r="F395" s="17" t="s">
        <v>768</v>
      </c>
      <c r="H395">
        <v>170</v>
      </c>
      <c r="I395">
        <v>353</v>
      </c>
      <c r="J395">
        <v>287.10000000000002</v>
      </c>
      <c r="K395">
        <v>45.4</v>
      </c>
      <c r="N395" t="e">
        <f>_xlfn.CEILING.MATH(MATCH(FantasyPros_2019_Draft_Overall_Rankings__14[[#This Row],[Overall]],'ESPN Import'!C$3:C$752,0)/3)</f>
        <v>#N/A</v>
      </c>
    </row>
    <row r="396" spans="1:14" x14ac:dyDescent="0.35">
      <c r="A396">
        <v>393</v>
      </c>
      <c r="B396">
        <v>13</v>
      </c>
      <c r="C396" s="17" t="s">
        <v>45</v>
      </c>
      <c r="D396" s="17" t="s">
        <v>821</v>
      </c>
      <c r="E396" s="17" t="s">
        <v>74</v>
      </c>
      <c r="F396" s="17" t="s">
        <v>802</v>
      </c>
      <c r="G396">
        <v>7</v>
      </c>
      <c r="H396">
        <v>214</v>
      </c>
      <c r="I396">
        <v>457</v>
      </c>
      <c r="J396">
        <v>344.8</v>
      </c>
      <c r="K396">
        <v>61.1</v>
      </c>
      <c r="L396">
        <v>377</v>
      </c>
      <c r="M396">
        <v>-16</v>
      </c>
      <c r="N396" t="e">
        <f>_xlfn.CEILING.MATH(MATCH(FantasyPros_2019_Draft_Overall_Rankings__14[[#This Row],[Overall]],'ESPN Import'!C$3:C$752,0)/3)</f>
        <v>#N/A</v>
      </c>
    </row>
    <row r="397" spans="1:14" x14ac:dyDescent="0.35">
      <c r="A397">
        <v>394</v>
      </c>
      <c r="B397">
        <v>13</v>
      </c>
      <c r="C397" s="17" t="s">
        <v>45</v>
      </c>
      <c r="D397" s="17" t="s">
        <v>1032</v>
      </c>
      <c r="E397" s="17" t="s">
        <v>104</v>
      </c>
      <c r="F397" s="17" t="s">
        <v>840</v>
      </c>
      <c r="G397">
        <v>12</v>
      </c>
      <c r="H397">
        <v>214</v>
      </c>
      <c r="I397">
        <v>437</v>
      </c>
      <c r="J397">
        <v>321.89999999999998</v>
      </c>
      <c r="K397">
        <v>63.4</v>
      </c>
      <c r="N397" t="e">
        <f>_xlfn.CEILING.MATH(MATCH(FantasyPros_2019_Draft_Overall_Rankings__14[[#This Row],[Overall]],'ESPN Import'!C$3:C$752,0)/3)</f>
        <v>#N/A</v>
      </c>
    </row>
    <row r="398" spans="1:14" x14ac:dyDescent="0.35">
      <c r="A398">
        <v>395</v>
      </c>
      <c r="B398">
        <v>13</v>
      </c>
      <c r="C398" s="17" t="s">
        <v>45</v>
      </c>
      <c r="D398" s="17" t="s">
        <v>706</v>
      </c>
      <c r="E398" s="17" t="s">
        <v>83</v>
      </c>
      <c r="F398" s="17" t="s">
        <v>798</v>
      </c>
      <c r="G398">
        <v>9</v>
      </c>
      <c r="H398">
        <v>278</v>
      </c>
      <c r="I398">
        <v>459</v>
      </c>
      <c r="J398">
        <v>322.89999999999998</v>
      </c>
      <c r="K398">
        <v>44.1</v>
      </c>
      <c r="L398">
        <v>351</v>
      </c>
      <c r="M398">
        <v>-44</v>
      </c>
      <c r="N398" t="e">
        <f>_xlfn.CEILING.MATH(MATCH(FantasyPros_2019_Draft_Overall_Rankings__14[[#This Row],[Overall]],'ESPN Import'!C$3:C$752,0)/3)</f>
        <v>#N/A</v>
      </c>
    </row>
    <row r="399" spans="1:14" x14ac:dyDescent="0.35">
      <c r="A399">
        <v>396</v>
      </c>
      <c r="B399">
        <v>13</v>
      </c>
      <c r="C399" s="17" t="s">
        <v>45</v>
      </c>
      <c r="D399" s="17" t="s">
        <v>895</v>
      </c>
      <c r="E399" s="17" t="s">
        <v>185</v>
      </c>
      <c r="F399" s="17" t="s">
        <v>804</v>
      </c>
      <c r="G399">
        <v>5</v>
      </c>
      <c r="H399">
        <v>214</v>
      </c>
      <c r="I399">
        <v>366</v>
      </c>
      <c r="J399">
        <v>317.39999999999998</v>
      </c>
      <c r="K399">
        <v>37.6</v>
      </c>
      <c r="L399">
        <v>370</v>
      </c>
      <c r="M399">
        <v>-26</v>
      </c>
      <c r="N399" t="e">
        <f>_xlfn.CEILING.MATH(MATCH(FantasyPros_2019_Draft_Overall_Rankings__14[[#This Row],[Overall]],'ESPN Import'!C$3:C$752,0)/3)</f>
        <v>#N/A</v>
      </c>
    </row>
    <row r="400" spans="1:14" x14ac:dyDescent="0.35">
      <c r="A400">
        <v>397</v>
      </c>
      <c r="B400">
        <v>13</v>
      </c>
      <c r="C400" s="17" t="s">
        <v>45</v>
      </c>
      <c r="D400" s="17" t="s">
        <v>1582</v>
      </c>
      <c r="E400" s="17" t="s">
        <v>45</v>
      </c>
      <c r="F400" s="17" t="s">
        <v>869</v>
      </c>
      <c r="G400">
        <v>9</v>
      </c>
      <c r="H400">
        <v>163</v>
      </c>
      <c r="I400">
        <v>419</v>
      </c>
      <c r="J400">
        <v>356.2</v>
      </c>
      <c r="K400">
        <v>40.1</v>
      </c>
      <c r="N400" t="e">
        <f>_xlfn.CEILING.MATH(MATCH(FantasyPros_2019_Draft_Overall_Rankings__14[[#This Row],[Overall]],'ESPN Import'!C$3:C$752,0)/3)</f>
        <v>#N/A</v>
      </c>
    </row>
    <row r="401" spans="1:14" x14ac:dyDescent="0.35">
      <c r="A401">
        <v>398</v>
      </c>
      <c r="B401">
        <v>13</v>
      </c>
      <c r="C401" s="17" t="s">
        <v>45</v>
      </c>
      <c r="D401" s="17" t="s">
        <v>875</v>
      </c>
      <c r="E401" s="17" t="s">
        <v>68</v>
      </c>
      <c r="F401" s="17" t="s">
        <v>828</v>
      </c>
      <c r="G401">
        <v>12</v>
      </c>
      <c r="H401">
        <v>265</v>
      </c>
      <c r="I401">
        <v>355</v>
      </c>
      <c r="J401">
        <v>312.8</v>
      </c>
      <c r="K401">
        <v>24.6</v>
      </c>
      <c r="N401" t="e">
        <f>_xlfn.CEILING.MATH(MATCH(FantasyPros_2019_Draft_Overall_Rankings__14[[#This Row],[Overall]],'ESPN Import'!C$3:C$752,0)/3)</f>
        <v>#N/A</v>
      </c>
    </row>
    <row r="402" spans="1:14" x14ac:dyDescent="0.35">
      <c r="A402">
        <v>400</v>
      </c>
      <c r="B402">
        <v>13</v>
      </c>
      <c r="C402" s="17" t="s">
        <v>45</v>
      </c>
      <c r="D402" s="17" t="s">
        <v>1583</v>
      </c>
      <c r="E402" s="17" t="s">
        <v>45</v>
      </c>
      <c r="F402" s="17" t="s">
        <v>870</v>
      </c>
      <c r="G402">
        <v>6</v>
      </c>
      <c r="H402">
        <v>252</v>
      </c>
      <c r="I402">
        <v>418</v>
      </c>
      <c r="J402">
        <v>357.7</v>
      </c>
      <c r="K402">
        <v>38.9</v>
      </c>
      <c r="N402" t="e">
        <f>_xlfn.CEILING.MATH(MATCH(FantasyPros_2019_Draft_Overall_Rankings__14[[#This Row],[Overall]],'ESPN Import'!C$3:C$752,0)/3)</f>
        <v>#N/A</v>
      </c>
    </row>
    <row r="403" spans="1:14" x14ac:dyDescent="0.35">
      <c r="A403">
        <v>402</v>
      </c>
      <c r="B403">
        <v>13</v>
      </c>
      <c r="C403" s="17" t="s">
        <v>45</v>
      </c>
      <c r="D403" s="17" t="s">
        <v>801</v>
      </c>
      <c r="E403" s="17" t="s">
        <v>152</v>
      </c>
      <c r="F403" s="17" t="s">
        <v>806</v>
      </c>
      <c r="G403">
        <v>11</v>
      </c>
      <c r="H403">
        <v>249</v>
      </c>
      <c r="I403">
        <v>414</v>
      </c>
      <c r="J403">
        <v>336.9</v>
      </c>
      <c r="K403">
        <v>42.9</v>
      </c>
      <c r="N403" t="e">
        <f>_xlfn.CEILING.MATH(MATCH(FantasyPros_2019_Draft_Overall_Rankings__14[[#This Row],[Overall]],'ESPN Import'!C$3:C$752,0)/3)</f>
        <v>#N/A</v>
      </c>
    </row>
    <row r="404" spans="1:14" x14ac:dyDescent="0.35">
      <c r="A404">
        <v>403</v>
      </c>
      <c r="B404">
        <v>13</v>
      </c>
      <c r="C404" s="17" t="s">
        <v>45</v>
      </c>
      <c r="D404" s="17" t="s">
        <v>825</v>
      </c>
      <c r="E404" s="17" t="s">
        <v>247</v>
      </c>
      <c r="F404" s="17" t="s">
        <v>856</v>
      </c>
      <c r="G404">
        <v>6</v>
      </c>
      <c r="H404">
        <v>253</v>
      </c>
      <c r="I404">
        <v>400</v>
      </c>
      <c r="J404">
        <v>337.7</v>
      </c>
      <c r="K404">
        <v>43.6</v>
      </c>
      <c r="L404">
        <v>383</v>
      </c>
      <c r="M404">
        <v>-20</v>
      </c>
      <c r="N404" t="e">
        <f>_xlfn.CEILING.MATH(MATCH(FantasyPros_2019_Draft_Overall_Rankings__14[[#This Row],[Overall]],'ESPN Import'!C$3:C$752,0)/3)</f>
        <v>#N/A</v>
      </c>
    </row>
    <row r="405" spans="1:14" x14ac:dyDescent="0.35">
      <c r="A405">
        <v>404</v>
      </c>
      <c r="B405">
        <v>13</v>
      </c>
      <c r="C405" s="17" t="s">
        <v>45</v>
      </c>
      <c r="D405" s="17" t="s">
        <v>742</v>
      </c>
      <c r="E405" s="17" t="s">
        <v>98</v>
      </c>
      <c r="F405" s="17" t="s">
        <v>816</v>
      </c>
      <c r="G405">
        <v>4</v>
      </c>
      <c r="H405">
        <v>203</v>
      </c>
      <c r="I405">
        <v>418</v>
      </c>
      <c r="J405">
        <v>341.9</v>
      </c>
      <c r="K405">
        <v>32.299999999999997</v>
      </c>
      <c r="L405">
        <v>324</v>
      </c>
      <c r="M405">
        <v>-80</v>
      </c>
      <c r="N405" t="e">
        <f>_xlfn.CEILING.MATH(MATCH(FantasyPros_2019_Draft_Overall_Rankings__14[[#This Row],[Overall]],'ESPN Import'!C$3:C$752,0)/3)</f>
        <v>#N/A</v>
      </c>
    </row>
    <row r="406" spans="1:14" x14ac:dyDescent="0.35">
      <c r="A406">
        <v>405</v>
      </c>
      <c r="B406">
        <v>13</v>
      </c>
      <c r="C406" s="17" t="s">
        <v>45</v>
      </c>
      <c r="D406" s="17" t="s">
        <v>863</v>
      </c>
      <c r="E406" s="17" t="s">
        <v>53</v>
      </c>
      <c r="F406" s="17" t="s">
        <v>822</v>
      </c>
      <c r="G406">
        <v>7</v>
      </c>
      <c r="H406">
        <v>249</v>
      </c>
      <c r="I406">
        <v>393</v>
      </c>
      <c r="J406">
        <v>343.7</v>
      </c>
      <c r="K406">
        <v>37.799999999999997</v>
      </c>
      <c r="L406">
        <v>330</v>
      </c>
      <c r="M406">
        <v>-75</v>
      </c>
      <c r="N406" t="e">
        <f>_xlfn.CEILING.MATH(MATCH(FantasyPros_2019_Draft_Overall_Rankings__14[[#This Row],[Overall]],'ESPN Import'!C$3:C$752,0)/3)</f>
        <v>#N/A</v>
      </c>
    </row>
    <row r="407" spans="1:14" x14ac:dyDescent="0.35">
      <c r="A407">
        <v>406</v>
      </c>
      <c r="B407">
        <v>13</v>
      </c>
      <c r="C407" s="17" t="s">
        <v>45</v>
      </c>
      <c r="D407" s="17" t="s">
        <v>1089</v>
      </c>
      <c r="E407" s="17" t="s">
        <v>62</v>
      </c>
      <c r="F407" s="17" t="s">
        <v>874</v>
      </c>
      <c r="G407">
        <v>10</v>
      </c>
      <c r="H407">
        <v>123</v>
      </c>
      <c r="I407">
        <v>413</v>
      </c>
      <c r="J407">
        <v>281.89999999999998</v>
      </c>
      <c r="K407">
        <v>60.3</v>
      </c>
      <c r="N407" t="e">
        <f>_xlfn.CEILING.MATH(MATCH(FantasyPros_2019_Draft_Overall_Rankings__14[[#This Row],[Overall]],'ESPN Import'!C$3:C$752,0)/3)</f>
        <v>#N/A</v>
      </c>
    </row>
    <row r="408" spans="1:14" x14ac:dyDescent="0.35">
      <c r="A408">
        <v>407</v>
      </c>
      <c r="B408">
        <v>13</v>
      </c>
      <c r="C408" s="17" t="s">
        <v>45</v>
      </c>
      <c r="D408" s="17" t="s">
        <v>829</v>
      </c>
      <c r="E408" s="17" t="s">
        <v>80</v>
      </c>
      <c r="F408" s="17" t="s">
        <v>830</v>
      </c>
      <c r="G408">
        <v>9</v>
      </c>
      <c r="H408">
        <v>279</v>
      </c>
      <c r="I408">
        <v>368</v>
      </c>
      <c r="J408">
        <v>327.8</v>
      </c>
      <c r="K408">
        <v>22</v>
      </c>
      <c r="L408">
        <v>342</v>
      </c>
      <c r="M408">
        <v>-65</v>
      </c>
      <c r="N408" t="e">
        <f>_xlfn.CEILING.MATH(MATCH(FantasyPros_2019_Draft_Overall_Rankings__14[[#This Row],[Overall]],'ESPN Import'!C$3:C$752,0)/3)</f>
        <v>#N/A</v>
      </c>
    </row>
    <row r="409" spans="1:14" x14ac:dyDescent="0.35">
      <c r="A409">
        <v>408</v>
      </c>
      <c r="B409">
        <v>13</v>
      </c>
      <c r="C409" s="17" t="s">
        <v>45</v>
      </c>
      <c r="D409" s="17" t="s">
        <v>758</v>
      </c>
      <c r="E409" s="17" t="s">
        <v>247</v>
      </c>
      <c r="F409" s="17" t="s">
        <v>878</v>
      </c>
      <c r="G409">
        <v>6</v>
      </c>
      <c r="H409">
        <v>272</v>
      </c>
      <c r="I409">
        <v>391</v>
      </c>
      <c r="J409">
        <v>330</v>
      </c>
      <c r="K409">
        <v>32.700000000000003</v>
      </c>
      <c r="N409" t="e">
        <f>_xlfn.CEILING.MATH(MATCH(FantasyPros_2019_Draft_Overall_Rankings__14[[#This Row],[Overall]],'ESPN Import'!C$3:C$752,0)/3)</f>
        <v>#N/A</v>
      </c>
    </row>
    <row r="410" spans="1:14" x14ac:dyDescent="0.35">
      <c r="A410">
        <v>409</v>
      </c>
      <c r="B410">
        <v>13</v>
      </c>
      <c r="C410" s="17" t="s">
        <v>45</v>
      </c>
      <c r="D410" s="17" t="s">
        <v>733</v>
      </c>
      <c r="E410" s="17" t="s">
        <v>101</v>
      </c>
      <c r="F410" s="17" t="s">
        <v>860</v>
      </c>
      <c r="G410">
        <v>6</v>
      </c>
      <c r="H410">
        <v>201</v>
      </c>
      <c r="I410">
        <v>405</v>
      </c>
      <c r="J410">
        <v>347.8</v>
      </c>
      <c r="K410">
        <v>32.1</v>
      </c>
      <c r="N410" t="e">
        <f>_xlfn.CEILING.MATH(MATCH(FantasyPros_2019_Draft_Overall_Rankings__14[[#This Row],[Overall]],'ESPN Import'!C$3:C$752,0)/3)</f>
        <v>#N/A</v>
      </c>
    </row>
    <row r="411" spans="1:14" x14ac:dyDescent="0.35">
      <c r="A411">
        <v>410</v>
      </c>
      <c r="B411">
        <v>14</v>
      </c>
      <c r="C411" s="17" t="s">
        <v>45</v>
      </c>
      <c r="D411" s="17" t="s">
        <v>1043</v>
      </c>
      <c r="E411" s="17" t="s">
        <v>86</v>
      </c>
      <c r="F411" s="17" t="s">
        <v>868</v>
      </c>
      <c r="G411">
        <v>7</v>
      </c>
      <c r="H411">
        <v>280</v>
      </c>
      <c r="I411">
        <v>423</v>
      </c>
      <c r="J411">
        <v>353</v>
      </c>
      <c r="K411">
        <v>41.4</v>
      </c>
      <c r="L411">
        <v>366</v>
      </c>
      <c r="M411">
        <v>-44</v>
      </c>
      <c r="N411" t="e">
        <f>_xlfn.CEILING.MATH(MATCH(FantasyPros_2019_Draft_Overall_Rankings__14[[#This Row],[Overall]],'ESPN Import'!C$3:C$752,0)/3)</f>
        <v>#N/A</v>
      </c>
    </row>
    <row r="412" spans="1:14" x14ac:dyDescent="0.35">
      <c r="A412">
        <v>411</v>
      </c>
      <c r="B412">
        <v>14</v>
      </c>
      <c r="C412" s="17" t="s">
        <v>45</v>
      </c>
      <c r="D412" s="17" t="s">
        <v>481</v>
      </c>
      <c r="E412" s="17" t="s">
        <v>512</v>
      </c>
      <c r="F412" s="17" t="s">
        <v>872</v>
      </c>
      <c r="H412">
        <v>167</v>
      </c>
      <c r="I412">
        <v>343</v>
      </c>
      <c r="J412">
        <v>282</v>
      </c>
      <c r="K412">
        <v>56</v>
      </c>
      <c r="N412" t="e">
        <f>_xlfn.CEILING.MATH(MATCH(FantasyPros_2019_Draft_Overall_Rankings__14[[#This Row],[Overall]],'ESPN Import'!C$3:C$752,0)/3)</f>
        <v>#N/A</v>
      </c>
    </row>
    <row r="413" spans="1:14" x14ac:dyDescent="0.35">
      <c r="A413">
        <v>412</v>
      </c>
      <c r="B413">
        <v>14</v>
      </c>
      <c r="C413" s="17" t="s">
        <v>45</v>
      </c>
      <c r="D413" s="17" t="s">
        <v>851</v>
      </c>
      <c r="E413" s="17" t="s">
        <v>161</v>
      </c>
      <c r="F413" s="17" t="s">
        <v>824</v>
      </c>
      <c r="G413">
        <v>8</v>
      </c>
      <c r="H413">
        <v>239</v>
      </c>
      <c r="I413">
        <v>397</v>
      </c>
      <c r="J413">
        <v>344.8</v>
      </c>
      <c r="K413">
        <v>50.6</v>
      </c>
      <c r="L413">
        <v>380</v>
      </c>
      <c r="M413">
        <v>-32</v>
      </c>
      <c r="N413" t="e">
        <f>_xlfn.CEILING.MATH(MATCH(FantasyPros_2019_Draft_Overall_Rankings__14[[#This Row],[Overall]],'ESPN Import'!C$3:C$752,0)/3)</f>
        <v>#N/A</v>
      </c>
    </row>
    <row r="414" spans="1:14" x14ac:dyDescent="0.35">
      <c r="A414">
        <v>413</v>
      </c>
      <c r="B414">
        <v>14</v>
      </c>
      <c r="C414" s="17" t="s">
        <v>45</v>
      </c>
      <c r="D414" s="17" t="s">
        <v>1124</v>
      </c>
      <c r="E414" s="17" t="s">
        <v>47</v>
      </c>
      <c r="F414" s="17" t="s">
        <v>844</v>
      </c>
      <c r="G414">
        <v>11</v>
      </c>
      <c r="H414">
        <v>259</v>
      </c>
      <c r="I414">
        <v>392</v>
      </c>
      <c r="J414">
        <v>334.3</v>
      </c>
      <c r="K414">
        <v>40.700000000000003</v>
      </c>
      <c r="N414" t="e">
        <f>_xlfn.CEILING.MATH(MATCH(FantasyPros_2019_Draft_Overall_Rankings__14[[#This Row],[Overall]],'ESPN Import'!C$3:C$752,0)/3)</f>
        <v>#N/A</v>
      </c>
    </row>
    <row r="415" spans="1:14" x14ac:dyDescent="0.35">
      <c r="A415">
        <v>414</v>
      </c>
      <c r="B415">
        <v>14</v>
      </c>
      <c r="C415" s="17" t="s">
        <v>45</v>
      </c>
      <c r="D415" s="17" t="s">
        <v>859</v>
      </c>
      <c r="E415" s="17" t="s">
        <v>62</v>
      </c>
      <c r="F415" s="17" t="s">
        <v>886</v>
      </c>
      <c r="G415">
        <v>10</v>
      </c>
      <c r="H415">
        <v>181</v>
      </c>
      <c r="I415">
        <v>390</v>
      </c>
      <c r="J415">
        <v>338.5</v>
      </c>
      <c r="K415">
        <v>35.4</v>
      </c>
      <c r="N415" t="e">
        <f>_xlfn.CEILING.MATH(MATCH(FantasyPros_2019_Draft_Overall_Rankings__14[[#This Row],[Overall]],'ESPN Import'!C$3:C$752,0)/3)</f>
        <v>#N/A</v>
      </c>
    </row>
    <row r="416" spans="1:14" x14ac:dyDescent="0.35">
      <c r="A416">
        <v>415</v>
      </c>
      <c r="B416">
        <v>14</v>
      </c>
      <c r="C416" s="17" t="s">
        <v>45</v>
      </c>
      <c r="D416" s="17" t="s">
        <v>1316</v>
      </c>
      <c r="E416" s="17" t="s">
        <v>147</v>
      </c>
      <c r="F416" s="17" t="s">
        <v>881</v>
      </c>
      <c r="G416">
        <v>5</v>
      </c>
      <c r="H416">
        <v>167</v>
      </c>
      <c r="I416">
        <v>476</v>
      </c>
      <c r="J416">
        <v>293.60000000000002</v>
      </c>
      <c r="K416">
        <v>82.8</v>
      </c>
      <c r="N416" t="e">
        <f>_xlfn.CEILING.MATH(MATCH(FantasyPros_2019_Draft_Overall_Rankings__14[[#This Row],[Overall]],'ESPN Import'!C$3:C$752,0)/3)</f>
        <v>#N/A</v>
      </c>
    </row>
    <row r="417" spans="1:14" x14ac:dyDescent="0.35">
      <c r="A417">
        <v>416</v>
      </c>
      <c r="B417">
        <v>14</v>
      </c>
      <c r="C417" s="17" t="s">
        <v>45</v>
      </c>
      <c r="D417" s="17" t="s">
        <v>795</v>
      </c>
      <c r="E417" s="17" t="s">
        <v>180</v>
      </c>
      <c r="F417" s="17" t="s">
        <v>852</v>
      </c>
      <c r="G417">
        <v>6</v>
      </c>
      <c r="H417">
        <v>174</v>
      </c>
      <c r="I417">
        <v>453</v>
      </c>
      <c r="J417">
        <v>361</v>
      </c>
      <c r="K417">
        <v>50.2</v>
      </c>
      <c r="L417">
        <v>248</v>
      </c>
      <c r="M417">
        <v>-168</v>
      </c>
      <c r="N417" t="e">
        <f>_xlfn.CEILING.MATH(MATCH(FantasyPros_2019_Draft_Overall_Rankings__14[[#This Row],[Overall]],'ESPN Import'!C$3:C$752,0)/3)</f>
        <v>#N/A</v>
      </c>
    </row>
    <row r="418" spans="1:14" x14ac:dyDescent="0.35">
      <c r="A418">
        <v>417</v>
      </c>
      <c r="B418">
        <v>14</v>
      </c>
      <c r="C418" s="17" t="s">
        <v>45</v>
      </c>
      <c r="D418" s="17" t="s">
        <v>913</v>
      </c>
      <c r="E418" s="17" t="s">
        <v>185</v>
      </c>
      <c r="F418" s="17" t="s">
        <v>876</v>
      </c>
      <c r="G418">
        <v>5</v>
      </c>
      <c r="H418">
        <v>308</v>
      </c>
      <c r="I418">
        <v>378</v>
      </c>
      <c r="J418">
        <v>345.5</v>
      </c>
      <c r="K418">
        <v>19.399999999999999</v>
      </c>
      <c r="N418" t="e">
        <f>_xlfn.CEILING.MATH(MATCH(FantasyPros_2019_Draft_Overall_Rankings__14[[#This Row],[Overall]],'ESPN Import'!C$3:C$752,0)/3)</f>
        <v>#N/A</v>
      </c>
    </row>
    <row r="419" spans="1:14" x14ac:dyDescent="0.35">
      <c r="A419">
        <v>418</v>
      </c>
      <c r="B419">
        <v>14</v>
      </c>
      <c r="C419" s="17" t="s">
        <v>45</v>
      </c>
      <c r="D419" s="17" t="s">
        <v>781</v>
      </c>
      <c r="E419" s="17" t="s">
        <v>56</v>
      </c>
      <c r="F419" s="17" t="s">
        <v>800</v>
      </c>
      <c r="G419">
        <v>9</v>
      </c>
      <c r="H419">
        <v>251</v>
      </c>
      <c r="I419">
        <v>481</v>
      </c>
      <c r="J419">
        <v>336.5</v>
      </c>
      <c r="K419">
        <v>54.9</v>
      </c>
      <c r="N419" t="e">
        <f>_xlfn.CEILING.MATH(MATCH(FantasyPros_2019_Draft_Overall_Rankings__14[[#This Row],[Overall]],'ESPN Import'!C$3:C$752,0)/3)</f>
        <v>#N/A</v>
      </c>
    </row>
    <row r="420" spans="1:14" x14ac:dyDescent="0.35">
      <c r="A420">
        <v>419</v>
      </c>
      <c r="B420">
        <v>14</v>
      </c>
      <c r="C420" s="17" t="s">
        <v>45</v>
      </c>
      <c r="D420" s="17" t="s">
        <v>775</v>
      </c>
      <c r="E420" s="17" t="s">
        <v>185</v>
      </c>
      <c r="F420" s="17" t="s">
        <v>858</v>
      </c>
      <c r="G420">
        <v>5</v>
      </c>
      <c r="H420">
        <v>181</v>
      </c>
      <c r="I420">
        <v>463</v>
      </c>
      <c r="J420">
        <v>366.8</v>
      </c>
      <c r="K420">
        <v>40.1</v>
      </c>
      <c r="N420" t="e">
        <f>_xlfn.CEILING.MATH(MATCH(FantasyPros_2019_Draft_Overall_Rankings__14[[#This Row],[Overall]],'ESPN Import'!C$3:C$752,0)/3)</f>
        <v>#N/A</v>
      </c>
    </row>
    <row r="421" spans="1:14" x14ac:dyDescent="0.35">
      <c r="A421">
        <v>420</v>
      </c>
      <c r="B421">
        <v>14</v>
      </c>
      <c r="C421" s="17" t="s">
        <v>45</v>
      </c>
      <c r="D421" s="17" t="s">
        <v>889</v>
      </c>
      <c r="E421" s="17" t="s">
        <v>180</v>
      </c>
      <c r="F421" s="17" t="s">
        <v>884</v>
      </c>
      <c r="G421">
        <v>6</v>
      </c>
      <c r="H421">
        <v>302</v>
      </c>
      <c r="I421">
        <v>361</v>
      </c>
      <c r="J421">
        <v>337.2</v>
      </c>
      <c r="K421">
        <v>19.100000000000001</v>
      </c>
      <c r="L421">
        <v>317</v>
      </c>
      <c r="M421">
        <v>-103</v>
      </c>
      <c r="N421" t="e">
        <f>_xlfn.CEILING.MATH(MATCH(FantasyPros_2019_Draft_Overall_Rankings__14[[#This Row],[Overall]],'ESPN Import'!C$3:C$752,0)/3)</f>
        <v>#N/A</v>
      </c>
    </row>
    <row r="422" spans="1:14" x14ac:dyDescent="0.35">
      <c r="A422">
        <v>421</v>
      </c>
      <c r="B422">
        <v>14</v>
      </c>
      <c r="C422" s="17" t="s">
        <v>45</v>
      </c>
      <c r="D422" s="17" t="s">
        <v>837</v>
      </c>
      <c r="E422" s="17" t="s">
        <v>152</v>
      </c>
      <c r="F422" s="17" t="s">
        <v>882</v>
      </c>
      <c r="G422">
        <v>11</v>
      </c>
      <c r="H422">
        <v>192</v>
      </c>
      <c r="I422">
        <v>451</v>
      </c>
      <c r="J422">
        <v>304.60000000000002</v>
      </c>
      <c r="K422">
        <v>75.400000000000006</v>
      </c>
      <c r="N422" t="e">
        <f>_xlfn.CEILING.MATH(MATCH(FantasyPros_2019_Draft_Overall_Rankings__14[[#This Row],[Overall]],'ESPN Import'!C$3:C$752,0)/3)</f>
        <v>#N/A</v>
      </c>
    </row>
    <row r="423" spans="1:14" x14ac:dyDescent="0.35">
      <c r="A423">
        <v>422</v>
      </c>
      <c r="B423">
        <v>14</v>
      </c>
      <c r="C423" s="17" t="s">
        <v>45</v>
      </c>
      <c r="D423" s="17" t="s">
        <v>1036</v>
      </c>
      <c r="E423" s="17" t="s">
        <v>166</v>
      </c>
      <c r="F423" s="17" t="s">
        <v>907</v>
      </c>
      <c r="G423">
        <v>10</v>
      </c>
      <c r="H423">
        <v>213</v>
      </c>
      <c r="I423">
        <v>415</v>
      </c>
      <c r="J423">
        <v>367.2</v>
      </c>
      <c r="K423">
        <v>35.1</v>
      </c>
      <c r="N423" t="e">
        <f>_xlfn.CEILING.MATH(MATCH(FantasyPros_2019_Draft_Overall_Rankings__14[[#This Row],[Overall]],'ESPN Import'!C$3:C$752,0)/3)</f>
        <v>#N/A</v>
      </c>
    </row>
    <row r="424" spans="1:14" x14ac:dyDescent="0.35">
      <c r="A424">
        <v>423</v>
      </c>
      <c r="B424">
        <v>14</v>
      </c>
      <c r="C424" s="17" t="s">
        <v>45</v>
      </c>
      <c r="D424" s="17" t="s">
        <v>1035</v>
      </c>
      <c r="E424" s="17" t="s">
        <v>53</v>
      </c>
      <c r="F424" s="17" t="s">
        <v>894</v>
      </c>
      <c r="G424">
        <v>7</v>
      </c>
      <c r="H424">
        <v>82</v>
      </c>
      <c r="I424">
        <v>429</v>
      </c>
      <c r="J424">
        <v>317.39999999999998</v>
      </c>
      <c r="K424">
        <v>71</v>
      </c>
      <c r="L424">
        <v>238</v>
      </c>
      <c r="M424">
        <v>-185</v>
      </c>
      <c r="N424" t="e">
        <f>_xlfn.CEILING.MATH(MATCH(FantasyPros_2019_Draft_Overall_Rankings__14[[#This Row],[Overall]],'ESPN Import'!C$3:C$752,0)/3)</f>
        <v>#N/A</v>
      </c>
    </row>
    <row r="425" spans="1:14" x14ac:dyDescent="0.35">
      <c r="A425">
        <v>424</v>
      </c>
      <c r="B425">
        <v>14</v>
      </c>
      <c r="C425" s="17" t="s">
        <v>45</v>
      </c>
      <c r="D425" s="17" t="s">
        <v>1099</v>
      </c>
      <c r="E425" s="17" t="s">
        <v>80</v>
      </c>
      <c r="F425" s="17" t="s">
        <v>862</v>
      </c>
      <c r="G425">
        <v>9</v>
      </c>
      <c r="H425">
        <v>294</v>
      </c>
      <c r="I425">
        <v>432</v>
      </c>
      <c r="J425">
        <v>359.2</v>
      </c>
      <c r="K425">
        <v>39.299999999999997</v>
      </c>
      <c r="N425" t="e">
        <f>_xlfn.CEILING.MATH(MATCH(FantasyPros_2019_Draft_Overall_Rankings__14[[#This Row],[Overall]],'ESPN Import'!C$3:C$752,0)/3)</f>
        <v>#N/A</v>
      </c>
    </row>
    <row r="426" spans="1:14" x14ac:dyDescent="0.35">
      <c r="A426">
        <v>425</v>
      </c>
      <c r="B426">
        <v>14</v>
      </c>
      <c r="C426" s="17" t="s">
        <v>45</v>
      </c>
      <c r="D426" s="17" t="s">
        <v>885</v>
      </c>
      <c r="E426" s="17" t="s">
        <v>247</v>
      </c>
      <c r="F426" s="17" t="s">
        <v>1038</v>
      </c>
      <c r="G426">
        <v>6</v>
      </c>
      <c r="H426">
        <v>233</v>
      </c>
      <c r="I426">
        <v>419</v>
      </c>
      <c r="J426">
        <v>349.2</v>
      </c>
      <c r="K426">
        <v>50.8</v>
      </c>
      <c r="N426" t="e">
        <f>_xlfn.CEILING.MATH(MATCH(FantasyPros_2019_Draft_Overall_Rankings__14[[#This Row],[Overall]],'ESPN Import'!C$3:C$752,0)/3)</f>
        <v>#N/A</v>
      </c>
    </row>
    <row r="427" spans="1:14" x14ac:dyDescent="0.35">
      <c r="A427">
        <v>426</v>
      </c>
      <c r="B427">
        <v>14</v>
      </c>
      <c r="C427" s="17" t="s">
        <v>45</v>
      </c>
      <c r="D427" s="17" t="s">
        <v>839</v>
      </c>
      <c r="E427" s="17" t="s">
        <v>512</v>
      </c>
      <c r="F427" s="17" t="s">
        <v>897</v>
      </c>
      <c r="H427">
        <v>271</v>
      </c>
      <c r="I427">
        <v>330</v>
      </c>
      <c r="J427">
        <v>298.39999999999998</v>
      </c>
      <c r="K427">
        <v>20</v>
      </c>
      <c r="N427" t="e">
        <f>_xlfn.CEILING.MATH(MATCH(FantasyPros_2019_Draft_Overall_Rankings__14[[#This Row],[Overall]],'ESPN Import'!C$3:C$752,0)/3)</f>
        <v>#N/A</v>
      </c>
    </row>
    <row r="428" spans="1:14" x14ac:dyDescent="0.35">
      <c r="A428">
        <v>427</v>
      </c>
      <c r="B428">
        <v>14</v>
      </c>
      <c r="C428" s="17" t="s">
        <v>45</v>
      </c>
      <c r="D428" s="17" t="s">
        <v>900</v>
      </c>
      <c r="E428" s="17" t="s">
        <v>101</v>
      </c>
      <c r="F428" s="17" t="s">
        <v>864</v>
      </c>
      <c r="G428">
        <v>6</v>
      </c>
      <c r="H428">
        <v>243</v>
      </c>
      <c r="I428">
        <v>409</v>
      </c>
      <c r="J428">
        <v>357.7</v>
      </c>
      <c r="K428">
        <v>39.200000000000003</v>
      </c>
      <c r="N428" t="e">
        <f>_xlfn.CEILING.MATH(MATCH(FantasyPros_2019_Draft_Overall_Rankings__14[[#This Row],[Overall]],'ESPN Import'!C$3:C$752,0)/3)</f>
        <v>#N/A</v>
      </c>
    </row>
    <row r="429" spans="1:14" x14ac:dyDescent="0.35">
      <c r="A429">
        <v>428</v>
      </c>
      <c r="B429">
        <v>14</v>
      </c>
      <c r="C429" s="17" t="s">
        <v>45</v>
      </c>
      <c r="D429" s="17" t="s">
        <v>763</v>
      </c>
      <c r="E429" s="17" t="s">
        <v>512</v>
      </c>
      <c r="F429" s="17" t="s">
        <v>903</v>
      </c>
      <c r="H429">
        <v>281</v>
      </c>
      <c r="I429">
        <v>358</v>
      </c>
      <c r="J429">
        <v>312.7</v>
      </c>
      <c r="K429">
        <v>24</v>
      </c>
      <c r="N429" t="e">
        <f>_xlfn.CEILING.MATH(MATCH(FantasyPros_2019_Draft_Overall_Rankings__14[[#This Row],[Overall]],'ESPN Import'!C$3:C$752,0)/3)</f>
        <v>#N/A</v>
      </c>
    </row>
    <row r="430" spans="1:14" x14ac:dyDescent="0.35">
      <c r="A430">
        <v>429</v>
      </c>
      <c r="B430">
        <v>14</v>
      </c>
      <c r="C430" s="17" t="s">
        <v>45</v>
      </c>
      <c r="D430" s="17" t="s">
        <v>833</v>
      </c>
      <c r="E430" s="17" t="s">
        <v>98</v>
      </c>
      <c r="F430" s="17" t="s">
        <v>818</v>
      </c>
      <c r="G430">
        <v>4</v>
      </c>
      <c r="H430">
        <v>279</v>
      </c>
      <c r="I430">
        <v>488</v>
      </c>
      <c r="J430">
        <v>338</v>
      </c>
      <c r="K430">
        <v>58.6</v>
      </c>
      <c r="N430" t="e">
        <f>_xlfn.CEILING.MATH(MATCH(FantasyPros_2019_Draft_Overall_Rankings__14[[#This Row],[Overall]],'ESPN Import'!C$3:C$752,0)/3)</f>
        <v>#N/A</v>
      </c>
    </row>
    <row r="431" spans="1:14" x14ac:dyDescent="0.35">
      <c r="A431">
        <v>430</v>
      </c>
      <c r="B431">
        <v>14</v>
      </c>
      <c r="C431" s="17" t="s">
        <v>45</v>
      </c>
      <c r="D431" s="17" t="s">
        <v>883</v>
      </c>
      <c r="E431" s="17" t="s">
        <v>107</v>
      </c>
      <c r="F431" s="17" t="s">
        <v>890</v>
      </c>
      <c r="G431">
        <v>7</v>
      </c>
      <c r="H431">
        <v>192</v>
      </c>
      <c r="I431">
        <v>361</v>
      </c>
      <c r="J431">
        <v>320.10000000000002</v>
      </c>
      <c r="K431">
        <v>34.5</v>
      </c>
      <c r="L431">
        <v>339</v>
      </c>
      <c r="M431">
        <v>-91</v>
      </c>
      <c r="N431" t="e">
        <f>_xlfn.CEILING.MATH(MATCH(FantasyPros_2019_Draft_Overall_Rankings__14[[#This Row],[Overall]],'ESPN Import'!C$3:C$752,0)/3)</f>
        <v>#N/A</v>
      </c>
    </row>
    <row r="432" spans="1:14" x14ac:dyDescent="0.35">
      <c r="A432">
        <v>431</v>
      </c>
      <c r="B432">
        <v>14</v>
      </c>
      <c r="C432" s="17" t="s">
        <v>45</v>
      </c>
      <c r="D432" s="17" t="s">
        <v>674</v>
      </c>
      <c r="E432" s="17" t="s">
        <v>512</v>
      </c>
      <c r="F432" s="17" t="s">
        <v>911</v>
      </c>
      <c r="H432">
        <v>156</v>
      </c>
      <c r="I432">
        <v>343</v>
      </c>
      <c r="J432">
        <v>266</v>
      </c>
      <c r="K432">
        <v>68.2</v>
      </c>
      <c r="L432">
        <v>280</v>
      </c>
      <c r="M432">
        <v>-151</v>
      </c>
      <c r="N432" t="e">
        <f>_xlfn.CEILING.MATH(MATCH(FantasyPros_2019_Draft_Overall_Rankings__14[[#This Row],[Overall]],'ESPN Import'!C$3:C$752,0)/3)</f>
        <v>#N/A</v>
      </c>
    </row>
    <row r="433" spans="1:14" x14ac:dyDescent="0.35">
      <c r="A433">
        <v>432</v>
      </c>
      <c r="B433">
        <v>14</v>
      </c>
      <c r="C433" s="17" t="s">
        <v>45</v>
      </c>
      <c r="D433" s="17" t="s">
        <v>908</v>
      </c>
      <c r="E433" s="17" t="s">
        <v>110</v>
      </c>
      <c r="F433" s="17" t="s">
        <v>834</v>
      </c>
      <c r="G433">
        <v>6</v>
      </c>
      <c r="H433">
        <v>286</v>
      </c>
      <c r="I433">
        <v>478</v>
      </c>
      <c r="J433">
        <v>344</v>
      </c>
      <c r="K433">
        <v>58.1</v>
      </c>
      <c r="N433" t="e">
        <f>_xlfn.CEILING.MATH(MATCH(FantasyPros_2019_Draft_Overall_Rankings__14[[#This Row],[Overall]],'ESPN Import'!C$3:C$752,0)/3)</f>
        <v>#N/A</v>
      </c>
    </row>
    <row r="434" spans="1:14" x14ac:dyDescent="0.35">
      <c r="A434">
        <v>433</v>
      </c>
      <c r="B434">
        <v>14</v>
      </c>
      <c r="C434" s="17" t="s">
        <v>45</v>
      </c>
      <c r="D434" s="17" t="s">
        <v>887</v>
      </c>
      <c r="E434" s="17" t="s">
        <v>53</v>
      </c>
      <c r="F434" s="17" t="s">
        <v>888</v>
      </c>
      <c r="G434">
        <v>7</v>
      </c>
      <c r="H434">
        <v>253</v>
      </c>
      <c r="I434">
        <v>429</v>
      </c>
      <c r="J434">
        <v>327.7</v>
      </c>
      <c r="K434">
        <v>45.9</v>
      </c>
      <c r="N434" t="e">
        <f>_xlfn.CEILING.MATH(MATCH(FantasyPros_2019_Draft_Overall_Rankings__14[[#This Row],[Overall]],'ESPN Import'!C$3:C$752,0)/3)</f>
        <v>#N/A</v>
      </c>
    </row>
    <row r="435" spans="1:14" x14ac:dyDescent="0.35">
      <c r="A435">
        <v>434</v>
      </c>
      <c r="B435">
        <v>14</v>
      </c>
      <c r="C435" s="17" t="s">
        <v>45</v>
      </c>
      <c r="D435" s="17" t="s">
        <v>1256</v>
      </c>
      <c r="E435" s="17" t="s">
        <v>107</v>
      </c>
      <c r="F435" s="17" t="s">
        <v>866</v>
      </c>
      <c r="G435">
        <v>7</v>
      </c>
      <c r="H435">
        <v>235</v>
      </c>
      <c r="I435">
        <v>435</v>
      </c>
      <c r="J435">
        <v>329</v>
      </c>
      <c r="K435">
        <v>57.1</v>
      </c>
      <c r="N435" t="e">
        <f>_xlfn.CEILING.MATH(MATCH(FantasyPros_2019_Draft_Overall_Rankings__14[[#This Row],[Overall]],'ESPN Import'!C$3:C$752,0)/3)</f>
        <v>#N/A</v>
      </c>
    </row>
    <row r="436" spans="1:14" x14ac:dyDescent="0.35">
      <c r="A436">
        <v>435</v>
      </c>
      <c r="B436">
        <v>14</v>
      </c>
      <c r="C436" s="17" t="s">
        <v>45</v>
      </c>
      <c r="D436" s="17" t="s">
        <v>1080</v>
      </c>
      <c r="E436" s="17" t="s">
        <v>124</v>
      </c>
      <c r="F436" s="17" t="s">
        <v>879</v>
      </c>
      <c r="G436">
        <v>11</v>
      </c>
      <c r="H436">
        <v>257</v>
      </c>
      <c r="I436">
        <v>418</v>
      </c>
      <c r="J436">
        <v>364.4</v>
      </c>
      <c r="K436">
        <v>46.4</v>
      </c>
      <c r="L436">
        <v>331</v>
      </c>
      <c r="M436">
        <v>-104</v>
      </c>
      <c r="N436" t="e">
        <f>_xlfn.CEILING.MATH(MATCH(FantasyPros_2019_Draft_Overall_Rankings__14[[#This Row],[Overall]],'ESPN Import'!C$3:C$752,0)/3)</f>
        <v>#N/A</v>
      </c>
    </row>
    <row r="437" spans="1:14" x14ac:dyDescent="0.35">
      <c r="A437">
        <v>436</v>
      </c>
      <c r="B437">
        <v>14</v>
      </c>
      <c r="C437" s="17" t="s">
        <v>45</v>
      </c>
      <c r="D437" s="17" t="s">
        <v>867</v>
      </c>
      <c r="E437" s="17" t="s">
        <v>56</v>
      </c>
      <c r="F437" s="17" t="s">
        <v>1044</v>
      </c>
      <c r="G437">
        <v>9</v>
      </c>
      <c r="H437">
        <v>332</v>
      </c>
      <c r="I437">
        <v>414</v>
      </c>
      <c r="J437">
        <v>374.9</v>
      </c>
      <c r="K437">
        <v>24.6</v>
      </c>
      <c r="N437" t="e">
        <f>_xlfn.CEILING.MATH(MATCH(FantasyPros_2019_Draft_Overall_Rankings__14[[#This Row],[Overall]],'ESPN Import'!C$3:C$752,0)/3)</f>
        <v>#N/A</v>
      </c>
    </row>
    <row r="438" spans="1:14" x14ac:dyDescent="0.35">
      <c r="A438">
        <v>437</v>
      </c>
      <c r="B438">
        <v>14</v>
      </c>
      <c r="C438" s="17" t="s">
        <v>45</v>
      </c>
      <c r="D438" s="17" t="s">
        <v>865</v>
      </c>
      <c r="E438" s="17" t="s">
        <v>53</v>
      </c>
      <c r="F438" s="17" t="s">
        <v>892</v>
      </c>
      <c r="G438">
        <v>7</v>
      </c>
      <c r="H438">
        <v>287</v>
      </c>
      <c r="I438">
        <v>444</v>
      </c>
      <c r="J438">
        <v>368.9</v>
      </c>
      <c r="K438">
        <v>46.9</v>
      </c>
      <c r="N438" t="e">
        <f>_xlfn.CEILING.MATH(MATCH(FantasyPros_2019_Draft_Overall_Rankings__14[[#This Row],[Overall]],'ESPN Import'!C$3:C$752,0)/3)</f>
        <v>#N/A</v>
      </c>
    </row>
    <row r="439" spans="1:14" x14ac:dyDescent="0.35">
      <c r="A439">
        <v>438</v>
      </c>
      <c r="B439">
        <v>14</v>
      </c>
      <c r="C439" s="17" t="s">
        <v>45</v>
      </c>
      <c r="D439" s="17" t="s">
        <v>713</v>
      </c>
      <c r="E439" s="17" t="s">
        <v>512</v>
      </c>
      <c r="F439" s="17" t="s">
        <v>896</v>
      </c>
      <c r="H439">
        <v>228</v>
      </c>
      <c r="I439">
        <v>407</v>
      </c>
      <c r="J439">
        <v>292</v>
      </c>
      <c r="K439">
        <v>63.7</v>
      </c>
      <c r="N439" t="e">
        <f>_xlfn.CEILING.MATH(MATCH(FantasyPros_2019_Draft_Overall_Rankings__14[[#This Row],[Overall]],'ESPN Import'!C$3:C$752,0)/3)</f>
        <v>#N/A</v>
      </c>
    </row>
    <row r="440" spans="1:14" x14ac:dyDescent="0.35">
      <c r="A440">
        <v>439</v>
      </c>
      <c r="B440">
        <v>14</v>
      </c>
      <c r="C440" s="17" t="s">
        <v>45</v>
      </c>
      <c r="D440" s="17" t="s">
        <v>1227</v>
      </c>
      <c r="E440" s="17" t="s">
        <v>68</v>
      </c>
      <c r="F440" s="17" t="s">
        <v>899</v>
      </c>
      <c r="G440">
        <v>12</v>
      </c>
      <c r="H440">
        <v>259</v>
      </c>
      <c r="I440">
        <v>405</v>
      </c>
      <c r="J440">
        <v>345.1</v>
      </c>
      <c r="K440">
        <v>48.1</v>
      </c>
      <c r="N440" t="e">
        <f>_xlfn.CEILING.MATH(MATCH(FantasyPros_2019_Draft_Overall_Rankings__14[[#This Row],[Overall]],'ESPN Import'!C$3:C$752,0)/3)</f>
        <v>#N/A</v>
      </c>
    </row>
    <row r="441" spans="1:14" x14ac:dyDescent="0.35">
      <c r="A441">
        <v>440</v>
      </c>
      <c r="B441">
        <v>14</v>
      </c>
      <c r="C441" s="17" t="s">
        <v>45</v>
      </c>
      <c r="D441" s="17" t="s">
        <v>1085</v>
      </c>
      <c r="E441" s="17" t="s">
        <v>62</v>
      </c>
      <c r="F441" s="17" t="s">
        <v>1046</v>
      </c>
      <c r="G441">
        <v>10</v>
      </c>
      <c r="H441">
        <v>286</v>
      </c>
      <c r="I441">
        <v>417</v>
      </c>
      <c r="J441">
        <v>376.7</v>
      </c>
      <c r="K441">
        <v>32.6</v>
      </c>
      <c r="N441" t="e">
        <f>_xlfn.CEILING.MATH(MATCH(FantasyPros_2019_Draft_Overall_Rankings__14[[#This Row],[Overall]],'ESPN Import'!C$3:C$752,0)/3)</f>
        <v>#N/A</v>
      </c>
    </row>
    <row r="442" spans="1:14" x14ac:dyDescent="0.35">
      <c r="A442">
        <v>441</v>
      </c>
      <c r="B442">
        <v>14</v>
      </c>
      <c r="C442" s="17" t="s">
        <v>45</v>
      </c>
      <c r="D442" s="17" t="s">
        <v>1042</v>
      </c>
      <c r="E442" s="17" t="s">
        <v>124</v>
      </c>
      <c r="F442" s="17" t="s">
        <v>912</v>
      </c>
      <c r="G442">
        <v>11</v>
      </c>
      <c r="H442">
        <v>216</v>
      </c>
      <c r="I442">
        <v>358</v>
      </c>
      <c r="J442">
        <v>332.3</v>
      </c>
      <c r="K442">
        <v>25.8</v>
      </c>
      <c r="N442" t="e">
        <f>_xlfn.CEILING.MATH(MATCH(FantasyPros_2019_Draft_Overall_Rankings__14[[#This Row],[Overall]],'ESPN Import'!C$3:C$752,0)/3)</f>
        <v>#N/A</v>
      </c>
    </row>
    <row r="443" spans="1:14" x14ac:dyDescent="0.35">
      <c r="A443">
        <v>442</v>
      </c>
      <c r="B443">
        <v>14</v>
      </c>
      <c r="C443" s="17" t="s">
        <v>45</v>
      </c>
      <c r="D443" s="17" t="s">
        <v>1114</v>
      </c>
      <c r="E443" s="17" t="s">
        <v>110</v>
      </c>
      <c r="F443" s="17" t="s">
        <v>1048</v>
      </c>
      <c r="G443">
        <v>6</v>
      </c>
      <c r="H443">
        <v>307</v>
      </c>
      <c r="I443">
        <v>408</v>
      </c>
      <c r="J443">
        <v>379</v>
      </c>
      <c r="K443">
        <v>28</v>
      </c>
      <c r="N443" t="e">
        <f>_xlfn.CEILING.MATH(MATCH(FantasyPros_2019_Draft_Overall_Rankings__14[[#This Row],[Overall]],'ESPN Import'!C$3:C$752,0)/3)</f>
        <v>#N/A</v>
      </c>
    </row>
    <row r="444" spans="1:14" x14ac:dyDescent="0.35">
      <c r="A444">
        <v>443</v>
      </c>
      <c r="B444">
        <v>14</v>
      </c>
      <c r="C444" s="17" t="s">
        <v>45</v>
      </c>
      <c r="D444" s="17" t="s">
        <v>898</v>
      </c>
      <c r="E444" s="17" t="s">
        <v>247</v>
      </c>
      <c r="F444" s="17" t="s">
        <v>901</v>
      </c>
      <c r="G444">
        <v>6</v>
      </c>
      <c r="H444">
        <v>270</v>
      </c>
      <c r="I444">
        <v>462</v>
      </c>
      <c r="J444">
        <v>369.6</v>
      </c>
      <c r="K444">
        <v>49.6</v>
      </c>
      <c r="L444">
        <v>333</v>
      </c>
      <c r="M444">
        <v>-110</v>
      </c>
      <c r="N444" t="e">
        <f>_xlfn.CEILING.MATH(MATCH(FantasyPros_2019_Draft_Overall_Rankings__14[[#This Row],[Overall]],'ESPN Import'!C$3:C$752,0)/3)</f>
        <v>#N/A</v>
      </c>
    </row>
    <row r="445" spans="1:14" x14ac:dyDescent="0.35">
      <c r="A445">
        <v>444</v>
      </c>
      <c r="B445">
        <v>14</v>
      </c>
      <c r="C445" s="17" t="s">
        <v>45</v>
      </c>
      <c r="D445" s="17" t="s">
        <v>819</v>
      </c>
      <c r="E445" s="17" t="s">
        <v>512</v>
      </c>
      <c r="F445" s="17" t="s">
        <v>1058</v>
      </c>
      <c r="H445">
        <v>267</v>
      </c>
      <c r="I445">
        <v>335</v>
      </c>
      <c r="J445">
        <v>313.2</v>
      </c>
      <c r="K445">
        <v>25.3</v>
      </c>
      <c r="N445" t="e">
        <f>_xlfn.CEILING.MATH(MATCH(FantasyPros_2019_Draft_Overall_Rankings__14[[#This Row],[Overall]],'ESPN Import'!C$3:C$752,0)/3)</f>
        <v>#N/A</v>
      </c>
    </row>
    <row r="446" spans="1:14" x14ac:dyDescent="0.35">
      <c r="A446">
        <v>445</v>
      </c>
      <c r="B446">
        <v>14</v>
      </c>
      <c r="C446" s="17" t="s">
        <v>45</v>
      </c>
      <c r="D446" s="17" t="s">
        <v>1317</v>
      </c>
      <c r="E446" s="17" t="s">
        <v>56</v>
      </c>
      <c r="F446" s="17" t="s">
        <v>905</v>
      </c>
      <c r="G446">
        <v>9</v>
      </c>
      <c r="H446">
        <v>246</v>
      </c>
      <c r="I446">
        <v>334</v>
      </c>
      <c r="J446">
        <v>276</v>
      </c>
      <c r="K446">
        <v>35.700000000000003</v>
      </c>
      <c r="N446" t="e">
        <f>_xlfn.CEILING.MATH(MATCH(FantasyPros_2019_Draft_Overall_Rankings__14[[#This Row],[Overall]],'ESPN Import'!C$3:C$752,0)/3)</f>
        <v>#N/A</v>
      </c>
    </row>
    <row r="447" spans="1:14" x14ac:dyDescent="0.35">
      <c r="A447">
        <v>446</v>
      </c>
      <c r="B447">
        <v>14</v>
      </c>
      <c r="C447" s="17" t="s">
        <v>45</v>
      </c>
      <c r="D447" s="17" t="s">
        <v>1128</v>
      </c>
      <c r="E447" s="17" t="s">
        <v>89</v>
      </c>
      <c r="F447" s="17" t="s">
        <v>1051</v>
      </c>
      <c r="G447">
        <v>12</v>
      </c>
      <c r="H447">
        <v>253</v>
      </c>
      <c r="I447">
        <v>400</v>
      </c>
      <c r="J447">
        <v>374.3</v>
      </c>
      <c r="K447">
        <v>19.399999999999999</v>
      </c>
      <c r="N447" t="e">
        <f>_xlfn.CEILING.MATH(MATCH(FantasyPros_2019_Draft_Overall_Rankings__14[[#This Row],[Overall]],'ESPN Import'!C$3:C$752,0)/3)</f>
        <v>#N/A</v>
      </c>
    </row>
    <row r="448" spans="1:14" x14ac:dyDescent="0.35">
      <c r="A448">
        <v>447</v>
      </c>
      <c r="B448">
        <v>14</v>
      </c>
      <c r="C448" s="17" t="s">
        <v>45</v>
      </c>
      <c r="D448" s="17" t="s">
        <v>835</v>
      </c>
      <c r="E448" s="17" t="s">
        <v>512</v>
      </c>
      <c r="F448" s="17" t="s">
        <v>1059</v>
      </c>
      <c r="H448">
        <v>295</v>
      </c>
      <c r="I448">
        <v>331</v>
      </c>
      <c r="J448">
        <v>320.2</v>
      </c>
      <c r="K448">
        <v>13.7</v>
      </c>
      <c r="L448">
        <v>364</v>
      </c>
      <c r="M448">
        <v>-83</v>
      </c>
      <c r="N448" t="e">
        <f>_xlfn.CEILING.MATH(MATCH(FantasyPros_2019_Draft_Overall_Rankings__14[[#This Row],[Overall]],'ESPN Import'!C$3:C$752,0)/3)</f>
        <v>#N/A</v>
      </c>
    </row>
    <row r="449" spans="1:14" x14ac:dyDescent="0.35">
      <c r="A449">
        <v>448</v>
      </c>
      <c r="B449">
        <v>14</v>
      </c>
      <c r="C449" s="17" t="s">
        <v>45</v>
      </c>
      <c r="D449" s="17" t="s">
        <v>716</v>
      </c>
      <c r="E449" s="17" t="s">
        <v>512</v>
      </c>
      <c r="F449" s="17" t="s">
        <v>916</v>
      </c>
      <c r="H449">
        <v>207</v>
      </c>
      <c r="I449">
        <v>416</v>
      </c>
      <c r="J449">
        <v>283.5</v>
      </c>
      <c r="K449">
        <v>83.4</v>
      </c>
      <c r="N449" t="e">
        <f>_xlfn.CEILING.MATH(MATCH(FantasyPros_2019_Draft_Overall_Rankings__14[[#This Row],[Overall]],'ESPN Import'!C$3:C$752,0)/3)</f>
        <v>#N/A</v>
      </c>
    </row>
    <row r="450" spans="1:14" x14ac:dyDescent="0.35">
      <c r="A450">
        <v>449</v>
      </c>
      <c r="B450">
        <v>14</v>
      </c>
      <c r="C450" s="17" t="s">
        <v>45</v>
      </c>
      <c r="D450" s="17" t="s">
        <v>849</v>
      </c>
      <c r="E450" s="17" t="s">
        <v>101</v>
      </c>
      <c r="F450" s="17" t="s">
        <v>1053</v>
      </c>
      <c r="G450">
        <v>6</v>
      </c>
      <c r="H450">
        <v>279</v>
      </c>
      <c r="I450">
        <v>413</v>
      </c>
      <c r="J450">
        <v>363.3</v>
      </c>
      <c r="K450">
        <v>38.1</v>
      </c>
      <c r="N450" t="e">
        <f>_xlfn.CEILING.MATH(MATCH(FantasyPros_2019_Draft_Overall_Rankings__14[[#This Row],[Overall]],'ESPN Import'!C$3:C$752,0)/3)</f>
        <v>#N/A</v>
      </c>
    </row>
    <row r="451" spans="1:14" x14ac:dyDescent="0.35">
      <c r="A451">
        <v>450</v>
      </c>
      <c r="B451">
        <v>14</v>
      </c>
      <c r="C451" s="17" t="s">
        <v>45</v>
      </c>
      <c r="D451" s="17" t="s">
        <v>1052</v>
      </c>
      <c r="E451" s="17" t="s">
        <v>47</v>
      </c>
      <c r="F451" s="17" t="s">
        <v>1075</v>
      </c>
      <c r="G451">
        <v>11</v>
      </c>
      <c r="H451">
        <v>277</v>
      </c>
      <c r="I451">
        <v>419</v>
      </c>
      <c r="J451">
        <v>366</v>
      </c>
      <c r="K451">
        <v>39.5</v>
      </c>
      <c r="N451" t="e">
        <f>_xlfn.CEILING.MATH(MATCH(FantasyPros_2019_Draft_Overall_Rankings__14[[#This Row],[Overall]],'ESPN Import'!C$3:C$752,0)/3)</f>
        <v>#N/A</v>
      </c>
    </row>
    <row r="452" spans="1:14" x14ac:dyDescent="0.35">
      <c r="A452">
        <v>451</v>
      </c>
      <c r="B452">
        <v>14</v>
      </c>
      <c r="C452" s="17" t="s">
        <v>45</v>
      </c>
      <c r="D452" s="17" t="s">
        <v>1067</v>
      </c>
      <c r="E452" s="17" t="s">
        <v>512</v>
      </c>
      <c r="F452" s="17" t="s">
        <v>1050</v>
      </c>
      <c r="H452">
        <v>191</v>
      </c>
      <c r="I452">
        <v>458</v>
      </c>
      <c r="J452">
        <v>328.4</v>
      </c>
      <c r="K452">
        <v>91.2</v>
      </c>
      <c r="L452">
        <v>247</v>
      </c>
      <c r="M452">
        <v>-204</v>
      </c>
      <c r="N452" t="e">
        <f>_xlfn.CEILING.MATH(MATCH(FantasyPros_2019_Draft_Overall_Rankings__14[[#This Row],[Overall]],'ESPN Import'!C$3:C$752,0)/3)</f>
        <v>#N/A</v>
      </c>
    </row>
    <row r="453" spans="1:14" x14ac:dyDescent="0.35">
      <c r="A453">
        <v>452</v>
      </c>
      <c r="B453">
        <v>14</v>
      </c>
      <c r="C453" s="17" t="s">
        <v>45</v>
      </c>
      <c r="D453" s="17" t="s">
        <v>1040</v>
      </c>
      <c r="E453" s="17" t="s">
        <v>161</v>
      </c>
      <c r="F453" s="17" t="s">
        <v>909</v>
      </c>
      <c r="G453">
        <v>8</v>
      </c>
      <c r="H453">
        <v>296</v>
      </c>
      <c r="I453">
        <v>433</v>
      </c>
      <c r="J453">
        <v>354.8</v>
      </c>
      <c r="K453">
        <v>46</v>
      </c>
      <c r="N453" t="e">
        <f>_xlfn.CEILING.MATH(MATCH(FantasyPros_2019_Draft_Overall_Rankings__14[[#This Row],[Overall]],'ESPN Import'!C$3:C$752,0)/3)</f>
        <v>#N/A</v>
      </c>
    </row>
    <row r="454" spans="1:14" x14ac:dyDescent="0.35">
      <c r="A454">
        <v>453</v>
      </c>
      <c r="B454">
        <v>14</v>
      </c>
      <c r="C454" s="17" t="s">
        <v>45</v>
      </c>
      <c r="D454" s="17" t="s">
        <v>1318</v>
      </c>
      <c r="E454" s="17" t="s">
        <v>190</v>
      </c>
      <c r="F454" s="17" t="s">
        <v>1065</v>
      </c>
      <c r="G454">
        <v>10</v>
      </c>
      <c r="H454">
        <v>243</v>
      </c>
      <c r="I454">
        <v>336</v>
      </c>
      <c r="J454">
        <v>301.3</v>
      </c>
      <c r="K454">
        <v>34.9</v>
      </c>
      <c r="N454" t="e">
        <f>_xlfn.CEILING.MATH(MATCH(FantasyPros_2019_Draft_Overall_Rankings__14[[#This Row],[Overall]],'ESPN Import'!C$3:C$752,0)/3)</f>
        <v>#N/A</v>
      </c>
    </row>
    <row r="455" spans="1:14" x14ac:dyDescent="0.35">
      <c r="A455">
        <v>454</v>
      </c>
      <c r="B455">
        <v>14</v>
      </c>
      <c r="C455" s="17" t="s">
        <v>45</v>
      </c>
      <c r="D455" s="17" t="s">
        <v>1266</v>
      </c>
      <c r="E455" s="17" t="s">
        <v>62</v>
      </c>
      <c r="F455" s="17" t="s">
        <v>1063</v>
      </c>
      <c r="G455">
        <v>10</v>
      </c>
      <c r="H455">
        <v>210</v>
      </c>
      <c r="I455">
        <v>462</v>
      </c>
      <c r="J455">
        <v>302.8</v>
      </c>
      <c r="K455">
        <v>95.1</v>
      </c>
      <c r="N455" t="e">
        <f>_xlfn.CEILING.MATH(MATCH(FantasyPros_2019_Draft_Overall_Rankings__14[[#This Row],[Overall]],'ESPN Import'!C$3:C$752,0)/3)</f>
        <v>#N/A</v>
      </c>
    </row>
    <row r="456" spans="1:14" x14ac:dyDescent="0.35">
      <c r="A456">
        <v>455</v>
      </c>
      <c r="B456">
        <v>14</v>
      </c>
      <c r="C456" s="17" t="s">
        <v>45</v>
      </c>
      <c r="D456" s="17" t="s">
        <v>787</v>
      </c>
      <c r="E456" s="17" t="s">
        <v>59</v>
      </c>
      <c r="F456" s="17" t="s">
        <v>1105</v>
      </c>
      <c r="G456">
        <v>12</v>
      </c>
      <c r="H456">
        <v>290</v>
      </c>
      <c r="I456">
        <v>465</v>
      </c>
      <c r="J456">
        <v>341.6</v>
      </c>
      <c r="K456">
        <v>63.4</v>
      </c>
      <c r="N456" t="e">
        <f>_xlfn.CEILING.MATH(MATCH(FantasyPros_2019_Draft_Overall_Rankings__14[[#This Row],[Overall]],'ESPN Import'!C$3:C$752,0)/3)</f>
        <v>#N/A</v>
      </c>
    </row>
    <row r="457" spans="1:14" x14ac:dyDescent="0.35">
      <c r="A457">
        <v>456</v>
      </c>
      <c r="B457">
        <v>14</v>
      </c>
      <c r="C457" s="17" t="s">
        <v>45</v>
      </c>
      <c r="D457" s="17" t="s">
        <v>1056</v>
      </c>
      <c r="E457" s="17" t="s">
        <v>152</v>
      </c>
      <c r="F457" s="17" t="s">
        <v>1066</v>
      </c>
      <c r="G457">
        <v>11</v>
      </c>
      <c r="H457">
        <v>268</v>
      </c>
      <c r="I457">
        <v>422</v>
      </c>
      <c r="J457">
        <v>342.6</v>
      </c>
      <c r="K457">
        <v>65.5</v>
      </c>
      <c r="N457" t="e">
        <f>_xlfn.CEILING.MATH(MATCH(FantasyPros_2019_Draft_Overall_Rankings__14[[#This Row],[Overall]],'ESPN Import'!C$3:C$752,0)/3)</f>
        <v>#N/A</v>
      </c>
    </row>
    <row r="458" spans="1:14" x14ac:dyDescent="0.35">
      <c r="A458">
        <v>457</v>
      </c>
      <c r="B458">
        <v>14</v>
      </c>
      <c r="C458" s="17" t="s">
        <v>45</v>
      </c>
      <c r="D458" s="17" t="s">
        <v>1039</v>
      </c>
      <c r="E458" s="17" t="s">
        <v>68</v>
      </c>
      <c r="F458" s="17" t="s">
        <v>1054</v>
      </c>
      <c r="G458">
        <v>12</v>
      </c>
      <c r="H458">
        <v>306</v>
      </c>
      <c r="I458">
        <v>426</v>
      </c>
      <c r="J458">
        <v>364</v>
      </c>
      <c r="K458">
        <v>41.9</v>
      </c>
      <c r="N458" t="e">
        <f>_xlfn.CEILING.MATH(MATCH(FantasyPros_2019_Draft_Overall_Rankings__14[[#This Row],[Overall]],'ESPN Import'!C$3:C$752,0)/3)</f>
        <v>#N/A</v>
      </c>
    </row>
    <row r="459" spans="1:14" x14ac:dyDescent="0.35">
      <c r="A459">
        <v>458</v>
      </c>
      <c r="B459">
        <v>14</v>
      </c>
      <c r="C459" s="17" t="s">
        <v>45</v>
      </c>
      <c r="D459" s="17" t="s">
        <v>1171</v>
      </c>
      <c r="E459" s="17" t="s">
        <v>86</v>
      </c>
      <c r="F459" s="17" t="s">
        <v>914</v>
      </c>
      <c r="G459">
        <v>7</v>
      </c>
      <c r="H459">
        <v>253</v>
      </c>
      <c r="I459">
        <v>372</v>
      </c>
      <c r="J459">
        <v>313</v>
      </c>
      <c r="K459">
        <v>46.7</v>
      </c>
      <c r="L459">
        <v>273</v>
      </c>
      <c r="M459">
        <v>-185</v>
      </c>
      <c r="N459" t="e">
        <f>_xlfn.CEILING.MATH(MATCH(FantasyPros_2019_Draft_Overall_Rankings__14[[#This Row],[Overall]],'ESPN Import'!C$3:C$752,0)/3)</f>
        <v>#N/A</v>
      </c>
    </row>
    <row r="460" spans="1:14" x14ac:dyDescent="0.35">
      <c r="A460">
        <v>459</v>
      </c>
      <c r="B460">
        <v>14</v>
      </c>
      <c r="C460" s="17" t="s">
        <v>45</v>
      </c>
      <c r="D460" s="17" t="s">
        <v>857</v>
      </c>
      <c r="E460" s="17" t="s">
        <v>47</v>
      </c>
      <c r="F460" s="17" t="s">
        <v>1055</v>
      </c>
      <c r="G460">
        <v>11</v>
      </c>
      <c r="H460">
        <v>304</v>
      </c>
      <c r="I460">
        <v>438</v>
      </c>
      <c r="J460">
        <v>368.3</v>
      </c>
      <c r="K460">
        <v>46.4</v>
      </c>
      <c r="N460" t="e">
        <f>_xlfn.CEILING.MATH(MATCH(FantasyPros_2019_Draft_Overall_Rankings__14[[#This Row],[Overall]],'ESPN Import'!C$3:C$752,0)/3)</f>
        <v>#N/A</v>
      </c>
    </row>
    <row r="461" spans="1:14" x14ac:dyDescent="0.35">
      <c r="A461">
        <v>460</v>
      </c>
      <c r="B461">
        <v>14</v>
      </c>
      <c r="C461" s="17" t="s">
        <v>45</v>
      </c>
      <c r="D461" s="17" t="s">
        <v>904</v>
      </c>
      <c r="E461" s="17" t="s">
        <v>50</v>
      </c>
      <c r="F461" s="17" t="s">
        <v>1061</v>
      </c>
      <c r="G461">
        <v>8</v>
      </c>
      <c r="H461">
        <v>287</v>
      </c>
      <c r="I461">
        <v>422</v>
      </c>
      <c r="J461">
        <v>369.5</v>
      </c>
      <c r="K461">
        <v>38</v>
      </c>
      <c r="N461" t="e">
        <f>_xlfn.CEILING.MATH(MATCH(FantasyPros_2019_Draft_Overall_Rankings__14[[#This Row],[Overall]],'ESPN Import'!C$3:C$752,0)/3)</f>
        <v>#N/A</v>
      </c>
    </row>
    <row r="462" spans="1:14" x14ac:dyDescent="0.35">
      <c r="A462">
        <v>461</v>
      </c>
      <c r="B462">
        <v>14</v>
      </c>
      <c r="C462" s="17" t="s">
        <v>45</v>
      </c>
      <c r="D462" s="17" t="s">
        <v>1091</v>
      </c>
      <c r="E462" s="17" t="s">
        <v>185</v>
      </c>
      <c r="F462" s="17" t="s">
        <v>1068</v>
      </c>
      <c r="G462">
        <v>5</v>
      </c>
      <c r="H462">
        <v>248</v>
      </c>
      <c r="I462">
        <v>424</v>
      </c>
      <c r="J462">
        <v>394.6</v>
      </c>
      <c r="K462">
        <v>18.100000000000001</v>
      </c>
      <c r="N462" t="e">
        <f>_xlfn.CEILING.MATH(MATCH(FantasyPros_2019_Draft_Overall_Rankings__14[[#This Row],[Overall]],'ESPN Import'!C$3:C$752,0)/3)</f>
        <v>#N/A</v>
      </c>
    </row>
    <row r="463" spans="1:14" x14ac:dyDescent="0.35">
      <c r="A463">
        <v>462</v>
      </c>
      <c r="B463">
        <v>14</v>
      </c>
      <c r="C463" s="17" t="s">
        <v>45</v>
      </c>
      <c r="D463" s="17" t="s">
        <v>1133</v>
      </c>
      <c r="E463" s="17" t="s">
        <v>56</v>
      </c>
      <c r="F463" s="17" t="s">
        <v>1070</v>
      </c>
      <c r="G463">
        <v>9</v>
      </c>
      <c r="H463">
        <v>315</v>
      </c>
      <c r="I463">
        <v>416</v>
      </c>
      <c r="J463">
        <v>370.3</v>
      </c>
      <c r="K463">
        <v>36.700000000000003</v>
      </c>
      <c r="N463" t="e">
        <f>_xlfn.CEILING.MATH(MATCH(FantasyPros_2019_Draft_Overall_Rankings__14[[#This Row],[Overall]],'ESPN Import'!C$3:C$752,0)/3)</f>
        <v>#N/A</v>
      </c>
    </row>
    <row r="464" spans="1:14" x14ac:dyDescent="0.35">
      <c r="A464">
        <v>463</v>
      </c>
      <c r="B464">
        <v>14</v>
      </c>
      <c r="C464" s="17" t="s">
        <v>45</v>
      </c>
      <c r="D464" s="17" t="s">
        <v>1215</v>
      </c>
      <c r="E464" s="17" t="s">
        <v>121</v>
      </c>
      <c r="F464" s="17" t="s">
        <v>1073</v>
      </c>
      <c r="G464">
        <v>10</v>
      </c>
      <c r="H464">
        <v>237</v>
      </c>
      <c r="I464">
        <v>397</v>
      </c>
      <c r="J464">
        <v>354.4</v>
      </c>
      <c r="K464">
        <v>51.4</v>
      </c>
      <c r="N464" t="e">
        <f>_xlfn.CEILING.MATH(MATCH(FantasyPros_2019_Draft_Overall_Rankings__14[[#This Row],[Overall]],'ESPN Import'!C$3:C$752,0)/3)</f>
        <v>#N/A</v>
      </c>
    </row>
    <row r="465" spans="1:14" x14ac:dyDescent="0.35">
      <c r="A465">
        <v>464</v>
      </c>
      <c r="B465">
        <v>14</v>
      </c>
      <c r="C465" s="17" t="s">
        <v>45</v>
      </c>
      <c r="D465" s="17" t="s">
        <v>1069</v>
      </c>
      <c r="E465" s="17" t="s">
        <v>147</v>
      </c>
      <c r="F465" s="17" t="s">
        <v>1081</v>
      </c>
      <c r="G465">
        <v>5</v>
      </c>
      <c r="H465">
        <v>259</v>
      </c>
      <c r="I465">
        <v>439</v>
      </c>
      <c r="J465">
        <v>354.4</v>
      </c>
      <c r="K465">
        <v>61.9</v>
      </c>
      <c r="N465" t="e">
        <f>_xlfn.CEILING.MATH(MATCH(FantasyPros_2019_Draft_Overall_Rankings__14[[#This Row],[Overall]],'ESPN Import'!C$3:C$752,0)/3)</f>
        <v>#N/A</v>
      </c>
    </row>
    <row r="466" spans="1:14" x14ac:dyDescent="0.35">
      <c r="A466">
        <v>465</v>
      </c>
      <c r="B466">
        <v>14</v>
      </c>
      <c r="C466" s="17" t="s">
        <v>45</v>
      </c>
      <c r="D466" s="17" t="s">
        <v>1062</v>
      </c>
      <c r="E466" s="17" t="s">
        <v>98</v>
      </c>
      <c r="F466" s="17" t="s">
        <v>1071</v>
      </c>
      <c r="G466">
        <v>4</v>
      </c>
      <c r="H466">
        <v>258</v>
      </c>
      <c r="I466">
        <v>430</v>
      </c>
      <c r="J466">
        <v>357.2</v>
      </c>
      <c r="K466">
        <v>79.5</v>
      </c>
      <c r="L466">
        <v>329</v>
      </c>
      <c r="M466">
        <v>-136</v>
      </c>
      <c r="N466" t="e">
        <f>_xlfn.CEILING.MATH(MATCH(FantasyPros_2019_Draft_Overall_Rankings__14[[#This Row],[Overall]],'ESPN Import'!C$3:C$752,0)/3)</f>
        <v>#N/A</v>
      </c>
    </row>
    <row r="467" spans="1:14" x14ac:dyDescent="0.35">
      <c r="A467">
        <v>466</v>
      </c>
      <c r="B467">
        <v>14</v>
      </c>
      <c r="C467" s="17" t="s">
        <v>45</v>
      </c>
      <c r="D467" s="17" t="s">
        <v>1112</v>
      </c>
      <c r="E467" s="17" t="s">
        <v>68</v>
      </c>
      <c r="F467" s="17" t="s">
        <v>1077</v>
      </c>
      <c r="G467">
        <v>12</v>
      </c>
      <c r="H467">
        <v>288</v>
      </c>
      <c r="I467">
        <v>412</v>
      </c>
      <c r="J467">
        <v>357.2</v>
      </c>
      <c r="K467">
        <v>49</v>
      </c>
      <c r="N467" t="e">
        <f>_xlfn.CEILING.MATH(MATCH(FantasyPros_2019_Draft_Overall_Rankings__14[[#This Row],[Overall]],'ESPN Import'!C$3:C$752,0)/3)</f>
        <v>#N/A</v>
      </c>
    </row>
    <row r="468" spans="1:14" x14ac:dyDescent="0.35">
      <c r="A468">
        <v>467</v>
      </c>
      <c r="B468">
        <v>14</v>
      </c>
      <c r="C468" s="17" t="s">
        <v>45</v>
      </c>
      <c r="D468" s="17" t="s">
        <v>1243</v>
      </c>
      <c r="E468" s="17" t="s">
        <v>152</v>
      </c>
      <c r="F468" s="17" t="s">
        <v>1079</v>
      </c>
      <c r="G468">
        <v>11</v>
      </c>
      <c r="H468">
        <v>262</v>
      </c>
      <c r="I468">
        <v>407</v>
      </c>
      <c r="J468">
        <v>329.5</v>
      </c>
      <c r="K468">
        <v>54.3</v>
      </c>
      <c r="N468" t="e">
        <f>_xlfn.CEILING.MATH(MATCH(FantasyPros_2019_Draft_Overall_Rankings__14[[#This Row],[Overall]],'ESPN Import'!C$3:C$752,0)/3)</f>
        <v>#N/A</v>
      </c>
    </row>
    <row r="469" spans="1:14" x14ac:dyDescent="0.35">
      <c r="A469">
        <v>468</v>
      </c>
      <c r="B469">
        <v>14</v>
      </c>
      <c r="C469" s="17" t="s">
        <v>45</v>
      </c>
      <c r="D469" s="17" t="s">
        <v>1045</v>
      </c>
      <c r="E469" s="17" t="s">
        <v>77</v>
      </c>
      <c r="F469" s="17" t="s">
        <v>1092</v>
      </c>
      <c r="G469">
        <v>9</v>
      </c>
      <c r="H469">
        <v>270</v>
      </c>
      <c r="I469">
        <v>404</v>
      </c>
      <c r="J469">
        <v>357.8</v>
      </c>
      <c r="K469">
        <v>28.8</v>
      </c>
      <c r="N469" t="e">
        <f>_xlfn.CEILING.MATH(MATCH(FantasyPros_2019_Draft_Overall_Rankings__14[[#This Row],[Overall]],'ESPN Import'!C$3:C$752,0)/3)</f>
        <v>#N/A</v>
      </c>
    </row>
    <row r="470" spans="1:14" x14ac:dyDescent="0.35">
      <c r="A470">
        <v>469</v>
      </c>
      <c r="B470">
        <v>14</v>
      </c>
      <c r="C470" s="17" t="s">
        <v>45</v>
      </c>
      <c r="D470" s="17" t="s">
        <v>1177</v>
      </c>
      <c r="E470" s="17" t="s">
        <v>47</v>
      </c>
      <c r="F470" s="17" t="s">
        <v>1094</v>
      </c>
      <c r="G470">
        <v>11</v>
      </c>
      <c r="H470">
        <v>283</v>
      </c>
      <c r="I470">
        <v>414</v>
      </c>
      <c r="J470">
        <v>358.6</v>
      </c>
      <c r="K470">
        <v>51.2</v>
      </c>
      <c r="N470" t="e">
        <f>_xlfn.CEILING.MATH(MATCH(FantasyPros_2019_Draft_Overall_Rankings__14[[#This Row],[Overall]],'ESPN Import'!C$3:C$752,0)/3)</f>
        <v>#N/A</v>
      </c>
    </row>
    <row r="471" spans="1:14" x14ac:dyDescent="0.35">
      <c r="A471">
        <v>470</v>
      </c>
      <c r="B471">
        <v>14</v>
      </c>
      <c r="C471" s="17" t="s">
        <v>45</v>
      </c>
      <c r="D471" s="17" t="s">
        <v>861</v>
      </c>
      <c r="E471" s="17" t="s">
        <v>161</v>
      </c>
      <c r="F471" s="17" t="s">
        <v>1096</v>
      </c>
      <c r="G471">
        <v>8</v>
      </c>
      <c r="H471">
        <v>272</v>
      </c>
      <c r="I471">
        <v>403</v>
      </c>
      <c r="J471">
        <v>377.3</v>
      </c>
      <c r="K471">
        <v>18.8</v>
      </c>
      <c r="L471">
        <v>325</v>
      </c>
      <c r="M471">
        <v>-145</v>
      </c>
      <c r="N471" t="e">
        <f>_xlfn.CEILING.MATH(MATCH(FantasyPros_2019_Draft_Overall_Rankings__14[[#This Row],[Overall]],'ESPN Import'!C$3:C$752,0)/3)</f>
        <v>#N/A</v>
      </c>
    </row>
    <row r="472" spans="1:14" x14ac:dyDescent="0.35">
      <c r="A472">
        <v>471</v>
      </c>
      <c r="B472">
        <v>14</v>
      </c>
      <c r="C472" s="17" t="s">
        <v>45</v>
      </c>
      <c r="D472" s="17" t="s">
        <v>1093</v>
      </c>
      <c r="E472" s="17" t="s">
        <v>68</v>
      </c>
      <c r="F472" s="17" t="s">
        <v>1100</v>
      </c>
      <c r="G472">
        <v>12</v>
      </c>
      <c r="H472">
        <v>275</v>
      </c>
      <c r="I472">
        <v>423</v>
      </c>
      <c r="J472">
        <v>334.5</v>
      </c>
      <c r="K472">
        <v>61.9</v>
      </c>
      <c r="N472" t="e">
        <f>_xlfn.CEILING.MATH(MATCH(FantasyPros_2019_Draft_Overall_Rankings__14[[#This Row],[Overall]],'ESPN Import'!C$3:C$752,0)/3)</f>
        <v>#N/A</v>
      </c>
    </row>
    <row r="473" spans="1:14" x14ac:dyDescent="0.35">
      <c r="A473">
        <v>472</v>
      </c>
      <c r="B473">
        <v>14</v>
      </c>
      <c r="C473" s="17" t="s">
        <v>45</v>
      </c>
      <c r="D473" s="17" t="s">
        <v>1072</v>
      </c>
      <c r="E473" s="17" t="s">
        <v>101</v>
      </c>
      <c r="F473" s="17" t="s">
        <v>1109</v>
      </c>
      <c r="G473">
        <v>6</v>
      </c>
      <c r="H473">
        <v>301</v>
      </c>
      <c r="I473">
        <v>440</v>
      </c>
      <c r="J473">
        <v>393.1</v>
      </c>
      <c r="K473">
        <v>23.1</v>
      </c>
      <c r="L473">
        <v>371</v>
      </c>
      <c r="M473">
        <v>-101</v>
      </c>
      <c r="N473" t="e">
        <f>_xlfn.CEILING.MATH(MATCH(FantasyPros_2019_Draft_Overall_Rankings__14[[#This Row],[Overall]],'ESPN Import'!C$3:C$752,0)/3)</f>
        <v>#N/A</v>
      </c>
    </row>
    <row r="474" spans="1:14" x14ac:dyDescent="0.35">
      <c r="A474">
        <v>473</v>
      </c>
      <c r="B474">
        <v>14</v>
      </c>
      <c r="C474" s="17" t="s">
        <v>45</v>
      </c>
      <c r="D474" s="17" t="s">
        <v>1087</v>
      </c>
      <c r="E474" s="17" t="s">
        <v>98</v>
      </c>
      <c r="F474" s="17" t="s">
        <v>1084</v>
      </c>
      <c r="G474">
        <v>4</v>
      </c>
      <c r="H474">
        <v>245</v>
      </c>
      <c r="I474">
        <v>438</v>
      </c>
      <c r="J474">
        <v>381.2</v>
      </c>
      <c r="K474">
        <v>57.3</v>
      </c>
      <c r="N474" t="e">
        <f>_xlfn.CEILING.MATH(MATCH(FantasyPros_2019_Draft_Overall_Rankings__14[[#This Row],[Overall]],'ESPN Import'!C$3:C$752,0)/3)</f>
        <v>#N/A</v>
      </c>
    </row>
    <row r="475" spans="1:14" x14ac:dyDescent="0.35">
      <c r="A475">
        <v>474</v>
      </c>
      <c r="B475">
        <v>14</v>
      </c>
      <c r="C475" s="17" t="s">
        <v>45</v>
      </c>
      <c r="D475" s="17" t="s">
        <v>915</v>
      </c>
      <c r="E475" s="17" t="s">
        <v>136</v>
      </c>
      <c r="F475" s="17" t="s">
        <v>1116</v>
      </c>
      <c r="G475">
        <v>10</v>
      </c>
      <c r="H475">
        <v>292</v>
      </c>
      <c r="I475">
        <v>401</v>
      </c>
      <c r="J475">
        <v>365.4</v>
      </c>
      <c r="K475">
        <v>34.9</v>
      </c>
      <c r="N475" t="e">
        <f>_xlfn.CEILING.MATH(MATCH(FantasyPros_2019_Draft_Overall_Rankings__14[[#This Row],[Overall]],'ESPN Import'!C$3:C$752,0)/3)</f>
        <v>#N/A</v>
      </c>
    </row>
    <row r="476" spans="1:14" x14ac:dyDescent="0.35">
      <c r="A476">
        <v>475</v>
      </c>
      <c r="B476">
        <v>14</v>
      </c>
      <c r="C476" s="17" t="s">
        <v>45</v>
      </c>
      <c r="D476" s="17" t="s">
        <v>1159</v>
      </c>
      <c r="E476" s="17" t="s">
        <v>98</v>
      </c>
      <c r="F476" s="17" t="s">
        <v>1123</v>
      </c>
      <c r="G476">
        <v>4</v>
      </c>
      <c r="H476">
        <v>345</v>
      </c>
      <c r="I476">
        <v>426</v>
      </c>
      <c r="J476">
        <v>383.3</v>
      </c>
      <c r="K476">
        <v>19.7</v>
      </c>
      <c r="N476" t="e">
        <f>_xlfn.CEILING.MATH(MATCH(FantasyPros_2019_Draft_Overall_Rankings__14[[#This Row],[Overall]],'ESPN Import'!C$3:C$752,0)/3)</f>
        <v>#N/A</v>
      </c>
    </row>
    <row r="477" spans="1:14" x14ac:dyDescent="0.35">
      <c r="A477">
        <v>476</v>
      </c>
      <c r="B477">
        <v>14</v>
      </c>
      <c r="C477" s="17" t="s">
        <v>45</v>
      </c>
      <c r="D477" s="17" t="s">
        <v>1245</v>
      </c>
      <c r="E477" s="17" t="s">
        <v>71</v>
      </c>
      <c r="F477" s="17" t="s">
        <v>1082</v>
      </c>
      <c r="G477">
        <v>4</v>
      </c>
      <c r="H477">
        <v>297</v>
      </c>
      <c r="I477">
        <v>382</v>
      </c>
      <c r="J477">
        <v>341</v>
      </c>
      <c r="K477">
        <v>30.3</v>
      </c>
      <c r="N477" t="e">
        <f>_xlfn.CEILING.MATH(MATCH(FantasyPros_2019_Draft_Overall_Rankings__14[[#This Row],[Overall]],'ESPN Import'!C$3:C$752,0)/3)</f>
        <v>#N/A</v>
      </c>
    </row>
    <row r="478" spans="1:14" x14ac:dyDescent="0.35">
      <c r="A478">
        <v>477</v>
      </c>
      <c r="B478">
        <v>14</v>
      </c>
      <c r="C478" s="17" t="s">
        <v>45</v>
      </c>
      <c r="D478" s="17" t="s">
        <v>1037</v>
      </c>
      <c r="E478" s="17" t="s">
        <v>152</v>
      </c>
      <c r="F478" s="17" t="s">
        <v>1086</v>
      </c>
      <c r="G478">
        <v>11</v>
      </c>
      <c r="H478">
        <v>296</v>
      </c>
      <c r="I478">
        <v>423</v>
      </c>
      <c r="J478">
        <v>396.6</v>
      </c>
      <c r="K478">
        <v>14.6</v>
      </c>
      <c r="N478" t="e">
        <f>_xlfn.CEILING.MATH(MATCH(FantasyPros_2019_Draft_Overall_Rankings__14[[#This Row],[Overall]],'ESPN Import'!C$3:C$752,0)/3)</f>
        <v>#N/A</v>
      </c>
    </row>
    <row r="479" spans="1:14" x14ac:dyDescent="0.35">
      <c r="A479">
        <v>478</v>
      </c>
      <c r="B479">
        <v>14</v>
      </c>
      <c r="C479" s="17" t="s">
        <v>45</v>
      </c>
      <c r="D479" s="17" t="s">
        <v>731</v>
      </c>
      <c r="E479" s="17" t="s">
        <v>512</v>
      </c>
      <c r="F479" s="17" t="s">
        <v>1125</v>
      </c>
      <c r="H479">
        <v>234</v>
      </c>
      <c r="I479">
        <v>412</v>
      </c>
      <c r="J479">
        <v>301</v>
      </c>
      <c r="K479">
        <v>79</v>
      </c>
      <c r="N479" t="e">
        <f>_xlfn.CEILING.MATH(MATCH(FantasyPros_2019_Draft_Overall_Rankings__14[[#This Row],[Overall]],'ESPN Import'!C$3:C$752,0)/3)</f>
        <v>#N/A</v>
      </c>
    </row>
    <row r="480" spans="1:14" x14ac:dyDescent="0.35">
      <c r="A480">
        <v>479</v>
      </c>
      <c r="B480">
        <v>14</v>
      </c>
      <c r="C480" s="17" t="s">
        <v>45</v>
      </c>
      <c r="D480" s="17" t="s">
        <v>1108</v>
      </c>
      <c r="E480" s="17" t="s">
        <v>74</v>
      </c>
      <c r="F480" s="17" t="s">
        <v>1134</v>
      </c>
      <c r="G480">
        <v>7</v>
      </c>
      <c r="H480">
        <v>310</v>
      </c>
      <c r="I480">
        <v>403</v>
      </c>
      <c r="J480">
        <v>343.3</v>
      </c>
      <c r="K480">
        <v>37.200000000000003</v>
      </c>
      <c r="N480" t="e">
        <f>_xlfn.CEILING.MATH(MATCH(FantasyPros_2019_Draft_Overall_Rankings__14[[#This Row],[Overall]],'ESPN Import'!C$3:C$752,0)/3)</f>
        <v>#N/A</v>
      </c>
    </row>
    <row r="481" spans="1:14" x14ac:dyDescent="0.35">
      <c r="A481">
        <v>480</v>
      </c>
      <c r="B481">
        <v>14</v>
      </c>
      <c r="C481" s="17" t="s">
        <v>45</v>
      </c>
      <c r="D481" s="17" t="s">
        <v>853</v>
      </c>
      <c r="E481" s="17" t="s">
        <v>136</v>
      </c>
      <c r="F481" s="17" t="s">
        <v>1088</v>
      </c>
      <c r="G481">
        <v>10</v>
      </c>
      <c r="H481">
        <v>294</v>
      </c>
      <c r="I481">
        <v>397</v>
      </c>
      <c r="J481">
        <v>368.6</v>
      </c>
      <c r="K481">
        <v>25.1</v>
      </c>
      <c r="N481" t="e">
        <f>_xlfn.CEILING.MATH(MATCH(FantasyPros_2019_Draft_Overall_Rankings__14[[#This Row],[Overall]],'ESPN Import'!C$3:C$752,0)/3)</f>
        <v>#N/A</v>
      </c>
    </row>
    <row r="482" spans="1:14" x14ac:dyDescent="0.35">
      <c r="A482">
        <v>481</v>
      </c>
      <c r="B482">
        <v>14</v>
      </c>
      <c r="C482" s="17" t="s">
        <v>45</v>
      </c>
      <c r="D482" s="17" t="s">
        <v>1319</v>
      </c>
      <c r="E482" s="17" t="s">
        <v>89</v>
      </c>
      <c r="F482" s="17" t="s">
        <v>1136</v>
      </c>
      <c r="G482">
        <v>12</v>
      </c>
      <c r="H482">
        <v>251</v>
      </c>
      <c r="I482">
        <v>460</v>
      </c>
      <c r="J482">
        <v>368.8</v>
      </c>
      <c r="K482">
        <v>74.3</v>
      </c>
      <c r="N482" t="e">
        <f>_xlfn.CEILING.MATH(MATCH(FantasyPros_2019_Draft_Overall_Rankings__14[[#This Row],[Overall]],'ESPN Import'!C$3:C$752,0)/3)</f>
        <v>#N/A</v>
      </c>
    </row>
    <row r="483" spans="1:14" x14ac:dyDescent="0.35">
      <c r="A483">
        <v>482</v>
      </c>
      <c r="B483">
        <v>14</v>
      </c>
      <c r="C483" s="17" t="s">
        <v>45</v>
      </c>
      <c r="D483" s="17" t="s">
        <v>1186</v>
      </c>
      <c r="E483" s="17" t="s">
        <v>104</v>
      </c>
      <c r="F483" s="17" t="s">
        <v>1142</v>
      </c>
      <c r="G483">
        <v>12</v>
      </c>
      <c r="H483">
        <v>328</v>
      </c>
      <c r="I483">
        <v>456</v>
      </c>
      <c r="J483">
        <v>385.7</v>
      </c>
      <c r="K483">
        <v>45.6</v>
      </c>
      <c r="N483" t="e">
        <f>_xlfn.CEILING.MATH(MATCH(FantasyPros_2019_Draft_Overall_Rankings__14[[#This Row],[Overall]],'ESPN Import'!C$3:C$752,0)/3)</f>
        <v>#N/A</v>
      </c>
    </row>
    <row r="484" spans="1:14" x14ac:dyDescent="0.35">
      <c r="A484">
        <v>483</v>
      </c>
      <c r="B484">
        <v>14</v>
      </c>
      <c r="C484" s="17" t="s">
        <v>45</v>
      </c>
      <c r="D484" s="17" t="s">
        <v>1261</v>
      </c>
      <c r="E484" s="17" t="s">
        <v>50</v>
      </c>
      <c r="F484" s="17" t="s">
        <v>1090</v>
      </c>
      <c r="G484">
        <v>8</v>
      </c>
      <c r="H484">
        <v>303</v>
      </c>
      <c r="I484">
        <v>446</v>
      </c>
      <c r="J484">
        <v>347</v>
      </c>
      <c r="K484">
        <v>58.3</v>
      </c>
      <c r="N484" t="e">
        <f>_xlfn.CEILING.MATH(MATCH(FantasyPros_2019_Draft_Overall_Rankings__14[[#This Row],[Overall]],'ESPN Import'!C$3:C$752,0)/3)</f>
        <v>#N/A</v>
      </c>
    </row>
    <row r="485" spans="1:14" x14ac:dyDescent="0.35">
      <c r="A485">
        <v>484</v>
      </c>
      <c r="B485">
        <v>14</v>
      </c>
      <c r="C485" s="17" t="s">
        <v>45</v>
      </c>
      <c r="D485" s="17" t="s">
        <v>1122</v>
      </c>
      <c r="E485" s="17" t="s">
        <v>247</v>
      </c>
      <c r="F485" s="17" t="s">
        <v>1150</v>
      </c>
      <c r="G485">
        <v>6</v>
      </c>
      <c r="H485">
        <v>317</v>
      </c>
      <c r="I485">
        <v>410</v>
      </c>
      <c r="J485">
        <v>373.2</v>
      </c>
      <c r="K485">
        <v>36.5</v>
      </c>
      <c r="N485" t="e">
        <f>_xlfn.CEILING.MATH(MATCH(FantasyPros_2019_Draft_Overall_Rankings__14[[#This Row],[Overall]],'ESPN Import'!C$3:C$752,0)/3)</f>
        <v>#N/A</v>
      </c>
    </row>
    <row r="486" spans="1:14" x14ac:dyDescent="0.35">
      <c r="A486">
        <v>485</v>
      </c>
      <c r="B486">
        <v>14</v>
      </c>
      <c r="C486" s="17" t="s">
        <v>45</v>
      </c>
      <c r="D486" s="17" t="s">
        <v>1131</v>
      </c>
      <c r="E486" s="17" t="s">
        <v>80</v>
      </c>
      <c r="F486" s="17" t="s">
        <v>1127</v>
      </c>
      <c r="G486">
        <v>9</v>
      </c>
      <c r="H486">
        <v>264</v>
      </c>
      <c r="I486">
        <v>339</v>
      </c>
      <c r="J486">
        <v>311.3</v>
      </c>
      <c r="K486">
        <v>33.6</v>
      </c>
      <c r="N486" t="e">
        <f>_xlfn.CEILING.MATH(MATCH(FantasyPros_2019_Draft_Overall_Rankings__14[[#This Row],[Overall]],'ESPN Import'!C$3:C$752,0)/3)</f>
        <v>#N/A</v>
      </c>
    </row>
    <row r="487" spans="1:14" x14ac:dyDescent="0.35">
      <c r="A487">
        <v>486</v>
      </c>
      <c r="B487">
        <v>14</v>
      </c>
      <c r="C487" s="17" t="s">
        <v>45</v>
      </c>
      <c r="D487" s="17" t="s">
        <v>1190</v>
      </c>
      <c r="E487" s="17" t="s">
        <v>77</v>
      </c>
      <c r="F487" s="17" t="s">
        <v>1098</v>
      </c>
      <c r="G487">
        <v>9</v>
      </c>
      <c r="H487">
        <v>289</v>
      </c>
      <c r="I487">
        <v>435</v>
      </c>
      <c r="J487">
        <v>352.8</v>
      </c>
      <c r="K487">
        <v>53.2</v>
      </c>
      <c r="N487" t="e">
        <f>_xlfn.CEILING.MATH(MATCH(FantasyPros_2019_Draft_Overall_Rankings__14[[#This Row],[Overall]],'ESPN Import'!C$3:C$752,0)/3)</f>
        <v>#N/A</v>
      </c>
    </row>
    <row r="488" spans="1:14" x14ac:dyDescent="0.35">
      <c r="A488">
        <v>487</v>
      </c>
      <c r="B488">
        <v>14</v>
      </c>
      <c r="C488" s="17" t="s">
        <v>45</v>
      </c>
      <c r="D488" s="17" t="s">
        <v>1078</v>
      </c>
      <c r="E488" s="17" t="s">
        <v>98</v>
      </c>
      <c r="F488" s="17" t="s">
        <v>1103</v>
      </c>
      <c r="G488">
        <v>4</v>
      </c>
      <c r="H488">
        <v>341</v>
      </c>
      <c r="I488">
        <v>407</v>
      </c>
      <c r="J488">
        <v>392</v>
      </c>
      <c r="K488">
        <v>15</v>
      </c>
      <c r="N488" t="e">
        <f>_xlfn.CEILING.MATH(MATCH(FantasyPros_2019_Draft_Overall_Rankings__14[[#This Row],[Overall]],'ESPN Import'!C$3:C$752,0)/3)</f>
        <v>#N/A</v>
      </c>
    </row>
    <row r="489" spans="1:14" x14ac:dyDescent="0.35">
      <c r="A489">
        <v>488</v>
      </c>
      <c r="B489">
        <v>14</v>
      </c>
      <c r="C489" s="17" t="s">
        <v>45</v>
      </c>
      <c r="D489" s="17" t="s">
        <v>1219</v>
      </c>
      <c r="E489" s="17" t="s">
        <v>56</v>
      </c>
      <c r="F489" s="17" t="s">
        <v>1101</v>
      </c>
      <c r="G489">
        <v>9</v>
      </c>
      <c r="H489">
        <v>295</v>
      </c>
      <c r="I489">
        <v>356</v>
      </c>
      <c r="J489">
        <v>316.7</v>
      </c>
      <c r="K489">
        <v>27.9</v>
      </c>
      <c r="N489" t="e">
        <f>_xlfn.CEILING.MATH(MATCH(FantasyPros_2019_Draft_Overall_Rankings__14[[#This Row],[Overall]],'ESPN Import'!C$3:C$752,0)/3)</f>
        <v>#N/A</v>
      </c>
    </row>
    <row r="490" spans="1:14" x14ac:dyDescent="0.35">
      <c r="A490">
        <v>489</v>
      </c>
      <c r="B490">
        <v>14</v>
      </c>
      <c r="C490" s="17" t="s">
        <v>45</v>
      </c>
      <c r="D490" s="17" t="s">
        <v>1106</v>
      </c>
      <c r="E490" s="17" t="s">
        <v>161</v>
      </c>
      <c r="F490" s="17" t="s">
        <v>1107</v>
      </c>
      <c r="G490">
        <v>8</v>
      </c>
      <c r="H490">
        <v>246</v>
      </c>
      <c r="I490">
        <v>398</v>
      </c>
      <c r="J490">
        <v>355</v>
      </c>
      <c r="K490">
        <v>63.1</v>
      </c>
      <c r="N490" t="e">
        <f>_xlfn.CEILING.MATH(MATCH(FantasyPros_2019_Draft_Overall_Rankings__14[[#This Row],[Overall]],'ESPN Import'!C$3:C$752,0)/3)</f>
        <v>#N/A</v>
      </c>
    </row>
    <row r="491" spans="1:14" x14ac:dyDescent="0.35">
      <c r="A491">
        <v>490</v>
      </c>
      <c r="B491">
        <v>15</v>
      </c>
      <c r="C491" s="17" t="s">
        <v>45</v>
      </c>
      <c r="D491" s="17" t="s">
        <v>1083</v>
      </c>
      <c r="E491" s="17" t="s">
        <v>101</v>
      </c>
      <c r="F491" s="17" t="s">
        <v>1119</v>
      </c>
      <c r="G491">
        <v>6</v>
      </c>
      <c r="H491">
        <v>288</v>
      </c>
      <c r="I491">
        <v>443</v>
      </c>
      <c r="J491">
        <v>395.2</v>
      </c>
      <c r="K491">
        <v>42.7</v>
      </c>
      <c r="N491" t="e">
        <f>_xlfn.CEILING.MATH(MATCH(FantasyPros_2019_Draft_Overall_Rankings__14[[#This Row],[Overall]],'ESPN Import'!C$3:C$752,0)/3)</f>
        <v>#N/A</v>
      </c>
    </row>
    <row r="492" spans="1:14" x14ac:dyDescent="0.35">
      <c r="A492">
        <v>491</v>
      </c>
      <c r="B492">
        <v>15</v>
      </c>
      <c r="C492" s="17" t="s">
        <v>45</v>
      </c>
      <c r="D492" s="17" t="s">
        <v>1102</v>
      </c>
      <c r="E492" s="17" t="s">
        <v>185</v>
      </c>
      <c r="F492" s="17" t="s">
        <v>1110</v>
      </c>
      <c r="G492">
        <v>5</v>
      </c>
      <c r="H492">
        <v>241</v>
      </c>
      <c r="I492">
        <v>406</v>
      </c>
      <c r="J492">
        <v>381.2</v>
      </c>
      <c r="K492">
        <v>27.2</v>
      </c>
      <c r="N492" t="e">
        <f>_xlfn.CEILING.MATH(MATCH(FantasyPros_2019_Draft_Overall_Rankings__14[[#This Row],[Overall]],'ESPN Import'!C$3:C$752,0)/3)</f>
        <v>#N/A</v>
      </c>
    </row>
    <row r="493" spans="1:14" x14ac:dyDescent="0.35">
      <c r="A493">
        <v>492</v>
      </c>
      <c r="B493">
        <v>15</v>
      </c>
      <c r="C493" s="17" t="s">
        <v>45</v>
      </c>
      <c r="D493" s="17" t="s">
        <v>1049</v>
      </c>
      <c r="E493" s="17" t="s">
        <v>110</v>
      </c>
      <c r="F493" s="17" t="s">
        <v>1152</v>
      </c>
      <c r="G493">
        <v>6</v>
      </c>
      <c r="H493">
        <v>311</v>
      </c>
      <c r="I493">
        <v>432</v>
      </c>
      <c r="J493">
        <v>381.2</v>
      </c>
      <c r="K493">
        <v>40.6</v>
      </c>
      <c r="L493">
        <v>353</v>
      </c>
      <c r="M493">
        <v>-139</v>
      </c>
      <c r="N493" t="e">
        <f>_xlfn.CEILING.MATH(MATCH(FantasyPros_2019_Draft_Overall_Rankings__14[[#This Row],[Overall]],'ESPN Import'!C$3:C$752,0)/3)</f>
        <v>#N/A</v>
      </c>
    </row>
    <row r="494" spans="1:14" x14ac:dyDescent="0.35">
      <c r="A494">
        <v>493</v>
      </c>
      <c r="B494">
        <v>15</v>
      </c>
      <c r="C494" s="17" t="s">
        <v>45</v>
      </c>
      <c r="D494" s="17" t="s">
        <v>1076</v>
      </c>
      <c r="E494" s="17" t="s">
        <v>127</v>
      </c>
      <c r="F494" s="17" t="s">
        <v>1111</v>
      </c>
      <c r="G494">
        <v>10</v>
      </c>
      <c r="H494">
        <v>307</v>
      </c>
      <c r="I494">
        <v>420</v>
      </c>
      <c r="J494">
        <v>361.3</v>
      </c>
      <c r="K494">
        <v>42</v>
      </c>
      <c r="N494" t="e">
        <f>_xlfn.CEILING.MATH(MATCH(FantasyPros_2019_Draft_Overall_Rankings__14[[#This Row],[Overall]],'ESPN Import'!C$3:C$752,0)/3)</f>
        <v>#N/A</v>
      </c>
    </row>
    <row r="495" spans="1:14" x14ac:dyDescent="0.35">
      <c r="A495">
        <v>494</v>
      </c>
      <c r="B495">
        <v>15</v>
      </c>
      <c r="C495" s="17" t="s">
        <v>45</v>
      </c>
      <c r="D495" s="17" t="s">
        <v>1233</v>
      </c>
      <c r="E495" s="17" t="s">
        <v>56</v>
      </c>
      <c r="F495" s="17" t="s">
        <v>1138</v>
      </c>
      <c r="G495">
        <v>9</v>
      </c>
      <c r="H495">
        <v>294</v>
      </c>
      <c r="I495">
        <v>420</v>
      </c>
      <c r="J495">
        <v>366.3</v>
      </c>
      <c r="K495">
        <v>48.2</v>
      </c>
      <c r="N495" t="e">
        <f>_xlfn.CEILING.MATH(MATCH(FantasyPros_2019_Draft_Overall_Rankings__14[[#This Row],[Overall]],'ESPN Import'!C$3:C$752,0)/3)</f>
        <v>#N/A</v>
      </c>
    </row>
    <row r="496" spans="1:14" x14ac:dyDescent="0.35">
      <c r="A496">
        <v>495</v>
      </c>
      <c r="B496">
        <v>15</v>
      </c>
      <c r="C496" s="17" t="s">
        <v>45</v>
      </c>
      <c r="D496" s="17" t="s">
        <v>1147</v>
      </c>
      <c r="E496" s="17" t="s">
        <v>47</v>
      </c>
      <c r="F496" s="17" t="s">
        <v>1148</v>
      </c>
      <c r="G496">
        <v>11</v>
      </c>
      <c r="H496">
        <v>290</v>
      </c>
      <c r="I496">
        <v>427</v>
      </c>
      <c r="J496">
        <v>369.3</v>
      </c>
      <c r="K496">
        <v>59.3</v>
      </c>
      <c r="N496" t="e">
        <f>_xlfn.CEILING.MATH(MATCH(FantasyPros_2019_Draft_Overall_Rankings__14[[#This Row],[Overall]],'ESPN Import'!C$3:C$752,0)/3)</f>
        <v>#N/A</v>
      </c>
    </row>
    <row r="497" spans="1:14" x14ac:dyDescent="0.35">
      <c r="A497">
        <v>496</v>
      </c>
      <c r="B497">
        <v>15</v>
      </c>
      <c r="C497" s="17" t="s">
        <v>45</v>
      </c>
      <c r="D497" s="17" t="s">
        <v>845</v>
      </c>
      <c r="E497" s="17" t="s">
        <v>71</v>
      </c>
      <c r="F497" s="17" t="s">
        <v>1113</v>
      </c>
      <c r="G497">
        <v>4</v>
      </c>
      <c r="H497">
        <v>344</v>
      </c>
      <c r="I497">
        <v>413</v>
      </c>
      <c r="J497">
        <v>369.5</v>
      </c>
      <c r="K497">
        <v>26.1</v>
      </c>
      <c r="N497" t="e">
        <f>_xlfn.CEILING.MATH(MATCH(FantasyPros_2019_Draft_Overall_Rankings__14[[#This Row],[Overall]],'ESPN Import'!C$3:C$752,0)/3)</f>
        <v>#N/A</v>
      </c>
    </row>
    <row r="498" spans="1:14" x14ac:dyDescent="0.35">
      <c r="A498">
        <v>497</v>
      </c>
      <c r="B498">
        <v>15</v>
      </c>
      <c r="C498" s="17" t="s">
        <v>45</v>
      </c>
      <c r="D498" s="17" t="s">
        <v>906</v>
      </c>
      <c r="E498" s="17" t="s">
        <v>56</v>
      </c>
      <c r="F498" s="17" t="s">
        <v>1115</v>
      </c>
      <c r="G498">
        <v>9</v>
      </c>
      <c r="H498">
        <v>330</v>
      </c>
      <c r="I498">
        <v>424</v>
      </c>
      <c r="J498">
        <v>389.4</v>
      </c>
      <c r="K498">
        <v>34.700000000000003</v>
      </c>
      <c r="N498" t="e">
        <f>_xlfn.CEILING.MATH(MATCH(FantasyPros_2019_Draft_Overall_Rankings__14[[#This Row],[Overall]],'ESPN Import'!C$3:C$752,0)/3)</f>
        <v>#N/A</v>
      </c>
    </row>
    <row r="499" spans="1:14" x14ac:dyDescent="0.35">
      <c r="A499">
        <v>498</v>
      </c>
      <c r="B499">
        <v>15</v>
      </c>
      <c r="C499" s="17" t="s">
        <v>45</v>
      </c>
      <c r="D499" s="17" t="s">
        <v>1320</v>
      </c>
      <c r="E499" s="17" t="s">
        <v>62</v>
      </c>
      <c r="F499" s="17" t="s">
        <v>1166</v>
      </c>
      <c r="G499">
        <v>10</v>
      </c>
      <c r="H499">
        <v>225</v>
      </c>
      <c r="I499">
        <v>317</v>
      </c>
      <c r="J499">
        <v>271</v>
      </c>
      <c r="K499">
        <v>46</v>
      </c>
      <c r="N499" t="e">
        <f>_xlfn.CEILING.MATH(MATCH(FantasyPros_2019_Draft_Overall_Rankings__14[[#This Row],[Overall]],'ESPN Import'!C$3:C$752,0)/3)</f>
        <v>#N/A</v>
      </c>
    </row>
    <row r="500" spans="1:14" x14ac:dyDescent="0.35">
      <c r="A500">
        <v>499</v>
      </c>
      <c r="B500">
        <v>15</v>
      </c>
      <c r="C500" s="17" t="s">
        <v>45</v>
      </c>
      <c r="D500" s="17" t="s">
        <v>1206</v>
      </c>
      <c r="E500" s="17" t="s">
        <v>50</v>
      </c>
      <c r="F500" s="17" t="s">
        <v>1158</v>
      </c>
      <c r="G500">
        <v>8</v>
      </c>
      <c r="H500">
        <v>303</v>
      </c>
      <c r="I500">
        <v>418</v>
      </c>
      <c r="J500">
        <v>371</v>
      </c>
      <c r="K500">
        <v>48.2</v>
      </c>
      <c r="N500" t="e">
        <f>_xlfn.CEILING.MATH(MATCH(FantasyPros_2019_Draft_Overall_Rankings__14[[#This Row],[Overall]],'ESPN Import'!C$3:C$752,0)/3)</f>
        <v>#N/A</v>
      </c>
    </row>
    <row r="501" spans="1:14" x14ac:dyDescent="0.35">
      <c r="A501">
        <v>500</v>
      </c>
      <c r="B501">
        <v>15</v>
      </c>
      <c r="C501" s="17" t="s">
        <v>45</v>
      </c>
      <c r="D501" s="17" t="s">
        <v>1217</v>
      </c>
      <c r="E501" s="17" t="s">
        <v>62</v>
      </c>
      <c r="F501" s="17" t="s">
        <v>1160</v>
      </c>
      <c r="G501">
        <v>10</v>
      </c>
      <c r="H501">
        <v>332</v>
      </c>
      <c r="I501">
        <v>409</v>
      </c>
      <c r="J501">
        <v>371.3</v>
      </c>
      <c r="K501">
        <v>30.4</v>
      </c>
      <c r="N501" t="e">
        <f>_xlfn.CEILING.MATH(MATCH(FantasyPros_2019_Draft_Overall_Rankings__14[[#This Row],[Overall]],'ESPN Import'!C$3:C$752,0)/3)</f>
        <v>#N/A</v>
      </c>
    </row>
    <row r="502" spans="1:14" x14ac:dyDescent="0.35">
      <c r="A502">
        <v>501</v>
      </c>
      <c r="B502">
        <v>15</v>
      </c>
      <c r="C502" s="17" t="s">
        <v>45</v>
      </c>
      <c r="D502" s="17" t="s">
        <v>1149</v>
      </c>
      <c r="E502" s="17" t="s">
        <v>86</v>
      </c>
      <c r="F502" s="17" t="s">
        <v>1162</v>
      </c>
      <c r="G502">
        <v>7</v>
      </c>
      <c r="H502">
        <v>295</v>
      </c>
      <c r="I502">
        <v>411</v>
      </c>
      <c r="J502">
        <v>373.3</v>
      </c>
      <c r="K502">
        <v>46.2</v>
      </c>
      <c r="N502" t="e">
        <f>_xlfn.CEILING.MATH(MATCH(FantasyPros_2019_Draft_Overall_Rankings__14[[#This Row],[Overall]],'ESPN Import'!C$3:C$752,0)/3)</f>
        <v>#N/A</v>
      </c>
    </row>
    <row r="503" spans="1:14" x14ac:dyDescent="0.35">
      <c r="A503">
        <v>502</v>
      </c>
      <c r="B503">
        <v>15</v>
      </c>
      <c r="C503" s="17" t="s">
        <v>45</v>
      </c>
      <c r="D503" s="17" t="s">
        <v>1047</v>
      </c>
      <c r="E503" s="17" t="s">
        <v>59</v>
      </c>
      <c r="F503" s="17" t="s">
        <v>1118</v>
      </c>
      <c r="G503">
        <v>12</v>
      </c>
      <c r="H503">
        <v>343</v>
      </c>
      <c r="I503">
        <v>399</v>
      </c>
      <c r="J503">
        <v>375.8</v>
      </c>
      <c r="K503">
        <v>23.5</v>
      </c>
      <c r="N503" t="e">
        <f>_xlfn.CEILING.MATH(MATCH(FantasyPros_2019_Draft_Overall_Rankings__14[[#This Row],[Overall]],'ESPN Import'!C$3:C$752,0)/3)</f>
        <v>#N/A</v>
      </c>
    </row>
    <row r="504" spans="1:14" x14ac:dyDescent="0.35">
      <c r="A504">
        <v>503</v>
      </c>
      <c r="B504">
        <v>15</v>
      </c>
      <c r="C504" s="17" t="s">
        <v>45</v>
      </c>
      <c r="D504" s="17" t="s">
        <v>1257</v>
      </c>
      <c r="E504" s="17" t="s">
        <v>121</v>
      </c>
      <c r="F504" s="17" t="s">
        <v>1121</v>
      </c>
      <c r="G504">
        <v>10</v>
      </c>
      <c r="H504">
        <v>322</v>
      </c>
      <c r="I504">
        <v>426</v>
      </c>
      <c r="J504">
        <v>376</v>
      </c>
      <c r="K504">
        <v>39.700000000000003</v>
      </c>
      <c r="N504" t="e">
        <f>_xlfn.CEILING.MATH(MATCH(FantasyPros_2019_Draft_Overall_Rankings__14[[#This Row],[Overall]],'ESPN Import'!C$3:C$752,0)/3)</f>
        <v>#N/A</v>
      </c>
    </row>
    <row r="505" spans="1:14" x14ac:dyDescent="0.35">
      <c r="A505">
        <v>504</v>
      </c>
      <c r="B505">
        <v>15</v>
      </c>
      <c r="C505" s="17" t="s">
        <v>45</v>
      </c>
      <c r="D505" s="17" t="s">
        <v>1095</v>
      </c>
      <c r="E505" s="17" t="s">
        <v>80</v>
      </c>
      <c r="F505" s="17" t="s">
        <v>1163</v>
      </c>
      <c r="G505">
        <v>9</v>
      </c>
      <c r="H505">
        <v>308</v>
      </c>
      <c r="I505">
        <v>419</v>
      </c>
      <c r="J505">
        <v>394.6</v>
      </c>
      <c r="K505">
        <v>12.5</v>
      </c>
      <c r="N505" t="e">
        <f>_xlfn.CEILING.MATH(MATCH(FantasyPros_2019_Draft_Overall_Rankings__14[[#This Row],[Overall]],'ESPN Import'!C$3:C$752,0)/3)</f>
        <v>#N/A</v>
      </c>
    </row>
    <row r="506" spans="1:14" x14ac:dyDescent="0.35">
      <c r="A506">
        <v>505</v>
      </c>
      <c r="B506">
        <v>15</v>
      </c>
      <c r="C506" s="17" t="s">
        <v>45</v>
      </c>
      <c r="D506" s="17" t="s">
        <v>1074</v>
      </c>
      <c r="E506" s="17" t="s">
        <v>74</v>
      </c>
      <c r="F506" s="17" t="s">
        <v>1129</v>
      </c>
      <c r="G506">
        <v>7</v>
      </c>
      <c r="H506">
        <v>289</v>
      </c>
      <c r="I506">
        <v>422</v>
      </c>
      <c r="J506">
        <v>395.2</v>
      </c>
      <c r="K506">
        <v>25.1</v>
      </c>
      <c r="N506" t="e">
        <f>_xlfn.CEILING.MATH(MATCH(FantasyPros_2019_Draft_Overall_Rankings__14[[#This Row],[Overall]],'ESPN Import'!C$3:C$752,0)/3)</f>
        <v>#N/A</v>
      </c>
    </row>
    <row r="507" spans="1:14" x14ac:dyDescent="0.35">
      <c r="A507">
        <v>506</v>
      </c>
      <c r="B507">
        <v>15</v>
      </c>
      <c r="C507" s="17" t="s">
        <v>45</v>
      </c>
      <c r="D507" s="17" t="s">
        <v>1192</v>
      </c>
      <c r="E507" s="17" t="s">
        <v>185</v>
      </c>
      <c r="F507" s="17" t="s">
        <v>1140</v>
      </c>
      <c r="G507">
        <v>5</v>
      </c>
      <c r="H507">
        <v>347</v>
      </c>
      <c r="I507">
        <v>409</v>
      </c>
      <c r="J507">
        <v>378</v>
      </c>
      <c r="K507">
        <v>29.5</v>
      </c>
      <c r="N507" t="e">
        <f>_xlfn.CEILING.MATH(MATCH(FantasyPros_2019_Draft_Overall_Rankings__14[[#This Row],[Overall]],'ESPN Import'!C$3:C$752,0)/3)</f>
        <v>#N/A</v>
      </c>
    </row>
    <row r="508" spans="1:14" x14ac:dyDescent="0.35">
      <c r="A508">
        <v>507</v>
      </c>
      <c r="B508">
        <v>15</v>
      </c>
      <c r="C508" s="17" t="s">
        <v>45</v>
      </c>
      <c r="D508" s="17" t="s">
        <v>1165</v>
      </c>
      <c r="E508" s="17" t="s">
        <v>152</v>
      </c>
      <c r="F508" s="17" t="s">
        <v>1169</v>
      </c>
      <c r="G508">
        <v>11</v>
      </c>
      <c r="H508">
        <v>346</v>
      </c>
      <c r="I508">
        <v>428</v>
      </c>
      <c r="J508">
        <v>396.4</v>
      </c>
      <c r="K508">
        <v>35.4</v>
      </c>
      <c r="N508" t="e">
        <f>_xlfn.CEILING.MATH(MATCH(FantasyPros_2019_Draft_Overall_Rankings__14[[#This Row],[Overall]],'ESPN Import'!C$3:C$752,0)/3)</f>
        <v>#N/A</v>
      </c>
    </row>
    <row r="509" spans="1:14" x14ac:dyDescent="0.35">
      <c r="A509">
        <v>508</v>
      </c>
      <c r="B509">
        <v>15</v>
      </c>
      <c r="C509" s="17" t="s">
        <v>45</v>
      </c>
      <c r="D509" s="17" t="s">
        <v>1157</v>
      </c>
      <c r="E509" s="17" t="s">
        <v>71</v>
      </c>
      <c r="F509" s="17" t="s">
        <v>1164</v>
      </c>
      <c r="G509">
        <v>4</v>
      </c>
      <c r="H509">
        <v>313</v>
      </c>
      <c r="I509">
        <v>431</v>
      </c>
      <c r="J509">
        <v>397.2</v>
      </c>
      <c r="K509">
        <v>18.5</v>
      </c>
      <c r="N509" t="e">
        <f>_xlfn.CEILING.MATH(MATCH(FantasyPros_2019_Draft_Overall_Rankings__14[[#This Row],[Overall]],'ESPN Import'!C$3:C$752,0)/3)</f>
        <v>#N/A</v>
      </c>
    </row>
    <row r="510" spans="1:14" x14ac:dyDescent="0.35">
      <c r="A510">
        <v>509</v>
      </c>
      <c r="B510">
        <v>15</v>
      </c>
      <c r="C510" s="17" t="s">
        <v>45</v>
      </c>
      <c r="D510" s="17" t="s">
        <v>1321</v>
      </c>
      <c r="E510" s="17" t="s">
        <v>71</v>
      </c>
      <c r="F510" s="17" t="s">
        <v>1167</v>
      </c>
      <c r="G510">
        <v>4</v>
      </c>
      <c r="H510">
        <v>275</v>
      </c>
      <c r="I510">
        <v>312</v>
      </c>
      <c r="J510">
        <v>293.5</v>
      </c>
      <c r="K510">
        <v>18.5</v>
      </c>
      <c r="N510" t="e">
        <f>_xlfn.CEILING.MATH(MATCH(FantasyPros_2019_Draft_Overall_Rankings__14[[#This Row],[Overall]],'ESPN Import'!C$3:C$752,0)/3)</f>
        <v>#N/A</v>
      </c>
    </row>
    <row r="511" spans="1:14" x14ac:dyDescent="0.35">
      <c r="A511">
        <v>510</v>
      </c>
      <c r="B511">
        <v>15</v>
      </c>
      <c r="C511" s="17" t="s">
        <v>45</v>
      </c>
      <c r="D511" s="17" t="s">
        <v>1143</v>
      </c>
      <c r="E511" s="17" t="s">
        <v>68</v>
      </c>
      <c r="F511" s="17" t="s">
        <v>1130</v>
      </c>
      <c r="G511">
        <v>12</v>
      </c>
      <c r="H511">
        <v>292</v>
      </c>
      <c r="I511">
        <v>436</v>
      </c>
      <c r="J511">
        <v>355.7</v>
      </c>
      <c r="K511">
        <v>60</v>
      </c>
      <c r="N511" t="e">
        <f>_xlfn.CEILING.MATH(MATCH(FantasyPros_2019_Draft_Overall_Rankings__14[[#This Row],[Overall]],'ESPN Import'!C$3:C$752,0)/3)</f>
        <v>#N/A</v>
      </c>
    </row>
    <row r="512" spans="1:14" x14ac:dyDescent="0.35">
      <c r="A512">
        <v>511</v>
      </c>
      <c r="B512">
        <v>15</v>
      </c>
      <c r="C512" s="17" t="s">
        <v>45</v>
      </c>
      <c r="D512" s="17" t="s">
        <v>1135</v>
      </c>
      <c r="E512" s="17" t="s">
        <v>512</v>
      </c>
      <c r="F512" s="17" t="s">
        <v>1170</v>
      </c>
      <c r="H512">
        <v>319</v>
      </c>
      <c r="I512">
        <v>420</v>
      </c>
      <c r="J512">
        <v>403.6</v>
      </c>
      <c r="K512">
        <v>8.9</v>
      </c>
      <c r="N512" t="e">
        <f>_xlfn.CEILING.MATH(MATCH(FantasyPros_2019_Draft_Overall_Rankings__14[[#This Row],[Overall]],'ESPN Import'!C$3:C$752,0)/3)</f>
        <v>#N/A</v>
      </c>
    </row>
    <row r="513" spans="1:14" x14ac:dyDescent="0.35">
      <c r="A513">
        <v>512</v>
      </c>
      <c r="B513">
        <v>15</v>
      </c>
      <c r="C513" s="17" t="s">
        <v>45</v>
      </c>
      <c r="D513" s="17" t="s">
        <v>1141</v>
      </c>
      <c r="E513" s="17" t="s">
        <v>62</v>
      </c>
      <c r="F513" s="17" t="s">
        <v>1176</v>
      </c>
      <c r="G513">
        <v>10</v>
      </c>
      <c r="H513">
        <v>298</v>
      </c>
      <c r="I513">
        <v>425</v>
      </c>
      <c r="J513">
        <v>406.8</v>
      </c>
      <c r="K513">
        <v>14.5</v>
      </c>
      <c r="N513" t="e">
        <f>_xlfn.CEILING.MATH(MATCH(FantasyPros_2019_Draft_Overall_Rankings__14[[#This Row],[Overall]],'ESPN Import'!C$3:C$752,0)/3)</f>
        <v>#N/A</v>
      </c>
    </row>
    <row r="514" spans="1:14" x14ac:dyDescent="0.35">
      <c r="A514">
        <v>513</v>
      </c>
      <c r="B514">
        <v>15</v>
      </c>
      <c r="C514" s="17" t="s">
        <v>45</v>
      </c>
      <c r="D514" s="17" t="s">
        <v>1057</v>
      </c>
      <c r="E514" s="17" t="s">
        <v>512</v>
      </c>
      <c r="F514" s="17" t="s">
        <v>1182</v>
      </c>
      <c r="H514">
        <v>285</v>
      </c>
      <c r="I514">
        <v>426</v>
      </c>
      <c r="J514">
        <v>366.3</v>
      </c>
      <c r="K514">
        <v>59.6</v>
      </c>
      <c r="N514" t="e">
        <f>_xlfn.CEILING.MATH(MATCH(FantasyPros_2019_Draft_Overall_Rankings__14[[#This Row],[Overall]],'ESPN Import'!C$3:C$752,0)/3)</f>
        <v>#N/A</v>
      </c>
    </row>
    <row r="515" spans="1:14" x14ac:dyDescent="0.35">
      <c r="A515">
        <v>514</v>
      </c>
      <c r="B515">
        <v>15</v>
      </c>
      <c r="C515" s="17" t="s">
        <v>45</v>
      </c>
      <c r="D515" s="17" t="s">
        <v>1139</v>
      </c>
      <c r="E515" s="17" t="s">
        <v>77</v>
      </c>
      <c r="F515" s="17" t="s">
        <v>1146</v>
      </c>
      <c r="G515">
        <v>9</v>
      </c>
      <c r="H515">
        <v>291</v>
      </c>
      <c r="I515">
        <v>416</v>
      </c>
      <c r="J515">
        <v>408.2</v>
      </c>
      <c r="K515">
        <v>8.5</v>
      </c>
      <c r="N515" t="e">
        <f>_xlfn.CEILING.MATH(MATCH(FantasyPros_2019_Draft_Overall_Rankings__14[[#This Row],[Overall]],'ESPN Import'!C$3:C$752,0)/3)</f>
        <v>#N/A</v>
      </c>
    </row>
    <row r="516" spans="1:14" x14ac:dyDescent="0.35">
      <c r="A516">
        <v>515</v>
      </c>
      <c r="B516">
        <v>15</v>
      </c>
      <c r="C516" s="17" t="s">
        <v>45</v>
      </c>
      <c r="D516" s="17" t="s">
        <v>1229</v>
      </c>
      <c r="E516" s="17" t="s">
        <v>166</v>
      </c>
      <c r="F516" s="17" t="s">
        <v>1178</v>
      </c>
      <c r="G516">
        <v>10</v>
      </c>
      <c r="H516">
        <v>366</v>
      </c>
      <c r="I516">
        <v>411</v>
      </c>
      <c r="J516">
        <v>393.3</v>
      </c>
      <c r="K516">
        <v>17.8</v>
      </c>
      <c r="N516" t="e">
        <f>_xlfn.CEILING.MATH(MATCH(FantasyPros_2019_Draft_Overall_Rankings__14[[#This Row],[Overall]],'ESPN Import'!C$3:C$752,0)/3)</f>
        <v>#N/A</v>
      </c>
    </row>
    <row r="517" spans="1:14" x14ac:dyDescent="0.35">
      <c r="A517">
        <v>516</v>
      </c>
      <c r="B517">
        <v>15</v>
      </c>
      <c r="C517" s="17" t="s">
        <v>45</v>
      </c>
      <c r="D517" s="17" t="s">
        <v>1223</v>
      </c>
      <c r="E517" s="17" t="s">
        <v>512</v>
      </c>
      <c r="F517" s="17" t="s">
        <v>1184</v>
      </c>
      <c r="H517">
        <v>261</v>
      </c>
      <c r="I517">
        <v>376</v>
      </c>
      <c r="J517">
        <v>318.5</v>
      </c>
      <c r="K517">
        <v>57.5</v>
      </c>
      <c r="L517">
        <v>347</v>
      </c>
      <c r="M517">
        <v>-169</v>
      </c>
      <c r="N517" t="e">
        <f>_xlfn.CEILING.MATH(MATCH(FantasyPros_2019_Draft_Overall_Rankings__14[[#This Row],[Overall]],'ESPN Import'!C$3:C$752,0)/3)</f>
        <v>#N/A</v>
      </c>
    </row>
    <row r="518" spans="1:14" x14ac:dyDescent="0.35">
      <c r="A518">
        <v>517</v>
      </c>
      <c r="B518">
        <v>15</v>
      </c>
      <c r="C518" s="17" t="s">
        <v>45</v>
      </c>
      <c r="D518" s="17" t="s">
        <v>1153</v>
      </c>
      <c r="E518" s="17" t="s">
        <v>65</v>
      </c>
      <c r="F518" s="17" t="s">
        <v>1132</v>
      </c>
      <c r="G518">
        <v>11</v>
      </c>
      <c r="H518">
        <v>301</v>
      </c>
      <c r="I518">
        <v>493</v>
      </c>
      <c r="J518">
        <v>376.7</v>
      </c>
      <c r="K518">
        <v>83.5</v>
      </c>
      <c r="N518" t="e">
        <f>_xlfn.CEILING.MATH(MATCH(FantasyPros_2019_Draft_Overall_Rankings__14[[#This Row],[Overall]],'ESPN Import'!C$3:C$752,0)/3)</f>
        <v>#N/A</v>
      </c>
    </row>
    <row r="519" spans="1:14" x14ac:dyDescent="0.35">
      <c r="A519">
        <v>518</v>
      </c>
      <c r="B519">
        <v>15</v>
      </c>
      <c r="C519" s="17" t="s">
        <v>45</v>
      </c>
      <c r="D519" s="17" t="s">
        <v>1173</v>
      </c>
      <c r="E519" s="17" t="s">
        <v>247</v>
      </c>
      <c r="F519" s="17" t="s">
        <v>1156</v>
      </c>
      <c r="G519">
        <v>6</v>
      </c>
      <c r="H519">
        <v>279</v>
      </c>
      <c r="I519">
        <v>449</v>
      </c>
      <c r="J519">
        <v>369</v>
      </c>
      <c r="K519">
        <v>69.8</v>
      </c>
      <c r="N519" t="e">
        <f>_xlfn.CEILING.MATH(MATCH(FantasyPros_2019_Draft_Overall_Rankings__14[[#This Row],[Overall]],'ESPN Import'!C$3:C$752,0)/3)</f>
        <v>#N/A</v>
      </c>
    </row>
    <row r="520" spans="1:14" x14ac:dyDescent="0.35">
      <c r="A520">
        <v>519</v>
      </c>
      <c r="B520">
        <v>15</v>
      </c>
      <c r="C520" s="17" t="s">
        <v>45</v>
      </c>
      <c r="D520" s="17" t="s">
        <v>1097</v>
      </c>
      <c r="E520" s="17" t="s">
        <v>121</v>
      </c>
      <c r="F520" s="17" t="s">
        <v>1191</v>
      </c>
      <c r="G520">
        <v>10</v>
      </c>
      <c r="H520">
        <v>302</v>
      </c>
      <c r="I520">
        <v>432</v>
      </c>
      <c r="J520">
        <v>396.3</v>
      </c>
      <c r="K520">
        <v>54.6</v>
      </c>
      <c r="L520">
        <v>349</v>
      </c>
      <c r="M520">
        <v>-170</v>
      </c>
      <c r="N520" t="e">
        <f>_xlfn.CEILING.MATH(MATCH(FantasyPros_2019_Draft_Overall_Rankings__14[[#This Row],[Overall]],'ESPN Import'!C$3:C$752,0)/3)</f>
        <v>#N/A</v>
      </c>
    </row>
    <row r="521" spans="1:14" x14ac:dyDescent="0.35">
      <c r="A521">
        <v>520</v>
      </c>
      <c r="B521">
        <v>15</v>
      </c>
      <c r="C521" s="17" t="s">
        <v>45</v>
      </c>
      <c r="D521" s="17" t="s">
        <v>1322</v>
      </c>
      <c r="E521" s="17" t="s">
        <v>190</v>
      </c>
      <c r="F521" s="17" t="s">
        <v>1204</v>
      </c>
      <c r="G521">
        <v>10</v>
      </c>
      <c r="H521">
        <v>321</v>
      </c>
      <c r="I521">
        <v>329</v>
      </c>
      <c r="J521">
        <v>325</v>
      </c>
      <c r="K521">
        <v>4</v>
      </c>
      <c r="N521" t="e">
        <f>_xlfn.CEILING.MATH(MATCH(FantasyPros_2019_Draft_Overall_Rankings__14[[#This Row],[Overall]],'ESPN Import'!C$3:C$752,0)/3)</f>
        <v>#N/A</v>
      </c>
    </row>
    <row r="522" spans="1:14" x14ac:dyDescent="0.35">
      <c r="A522">
        <v>521</v>
      </c>
      <c r="B522">
        <v>15</v>
      </c>
      <c r="C522" s="17" t="s">
        <v>45</v>
      </c>
      <c r="D522" s="17" t="s">
        <v>1161</v>
      </c>
      <c r="E522" s="17" t="s">
        <v>107</v>
      </c>
      <c r="F522" s="17" t="s">
        <v>1180</v>
      </c>
      <c r="G522">
        <v>7</v>
      </c>
      <c r="H522">
        <v>226</v>
      </c>
      <c r="I522">
        <v>434</v>
      </c>
      <c r="J522">
        <v>330</v>
      </c>
      <c r="K522">
        <v>104</v>
      </c>
      <c r="N522" t="e">
        <f>_xlfn.CEILING.MATH(MATCH(FantasyPros_2019_Draft_Overall_Rankings__14[[#This Row],[Overall]],'ESPN Import'!C$3:C$752,0)/3)</f>
        <v>#N/A</v>
      </c>
    </row>
    <row r="523" spans="1:14" x14ac:dyDescent="0.35">
      <c r="A523">
        <v>522</v>
      </c>
      <c r="B523">
        <v>15</v>
      </c>
      <c r="C523" s="17" t="s">
        <v>45</v>
      </c>
      <c r="D523" s="17" t="s">
        <v>1323</v>
      </c>
      <c r="E523" s="17" t="s">
        <v>71</v>
      </c>
      <c r="F523" s="17" t="s">
        <v>1172</v>
      </c>
      <c r="G523">
        <v>4</v>
      </c>
      <c r="H523">
        <v>310</v>
      </c>
      <c r="I523">
        <v>353</v>
      </c>
      <c r="J523">
        <v>331.5</v>
      </c>
      <c r="K523">
        <v>21.5</v>
      </c>
      <c r="N523" t="e">
        <f>_xlfn.CEILING.MATH(MATCH(FantasyPros_2019_Draft_Overall_Rankings__14[[#This Row],[Overall]],'ESPN Import'!C$3:C$752,0)/3)</f>
        <v>#N/A</v>
      </c>
    </row>
    <row r="524" spans="1:14" x14ac:dyDescent="0.35">
      <c r="A524">
        <v>523</v>
      </c>
      <c r="B524">
        <v>15</v>
      </c>
      <c r="C524" s="17" t="s">
        <v>45</v>
      </c>
      <c r="D524" s="17" t="s">
        <v>902</v>
      </c>
      <c r="E524" s="17" t="s">
        <v>512</v>
      </c>
      <c r="F524" s="17" t="s">
        <v>1220</v>
      </c>
      <c r="H524">
        <v>325</v>
      </c>
      <c r="I524">
        <v>340</v>
      </c>
      <c r="J524">
        <v>332.5</v>
      </c>
      <c r="K524">
        <v>7.5</v>
      </c>
      <c r="N524" t="e">
        <f>_xlfn.CEILING.MATH(MATCH(FantasyPros_2019_Draft_Overall_Rankings__14[[#This Row],[Overall]],'ESPN Import'!C$3:C$752,0)/3)</f>
        <v>#N/A</v>
      </c>
    </row>
    <row r="525" spans="1:14" x14ac:dyDescent="0.35">
      <c r="A525">
        <v>524</v>
      </c>
      <c r="B525">
        <v>15</v>
      </c>
      <c r="C525" s="17" t="s">
        <v>45</v>
      </c>
      <c r="D525" s="17" t="s">
        <v>1175</v>
      </c>
      <c r="E525" s="17" t="s">
        <v>77</v>
      </c>
      <c r="F525" s="17" t="s">
        <v>1183</v>
      </c>
      <c r="G525">
        <v>9</v>
      </c>
      <c r="H525">
        <v>300</v>
      </c>
      <c r="I525">
        <v>367</v>
      </c>
      <c r="J525">
        <v>333.5</v>
      </c>
      <c r="K525">
        <v>33.5</v>
      </c>
      <c r="N525" t="e">
        <f>_xlfn.CEILING.MATH(MATCH(FantasyPros_2019_Draft_Overall_Rankings__14[[#This Row],[Overall]],'ESPN Import'!C$3:C$752,0)/3)</f>
        <v>#N/A</v>
      </c>
    </row>
    <row r="526" spans="1:14" x14ac:dyDescent="0.35">
      <c r="A526">
        <v>525</v>
      </c>
      <c r="B526">
        <v>15</v>
      </c>
      <c r="C526" s="17" t="s">
        <v>45</v>
      </c>
      <c r="D526" s="17" t="s">
        <v>1324</v>
      </c>
      <c r="E526" s="17" t="s">
        <v>80</v>
      </c>
      <c r="F526" s="17" t="s">
        <v>1185</v>
      </c>
      <c r="G526">
        <v>9</v>
      </c>
      <c r="H526">
        <v>280</v>
      </c>
      <c r="I526">
        <v>389</v>
      </c>
      <c r="J526">
        <v>334.5</v>
      </c>
      <c r="K526">
        <v>54.5</v>
      </c>
      <c r="N526" t="e">
        <f>_xlfn.CEILING.MATH(MATCH(FantasyPros_2019_Draft_Overall_Rankings__14[[#This Row],[Overall]],'ESPN Import'!C$3:C$752,0)/3)</f>
        <v>#N/A</v>
      </c>
    </row>
    <row r="527" spans="1:14" x14ac:dyDescent="0.35">
      <c r="A527">
        <v>526</v>
      </c>
      <c r="B527">
        <v>15</v>
      </c>
      <c r="C527" s="17" t="s">
        <v>45</v>
      </c>
      <c r="D527" s="17" t="s">
        <v>1117</v>
      </c>
      <c r="E527" s="17" t="s">
        <v>124</v>
      </c>
      <c r="F527" s="17" t="s">
        <v>1174</v>
      </c>
      <c r="G527">
        <v>11</v>
      </c>
      <c r="H527">
        <v>363</v>
      </c>
      <c r="I527">
        <v>446</v>
      </c>
      <c r="J527">
        <v>402.8</v>
      </c>
      <c r="K527">
        <v>29.4</v>
      </c>
      <c r="N527" t="e">
        <f>_xlfn.CEILING.MATH(MATCH(FantasyPros_2019_Draft_Overall_Rankings__14[[#This Row],[Overall]],'ESPN Import'!C$3:C$752,0)/3)</f>
        <v>#N/A</v>
      </c>
    </row>
    <row r="528" spans="1:14" x14ac:dyDescent="0.35">
      <c r="A528">
        <v>527</v>
      </c>
      <c r="B528">
        <v>15</v>
      </c>
      <c r="C528" s="17" t="s">
        <v>45</v>
      </c>
      <c r="D528" s="17" t="s">
        <v>1263</v>
      </c>
      <c r="E528" s="17" t="s">
        <v>147</v>
      </c>
      <c r="F528" s="17" t="s">
        <v>1187</v>
      </c>
      <c r="G528">
        <v>5</v>
      </c>
      <c r="H528">
        <v>375</v>
      </c>
      <c r="I528">
        <v>388</v>
      </c>
      <c r="J528">
        <v>381.7</v>
      </c>
      <c r="K528">
        <v>5.3</v>
      </c>
      <c r="N528" t="e">
        <f>_xlfn.CEILING.MATH(MATCH(FantasyPros_2019_Draft_Overall_Rankings__14[[#This Row],[Overall]],'ESPN Import'!C$3:C$752,0)/3)</f>
        <v>#N/A</v>
      </c>
    </row>
    <row r="529" spans="1:14" x14ac:dyDescent="0.35">
      <c r="A529">
        <v>528</v>
      </c>
      <c r="B529">
        <v>15</v>
      </c>
      <c r="C529" s="17" t="s">
        <v>45</v>
      </c>
      <c r="D529" s="17" t="s">
        <v>1252</v>
      </c>
      <c r="E529" s="17" t="s">
        <v>59</v>
      </c>
      <c r="F529" s="17" t="s">
        <v>1224</v>
      </c>
      <c r="G529">
        <v>12</v>
      </c>
      <c r="H529">
        <v>301</v>
      </c>
      <c r="I529">
        <v>483</v>
      </c>
      <c r="J529">
        <v>388</v>
      </c>
      <c r="K529">
        <v>74.5</v>
      </c>
      <c r="N529" t="e">
        <f>_xlfn.CEILING.MATH(MATCH(FantasyPros_2019_Draft_Overall_Rankings__14[[#This Row],[Overall]],'ESPN Import'!C$3:C$752,0)/3)</f>
        <v>#N/A</v>
      </c>
    </row>
    <row r="530" spans="1:14" x14ac:dyDescent="0.35">
      <c r="A530">
        <v>529</v>
      </c>
      <c r="B530">
        <v>15</v>
      </c>
      <c r="C530" s="17" t="s">
        <v>45</v>
      </c>
      <c r="D530" s="17" t="s">
        <v>1251</v>
      </c>
      <c r="E530" s="17" t="s">
        <v>104</v>
      </c>
      <c r="F530" s="17" t="s">
        <v>1189</v>
      </c>
      <c r="G530">
        <v>12</v>
      </c>
      <c r="H530">
        <v>299</v>
      </c>
      <c r="I530">
        <v>384</v>
      </c>
      <c r="J530">
        <v>341.5</v>
      </c>
      <c r="K530">
        <v>42.5</v>
      </c>
      <c r="N530" t="e">
        <f>_xlfn.CEILING.MATH(MATCH(FantasyPros_2019_Draft_Overall_Rankings__14[[#This Row],[Overall]],'ESPN Import'!C$3:C$752,0)/3)</f>
        <v>#N/A</v>
      </c>
    </row>
    <row r="531" spans="1:14" x14ac:dyDescent="0.35">
      <c r="A531">
        <v>530</v>
      </c>
      <c r="B531">
        <v>15</v>
      </c>
      <c r="C531" s="17" t="s">
        <v>45</v>
      </c>
      <c r="D531" s="17" t="s">
        <v>1179</v>
      </c>
      <c r="E531" s="17" t="s">
        <v>107</v>
      </c>
      <c r="F531" s="17" t="s">
        <v>1194</v>
      </c>
      <c r="G531">
        <v>7</v>
      </c>
      <c r="H531">
        <v>351</v>
      </c>
      <c r="I531">
        <v>405</v>
      </c>
      <c r="J531">
        <v>386</v>
      </c>
      <c r="K531">
        <v>24.8</v>
      </c>
      <c r="N531" t="e">
        <f>_xlfn.CEILING.MATH(MATCH(FantasyPros_2019_Draft_Overall_Rankings__14[[#This Row],[Overall]],'ESPN Import'!C$3:C$752,0)/3)</f>
        <v>#N/A</v>
      </c>
    </row>
    <row r="532" spans="1:14" x14ac:dyDescent="0.35">
      <c r="A532">
        <v>531</v>
      </c>
      <c r="B532">
        <v>15</v>
      </c>
      <c r="C532" s="17" t="s">
        <v>45</v>
      </c>
      <c r="D532" s="17" t="s">
        <v>805</v>
      </c>
      <c r="E532" s="17" t="s">
        <v>512</v>
      </c>
      <c r="F532" s="17" t="s">
        <v>1202</v>
      </c>
      <c r="H532">
        <v>346</v>
      </c>
      <c r="I532">
        <v>349</v>
      </c>
      <c r="J532">
        <v>347.5</v>
      </c>
      <c r="K532">
        <v>1.5</v>
      </c>
      <c r="N532" t="e">
        <f>_xlfn.CEILING.MATH(MATCH(FantasyPros_2019_Draft_Overall_Rankings__14[[#This Row],[Overall]],'ESPN Import'!C$3:C$752,0)/3)</f>
        <v>#N/A</v>
      </c>
    </row>
    <row r="533" spans="1:14" x14ac:dyDescent="0.35">
      <c r="A533">
        <v>532</v>
      </c>
      <c r="B533">
        <v>15</v>
      </c>
      <c r="C533" s="17" t="s">
        <v>45</v>
      </c>
      <c r="D533" s="17" t="s">
        <v>1238</v>
      </c>
      <c r="E533" s="17" t="s">
        <v>147</v>
      </c>
      <c r="F533" s="17" t="s">
        <v>1207</v>
      </c>
      <c r="G533">
        <v>5</v>
      </c>
      <c r="H533">
        <v>364</v>
      </c>
      <c r="I533">
        <v>420</v>
      </c>
      <c r="J533">
        <v>390.3</v>
      </c>
      <c r="K533">
        <v>23</v>
      </c>
      <c r="N533" t="e">
        <f>_xlfn.CEILING.MATH(MATCH(FantasyPros_2019_Draft_Overall_Rankings__14[[#This Row],[Overall]],'ESPN Import'!C$3:C$752,0)/3)</f>
        <v>#N/A</v>
      </c>
    </row>
    <row r="534" spans="1:14" x14ac:dyDescent="0.35">
      <c r="A534">
        <v>533</v>
      </c>
      <c r="B534">
        <v>15</v>
      </c>
      <c r="C534" s="17" t="s">
        <v>45</v>
      </c>
      <c r="D534" s="17" t="s">
        <v>1211</v>
      </c>
      <c r="E534" s="17" t="s">
        <v>71</v>
      </c>
      <c r="F534" s="17" t="s">
        <v>1208</v>
      </c>
      <c r="G534">
        <v>4</v>
      </c>
      <c r="H534">
        <v>371</v>
      </c>
      <c r="I534">
        <v>422</v>
      </c>
      <c r="J534">
        <v>391.3</v>
      </c>
      <c r="K534">
        <v>22.1</v>
      </c>
      <c r="N534" t="e">
        <f>_xlfn.CEILING.MATH(MATCH(FantasyPros_2019_Draft_Overall_Rankings__14[[#This Row],[Overall]],'ESPN Import'!C$3:C$752,0)/3)</f>
        <v>#N/A</v>
      </c>
    </row>
    <row r="535" spans="1:14" x14ac:dyDescent="0.35">
      <c r="A535">
        <v>534</v>
      </c>
      <c r="B535">
        <v>15</v>
      </c>
      <c r="C535" s="17" t="s">
        <v>45</v>
      </c>
      <c r="D535" s="17" t="s">
        <v>1201</v>
      </c>
      <c r="E535" s="17" t="s">
        <v>104</v>
      </c>
      <c r="F535" s="17" t="s">
        <v>1212</v>
      </c>
      <c r="G535">
        <v>12</v>
      </c>
      <c r="H535">
        <v>314</v>
      </c>
      <c r="I535">
        <v>393</v>
      </c>
      <c r="J535">
        <v>353.5</v>
      </c>
      <c r="K535">
        <v>39.5</v>
      </c>
      <c r="N535" t="e">
        <f>_xlfn.CEILING.MATH(MATCH(FantasyPros_2019_Draft_Overall_Rankings__14[[#This Row],[Overall]],'ESPN Import'!C$3:C$752,0)/3)</f>
        <v>#N/A</v>
      </c>
    </row>
    <row r="536" spans="1:14" x14ac:dyDescent="0.35">
      <c r="A536">
        <v>535</v>
      </c>
      <c r="B536">
        <v>15</v>
      </c>
      <c r="C536" s="17" t="s">
        <v>45</v>
      </c>
      <c r="D536" s="17" t="s">
        <v>910</v>
      </c>
      <c r="E536" s="17" t="s">
        <v>512</v>
      </c>
      <c r="F536" s="17" t="s">
        <v>1234</v>
      </c>
      <c r="H536">
        <v>335</v>
      </c>
      <c r="I536">
        <v>376</v>
      </c>
      <c r="J536">
        <v>355.5</v>
      </c>
      <c r="K536">
        <v>20.5</v>
      </c>
      <c r="N536" t="e">
        <f>_xlfn.CEILING.MATH(MATCH(FantasyPros_2019_Draft_Overall_Rankings__14[[#This Row],[Overall]],'ESPN Import'!C$3:C$752,0)/3)</f>
        <v>#N/A</v>
      </c>
    </row>
    <row r="537" spans="1:14" x14ac:dyDescent="0.35">
      <c r="A537">
        <v>536</v>
      </c>
      <c r="B537">
        <v>15</v>
      </c>
      <c r="C537" s="17" t="s">
        <v>45</v>
      </c>
      <c r="D537" s="17" t="s">
        <v>1188</v>
      </c>
      <c r="E537" s="17" t="s">
        <v>89</v>
      </c>
      <c r="F537" s="17" t="s">
        <v>1216</v>
      </c>
      <c r="G537">
        <v>12</v>
      </c>
      <c r="H537">
        <v>339</v>
      </c>
      <c r="I537">
        <v>373</v>
      </c>
      <c r="J537">
        <v>356</v>
      </c>
      <c r="K537">
        <v>17</v>
      </c>
      <c r="N537" t="e">
        <f>_xlfn.CEILING.MATH(MATCH(FantasyPros_2019_Draft_Overall_Rankings__14[[#This Row],[Overall]],'ESPN Import'!C$3:C$752,0)/3)</f>
        <v>#N/A</v>
      </c>
    </row>
    <row r="538" spans="1:14" x14ac:dyDescent="0.35">
      <c r="A538">
        <v>537</v>
      </c>
      <c r="B538">
        <v>15</v>
      </c>
      <c r="C538" s="17" t="s">
        <v>45</v>
      </c>
      <c r="D538" s="17" t="s">
        <v>1203</v>
      </c>
      <c r="E538" s="17" t="s">
        <v>47</v>
      </c>
      <c r="F538" s="17" t="s">
        <v>1241</v>
      </c>
      <c r="G538">
        <v>11</v>
      </c>
      <c r="H538">
        <v>284</v>
      </c>
      <c r="I538">
        <v>439</v>
      </c>
      <c r="J538">
        <v>361.5</v>
      </c>
      <c r="K538">
        <v>77.5</v>
      </c>
      <c r="N538" t="e">
        <f>_xlfn.CEILING.MATH(MATCH(FantasyPros_2019_Draft_Overall_Rankings__14[[#This Row],[Overall]],'ESPN Import'!C$3:C$752,0)/3)</f>
        <v>#N/A</v>
      </c>
    </row>
    <row r="539" spans="1:14" x14ac:dyDescent="0.35">
      <c r="A539">
        <v>538</v>
      </c>
      <c r="B539">
        <v>15</v>
      </c>
      <c r="C539" s="17" t="s">
        <v>45</v>
      </c>
      <c r="D539" s="17" t="s">
        <v>1325</v>
      </c>
      <c r="E539" s="17" t="s">
        <v>166</v>
      </c>
      <c r="F539" s="17" t="s">
        <v>1250</v>
      </c>
      <c r="G539">
        <v>10</v>
      </c>
      <c r="H539">
        <v>329</v>
      </c>
      <c r="I539">
        <v>394</v>
      </c>
      <c r="J539">
        <v>361.5</v>
      </c>
      <c r="K539">
        <v>32.5</v>
      </c>
      <c r="N539" t="e">
        <f>_xlfn.CEILING.MATH(MATCH(FantasyPros_2019_Draft_Overall_Rankings__14[[#This Row],[Overall]],'ESPN Import'!C$3:C$752,0)/3)</f>
        <v>#N/A</v>
      </c>
    </row>
    <row r="540" spans="1:14" x14ac:dyDescent="0.35">
      <c r="A540">
        <v>539</v>
      </c>
      <c r="B540">
        <v>15</v>
      </c>
      <c r="C540" s="17" t="s">
        <v>45</v>
      </c>
      <c r="D540" s="17" t="s">
        <v>1197</v>
      </c>
      <c r="E540" s="17" t="s">
        <v>107</v>
      </c>
      <c r="F540" s="17" t="s">
        <v>1193</v>
      </c>
      <c r="G540">
        <v>7</v>
      </c>
      <c r="H540">
        <v>395</v>
      </c>
      <c r="I540">
        <v>452</v>
      </c>
      <c r="J540">
        <v>415.5</v>
      </c>
      <c r="K540">
        <v>22.2</v>
      </c>
      <c r="N540" t="e">
        <f>_xlfn.CEILING.MATH(MATCH(FantasyPros_2019_Draft_Overall_Rankings__14[[#This Row],[Overall]],'ESPN Import'!C$3:C$752,0)/3)</f>
        <v>#N/A</v>
      </c>
    </row>
    <row r="541" spans="1:14" x14ac:dyDescent="0.35">
      <c r="A541">
        <v>540</v>
      </c>
      <c r="B541">
        <v>15</v>
      </c>
      <c r="C541" s="17" t="s">
        <v>45</v>
      </c>
      <c r="D541" s="17" t="s">
        <v>1242</v>
      </c>
      <c r="E541" s="17" t="s">
        <v>147</v>
      </c>
      <c r="F541" s="17" t="s">
        <v>1218</v>
      </c>
      <c r="G541">
        <v>5</v>
      </c>
      <c r="H541">
        <v>361</v>
      </c>
      <c r="I541">
        <v>364</v>
      </c>
      <c r="J541">
        <v>362.5</v>
      </c>
      <c r="K541">
        <v>1.5</v>
      </c>
      <c r="N541" t="e">
        <f>_xlfn.CEILING.MATH(MATCH(FantasyPros_2019_Draft_Overall_Rankings__14[[#This Row],[Overall]],'ESPN Import'!C$3:C$752,0)/3)</f>
        <v>#N/A</v>
      </c>
    </row>
    <row r="542" spans="1:14" x14ac:dyDescent="0.35">
      <c r="A542">
        <v>541</v>
      </c>
      <c r="B542">
        <v>15</v>
      </c>
      <c r="C542" s="17" t="s">
        <v>45</v>
      </c>
      <c r="D542" s="17" t="s">
        <v>1326</v>
      </c>
      <c r="E542" s="17" t="s">
        <v>124</v>
      </c>
      <c r="F542" s="17" t="s">
        <v>1253</v>
      </c>
      <c r="G542">
        <v>11</v>
      </c>
      <c r="H542">
        <v>333</v>
      </c>
      <c r="I542">
        <v>445</v>
      </c>
      <c r="J542">
        <v>398</v>
      </c>
      <c r="K542">
        <v>47.5</v>
      </c>
      <c r="N542" t="e">
        <f>_xlfn.CEILING.MATH(MATCH(FantasyPros_2019_Draft_Overall_Rankings__14[[#This Row],[Overall]],'ESPN Import'!C$3:C$752,0)/3)</f>
        <v>#N/A</v>
      </c>
    </row>
    <row r="543" spans="1:14" x14ac:dyDescent="0.35">
      <c r="A543">
        <v>542</v>
      </c>
      <c r="B543">
        <v>15</v>
      </c>
      <c r="C543" s="17" t="s">
        <v>45</v>
      </c>
      <c r="D543" s="17" t="s">
        <v>1145</v>
      </c>
      <c r="E543" s="17" t="s">
        <v>50</v>
      </c>
      <c r="F543" s="17" t="s">
        <v>1196</v>
      </c>
      <c r="G543">
        <v>8</v>
      </c>
      <c r="H543">
        <v>388</v>
      </c>
      <c r="I543">
        <v>408</v>
      </c>
      <c r="J543">
        <v>400</v>
      </c>
      <c r="K543">
        <v>8.6</v>
      </c>
      <c r="N543" t="e">
        <f>_xlfn.CEILING.MATH(MATCH(FantasyPros_2019_Draft_Overall_Rankings__14[[#This Row],[Overall]],'ESPN Import'!C$3:C$752,0)/3)</f>
        <v>#N/A</v>
      </c>
    </row>
    <row r="544" spans="1:14" x14ac:dyDescent="0.35">
      <c r="A544">
        <v>543</v>
      </c>
      <c r="B544">
        <v>15</v>
      </c>
      <c r="C544" s="17" t="s">
        <v>45</v>
      </c>
      <c r="D544" s="17" t="s">
        <v>1327</v>
      </c>
      <c r="E544" s="17" t="s">
        <v>71</v>
      </c>
      <c r="F544" s="17" t="s">
        <v>1198</v>
      </c>
      <c r="G544">
        <v>4</v>
      </c>
      <c r="H544">
        <v>383</v>
      </c>
      <c r="I544">
        <v>413</v>
      </c>
      <c r="J544">
        <v>400.7</v>
      </c>
      <c r="K544">
        <v>12.8</v>
      </c>
      <c r="N544" t="e">
        <f>_xlfn.CEILING.MATH(MATCH(FantasyPros_2019_Draft_Overall_Rankings__14[[#This Row],[Overall]],'ESPN Import'!C$3:C$752,0)/3)</f>
        <v>#N/A</v>
      </c>
    </row>
    <row r="545" spans="1:14" x14ac:dyDescent="0.35">
      <c r="A545">
        <v>544</v>
      </c>
      <c r="B545">
        <v>15</v>
      </c>
      <c r="C545" s="17" t="s">
        <v>45</v>
      </c>
      <c r="D545" s="17" t="s">
        <v>1240</v>
      </c>
      <c r="E545" s="17" t="s">
        <v>56</v>
      </c>
      <c r="F545" s="17" t="s">
        <v>1255</v>
      </c>
      <c r="G545">
        <v>9</v>
      </c>
      <c r="H545">
        <v>291</v>
      </c>
      <c r="I545">
        <v>444</v>
      </c>
      <c r="J545">
        <v>367.5</v>
      </c>
      <c r="K545">
        <v>76.5</v>
      </c>
      <c r="N545" t="e">
        <f>_xlfn.CEILING.MATH(MATCH(FantasyPros_2019_Draft_Overall_Rankings__14[[#This Row],[Overall]],'ESPN Import'!C$3:C$752,0)/3)</f>
        <v>#N/A</v>
      </c>
    </row>
    <row r="546" spans="1:14" x14ac:dyDescent="0.35">
      <c r="A546">
        <v>545</v>
      </c>
      <c r="B546">
        <v>15</v>
      </c>
      <c r="C546" s="17" t="s">
        <v>45</v>
      </c>
      <c r="D546" s="17" t="s">
        <v>1328</v>
      </c>
      <c r="E546" s="17" t="s">
        <v>86</v>
      </c>
      <c r="F546" s="17" t="s">
        <v>1262</v>
      </c>
      <c r="G546">
        <v>7</v>
      </c>
      <c r="H546">
        <v>281</v>
      </c>
      <c r="I546">
        <v>455</v>
      </c>
      <c r="J546">
        <v>368</v>
      </c>
      <c r="K546">
        <v>87</v>
      </c>
      <c r="N546" t="e">
        <f>_xlfn.CEILING.MATH(MATCH(FantasyPros_2019_Draft_Overall_Rankings__14[[#This Row],[Overall]],'ESPN Import'!C$3:C$752,0)/3)</f>
        <v>#N/A</v>
      </c>
    </row>
    <row r="547" spans="1:14" x14ac:dyDescent="0.35">
      <c r="A547">
        <v>546</v>
      </c>
      <c r="B547">
        <v>15</v>
      </c>
      <c r="C547" s="17" t="s">
        <v>45</v>
      </c>
      <c r="D547" s="17" t="s">
        <v>1064</v>
      </c>
      <c r="E547" s="17" t="s">
        <v>74</v>
      </c>
      <c r="F547" s="17" t="s">
        <v>1144</v>
      </c>
      <c r="G547">
        <v>7</v>
      </c>
      <c r="H547">
        <v>269</v>
      </c>
      <c r="I547">
        <v>492</v>
      </c>
      <c r="J547">
        <v>380.5</v>
      </c>
      <c r="K547">
        <v>111.5</v>
      </c>
      <c r="N547" t="e">
        <f>_xlfn.CEILING.MATH(MATCH(FantasyPros_2019_Draft_Overall_Rankings__14[[#This Row],[Overall]],'ESPN Import'!C$3:C$752,0)/3)</f>
        <v>#N/A</v>
      </c>
    </row>
    <row r="548" spans="1:14" x14ac:dyDescent="0.35">
      <c r="A548">
        <v>547</v>
      </c>
      <c r="B548">
        <v>15</v>
      </c>
      <c r="C548" s="17" t="s">
        <v>45</v>
      </c>
      <c r="D548" s="17" t="s">
        <v>1264</v>
      </c>
      <c r="E548" s="17" t="s">
        <v>161</v>
      </c>
      <c r="F548" s="17" t="s">
        <v>1222</v>
      </c>
      <c r="G548">
        <v>8</v>
      </c>
      <c r="H548">
        <v>367</v>
      </c>
      <c r="I548">
        <v>380</v>
      </c>
      <c r="J548">
        <v>373.5</v>
      </c>
      <c r="K548">
        <v>6.5</v>
      </c>
      <c r="N548" t="e">
        <f>_xlfn.CEILING.MATH(MATCH(FantasyPros_2019_Draft_Overall_Rankings__14[[#This Row],[Overall]],'ESPN Import'!C$3:C$752,0)/3)</f>
        <v>#N/A</v>
      </c>
    </row>
    <row r="549" spans="1:14" x14ac:dyDescent="0.35">
      <c r="A549">
        <v>548</v>
      </c>
      <c r="B549">
        <v>15</v>
      </c>
      <c r="C549" s="17" t="s">
        <v>45</v>
      </c>
      <c r="D549" s="17" t="s">
        <v>1329</v>
      </c>
      <c r="E549" s="17" t="s">
        <v>98</v>
      </c>
      <c r="F549" s="17" t="s">
        <v>1200</v>
      </c>
      <c r="G549">
        <v>4</v>
      </c>
      <c r="H549">
        <v>390</v>
      </c>
      <c r="I549">
        <v>428</v>
      </c>
      <c r="J549">
        <v>406</v>
      </c>
      <c r="K549">
        <v>16.100000000000001</v>
      </c>
      <c r="N549" t="e">
        <f>_xlfn.CEILING.MATH(MATCH(FantasyPros_2019_Draft_Overall_Rankings__14[[#This Row],[Overall]],'ESPN Import'!C$3:C$752,0)/3)</f>
        <v>#N/A</v>
      </c>
    </row>
    <row r="550" spans="1:14" x14ac:dyDescent="0.35">
      <c r="A550">
        <v>549</v>
      </c>
      <c r="B550">
        <v>15</v>
      </c>
      <c r="C550" s="17" t="s">
        <v>45</v>
      </c>
      <c r="D550" s="17" t="s">
        <v>1181</v>
      </c>
      <c r="E550" s="17" t="s">
        <v>127</v>
      </c>
      <c r="F550" s="17" t="s">
        <v>1265</v>
      </c>
      <c r="G550">
        <v>10</v>
      </c>
      <c r="H550">
        <v>323</v>
      </c>
      <c r="I550">
        <v>428</v>
      </c>
      <c r="J550">
        <v>375.5</v>
      </c>
      <c r="K550">
        <v>52.5</v>
      </c>
      <c r="N550" t="e">
        <f>_xlfn.CEILING.MATH(MATCH(FantasyPros_2019_Draft_Overall_Rankings__14[[#This Row],[Overall]],'ESPN Import'!C$3:C$752,0)/3)</f>
        <v>#N/A</v>
      </c>
    </row>
    <row r="551" spans="1:14" x14ac:dyDescent="0.35">
      <c r="A551">
        <v>550</v>
      </c>
      <c r="B551">
        <v>15</v>
      </c>
      <c r="C551" s="17" t="s">
        <v>45</v>
      </c>
      <c r="D551" s="17" t="s">
        <v>1330</v>
      </c>
      <c r="E551" s="17" t="s">
        <v>71</v>
      </c>
      <c r="F551" s="17" t="s">
        <v>1205</v>
      </c>
      <c r="G551">
        <v>4</v>
      </c>
      <c r="H551">
        <v>354</v>
      </c>
      <c r="I551">
        <v>397</v>
      </c>
      <c r="J551">
        <v>375.5</v>
      </c>
      <c r="K551">
        <v>21.5</v>
      </c>
      <c r="N551" t="e">
        <f>_xlfn.CEILING.MATH(MATCH(FantasyPros_2019_Draft_Overall_Rankings__14[[#This Row],[Overall]],'ESPN Import'!C$3:C$752,0)/3)</f>
        <v>#N/A</v>
      </c>
    </row>
    <row r="552" spans="1:14" x14ac:dyDescent="0.35">
      <c r="A552">
        <v>551</v>
      </c>
      <c r="B552">
        <v>15</v>
      </c>
      <c r="C552" s="17" t="s">
        <v>45</v>
      </c>
      <c r="D552" s="17" t="s">
        <v>1213</v>
      </c>
      <c r="E552" s="17" t="s">
        <v>77</v>
      </c>
      <c r="F552" s="17" t="s">
        <v>1154</v>
      </c>
      <c r="G552">
        <v>9</v>
      </c>
      <c r="H552">
        <v>295</v>
      </c>
      <c r="I552">
        <v>485</v>
      </c>
      <c r="J552">
        <v>390</v>
      </c>
      <c r="K552">
        <v>95</v>
      </c>
      <c r="N552" t="e">
        <f>_xlfn.CEILING.MATH(MATCH(FantasyPros_2019_Draft_Overall_Rankings__14[[#This Row],[Overall]],'ESPN Import'!C$3:C$752,0)/3)</f>
        <v>#N/A</v>
      </c>
    </row>
    <row r="553" spans="1:14" x14ac:dyDescent="0.35">
      <c r="A553">
        <v>552</v>
      </c>
      <c r="B553">
        <v>15</v>
      </c>
      <c r="C553" s="17" t="s">
        <v>45</v>
      </c>
      <c r="D553" s="17" t="s">
        <v>1168</v>
      </c>
      <c r="E553" s="17" t="s">
        <v>104</v>
      </c>
      <c r="F553" s="17" t="s">
        <v>1267</v>
      </c>
      <c r="G553">
        <v>12</v>
      </c>
      <c r="H553">
        <v>327</v>
      </c>
      <c r="I553">
        <v>442</v>
      </c>
      <c r="J553">
        <v>384.5</v>
      </c>
      <c r="K553">
        <v>57.5</v>
      </c>
      <c r="N553" t="e">
        <f>_xlfn.CEILING.MATH(MATCH(FantasyPros_2019_Draft_Overall_Rankings__14[[#This Row],[Overall]],'ESPN Import'!C$3:C$752,0)/3)</f>
        <v>#N/A</v>
      </c>
    </row>
    <row r="554" spans="1:14" x14ac:dyDescent="0.35">
      <c r="A554">
        <v>553</v>
      </c>
      <c r="B554">
        <v>15</v>
      </c>
      <c r="C554" s="17" t="s">
        <v>45</v>
      </c>
      <c r="D554" s="17" t="s">
        <v>1104</v>
      </c>
      <c r="E554" s="17" t="s">
        <v>247</v>
      </c>
      <c r="F554" s="17" t="s">
        <v>1209</v>
      </c>
      <c r="G554">
        <v>6</v>
      </c>
      <c r="H554">
        <v>308</v>
      </c>
      <c r="I554">
        <v>467</v>
      </c>
      <c r="J554">
        <v>387.5</v>
      </c>
      <c r="K554">
        <v>79.5</v>
      </c>
      <c r="N554" t="e">
        <f>_xlfn.CEILING.MATH(MATCH(FantasyPros_2019_Draft_Overall_Rankings__14[[#This Row],[Overall]],'ESPN Import'!C$3:C$752,0)/3)</f>
        <v>#N/A</v>
      </c>
    </row>
    <row r="555" spans="1:14" x14ac:dyDescent="0.35">
      <c r="A555">
        <v>554</v>
      </c>
      <c r="B555">
        <v>15</v>
      </c>
      <c r="C555" s="17" t="s">
        <v>45</v>
      </c>
      <c r="D555" s="17" t="s">
        <v>1120</v>
      </c>
      <c r="E555" s="17" t="s">
        <v>62</v>
      </c>
      <c r="F555" s="17" t="s">
        <v>1210</v>
      </c>
      <c r="G555">
        <v>10</v>
      </c>
      <c r="H555">
        <v>333</v>
      </c>
      <c r="I555">
        <v>447</v>
      </c>
      <c r="J555">
        <v>390</v>
      </c>
      <c r="K555">
        <v>57</v>
      </c>
      <c r="N555" t="e">
        <f>_xlfn.CEILING.MATH(MATCH(FantasyPros_2019_Draft_Overall_Rankings__14[[#This Row],[Overall]],'ESPN Import'!C$3:C$752,0)/3)</f>
        <v>#N/A</v>
      </c>
    </row>
    <row r="556" spans="1:14" x14ac:dyDescent="0.35">
      <c r="A556">
        <v>555</v>
      </c>
      <c r="B556">
        <v>15</v>
      </c>
      <c r="C556" s="17" t="s">
        <v>45</v>
      </c>
      <c r="D556" s="17" t="s">
        <v>1331</v>
      </c>
      <c r="E556" s="17" t="s">
        <v>89</v>
      </c>
      <c r="F556" s="17" t="s">
        <v>1269</v>
      </c>
      <c r="G556">
        <v>12</v>
      </c>
      <c r="H556">
        <v>332</v>
      </c>
      <c r="I556">
        <v>450</v>
      </c>
      <c r="J556">
        <v>391</v>
      </c>
      <c r="K556">
        <v>59</v>
      </c>
      <c r="N556" t="e">
        <f>_xlfn.CEILING.MATH(MATCH(FantasyPros_2019_Draft_Overall_Rankings__14[[#This Row],[Overall]],'ESPN Import'!C$3:C$752,0)/3)</f>
        <v>#N/A</v>
      </c>
    </row>
    <row r="557" spans="1:14" x14ac:dyDescent="0.35">
      <c r="A557">
        <v>556</v>
      </c>
      <c r="B557">
        <v>15</v>
      </c>
      <c r="C557" s="17" t="s">
        <v>45</v>
      </c>
      <c r="D557" s="17" t="s">
        <v>1225</v>
      </c>
      <c r="E557" s="17" t="s">
        <v>180</v>
      </c>
      <c r="F557" s="17" t="s">
        <v>1214</v>
      </c>
      <c r="G557">
        <v>6</v>
      </c>
      <c r="H557">
        <v>316</v>
      </c>
      <c r="I557">
        <v>468</v>
      </c>
      <c r="J557">
        <v>392</v>
      </c>
      <c r="K557">
        <v>76</v>
      </c>
      <c r="N557" t="e">
        <f>_xlfn.CEILING.MATH(MATCH(FantasyPros_2019_Draft_Overall_Rankings__14[[#This Row],[Overall]],'ESPN Import'!C$3:C$752,0)/3)</f>
        <v>#N/A</v>
      </c>
    </row>
    <row r="558" spans="1:14" x14ac:dyDescent="0.35">
      <c r="A558">
        <v>557</v>
      </c>
      <c r="B558">
        <v>15</v>
      </c>
      <c r="C558" s="17" t="s">
        <v>45</v>
      </c>
      <c r="D558" s="17" t="s">
        <v>1126</v>
      </c>
      <c r="E558" s="17" t="s">
        <v>62</v>
      </c>
      <c r="F558" s="17" t="s">
        <v>1226</v>
      </c>
      <c r="G558">
        <v>10</v>
      </c>
      <c r="H558">
        <v>316</v>
      </c>
      <c r="I558">
        <v>480</v>
      </c>
      <c r="J558">
        <v>398</v>
      </c>
      <c r="K558">
        <v>82</v>
      </c>
      <c r="N558" t="e">
        <f>_xlfn.CEILING.MATH(MATCH(FantasyPros_2019_Draft_Overall_Rankings__14[[#This Row],[Overall]],'ESPN Import'!C$3:C$752,0)/3)</f>
        <v>#N/A</v>
      </c>
    </row>
    <row r="559" spans="1:14" x14ac:dyDescent="0.35">
      <c r="A559">
        <v>558</v>
      </c>
      <c r="B559">
        <v>15</v>
      </c>
      <c r="C559" s="17" t="s">
        <v>45</v>
      </c>
      <c r="D559" s="17" t="s">
        <v>1332</v>
      </c>
      <c r="E559" s="17" t="s">
        <v>180</v>
      </c>
      <c r="F559" s="17" t="s">
        <v>1228</v>
      </c>
      <c r="G559">
        <v>6</v>
      </c>
      <c r="H559">
        <v>376</v>
      </c>
      <c r="I559">
        <v>418</v>
      </c>
      <c r="J559">
        <v>397</v>
      </c>
      <c r="K559">
        <v>21</v>
      </c>
      <c r="N559" t="e">
        <f>_xlfn.CEILING.MATH(MATCH(FantasyPros_2019_Draft_Overall_Rankings__14[[#This Row],[Overall]],'ESPN Import'!C$3:C$752,0)/3)</f>
        <v>#N/A</v>
      </c>
    </row>
    <row r="560" spans="1:14" x14ac:dyDescent="0.35">
      <c r="A560">
        <v>559</v>
      </c>
      <c r="B560">
        <v>15</v>
      </c>
      <c r="C560" s="17" t="s">
        <v>45</v>
      </c>
      <c r="D560" s="17" t="s">
        <v>1155</v>
      </c>
      <c r="E560" s="17" t="s">
        <v>77</v>
      </c>
      <c r="F560" s="17" t="s">
        <v>1221</v>
      </c>
      <c r="G560">
        <v>9</v>
      </c>
      <c r="H560">
        <v>395</v>
      </c>
      <c r="I560">
        <v>443</v>
      </c>
      <c r="J560">
        <v>421</v>
      </c>
      <c r="K560">
        <v>19.8</v>
      </c>
      <c r="N560" t="e">
        <f>_xlfn.CEILING.MATH(MATCH(FantasyPros_2019_Draft_Overall_Rankings__14[[#This Row],[Overall]],'ESPN Import'!C$3:C$752,0)/3)</f>
        <v>#N/A</v>
      </c>
    </row>
    <row r="561" spans="1:14" x14ac:dyDescent="0.35">
      <c r="A561">
        <v>560</v>
      </c>
      <c r="B561">
        <v>15</v>
      </c>
      <c r="C561" s="17" t="s">
        <v>45</v>
      </c>
      <c r="D561" s="17" t="s">
        <v>1333</v>
      </c>
      <c r="E561" s="17" t="s">
        <v>101</v>
      </c>
      <c r="F561" s="17" t="s">
        <v>1237</v>
      </c>
      <c r="G561">
        <v>6</v>
      </c>
      <c r="H561">
        <v>413</v>
      </c>
      <c r="I561">
        <v>430</v>
      </c>
      <c r="J561">
        <v>421</v>
      </c>
      <c r="K561">
        <v>7</v>
      </c>
      <c r="N561" t="e">
        <f>_xlfn.CEILING.MATH(MATCH(FantasyPros_2019_Draft_Overall_Rankings__14[[#This Row],[Overall]],'ESPN Import'!C$3:C$752,0)/3)</f>
        <v>#N/A</v>
      </c>
    </row>
    <row r="562" spans="1:14" x14ac:dyDescent="0.35">
      <c r="A562">
        <v>561</v>
      </c>
      <c r="B562">
        <v>16</v>
      </c>
      <c r="C562" s="17" t="s">
        <v>45</v>
      </c>
      <c r="D562" s="17" t="s">
        <v>1334</v>
      </c>
      <c r="E562" s="17" t="s">
        <v>68</v>
      </c>
      <c r="F562" s="17" t="s">
        <v>1271</v>
      </c>
      <c r="G562">
        <v>12</v>
      </c>
      <c r="H562">
        <v>383</v>
      </c>
      <c r="I562">
        <v>420</v>
      </c>
      <c r="J562">
        <v>401.5</v>
      </c>
      <c r="K562">
        <v>18.5</v>
      </c>
      <c r="N562" t="e">
        <f>_xlfn.CEILING.MATH(MATCH(FantasyPros_2019_Draft_Overall_Rankings__14[[#This Row],[Overall]],'ESPN Import'!C$3:C$752,0)/3)</f>
        <v>#N/A</v>
      </c>
    </row>
    <row r="563" spans="1:14" x14ac:dyDescent="0.35">
      <c r="A563">
        <v>562</v>
      </c>
      <c r="B563">
        <v>16</v>
      </c>
      <c r="C563" s="17" t="s">
        <v>45</v>
      </c>
      <c r="D563" s="17" t="s">
        <v>1231</v>
      </c>
      <c r="E563" s="17" t="s">
        <v>86</v>
      </c>
      <c r="F563" s="17" t="s">
        <v>1232</v>
      </c>
      <c r="G563">
        <v>7</v>
      </c>
      <c r="H563">
        <v>335</v>
      </c>
      <c r="I563">
        <v>470</v>
      </c>
      <c r="J563">
        <v>402.5</v>
      </c>
      <c r="K563">
        <v>67.5</v>
      </c>
      <c r="N563" t="e">
        <f>_xlfn.CEILING.MATH(MATCH(FantasyPros_2019_Draft_Overall_Rankings__14[[#This Row],[Overall]],'ESPN Import'!C$3:C$752,0)/3)</f>
        <v>#N/A</v>
      </c>
    </row>
    <row r="564" spans="1:14" x14ac:dyDescent="0.35">
      <c r="A564">
        <v>563</v>
      </c>
      <c r="B564">
        <v>16</v>
      </c>
      <c r="C564" s="17" t="s">
        <v>45</v>
      </c>
      <c r="D564" s="17" t="s">
        <v>1335</v>
      </c>
      <c r="E564" s="17" t="s">
        <v>121</v>
      </c>
      <c r="F564" s="17" t="s">
        <v>1236</v>
      </c>
      <c r="G564">
        <v>10</v>
      </c>
      <c r="H564">
        <v>336</v>
      </c>
      <c r="I564">
        <v>482</v>
      </c>
      <c r="J564">
        <v>409</v>
      </c>
      <c r="K564">
        <v>73</v>
      </c>
      <c r="N564" t="e">
        <f>_xlfn.CEILING.MATH(MATCH(FantasyPros_2019_Draft_Overall_Rankings__14[[#This Row],[Overall]],'ESPN Import'!C$3:C$752,0)/3)</f>
        <v>#N/A</v>
      </c>
    </row>
    <row r="565" spans="1:14" x14ac:dyDescent="0.35">
      <c r="A565">
        <v>564</v>
      </c>
      <c r="B565">
        <v>16</v>
      </c>
      <c r="C565" s="17" t="s">
        <v>45</v>
      </c>
      <c r="D565" s="17" t="s">
        <v>1195</v>
      </c>
      <c r="E565" s="17" t="s">
        <v>86</v>
      </c>
      <c r="F565" s="17" t="s">
        <v>1244</v>
      </c>
      <c r="G565">
        <v>7</v>
      </c>
      <c r="H565">
        <v>399</v>
      </c>
      <c r="I565">
        <v>407</v>
      </c>
      <c r="J565">
        <v>403</v>
      </c>
      <c r="K565">
        <v>4</v>
      </c>
      <c r="N565" t="e">
        <f>_xlfn.CEILING.MATH(MATCH(FantasyPros_2019_Draft_Overall_Rankings__14[[#This Row],[Overall]],'ESPN Import'!C$3:C$752,0)/3)</f>
        <v>#N/A</v>
      </c>
    </row>
    <row r="566" spans="1:14" x14ac:dyDescent="0.35">
      <c r="A566">
        <v>565</v>
      </c>
      <c r="B566">
        <v>16</v>
      </c>
      <c r="C566" s="17" t="s">
        <v>45</v>
      </c>
      <c r="D566" s="17" t="s">
        <v>1235</v>
      </c>
      <c r="E566" s="17" t="s">
        <v>50</v>
      </c>
      <c r="F566" s="17" t="s">
        <v>1336</v>
      </c>
      <c r="G566">
        <v>8</v>
      </c>
      <c r="H566">
        <v>338</v>
      </c>
      <c r="I566">
        <v>489</v>
      </c>
      <c r="J566">
        <v>413.5</v>
      </c>
      <c r="K566">
        <v>75.5</v>
      </c>
      <c r="N566" t="e">
        <f>_xlfn.CEILING.MATH(MATCH(FantasyPros_2019_Draft_Overall_Rankings__14[[#This Row],[Overall]],'ESPN Import'!C$3:C$752,0)/3)</f>
        <v>#N/A</v>
      </c>
    </row>
    <row r="567" spans="1:14" x14ac:dyDescent="0.35">
      <c r="A567">
        <v>566</v>
      </c>
      <c r="B567">
        <v>16</v>
      </c>
      <c r="C567" s="17" t="s">
        <v>45</v>
      </c>
      <c r="D567" s="17" t="s">
        <v>1151</v>
      </c>
      <c r="E567" s="17" t="s">
        <v>59</v>
      </c>
      <c r="F567" s="17" t="s">
        <v>1230</v>
      </c>
      <c r="G567">
        <v>12</v>
      </c>
      <c r="H567">
        <v>379</v>
      </c>
      <c r="I567">
        <v>429</v>
      </c>
      <c r="J567">
        <v>404</v>
      </c>
      <c r="K567">
        <v>25</v>
      </c>
      <c r="N567" t="e">
        <f>_xlfn.CEILING.MATH(MATCH(FantasyPros_2019_Draft_Overall_Rankings__14[[#This Row],[Overall]],'ESPN Import'!C$3:C$752,0)/3)</f>
        <v>#N/A</v>
      </c>
    </row>
    <row r="568" spans="1:14" x14ac:dyDescent="0.35">
      <c r="A568">
        <v>567</v>
      </c>
      <c r="B568">
        <v>16</v>
      </c>
      <c r="C568" s="17" t="s">
        <v>45</v>
      </c>
      <c r="D568" s="17" t="s">
        <v>1337</v>
      </c>
      <c r="E568" s="17" t="s">
        <v>127</v>
      </c>
      <c r="F568" s="17" t="s">
        <v>1338</v>
      </c>
      <c r="G568">
        <v>10</v>
      </c>
      <c r="H568">
        <v>339</v>
      </c>
      <c r="I568">
        <v>477</v>
      </c>
      <c r="J568">
        <v>408</v>
      </c>
      <c r="K568">
        <v>69</v>
      </c>
      <c r="N568" t="e">
        <f>_xlfn.CEILING.MATH(MATCH(FantasyPros_2019_Draft_Overall_Rankings__14[[#This Row],[Overall]],'ESPN Import'!C$3:C$752,0)/3)</f>
        <v>#N/A</v>
      </c>
    </row>
    <row r="569" spans="1:14" x14ac:dyDescent="0.35">
      <c r="A569">
        <v>568</v>
      </c>
      <c r="B569">
        <v>16</v>
      </c>
      <c r="C569" s="17" t="s">
        <v>45</v>
      </c>
      <c r="D569" s="17" t="s">
        <v>1249</v>
      </c>
      <c r="E569" s="17" t="s">
        <v>166</v>
      </c>
      <c r="F569" s="17" t="s">
        <v>1272</v>
      </c>
      <c r="G569">
        <v>10</v>
      </c>
      <c r="H569">
        <v>359</v>
      </c>
      <c r="I569">
        <v>452</v>
      </c>
      <c r="J569">
        <v>405.5</v>
      </c>
      <c r="K569">
        <v>46.5</v>
      </c>
      <c r="N569" t="e">
        <f>_xlfn.CEILING.MATH(MATCH(FantasyPros_2019_Draft_Overall_Rankings__14[[#This Row],[Overall]],'ESPN Import'!C$3:C$752,0)/3)</f>
        <v>#N/A</v>
      </c>
    </row>
    <row r="570" spans="1:14" x14ac:dyDescent="0.35">
      <c r="A570">
        <v>569</v>
      </c>
      <c r="B570">
        <v>16</v>
      </c>
      <c r="C570" s="17" t="s">
        <v>45</v>
      </c>
      <c r="D570" s="17" t="s">
        <v>1247</v>
      </c>
      <c r="E570" s="17" t="s">
        <v>80</v>
      </c>
      <c r="F570" s="17" t="s">
        <v>1246</v>
      </c>
      <c r="G570">
        <v>9</v>
      </c>
      <c r="H570">
        <v>383</v>
      </c>
      <c r="I570">
        <v>433</v>
      </c>
      <c r="J570">
        <v>408</v>
      </c>
      <c r="K570">
        <v>25</v>
      </c>
      <c r="N570" t="e">
        <f>_xlfn.CEILING.MATH(MATCH(FantasyPros_2019_Draft_Overall_Rankings__14[[#This Row],[Overall]],'ESPN Import'!C$3:C$752,0)/3)</f>
        <v>#N/A</v>
      </c>
    </row>
    <row r="571" spans="1:14" x14ac:dyDescent="0.35">
      <c r="A571">
        <v>570</v>
      </c>
      <c r="B571">
        <v>16</v>
      </c>
      <c r="C571" s="17" t="s">
        <v>45</v>
      </c>
      <c r="D571" s="17" t="s">
        <v>1339</v>
      </c>
      <c r="E571" s="17" t="s">
        <v>147</v>
      </c>
      <c r="F571" s="17" t="s">
        <v>1248</v>
      </c>
      <c r="G571">
        <v>5</v>
      </c>
      <c r="H571">
        <v>404</v>
      </c>
      <c r="I571">
        <v>414</v>
      </c>
      <c r="J571">
        <v>409</v>
      </c>
      <c r="K571">
        <v>5</v>
      </c>
      <c r="N571" t="e">
        <f>_xlfn.CEILING.MATH(MATCH(FantasyPros_2019_Draft_Overall_Rankings__14[[#This Row],[Overall]],'ESPN Import'!C$3:C$752,0)/3)</f>
        <v>#N/A</v>
      </c>
    </row>
    <row r="572" spans="1:14" x14ac:dyDescent="0.35">
      <c r="A572">
        <v>571</v>
      </c>
      <c r="B572">
        <v>16</v>
      </c>
      <c r="C572" s="17" t="s">
        <v>45</v>
      </c>
      <c r="D572" s="17" t="s">
        <v>1340</v>
      </c>
      <c r="E572" s="17" t="s">
        <v>80</v>
      </c>
      <c r="F572" s="17" t="s">
        <v>1341</v>
      </c>
      <c r="G572">
        <v>9</v>
      </c>
      <c r="H572">
        <v>351</v>
      </c>
      <c r="I572">
        <v>490</v>
      </c>
      <c r="J572">
        <v>420.5</v>
      </c>
      <c r="K572">
        <v>69.5</v>
      </c>
      <c r="N572" t="e">
        <f>_xlfn.CEILING.MATH(MATCH(FantasyPros_2019_Draft_Overall_Rankings__14[[#This Row],[Overall]],'ESPN Import'!C$3:C$752,0)/3)</f>
        <v>#N/A</v>
      </c>
    </row>
    <row r="573" spans="1:14" x14ac:dyDescent="0.35">
      <c r="A573">
        <v>572</v>
      </c>
      <c r="B573">
        <v>16</v>
      </c>
      <c r="C573" s="17" t="s">
        <v>45</v>
      </c>
      <c r="D573" s="17" t="s">
        <v>1342</v>
      </c>
      <c r="E573" s="17" t="s">
        <v>47</v>
      </c>
      <c r="F573" s="17" t="s">
        <v>1239</v>
      </c>
      <c r="G573">
        <v>11</v>
      </c>
      <c r="H573">
        <v>399</v>
      </c>
      <c r="I573">
        <v>428</v>
      </c>
      <c r="J573">
        <v>413.5</v>
      </c>
      <c r="K573">
        <v>14.5</v>
      </c>
      <c r="N573" t="e">
        <f>_xlfn.CEILING.MATH(MATCH(FantasyPros_2019_Draft_Overall_Rankings__14[[#This Row],[Overall]],'ESPN Import'!C$3:C$752,0)/3)</f>
        <v>#N/A</v>
      </c>
    </row>
    <row r="574" spans="1:14" x14ac:dyDescent="0.35">
      <c r="A574">
        <v>573</v>
      </c>
      <c r="B574">
        <v>16</v>
      </c>
      <c r="C574" s="17" t="s">
        <v>45</v>
      </c>
      <c r="D574" s="17" t="s">
        <v>1343</v>
      </c>
      <c r="E574" s="17" t="s">
        <v>247</v>
      </c>
      <c r="F574" s="17" t="s">
        <v>1344</v>
      </c>
      <c r="G574">
        <v>6</v>
      </c>
      <c r="H574">
        <v>370</v>
      </c>
      <c r="I574">
        <v>460</v>
      </c>
      <c r="J574">
        <v>415</v>
      </c>
      <c r="K574">
        <v>45</v>
      </c>
      <c r="N574" t="e">
        <f>_xlfn.CEILING.MATH(MATCH(FantasyPros_2019_Draft_Overall_Rankings__14[[#This Row],[Overall]],'ESPN Import'!C$3:C$752,0)/3)</f>
        <v>#N/A</v>
      </c>
    </row>
    <row r="575" spans="1:14" x14ac:dyDescent="0.35">
      <c r="A575">
        <v>574</v>
      </c>
      <c r="B575">
        <v>16</v>
      </c>
      <c r="C575" s="17" t="s">
        <v>45</v>
      </c>
      <c r="D575" s="17" t="s">
        <v>1254</v>
      </c>
      <c r="E575" s="17" t="s">
        <v>53</v>
      </c>
      <c r="F575" s="17" t="s">
        <v>1345</v>
      </c>
      <c r="G575">
        <v>7</v>
      </c>
      <c r="H575">
        <v>379</v>
      </c>
      <c r="I575">
        <v>458</v>
      </c>
      <c r="J575">
        <v>418.5</v>
      </c>
      <c r="K575">
        <v>39.5</v>
      </c>
      <c r="N575" t="e">
        <f>_xlfn.CEILING.MATH(MATCH(FantasyPros_2019_Draft_Overall_Rankings__14[[#This Row],[Overall]],'ESPN Import'!C$3:C$752,0)/3)</f>
        <v>#N/A</v>
      </c>
    </row>
    <row r="576" spans="1:14" x14ac:dyDescent="0.35">
      <c r="A576">
        <v>575</v>
      </c>
      <c r="B576">
        <v>16</v>
      </c>
      <c r="C576" s="17" t="s">
        <v>45</v>
      </c>
      <c r="D576" s="17" t="s">
        <v>1346</v>
      </c>
      <c r="E576" s="17" t="s">
        <v>77</v>
      </c>
      <c r="F576" s="17" t="s">
        <v>1347</v>
      </c>
      <c r="G576">
        <v>9</v>
      </c>
      <c r="H576">
        <v>384</v>
      </c>
      <c r="I576">
        <v>454</v>
      </c>
      <c r="J576">
        <v>419</v>
      </c>
      <c r="K576">
        <v>35</v>
      </c>
      <c r="N576" t="e">
        <f>_xlfn.CEILING.MATH(MATCH(FantasyPros_2019_Draft_Overall_Rankings__14[[#This Row],[Overall]],'ESPN Import'!C$3:C$752,0)/3)</f>
        <v>#N/A</v>
      </c>
    </row>
    <row r="577" spans="1:14" x14ac:dyDescent="0.35">
      <c r="A577">
        <v>576</v>
      </c>
      <c r="B577">
        <v>16</v>
      </c>
      <c r="C577" s="17" t="s">
        <v>45</v>
      </c>
      <c r="D577" s="17" t="s">
        <v>1348</v>
      </c>
      <c r="E577" s="17" t="s">
        <v>121</v>
      </c>
      <c r="F577" s="17" t="s">
        <v>1258</v>
      </c>
      <c r="G577">
        <v>10</v>
      </c>
      <c r="H577">
        <v>404</v>
      </c>
      <c r="I577">
        <v>436</v>
      </c>
      <c r="J577">
        <v>420</v>
      </c>
      <c r="K577">
        <v>16</v>
      </c>
      <c r="N577" t="e">
        <f>_xlfn.CEILING.MATH(MATCH(FantasyPros_2019_Draft_Overall_Rankings__14[[#This Row],[Overall]],'ESPN Import'!C$3:C$752,0)/3)</f>
        <v>#N/A</v>
      </c>
    </row>
    <row r="578" spans="1:14" x14ac:dyDescent="0.35">
      <c r="A578">
        <v>577</v>
      </c>
      <c r="B578">
        <v>16</v>
      </c>
      <c r="C578" s="17" t="s">
        <v>45</v>
      </c>
      <c r="D578" s="17" t="s">
        <v>1259</v>
      </c>
      <c r="E578" s="17" t="s">
        <v>86</v>
      </c>
      <c r="F578" s="17" t="s">
        <v>1260</v>
      </c>
      <c r="G578">
        <v>7</v>
      </c>
      <c r="H578">
        <v>401</v>
      </c>
      <c r="I578">
        <v>442</v>
      </c>
      <c r="J578">
        <v>421.5</v>
      </c>
      <c r="K578">
        <v>20.5</v>
      </c>
      <c r="N578" t="e">
        <f>_xlfn.CEILING.MATH(MATCH(FantasyPros_2019_Draft_Overall_Rankings__14[[#This Row],[Overall]],'ESPN Import'!C$3:C$752,0)/3)</f>
        <v>#N/A</v>
      </c>
    </row>
    <row r="579" spans="1:14" x14ac:dyDescent="0.35">
      <c r="A579">
        <v>578</v>
      </c>
      <c r="B579">
        <v>16</v>
      </c>
      <c r="C579" s="17" t="s">
        <v>45</v>
      </c>
      <c r="D579" s="17" t="s">
        <v>1199</v>
      </c>
      <c r="E579" s="17" t="s">
        <v>190</v>
      </c>
      <c r="F579" s="17" t="s">
        <v>1268</v>
      </c>
      <c r="G579">
        <v>10</v>
      </c>
      <c r="H579">
        <v>391</v>
      </c>
      <c r="I579">
        <v>454</v>
      </c>
      <c r="J579">
        <v>422.5</v>
      </c>
      <c r="K579">
        <v>31.5</v>
      </c>
      <c r="N579" t="e">
        <f>_xlfn.CEILING.MATH(MATCH(FantasyPros_2019_Draft_Overall_Rankings__14[[#This Row],[Overall]],'ESPN Import'!C$3:C$752,0)/3)</f>
        <v>#N/A</v>
      </c>
    </row>
    <row r="580" spans="1:14" x14ac:dyDescent="0.35">
      <c r="A580">
        <v>579</v>
      </c>
      <c r="B580">
        <v>16</v>
      </c>
      <c r="C580" s="17" t="s">
        <v>45</v>
      </c>
      <c r="D580" s="17" t="s">
        <v>1137</v>
      </c>
      <c r="E580" s="17" t="s">
        <v>185</v>
      </c>
      <c r="F580" s="17" t="s">
        <v>1349</v>
      </c>
      <c r="G580">
        <v>5</v>
      </c>
      <c r="H580">
        <v>421</v>
      </c>
      <c r="I580">
        <v>427</v>
      </c>
      <c r="J580">
        <v>424</v>
      </c>
      <c r="K580">
        <v>3</v>
      </c>
      <c r="N580" t="e">
        <f>_xlfn.CEILING.MATH(MATCH(FantasyPros_2019_Draft_Overall_Rankings__14[[#This Row],[Overall]],'ESPN Import'!C$3:C$752,0)/3)</f>
        <v>#N/A</v>
      </c>
    </row>
    <row r="581" spans="1:14" x14ac:dyDescent="0.35">
      <c r="A581">
        <v>580</v>
      </c>
      <c r="B581">
        <v>16</v>
      </c>
      <c r="C581" s="17" t="s">
        <v>45</v>
      </c>
      <c r="D581" s="17" t="s">
        <v>1350</v>
      </c>
      <c r="E581" s="17" t="s">
        <v>47</v>
      </c>
      <c r="F581" s="17" t="s">
        <v>1351</v>
      </c>
      <c r="G581">
        <v>11</v>
      </c>
      <c r="H581">
        <v>410</v>
      </c>
      <c r="I581">
        <v>445</v>
      </c>
      <c r="J581">
        <v>427.5</v>
      </c>
      <c r="K581">
        <v>17.5</v>
      </c>
      <c r="N581" t="e">
        <f>_xlfn.CEILING.MATH(MATCH(FantasyPros_2019_Draft_Overall_Rankings__14[[#This Row],[Overall]],'ESPN Import'!C$3:C$752,0)/3)</f>
        <v>#N/A</v>
      </c>
    </row>
    <row r="582" spans="1:14" x14ac:dyDescent="0.35">
      <c r="A582">
        <v>581</v>
      </c>
      <c r="B582">
        <v>16</v>
      </c>
      <c r="C582" s="17" t="s">
        <v>45</v>
      </c>
      <c r="D582" s="17" t="s">
        <v>1352</v>
      </c>
      <c r="E582" s="17" t="s">
        <v>74</v>
      </c>
      <c r="F582" s="17" t="s">
        <v>1353</v>
      </c>
      <c r="G582">
        <v>7</v>
      </c>
      <c r="H582">
        <v>419</v>
      </c>
      <c r="I582">
        <v>441</v>
      </c>
      <c r="J582">
        <v>430</v>
      </c>
      <c r="K582">
        <v>11</v>
      </c>
      <c r="N582" t="e">
        <f>_xlfn.CEILING.MATH(MATCH(FantasyPros_2019_Draft_Overall_Rankings__14[[#This Row],[Overall]],'ESPN Import'!C$3:C$752,0)/3)</f>
        <v>#N/A</v>
      </c>
    </row>
    <row r="583" spans="1:14" x14ac:dyDescent="0.35">
      <c r="A583">
        <v>582</v>
      </c>
      <c r="B583">
        <v>16</v>
      </c>
      <c r="C583" s="17" t="s">
        <v>45</v>
      </c>
      <c r="D583" s="17" t="s">
        <v>1354</v>
      </c>
      <c r="E583" s="17" t="s">
        <v>136</v>
      </c>
      <c r="F583" s="17" t="s">
        <v>1355</v>
      </c>
      <c r="G583">
        <v>10</v>
      </c>
      <c r="H583">
        <v>408</v>
      </c>
      <c r="I583">
        <v>464</v>
      </c>
      <c r="J583">
        <v>436</v>
      </c>
      <c r="K583">
        <v>28</v>
      </c>
      <c r="N583" t="e">
        <f>_xlfn.CEILING.MATH(MATCH(FantasyPros_2019_Draft_Overall_Rankings__14[[#This Row],[Overall]],'ESPN Import'!C$3:C$752,0)/3)</f>
        <v>#N/A</v>
      </c>
    </row>
    <row r="584" spans="1:14" x14ac:dyDescent="0.35">
      <c r="C584" s="17" t="s">
        <v>45</v>
      </c>
      <c r="D584" s="17" t="s">
        <v>45</v>
      </c>
      <c r="E584" s="17" t="s">
        <v>45</v>
      </c>
      <c r="F584" s="17" t="s">
        <v>45</v>
      </c>
      <c r="N584" t="e">
        <f>_xlfn.CEILING.MATH(MATCH(FantasyPros_2019_Draft_Overall_Rankings__14[[#This Row],[Overall]],'ESPN Import'!C$3:C$752,0)/3)</f>
        <v>#N/A</v>
      </c>
    </row>
    <row r="585" spans="1:14" x14ac:dyDescent="0.35">
      <c r="C585" s="17" t="s">
        <v>45</v>
      </c>
      <c r="D585" s="17" t="s">
        <v>45</v>
      </c>
      <c r="E585" s="17" t="s">
        <v>45</v>
      </c>
      <c r="F585" s="17" t="s">
        <v>45</v>
      </c>
      <c r="N585" t="e">
        <f>_xlfn.CEILING.MATH(MATCH(FantasyPros_2019_Draft_Overall_Rankings__14[[#This Row],[Overall]],'ESPN Import'!C$3:C$752,0)/3)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K302"/>
  <sheetViews>
    <sheetView zoomScaleNormal="100" workbookViewId="0">
      <selection activeCell="I3" sqref="I3"/>
    </sheetView>
  </sheetViews>
  <sheetFormatPr defaultRowHeight="14.5" x14ac:dyDescent="0.35"/>
  <cols>
    <col min="1" max="1" width="2" style="1" customWidth="1" collapsed="1"/>
    <col min="2" max="2" width="4.36328125" style="1" bestFit="1" customWidth="1" collapsed="1"/>
    <col min="3" max="3" width="22.453125" style="1" bestFit="1" customWidth="1" collapsed="1"/>
    <col min="4" max="4" width="5.453125" style="1" bestFit="1" customWidth="1" collapsed="1"/>
    <col min="5" max="5" width="4" style="1" bestFit="1" customWidth="1" collapsed="1"/>
    <col min="6" max="6" width="2.36328125" style="1" customWidth="1" collapsed="1"/>
    <col min="7" max="7" width="3.26953125" style="1" bestFit="1" customWidth="1" collapsed="1"/>
    <col min="8" max="8" width="19.7265625" style="1" bestFit="1" customWidth="1" collapsed="1"/>
    <col min="9" max="9" width="4.36328125" style="1" bestFit="1" customWidth="1" collapsed="1"/>
    <col min="10" max="10" width="1.81640625" style="1" customWidth="1" collapsed="1"/>
    <col min="11" max="11" width="3" style="1" bestFit="1" customWidth="1" collapsed="1"/>
    <col min="12" max="12" width="21.26953125" style="1" bestFit="1" customWidth="1" collapsed="1"/>
    <col min="13" max="13" width="4.36328125" style="1" bestFit="1" customWidth="1" collapsed="1"/>
    <col min="14" max="14" width="1.7265625" style="1" customWidth="1" collapsed="1"/>
    <col min="15" max="15" width="3.7265625" style="1" bestFit="1" customWidth="1" collapsed="1"/>
    <col min="16" max="16" width="25.36328125" style="1" bestFit="1" customWidth="1" collapsed="1"/>
    <col min="17" max="17" width="4.36328125" style="1" bestFit="1" customWidth="1" collapsed="1"/>
    <col min="18" max="18" width="1.54296875" style="1" customWidth="1" collapsed="1"/>
    <col min="19" max="19" width="2.81640625" style="1" bestFit="1" customWidth="1" collapsed="1"/>
    <col min="20" max="20" width="23" style="1" bestFit="1" customWidth="1" collapsed="1"/>
    <col min="21" max="21" width="4.36328125" style="1" bestFit="1" customWidth="1" collapsed="1"/>
    <col min="22" max="22" width="2.1796875" style="1" customWidth="1" collapsed="1"/>
    <col min="23" max="23" width="4" style="1" bestFit="1" customWidth="1" collapsed="1"/>
    <col min="24" max="24" width="16.36328125" style="1" bestFit="1" customWidth="1" collapsed="1"/>
    <col min="25" max="25" width="4.36328125" style="1" bestFit="1" customWidth="1" collapsed="1"/>
    <col min="26" max="26" width="2" style="1" customWidth="1" collapsed="1"/>
    <col min="27" max="27" width="4.7265625" style="1" customWidth="1" collapsed="1"/>
    <col min="28" max="28" width="20.453125" style="1" bestFit="1" customWidth="1" collapsed="1"/>
    <col min="29" max="29" width="4.36328125" style="1" bestFit="1" customWidth="1" collapsed="1"/>
    <col min="30" max="30" width="8.7265625" style="1" collapsed="1"/>
    <col min="31" max="37" width="8.7265625" style="1"/>
    <col min="38" max="16384" width="8.7265625" style="1" collapsed="1"/>
  </cols>
  <sheetData>
    <row r="1" spans="2:29" ht="8" customHeight="1" thickBot="1" x14ac:dyDescent="0.4"/>
    <row r="2" spans="2:29" x14ac:dyDescent="0.35">
      <c r="B2" s="14" t="s">
        <v>917</v>
      </c>
      <c r="C2" s="20" t="s">
        <v>31</v>
      </c>
      <c r="D2" s="20" t="s">
        <v>33</v>
      </c>
      <c r="E2" s="15" t="s">
        <v>32</v>
      </c>
      <c r="G2" s="14" t="s">
        <v>3</v>
      </c>
      <c r="H2" s="20" t="s">
        <v>918</v>
      </c>
      <c r="I2" s="15" t="s">
        <v>917</v>
      </c>
      <c r="K2" s="14" t="s">
        <v>4</v>
      </c>
      <c r="L2" s="20" t="s">
        <v>918</v>
      </c>
      <c r="M2" s="15" t="s">
        <v>917</v>
      </c>
      <c r="O2" s="14" t="s">
        <v>5</v>
      </c>
      <c r="P2" s="20" t="s">
        <v>918</v>
      </c>
      <c r="Q2" s="15" t="s">
        <v>917</v>
      </c>
      <c r="S2" s="14" t="s">
        <v>7</v>
      </c>
      <c r="T2" s="20" t="s">
        <v>918</v>
      </c>
      <c r="U2" s="15" t="s">
        <v>917</v>
      </c>
      <c r="W2" s="14" t="s">
        <v>8</v>
      </c>
      <c r="X2" s="20" t="s">
        <v>918</v>
      </c>
      <c r="Y2" s="15" t="s">
        <v>917</v>
      </c>
      <c r="AA2" s="14" t="s">
        <v>9</v>
      </c>
      <c r="AB2" s="20" t="s">
        <v>918</v>
      </c>
      <c r="AC2" s="15" t="s">
        <v>917</v>
      </c>
    </row>
    <row r="3" spans="2:29" x14ac:dyDescent="0.35">
      <c r="B3" s="12">
        <v>1</v>
      </c>
      <c r="C3" s="21" t="str">
        <f>'Default Rankings Import'!D2</f>
        <v>Saquon Barkley</v>
      </c>
      <c r="D3" s="21" t="str">
        <f>'Default Rankings Import'!E2</f>
        <v>NYG</v>
      </c>
      <c r="E3" s="22" t="str">
        <f>IF(LEFT('Default Rankings Import'!F2,1)="D",LEFT('Default Rankings Import'!F2,3),IF(LEFT('Default Rankings Import'!F2,1)="K",LEFT('Default Rankings Import'!F2,1),LEFT('Default Rankings Import'!F2,2)))</f>
        <v>RB</v>
      </c>
      <c r="G3" s="12">
        <v>1</v>
      </c>
      <c r="H3" s="21" t="str">
        <f t="array" ref="H3">INDEX($C$3:$C$302,SMALL(IF($G$2=$E$3:$E$302,ROW($E$3:$E$302)-ROW($E$3)+1),ROW(1:1))) &amp; " " &amp; INDEX($D$3:$D$302,SMALL(IF($G$2=$E$3:$E$302,ROW($E$3:$E$302)-ROW($E$3)+1),ROW(1:1)))</f>
        <v>Patrick Mahomes KC</v>
      </c>
      <c r="I3" s="22">
        <f t="array" ref="I3">_xlfn.NUMBERVALUE(INDEX($B$3:$B$302,SMALL(IF($G$2=$E$3:$E$302,ROW($E$3:$E$302)-ROW($E$3)+1),ROW(1:1))))</f>
        <v>43</v>
      </c>
      <c r="K3" s="12">
        <v>1</v>
      </c>
      <c r="L3" s="21" t="str">
        <f t="array" ref="L3">INDEX($C$3:$C$302,SMALL(IF($K$2=$E$3:$E$302,ROW($E$3:$E$302)-ROW($E$3)+1),ROW(1:1))) &amp; " " &amp; INDEX($D$3:$D$302,SMALL(IF($K$2=$E$3:$E$302,ROW($E$3:$E$302)-ROW($E$3)+1),ROW(1:1)))</f>
        <v>Saquon Barkley NYG</v>
      </c>
      <c r="M3" s="52">
        <f t="array" ref="M3">INDEX($B$3:$B$302,SMALL(IF($K$2=$E$3:$E$302,ROW($E$3:$E$302)-ROW($E$3)+1),ROW(1:1)))</f>
        <v>1</v>
      </c>
      <c r="O3" s="12">
        <v>1</v>
      </c>
      <c r="P3" s="21" t="str">
        <f t="array" ref="P3">INDEX($C$3:$C$302,SMALL(IF($O$2=$E$3:$E$302,ROW($E$3:$E$302)-ROW($E$3)+1),ROW(1:1))) &amp; " " &amp; INDEX($D$3:$D$302,SMALL(IF($O$2=$E$3:$E$302,ROW($E$3:$E$302)-ROW($E$3)+1),ROW(1:1)))</f>
        <v>DeAndre Hopkins HOU</v>
      </c>
      <c r="Q3" s="22">
        <f t="array" ref="Q3">INDEX($B$3:$B$302,SMALL(IF($O$2=$E$3:$E$302,ROW($E$3:$E$302)-ROW($E$3)+1),ROW(1:1)))</f>
        <v>7</v>
      </c>
      <c r="S3" s="12">
        <v>1</v>
      </c>
      <c r="T3" s="21" t="str">
        <f t="array" ref="T3">INDEX($C$3:$C$302,SMALL(IF($S$2=$E$3:$E$302,ROW($E$3:$E$302)-ROW($E$3)+1),ROW(1:1))) &amp; " " &amp; INDEX($D$3:$D$302,SMALL(IF($S$2=$E$3:$E$302,ROW($E$3:$E$302)-ROW($E$3)+1),ROW(1:1)))</f>
        <v>Travis Kelce KC</v>
      </c>
      <c r="U3" s="22">
        <f t="array" ref="U3">INDEX($B$3:$B$302,SMALL(IF($S$2=$E$3:$E$302,ROW($E$3:$E$302)-ROW($E$3)+1),ROW(1:1)))</f>
        <v>15</v>
      </c>
      <c r="W3" s="12">
        <v>1</v>
      </c>
      <c r="X3" s="21" t="str">
        <f t="array" ref="X3">INDEX($C$3:$C$302,SMALL(IF($W$2=$E$3:$E$302,ROW($E$3:$E$302)-ROW($E$3)+1),ROW(1:1))) &amp; " " &amp; INDEX($D$3:$D$302,SMALL(IF($W$2=$E$3:$E$302,ROW($E$3:$E$302)-ROW($E$3)+1),ROW(1:1)))</f>
        <v xml:space="preserve">Bears D/ST </v>
      </c>
      <c r="Y3" s="22">
        <f t="array" ref="Y3">INDEX($B$3:$B$302,SMALL(IF($W$2=$E$3:$E$302,ROW($E$3:$E$302)-ROW($E$3)+1),ROW(1:1)))</f>
        <v>141</v>
      </c>
      <c r="AA3" s="12">
        <v>1</v>
      </c>
      <c r="AB3" s="21" t="str">
        <f t="array" ref="AB3">INDEX($C$3:$C$302,SMALL(IF($AA$2=$E$3:$E$302,ROW($E$3:$E$302)-ROW($E$3)+1),ROW(1:1))) &amp; " " &amp; INDEX($D$3:$D$302,SMALL(IF($AA$2=$E$3:$E$302,ROW($E$3:$E$302)-ROW($E$3)+1),ROW(1:1)))</f>
        <v>Greg Zuerlein LAR</v>
      </c>
      <c r="AC3" s="22">
        <f t="array" ref="AC3">INDEX($B$3:$B$302,SMALL(IF($AA$2=$E$3:$E$302,ROW($E$3:$E$302)-ROW($E$3)+1),ROW(1:1)))</f>
        <v>151</v>
      </c>
    </row>
    <row r="4" spans="2:29" x14ac:dyDescent="0.35">
      <c r="B4" s="12">
        <f>B3+1</f>
        <v>2</v>
      </c>
      <c r="C4" s="21" t="str">
        <f>'Default Rankings Import'!D3</f>
        <v>Christian McCaffrey</v>
      </c>
      <c r="D4" s="21" t="str">
        <f>'Default Rankings Import'!E3</f>
        <v>CAR</v>
      </c>
      <c r="E4" s="22" t="str">
        <f>IF(LEFT('Default Rankings Import'!F3,1)="D",LEFT('Default Rankings Import'!F3,3),IF(LEFT('Default Rankings Import'!F3,1)="K",LEFT('Default Rankings Import'!F3,1),LEFT('Default Rankings Import'!F3,2)))</f>
        <v>RB</v>
      </c>
      <c r="G4" s="12">
        <f>G3+1</f>
        <v>2</v>
      </c>
      <c r="H4" s="21" t="str">
        <f t="array" ref="H4">INDEX($C$3:$C$302,SMALL(IF($G$2=$E$3:$E$302,ROW($E$3:$E$302)-ROW($E$3)+1),ROW(2:2))) &amp; " " &amp; INDEX($D$3:$D$302,SMALL(IF($G$2=$E$3:$E$302,ROW($E$3:$E$302)-ROW($E$3)+1),ROW(2:2)))</f>
        <v>Deshaun Watson HOU</v>
      </c>
      <c r="I4" s="22">
        <f t="array" ref="I4">_xlfn.NUMBERVALUE(INDEX($B$3:$B$302,SMALL(IF($G$2=$E$3:$E$302,ROW($E$3:$E$302)-ROW($E$3)+1),ROW(2:2))))</f>
        <v>68</v>
      </c>
      <c r="K4" s="12">
        <f>K3+1</f>
        <v>2</v>
      </c>
      <c r="L4" s="21" t="str">
        <f t="array" ref="L4">INDEX($C$3:$C$302,SMALL(IF($K$2=$E$3:$E$302,ROW($E$3:$E$302)-ROW($E$3)+1),ROW(2:2))) &amp; " " &amp; INDEX($D$3:$D$302,SMALL(IF($K$2=$E$3:$E$302,ROW($E$3:$E$302)-ROW($E$3)+1),ROW(2:2)))</f>
        <v>Christian McCaffrey CAR</v>
      </c>
      <c r="M4" s="22">
        <f t="array" ref="M4">INDEX($B$3:$B$302,SMALL(IF($K$2=$E$3:$E$302,ROW($E$3:$E$302)-ROW($E$3)+1),ROW(2:2)))</f>
        <v>2</v>
      </c>
      <c r="O4" s="12">
        <f>O3+1</f>
        <v>2</v>
      </c>
      <c r="P4" s="21" t="str">
        <f t="array" ref="P4">INDEX($C$3:$C$302,SMALL(IF($O$2=$E$3:$E$302,ROW($E$3:$E$302)-ROW($E$3)+1),ROW(2:2))) &amp; " " &amp; INDEX($D$3:$D$302,SMALL(IF($O$2=$E$3:$E$302,ROW($E$3:$E$302)-ROW($E$3)+1),ROW(2:2)))</f>
        <v>Michael Thomas NO</v>
      </c>
      <c r="Q4" s="22">
        <f t="array" ref="Q4">INDEX($B$3:$B$302,SMALL(IF($O$2=$E$3:$E$302,ROW($E$3:$E$302)-ROW($E$3)+1),ROW(2:2)))</f>
        <v>8</v>
      </c>
      <c r="S4" s="12">
        <f>S3+1</f>
        <v>2</v>
      </c>
      <c r="T4" s="21" t="str">
        <f t="array" ref="T4">INDEX($C$3:$C$302,SMALL(IF($S$2=$E$3:$E$302,ROW($E$3:$E$302)-ROW($E$3)+1),ROW(2:2))) &amp; " " &amp; INDEX($D$3:$D$302,SMALL(IF($S$2=$E$3:$E$302,ROW($E$3:$E$302)-ROW($E$3)+1),ROW(2:2)))</f>
        <v>George Kittle SF</v>
      </c>
      <c r="U4" s="22">
        <f t="array" ref="U4">INDEX($B$3:$B$302,SMALL(IF($S$2=$E$3:$E$302,ROW($E$3:$E$302)-ROW($E$3)+1),ROW(2:2)))</f>
        <v>29</v>
      </c>
      <c r="W4" s="12">
        <f>W3+1</f>
        <v>2</v>
      </c>
      <c r="X4" s="21" t="str">
        <f t="array" ref="X4">INDEX($C$3:$C$302,SMALL(IF($W$2=$E$3:$E$302,ROW($E$3:$E$302)-ROW($E$3)+1),ROW(2:2))) &amp; " " &amp; INDEX($D$3:$D$302,SMALL(IF($W$2=$E$3:$E$302,ROW($E$3:$E$302)-ROW($E$3)+1),ROW(2:2)))</f>
        <v xml:space="preserve">Jaguars D/ST </v>
      </c>
      <c r="Y4" s="22">
        <f t="array" ref="Y4">INDEX($B$3:$B$302,SMALL(IF($W$2=$E$3:$E$302,ROW($E$3:$E$302)-ROW($E$3)+1),ROW(2:2)))</f>
        <v>142</v>
      </c>
      <c r="AA4" s="12">
        <f>AA3+1</f>
        <v>2</v>
      </c>
      <c r="AB4" s="21" t="str">
        <f t="array" ref="AB4">INDEX($C$3:$C$302,SMALL(IF($AA$2=$E$3:$E$302,ROW($E$3:$E$302)-ROW($E$3)+1),ROW(2:2))) &amp; " " &amp; INDEX($D$3:$D$302,SMALL(IF($AA$2=$E$3:$E$302,ROW($E$3:$E$302)-ROW($E$3)+1),ROW(2:2)))</f>
        <v>Justin Tucker BAL</v>
      </c>
      <c r="AC4" s="22">
        <f t="array" ref="AC4">INDEX($B$3:$B$302,SMALL(IF($AA$2=$E$3:$E$302,ROW($E$3:$E$302)-ROW($E$3)+1),ROW(2:2)))</f>
        <v>152</v>
      </c>
    </row>
    <row r="5" spans="2:29" x14ac:dyDescent="0.35">
      <c r="B5" s="12">
        <f t="shared" ref="B5:B68" si="0">B4+1</f>
        <v>3</v>
      </c>
      <c r="C5" s="21" t="str">
        <f>'Default Rankings Import'!D4</f>
        <v>Alvin Kamara</v>
      </c>
      <c r="D5" s="21" t="str">
        <f>'Default Rankings Import'!E4</f>
        <v>NO</v>
      </c>
      <c r="E5" s="22" t="str">
        <f>IF(LEFT('Default Rankings Import'!F4,1)="D",LEFT('Default Rankings Import'!F4,3),IF(LEFT('Default Rankings Import'!F4,1)="K",LEFT('Default Rankings Import'!F4,1),LEFT('Default Rankings Import'!F4,2)))</f>
        <v>RB</v>
      </c>
      <c r="G5" s="12">
        <f t="shared" ref="G5:G32" si="1">G4+1</f>
        <v>3</v>
      </c>
      <c r="H5" s="21" t="str">
        <f t="array" ref="H5">INDEX($C$3:$C$302,SMALL(IF($G$2=$E$3:$E$302,ROW($E$3:$E$302)-ROW($E$3)+1),ROW(3:3))) &amp; " " &amp; INDEX($D$3:$D$302,SMALL(IF($G$2=$E$3:$E$302,ROW($E$3:$E$302)-ROW($E$3)+1),ROW(3:3)))</f>
        <v>Matt Ryan ATL</v>
      </c>
      <c r="I5" s="22">
        <f t="array" ref="I5">_xlfn.NUMBERVALUE(INDEX($B$3:$B$302,SMALL(IF($G$2=$E$3:$E$302,ROW($E$3:$E$302)-ROW($E$3)+1),ROW(3:3))))</f>
        <v>69</v>
      </c>
      <c r="K5" s="12">
        <f t="shared" ref="K5:K68" si="2">K4+1</f>
        <v>3</v>
      </c>
      <c r="L5" s="21" t="str">
        <f t="array" ref="L5">INDEX($C$3:$C$302,SMALL(IF($K$2=$E$3:$E$302,ROW($E$3:$E$302)-ROW($E$3)+1),ROW(3:3))) &amp; " " &amp; INDEX($D$3:$D$302,SMALL(IF($K$2=$E$3:$E$302,ROW($E$3:$E$302)-ROW($E$3)+1),ROW(3:3)))</f>
        <v>Alvin Kamara NO</v>
      </c>
      <c r="M5" s="22">
        <f t="array" ref="M5">INDEX($B$3:$B$302,SMALL(IF($K$2=$E$3:$E$302,ROW($E$3:$E$302)-ROW($E$3)+1),ROW(3:3)))</f>
        <v>3</v>
      </c>
      <c r="O5" s="12">
        <f t="shared" ref="O5:O68" si="3">O4+1</f>
        <v>3</v>
      </c>
      <c r="P5" s="21" t="str">
        <f t="array" ref="P5">INDEX($C$3:$C$302,SMALL(IF($O$2=$E$3:$E$302,ROW($E$3:$E$302)-ROW($E$3)+1),ROW(3:3))) &amp; " " &amp; INDEX($D$3:$D$302,SMALL(IF($O$2=$E$3:$E$302,ROW($E$3:$E$302)-ROW($E$3)+1),ROW(3:3)))</f>
        <v>Davante Adams GB</v>
      </c>
      <c r="Q5" s="22">
        <f t="array" ref="Q5">INDEX($B$3:$B$302,SMALL(IF($O$2=$E$3:$E$302,ROW($E$3:$E$302)-ROW($E$3)+1),ROW(3:3)))</f>
        <v>9</v>
      </c>
      <c r="S5" s="12">
        <f t="shared" ref="S5:S32" si="4">S4+1</f>
        <v>3</v>
      </c>
      <c r="T5" s="21" t="str">
        <f t="array" ref="T5">INDEX($C$3:$C$302,SMALL(IF($S$2=$E$3:$E$302,ROW($E$3:$E$302)-ROW($E$3)+1),ROW(3:3))) &amp; " " &amp; INDEX($D$3:$D$302,SMALL(IF($S$2=$E$3:$E$302,ROW($E$3:$E$302)-ROW($E$3)+1),ROW(3:3)))</f>
        <v>Zach Ertz PHI</v>
      </c>
      <c r="U5" s="22">
        <f t="array" ref="U5">INDEX($B$3:$B$302,SMALL(IF($S$2=$E$3:$E$302,ROW($E$3:$E$302)-ROW($E$3)+1),ROW(3:3)))</f>
        <v>30</v>
      </c>
      <c r="W5" s="12">
        <f t="shared" ref="W5:W22" si="5">W4+1</f>
        <v>3</v>
      </c>
      <c r="X5" s="21" t="str">
        <f t="array" ref="X5">INDEX($C$3:$C$302,SMALL(IF($W$2=$E$3:$E$302,ROW($E$3:$E$302)-ROW($E$3)+1),ROW(3:3))) &amp; " " &amp; INDEX($D$3:$D$302,SMALL(IF($W$2=$E$3:$E$302,ROW($E$3:$E$302)-ROW($E$3)+1),ROW(3:3)))</f>
        <v xml:space="preserve">Bills D/ST </v>
      </c>
      <c r="Y5" s="22">
        <f t="array" ref="Y5">INDEX($B$3:$B$302,SMALL(IF($W$2=$E$3:$E$302,ROW($E$3:$E$302)-ROW($E$3)+1),ROW(3:3)))</f>
        <v>143</v>
      </c>
      <c r="AA5" s="12">
        <f t="shared" ref="AA5:AA22" si="6">AA4+1</f>
        <v>3</v>
      </c>
      <c r="AB5" s="21" t="str">
        <f t="array" ref="AB5">INDEX($C$3:$C$302,SMALL(IF($AA$2=$E$3:$E$302,ROW($E$3:$E$302)-ROW($E$3)+1),ROW(3:3))) &amp; " " &amp; INDEX($D$3:$D$302,SMALL(IF($AA$2=$E$3:$E$302,ROW($E$3:$E$302)-ROW($E$3)+1),ROW(3:3)))</f>
        <v>Wil Lutz NO</v>
      </c>
      <c r="AC5" s="22">
        <f t="array" ref="AC5">INDEX($B$3:$B$302,SMALL(IF($AA$2=$E$3:$E$302,ROW($E$3:$E$302)-ROW($E$3)+1),ROW(3:3)))</f>
        <v>153</v>
      </c>
    </row>
    <row r="6" spans="2:29" x14ac:dyDescent="0.35">
      <c r="B6" s="12">
        <f t="shared" si="0"/>
        <v>4</v>
      </c>
      <c r="C6" s="21" t="str">
        <f>'Default Rankings Import'!D5</f>
        <v>Ezekiel Elliott</v>
      </c>
      <c r="D6" s="21" t="str">
        <f>'Default Rankings Import'!E5</f>
        <v>DAL</v>
      </c>
      <c r="E6" s="22" t="str">
        <f>IF(LEFT('Default Rankings Import'!F5,1)="D",LEFT('Default Rankings Import'!F5,3),IF(LEFT('Default Rankings Import'!F5,1)="K",LEFT('Default Rankings Import'!F5,1),LEFT('Default Rankings Import'!F5,2)))</f>
        <v>RB</v>
      </c>
      <c r="G6" s="12">
        <f t="shared" si="1"/>
        <v>4</v>
      </c>
      <c r="H6" s="21" t="str">
        <f t="array" ref="H6">INDEX($C$3:$C$302,SMALL(IF($G$2=$E$3:$E$302,ROW($E$3:$E$302)-ROW($E$3)+1),ROW(4:4))) &amp; " " &amp; INDEX($D$3:$D$302,SMALL(IF($G$2=$E$3:$E$302,ROW($E$3:$E$302)-ROW($E$3)+1),ROW(4:4)))</f>
        <v>Aaron Rodgers GB</v>
      </c>
      <c r="I6" s="22">
        <f t="array" ref="I6">_xlfn.NUMBERVALUE(INDEX($B$3:$B$302,SMALL(IF($G$2=$E$3:$E$302,ROW($E$3:$E$302)-ROW($E$3)+1),ROW(4:4))))</f>
        <v>70</v>
      </c>
      <c r="K6" s="12">
        <f t="shared" si="2"/>
        <v>4</v>
      </c>
      <c r="L6" s="21" t="str">
        <f t="array" ref="L6">INDEX($C$3:$C$302,SMALL(IF($K$2=$E$3:$E$302,ROW($E$3:$E$302)-ROW($E$3)+1),ROW(4:4))) &amp; " " &amp; INDEX($D$3:$D$302,SMALL(IF($K$2=$E$3:$E$302,ROW($E$3:$E$302)-ROW($E$3)+1),ROW(4:4)))</f>
        <v>Ezekiel Elliott DAL</v>
      </c>
      <c r="M6" s="22">
        <f t="array" ref="M6">INDEX($B$3:$B$302,SMALL(IF($K$2=$E$3:$E$302,ROW($E$3:$E$302)-ROW($E$3)+1),ROW(4:4)))</f>
        <v>4</v>
      </c>
      <c r="O6" s="12">
        <f t="shared" si="3"/>
        <v>4</v>
      </c>
      <c r="P6" s="21" t="str">
        <f t="array" ref="P6">INDEX($C$3:$C$302,SMALL(IF($O$2=$E$3:$E$302,ROW($E$3:$E$302)-ROW($E$3)+1),ROW(4:4))) &amp; " " &amp; INDEX($D$3:$D$302,SMALL(IF($O$2=$E$3:$E$302,ROW($E$3:$E$302)-ROW($E$3)+1),ROW(4:4)))</f>
        <v>Julio Jones ATL</v>
      </c>
      <c r="Q6" s="22">
        <f t="array" ref="Q6">INDEX($B$3:$B$302,SMALL(IF($O$2=$E$3:$E$302,ROW($E$3:$E$302)-ROW($E$3)+1),ROW(4:4)))</f>
        <v>10</v>
      </c>
      <c r="S6" s="12">
        <f t="shared" si="4"/>
        <v>4</v>
      </c>
      <c r="T6" s="21" t="str">
        <f t="array" ref="T6">INDEX($C$3:$C$302,SMALL(IF($S$2=$E$3:$E$302,ROW($E$3:$E$302)-ROW($E$3)+1),ROW(4:4))) &amp; " " &amp; INDEX($D$3:$D$302,SMALL(IF($S$2=$E$3:$E$302,ROW($E$3:$E$302)-ROW($E$3)+1),ROW(4:4)))</f>
        <v>Evan Engram NYG</v>
      </c>
      <c r="U6" s="22">
        <f t="array" ref="U6">INDEX($B$3:$B$302,SMALL(IF($S$2=$E$3:$E$302,ROW($E$3:$E$302)-ROW($E$3)+1),ROW(4:4)))</f>
        <v>64</v>
      </c>
      <c r="W6" s="12">
        <f t="shared" si="5"/>
        <v>4</v>
      </c>
      <c r="X6" s="21" t="str">
        <f t="array" ref="X6">INDEX($C$3:$C$302,SMALL(IF($W$2=$E$3:$E$302,ROW($E$3:$E$302)-ROW($E$3)+1),ROW(4:4))) &amp; " " &amp; INDEX($D$3:$D$302,SMALL(IF($W$2=$E$3:$E$302,ROW($E$3:$E$302)-ROW($E$3)+1),ROW(4:4)))</f>
        <v xml:space="preserve">Rams D/ST </v>
      </c>
      <c r="Y6" s="22">
        <f t="array" ref="Y6">INDEX($B$3:$B$302,SMALL(IF($W$2=$E$3:$E$302,ROW($E$3:$E$302)-ROW($E$3)+1),ROW(4:4)))</f>
        <v>144</v>
      </c>
      <c r="AA6" s="12">
        <f t="shared" si="6"/>
        <v>4</v>
      </c>
      <c r="AB6" s="21" t="str">
        <f t="array" ref="AB6">INDEX($C$3:$C$302,SMALL(IF($AA$2=$E$3:$E$302,ROW($E$3:$E$302)-ROW($E$3)+1),ROW(4:4))) &amp; " " &amp; INDEX($D$3:$D$302,SMALL(IF($AA$2=$E$3:$E$302,ROW($E$3:$E$302)-ROW($E$3)+1),ROW(4:4)))</f>
        <v>Harrison Butker KC</v>
      </c>
      <c r="AC6" s="22">
        <f t="array" ref="AC6">INDEX($B$3:$B$302,SMALL(IF($AA$2=$E$3:$E$302,ROW($E$3:$E$302)-ROW($E$3)+1),ROW(4:4)))</f>
        <v>154</v>
      </c>
    </row>
    <row r="7" spans="2:29" x14ac:dyDescent="0.35">
      <c r="B7" s="12">
        <f t="shared" si="0"/>
        <v>5</v>
      </c>
      <c r="C7" s="21" t="str">
        <f>'Default Rankings Import'!D6</f>
        <v>David Johnson</v>
      </c>
      <c r="D7" s="21" t="str">
        <f>'Default Rankings Import'!E6</f>
        <v>ARI</v>
      </c>
      <c r="E7" s="22" t="str">
        <f>IF(LEFT('Default Rankings Import'!F6,1)="D",LEFT('Default Rankings Import'!F6,3),IF(LEFT('Default Rankings Import'!F6,1)="K",LEFT('Default Rankings Import'!F6,1),LEFT('Default Rankings Import'!F6,2)))</f>
        <v>RB</v>
      </c>
      <c r="G7" s="12">
        <f t="shared" si="1"/>
        <v>5</v>
      </c>
      <c r="H7" s="21" t="str">
        <f t="array" ref="H7">INDEX($C$3:$C$302,SMALL(IF($G$2=$E$3:$E$302,ROW($E$3:$E$302)-ROW($E$3)+1),ROW(5:5))) &amp; " " &amp; INDEX($D$3:$D$302,SMALL(IF($G$2=$E$3:$E$302,ROW($E$3:$E$302)-ROW($E$3)+1),ROW(5:5)))</f>
        <v>Cam Newton CAR</v>
      </c>
      <c r="I7" s="22">
        <f t="array" ref="I7">_xlfn.NUMBERVALUE(INDEX($B$3:$B$302,SMALL(IF($G$2=$E$3:$E$302,ROW($E$3:$E$302)-ROW($E$3)+1),ROW(5:5))))</f>
        <v>86</v>
      </c>
      <c r="K7" s="12">
        <f t="shared" si="2"/>
        <v>5</v>
      </c>
      <c r="L7" s="21" t="str">
        <f t="array" ref="L7">INDEX($C$3:$C$302,SMALL(IF($K$2=$E$3:$E$302,ROW($E$3:$E$302)-ROW($E$3)+1),ROW(5:5))) &amp; " " &amp; INDEX($D$3:$D$302,SMALL(IF($K$2=$E$3:$E$302,ROW($E$3:$E$302)-ROW($E$3)+1),ROW(5:5)))</f>
        <v>David Johnson ARI</v>
      </c>
      <c r="M7" s="22">
        <f t="array" ref="M7">INDEX($B$3:$B$302,SMALL(IF($K$2=$E$3:$E$302,ROW($E$3:$E$302)-ROW($E$3)+1),ROW(5:5)))</f>
        <v>5</v>
      </c>
      <c r="O7" s="12">
        <f t="shared" si="3"/>
        <v>5</v>
      </c>
      <c r="P7" s="21" t="str">
        <f t="array" ref="P7">INDEX($C$3:$C$302,SMALL(IF($O$2=$E$3:$E$302,ROW($E$3:$E$302)-ROW($E$3)+1),ROW(5:5))) &amp; " " &amp; INDEX($D$3:$D$302,SMALL(IF($O$2=$E$3:$E$302,ROW($E$3:$E$302)-ROW($E$3)+1),ROW(5:5)))</f>
        <v>Odell Beckham Jr. CLE</v>
      </c>
      <c r="Q7" s="22">
        <f t="array" ref="Q7">INDEX($B$3:$B$302,SMALL(IF($O$2=$E$3:$E$302,ROW($E$3:$E$302)-ROW($E$3)+1),ROW(5:5)))</f>
        <v>11</v>
      </c>
      <c r="S7" s="12">
        <f t="shared" si="4"/>
        <v>5</v>
      </c>
      <c r="T7" s="21" t="str">
        <f t="array" ref="T7">INDEX($C$3:$C$302,SMALL(IF($S$2=$E$3:$E$302,ROW($E$3:$E$302)-ROW($E$3)+1),ROW(5:5))) &amp; " " &amp; INDEX($D$3:$D$302,SMALL(IF($S$2=$E$3:$E$302,ROW($E$3:$E$302)-ROW($E$3)+1),ROW(5:5)))</f>
        <v>O.J. Howard TB</v>
      </c>
      <c r="U7" s="22">
        <f t="array" ref="U7">INDEX($B$3:$B$302,SMALL(IF($S$2=$E$3:$E$302,ROW($E$3:$E$302)-ROW($E$3)+1),ROW(5:5)))</f>
        <v>65</v>
      </c>
      <c r="W7" s="12">
        <f t="shared" si="5"/>
        <v>5</v>
      </c>
      <c r="X7" s="21" t="str">
        <f t="array" ref="X7">INDEX($C$3:$C$302,SMALL(IF($W$2=$E$3:$E$302,ROW($E$3:$E$302)-ROW($E$3)+1),ROW(5:5))) &amp; " " &amp; INDEX($D$3:$D$302,SMALL(IF($W$2=$E$3:$E$302,ROW($E$3:$E$302)-ROW($E$3)+1),ROW(5:5)))</f>
        <v xml:space="preserve">Vikings D/ST </v>
      </c>
      <c r="Y7" s="22">
        <f t="array" ref="Y7">INDEX($B$3:$B$302,SMALL(IF($W$2=$E$3:$E$302,ROW($E$3:$E$302)-ROW($E$3)+1),ROW(5:5)))</f>
        <v>145</v>
      </c>
      <c r="AA7" s="12">
        <f t="shared" si="6"/>
        <v>5</v>
      </c>
      <c r="AB7" s="21" t="str">
        <f t="array" ref="AB7">INDEX($C$3:$C$302,SMALL(IF($AA$2=$E$3:$E$302,ROW($E$3:$E$302)-ROW($E$3)+1),ROW(5:5))) &amp; " " &amp; INDEX($D$3:$D$302,SMALL(IF($AA$2=$E$3:$E$302,ROW($E$3:$E$302)-ROW($E$3)+1),ROW(5:5)))</f>
        <v>Stephen Gostkowski NE</v>
      </c>
      <c r="AC7" s="22">
        <f t="array" ref="AC7">INDEX($B$3:$B$302,SMALL(IF($AA$2=$E$3:$E$302,ROW($E$3:$E$302)-ROW($E$3)+1),ROW(5:5)))</f>
        <v>155</v>
      </c>
    </row>
    <row r="8" spans="2:29" x14ac:dyDescent="0.35">
      <c r="B8" s="12">
        <f t="shared" si="0"/>
        <v>6</v>
      </c>
      <c r="C8" s="21" t="str">
        <f>'Default Rankings Import'!D7</f>
        <v>Le'Veon Bell</v>
      </c>
      <c r="D8" s="21" t="str">
        <f>'Default Rankings Import'!E7</f>
        <v>NYJ</v>
      </c>
      <c r="E8" s="22" t="str">
        <f>IF(LEFT('Default Rankings Import'!F7,1)="D",LEFT('Default Rankings Import'!F7,3),IF(LEFT('Default Rankings Import'!F7,1)="K",LEFT('Default Rankings Import'!F7,1),LEFT('Default Rankings Import'!F7,2)))</f>
        <v>RB</v>
      </c>
      <c r="G8" s="12">
        <f t="shared" si="1"/>
        <v>6</v>
      </c>
      <c r="H8" s="21" t="str">
        <f t="array" ref="H8">INDEX($C$3:$C$302,SMALL(IF($G$2=$E$3:$E$302,ROW($E$3:$E$302)-ROW($E$3)+1),ROW(6:6))) &amp; " " &amp; INDEX($D$3:$D$302,SMALL(IF($G$2=$E$3:$E$302,ROW($E$3:$E$302)-ROW($E$3)+1),ROW(6:6)))</f>
        <v>Baker Mayfield CLE</v>
      </c>
      <c r="I8" s="22">
        <f t="array" ref="I8">_xlfn.NUMBERVALUE(INDEX($B$3:$B$302,SMALL(IF($G$2=$E$3:$E$302,ROW($E$3:$E$302)-ROW($E$3)+1),ROW(6:6))))</f>
        <v>87</v>
      </c>
      <c r="K8" s="12">
        <f t="shared" si="2"/>
        <v>6</v>
      </c>
      <c r="L8" s="21" t="str">
        <f t="array" ref="L8">INDEX($C$3:$C$302,SMALL(IF($K$2=$E$3:$E$302,ROW($E$3:$E$302)-ROW($E$3)+1),ROW(6:6))) &amp; " " &amp; INDEX($D$3:$D$302,SMALL(IF($K$2=$E$3:$E$302,ROW($E$3:$E$302)-ROW($E$3)+1),ROW(6:6)))</f>
        <v>Le'Veon Bell NYJ</v>
      </c>
      <c r="M8" s="22">
        <f t="array" ref="M8">INDEX($B$3:$B$302,SMALL(IF($K$2=$E$3:$E$302,ROW($E$3:$E$302)-ROW($E$3)+1),ROW(6:6)))</f>
        <v>6</v>
      </c>
      <c r="O8" s="12">
        <f t="shared" si="3"/>
        <v>6</v>
      </c>
      <c r="P8" s="21" t="str">
        <f t="array" ref="P8">INDEX($C$3:$C$302,SMALL(IF($O$2=$E$3:$E$302,ROW($E$3:$E$302)-ROW($E$3)+1),ROW(6:6))) &amp; " " &amp; INDEX($D$3:$D$302,SMALL(IF($O$2=$E$3:$E$302,ROW($E$3:$E$302)-ROW($E$3)+1),ROW(6:6)))</f>
        <v>Tyreek Hill KC</v>
      </c>
      <c r="Q8" s="22">
        <f t="array" ref="Q8">INDEX($B$3:$B$302,SMALL(IF($O$2=$E$3:$E$302,ROW($E$3:$E$302)-ROW($E$3)+1),ROW(6:6)))</f>
        <v>12</v>
      </c>
      <c r="S8" s="12">
        <f t="shared" si="4"/>
        <v>6</v>
      </c>
      <c r="T8" s="21" t="str">
        <f t="array" ref="T8">INDEX($C$3:$C$302,SMALL(IF($S$2=$E$3:$E$302,ROW($E$3:$E$302)-ROW($E$3)+1),ROW(6:6))) &amp; " " &amp; INDEX($D$3:$D$302,SMALL(IF($S$2=$E$3:$E$302,ROW($E$3:$E$302)-ROW($E$3)+1),ROW(6:6)))</f>
        <v>Hunter Henry LAC</v>
      </c>
      <c r="U8" s="22">
        <f t="array" ref="U8">INDEX($B$3:$B$302,SMALL(IF($S$2=$E$3:$E$302,ROW($E$3:$E$302)-ROW($E$3)+1),ROW(6:6)))</f>
        <v>66</v>
      </c>
      <c r="W8" s="12">
        <f t="shared" si="5"/>
        <v>6</v>
      </c>
      <c r="X8" s="21" t="str">
        <f t="array" ref="X8">INDEX($C$3:$C$302,SMALL(IF($W$2=$E$3:$E$302,ROW($E$3:$E$302)-ROW($E$3)+1),ROW(6:6))) &amp; " " &amp; INDEX($D$3:$D$302,SMALL(IF($W$2=$E$3:$E$302,ROW($E$3:$E$302)-ROW($E$3)+1),ROW(6:6)))</f>
        <v xml:space="preserve">Saints D/ST </v>
      </c>
      <c r="Y8" s="22">
        <f t="array" ref="Y8">INDEX($B$3:$B$302,SMALL(IF($W$2=$E$3:$E$302,ROW($E$3:$E$302)-ROW($E$3)+1),ROW(6:6)))</f>
        <v>146</v>
      </c>
      <c r="AA8" s="12">
        <f t="shared" si="6"/>
        <v>6</v>
      </c>
      <c r="AB8" s="21" t="str">
        <f t="array" ref="AB8">INDEX($C$3:$C$302,SMALL(IF($AA$2=$E$3:$E$302,ROW($E$3:$E$302)-ROW($E$3)+1),ROW(6:6))) &amp; " " &amp; INDEX($D$3:$D$302,SMALL(IF($AA$2=$E$3:$E$302,ROW($E$3:$E$302)-ROW($E$3)+1),ROW(6:6)))</f>
        <v>Ka'imi Fairbairn HOU</v>
      </c>
      <c r="AC8" s="22">
        <f t="array" ref="AC8">INDEX($B$3:$B$302,SMALL(IF($AA$2=$E$3:$E$302,ROW($E$3:$E$302)-ROW($E$3)+1),ROW(6:6)))</f>
        <v>156</v>
      </c>
    </row>
    <row r="9" spans="2:29" x14ac:dyDescent="0.35">
      <c r="B9" s="12">
        <f t="shared" si="0"/>
        <v>7</v>
      </c>
      <c r="C9" s="21" t="str">
        <f>'Default Rankings Import'!D8</f>
        <v>DeAndre Hopkins</v>
      </c>
      <c r="D9" s="21" t="str">
        <f>'Default Rankings Import'!E8</f>
        <v>HOU</v>
      </c>
      <c r="E9" s="22" t="str">
        <f>IF(LEFT('Default Rankings Import'!F8,1)="D",LEFT('Default Rankings Import'!F8,3),IF(LEFT('Default Rankings Import'!F8,1)="K",LEFT('Default Rankings Import'!F8,1),LEFT('Default Rankings Import'!F8,2)))</f>
        <v>WR</v>
      </c>
      <c r="G9" s="12">
        <f t="shared" si="1"/>
        <v>7</v>
      </c>
      <c r="H9" s="21" t="str">
        <f t="array" ref="H9">INDEX($C$3:$C$302,SMALL(IF($G$2=$E$3:$E$302,ROW($E$3:$E$302)-ROW($E$3)+1),ROW(7:7))) &amp; " " &amp; INDEX($D$3:$D$302,SMALL(IF($G$2=$E$3:$E$302,ROW($E$3:$E$302)-ROW($E$3)+1),ROW(7:7)))</f>
        <v>Carson Wentz PHI</v>
      </c>
      <c r="I9" s="22">
        <f t="array" ref="I9">_xlfn.NUMBERVALUE(INDEX($B$3:$B$302,SMALL(IF($G$2=$E$3:$E$302,ROW($E$3:$E$302)-ROW($E$3)+1),ROW(7:7))))</f>
        <v>88</v>
      </c>
      <c r="K9" s="12">
        <f t="shared" si="2"/>
        <v>7</v>
      </c>
      <c r="L9" s="21" t="str">
        <f t="array" ref="L9">INDEX($C$3:$C$302,SMALL(IF($K$2=$E$3:$E$302,ROW($E$3:$E$302)-ROW($E$3)+1),ROW(7:7))) &amp; " " &amp; INDEX($D$3:$D$302,SMALL(IF($K$2=$E$3:$E$302,ROW($E$3:$E$302)-ROW($E$3)+1),ROW(7:7)))</f>
        <v>Todd Gurley LAR</v>
      </c>
      <c r="M9" s="22">
        <f t="array" ref="M9">INDEX($B$3:$B$302,SMALL(IF($K$2=$E$3:$E$302,ROW($E$3:$E$302)-ROW($E$3)+1),ROW(7:7)))</f>
        <v>14</v>
      </c>
      <c r="O9" s="12">
        <f t="shared" si="3"/>
        <v>7</v>
      </c>
      <c r="P9" s="21" t="str">
        <f t="array" ref="P9">INDEX($C$3:$C$302,SMALL(IF($O$2=$E$3:$E$302,ROW($E$3:$E$302)-ROW($E$3)+1),ROW(7:7))) &amp; " " &amp; INDEX($D$3:$D$302,SMALL(IF($O$2=$E$3:$E$302,ROW($E$3:$E$302)-ROW($E$3)+1),ROW(7:7)))</f>
        <v>JuJu Smith-Schuster PIT</v>
      </c>
      <c r="Q9" s="22">
        <f t="array" ref="Q9">INDEX($B$3:$B$302,SMALL(IF($O$2=$E$3:$E$302,ROW($E$3:$E$302)-ROW($E$3)+1),ROW(7:7)))</f>
        <v>13</v>
      </c>
      <c r="S9" s="12">
        <f t="shared" si="4"/>
        <v>7</v>
      </c>
      <c r="T9" s="21" t="str">
        <f t="array" ref="T9">INDEX($C$3:$C$302,SMALL(IF($S$2=$E$3:$E$302,ROW($E$3:$E$302)-ROW($E$3)+1),ROW(7:7))) &amp; " " &amp; INDEX($D$3:$D$302,SMALL(IF($S$2=$E$3:$E$302,ROW($E$3:$E$302)-ROW($E$3)+1),ROW(7:7)))</f>
        <v>Jared Cook NO</v>
      </c>
      <c r="U9" s="22">
        <f t="array" ref="U9">INDEX($B$3:$B$302,SMALL(IF($S$2=$E$3:$E$302,ROW($E$3:$E$302)-ROW($E$3)+1),ROW(7:7)))</f>
        <v>67</v>
      </c>
      <c r="W9" s="12">
        <f t="shared" si="5"/>
        <v>7</v>
      </c>
      <c r="X9" s="21" t="str">
        <f t="array" ref="X9">INDEX($C$3:$C$302,SMALL(IF($W$2=$E$3:$E$302,ROW($E$3:$E$302)-ROW($E$3)+1),ROW(7:7))) &amp; " " &amp; INDEX($D$3:$D$302,SMALL(IF($W$2=$E$3:$E$302,ROW($E$3:$E$302)-ROW($E$3)+1),ROW(7:7)))</f>
        <v xml:space="preserve">Chargers D/ST </v>
      </c>
      <c r="Y9" s="22">
        <f t="array" ref="Y9">INDEX($B$3:$B$302,SMALL(IF($W$2=$E$3:$E$302,ROW($E$3:$E$302)-ROW($E$3)+1),ROW(7:7)))</f>
        <v>147</v>
      </c>
      <c r="AA9" s="12">
        <f t="shared" si="6"/>
        <v>7</v>
      </c>
      <c r="AB9" s="21" t="str">
        <f t="array" ref="AB9">INDEX($C$3:$C$302,SMALL(IF($AA$2=$E$3:$E$302,ROW($E$3:$E$302)-ROW($E$3)+1),ROW(7:7))) &amp; " " &amp; INDEX($D$3:$D$302,SMALL(IF($AA$2=$E$3:$E$302,ROW($E$3:$E$302)-ROW($E$3)+1),ROW(7:7)))</f>
        <v>Robbie Gould SF</v>
      </c>
      <c r="AC9" s="22">
        <f t="array" ref="AC9">INDEX($B$3:$B$302,SMALL(IF($AA$2=$E$3:$E$302,ROW($E$3:$E$302)-ROW($E$3)+1),ROW(7:7)))</f>
        <v>157</v>
      </c>
    </row>
    <row r="10" spans="2:29" x14ac:dyDescent="0.35">
      <c r="B10" s="12">
        <f t="shared" si="0"/>
        <v>8</v>
      </c>
      <c r="C10" s="21" t="str">
        <f>'Default Rankings Import'!D9</f>
        <v>Michael Thomas</v>
      </c>
      <c r="D10" s="21" t="str">
        <f>'Default Rankings Import'!E9</f>
        <v>NO</v>
      </c>
      <c r="E10" s="22" t="str">
        <f>IF(LEFT('Default Rankings Import'!F9,1)="D",LEFT('Default Rankings Import'!F9,3),IF(LEFT('Default Rankings Import'!F9,1)="K",LEFT('Default Rankings Import'!F9,1),LEFT('Default Rankings Import'!F9,2)))</f>
        <v>WR</v>
      </c>
      <c r="G10" s="12">
        <f t="shared" si="1"/>
        <v>8</v>
      </c>
      <c r="H10" s="21" t="str">
        <f t="array" ref="H10">INDEX($C$3:$C$302,SMALL(IF($G$2=$E$3:$E$302,ROW($E$3:$E$302)-ROW($E$3)+1),ROW(8:8))) &amp; " " &amp; INDEX($D$3:$D$302,SMALL(IF($G$2=$E$3:$E$302,ROW($E$3:$E$302)-ROW($E$3)+1),ROW(8:8)))</f>
        <v>Andrew Luck IND</v>
      </c>
      <c r="I10" s="22">
        <f t="array" ref="I10">_xlfn.NUMBERVALUE(INDEX($B$3:$B$302,SMALL(IF($G$2=$E$3:$E$302,ROW($E$3:$E$302)-ROW($E$3)+1),ROW(8:8))))</f>
        <v>89</v>
      </c>
      <c r="K10" s="12">
        <f t="shared" si="2"/>
        <v>8</v>
      </c>
      <c r="L10" s="21" t="str">
        <f t="array" ref="L10">INDEX($C$3:$C$302,SMALL(IF($K$2=$E$3:$E$302,ROW($E$3:$E$302)-ROW($E$3)+1),ROW(8:8))) &amp; " " &amp; INDEX($D$3:$D$302,SMALL(IF($K$2=$E$3:$E$302,ROW($E$3:$E$302)-ROW($E$3)+1),ROW(8:8)))</f>
        <v>Joe Mixon CIN</v>
      </c>
      <c r="M10" s="22">
        <f t="array" ref="M10">INDEX($B$3:$B$302,SMALL(IF($K$2=$E$3:$E$302,ROW($E$3:$E$302)-ROW($E$3)+1),ROW(8:8)))</f>
        <v>17</v>
      </c>
      <c r="O10" s="12">
        <f t="shared" si="3"/>
        <v>8</v>
      </c>
      <c r="P10" s="21" t="str">
        <f t="array" ref="P10">INDEX($C$3:$C$302,SMALL(IF($O$2=$E$3:$E$302,ROW($E$3:$E$302)-ROW($E$3)+1),ROW(8:8))) &amp; " " &amp; INDEX($D$3:$D$302,SMALL(IF($O$2=$E$3:$E$302,ROW($E$3:$E$302)-ROW($E$3)+1),ROW(8:8)))</f>
        <v>Antonio Brown OAK</v>
      </c>
      <c r="Q10" s="22">
        <f t="array" ref="Q10">INDEX($B$3:$B$302,SMALL(IF($O$2=$E$3:$E$302,ROW($E$3:$E$302)-ROW($E$3)+1),ROW(8:8)))</f>
        <v>16</v>
      </c>
      <c r="S10" s="12">
        <f t="shared" si="4"/>
        <v>8</v>
      </c>
      <c r="T10" s="21" t="str">
        <f t="array" ref="T10">INDEX($C$3:$C$302,SMALL(IF($S$2=$E$3:$E$302,ROW($E$3:$E$302)-ROW($E$3)+1),ROW(8:8))) &amp; " " &amp; INDEX($D$3:$D$302,SMALL(IF($S$2=$E$3:$E$302,ROW($E$3:$E$302)-ROW($E$3)+1),ROW(8:8)))</f>
        <v>Vance McDonald PIT</v>
      </c>
      <c r="U10" s="22">
        <f t="array" ref="U10">INDEX($B$3:$B$302,SMALL(IF($S$2=$E$3:$E$302,ROW($E$3:$E$302)-ROW($E$3)+1),ROW(8:8)))</f>
        <v>109</v>
      </c>
      <c r="W10" s="12">
        <f t="shared" si="5"/>
        <v>8</v>
      </c>
      <c r="X10" s="21" t="str">
        <f t="array" ref="X10">INDEX($C$3:$C$302,SMALL(IF($W$2=$E$3:$E$302,ROW($E$3:$E$302)-ROW($E$3)+1),ROW(8:8))) &amp; " " &amp; INDEX($D$3:$D$302,SMALL(IF($W$2=$E$3:$E$302,ROW($E$3:$E$302)-ROW($E$3)+1),ROW(8:8)))</f>
        <v xml:space="preserve">Patriots D/ST </v>
      </c>
      <c r="Y10" s="22">
        <f t="array" ref="Y10">INDEX($B$3:$B$302,SMALL(IF($W$2=$E$3:$E$302,ROW($E$3:$E$302)-ROW($E$3)+1),ROW(8:8)))</f>
        <v>148</v>
      </c>
      <c r="AA10" s="12">
        <f t="shared" si="6"/>
        <v>8</v>
      </c>
      <c r="AB10" s="21" t="str">
        <f t="array" ref="AB10">INDEX($C$3:$C$302,SMALL(IF($AA$2=$E$3:$E$302,ROW($E$3:$E$302)-ROW($E$3)+1),ROW(8:8))) &amp; " " &amp; INDEX($D$3:$D$302,SMALL(IF($AA$2=$E$3:$E$302,ROW($E$3:$E$302)-ROW($E$3)+1),ROW(8:8)))</f>
        <v>Adam Vinatieri IND</v>
      </c>
      <c r="AC10" s="22">
        <f t="array" ref="AC10">INDEX($B$3:$B$302,SMALL(IF($AA$2=$E$3:$E$302,ROW($E$3:$E$302)-ROW($E$3)+1),ROW(8:8)))</f>
        <v>158</v>
      </c>
    </row>
    <row r="11" spans="2:29" x14ac:dyDescent="0.35">
      <c r="B11" s="12">
        <f t="shared" si="0"/>
        <v>9</v>
      </c>
      <c r="C11" s="21" t="str">
        <f>'Default Rankings Import'!D10</f>
        <v>Davante Adams</v>
      </c>
      <c r="D11" s="21" t="str">
        <f>'Default Rankings Import'!E10</f>
        <v>GB</v>
      </c>
      <c r="E11" s="22" t="str">
        <f>IF(LEFT('Default Rankings Import'!F10,1)="D",LEFT('Default Rankings Import'!F10,3),IF(LEFT('Default Rankings Import'!F10,1)="K",LEFT('Default Rankings Import'!F10,1),LEFT('Default Rankings Import'!F10,2)))</f>
        <v>WR</v>
      </c>
      <c r="G11" s="12">
        <f t="shared" si="1"/>
        <v>9</v>
      </c>
      <c r="H11" s="21" t="str">
        <f t="array" ref="H11">INDEX($C$3:$C$302,SMALL(IF($G$2=$E$3:$E$302,ROW($E$3:$E$302)-ROW($E$3)+1),ROW(9:9))) &amp; " " &amp; INDEX($D$3:$D$302,SMALL(IF($G$2=$E$3:$E$302,ROW($E$3:$E$302)-ROW($E$3)+1),ROW(9:9)))</f>
        <v>Dak Prescott DAL</v>
      </c>
      <c r="I11" s="22">
        <f t="array" ref="I11">_xlfn.NUMBERVALUE(INDEX($B$3:$B$302,SMALL(IF($G$2=$E$3:$E$302,ROW($E$3:$E$302)-ROW($E$3)+1),ROW(9:9))))</f>
        <v>113</v>
      </c>
      <c r="K11" s="12">
        <f t="shared" si="2"/>
        <v>9</v>
      </c>
      <c r="L11" s="21" t="str">
        <f t="array" ref="L11">INDEX($C$3:$C$302,SMALL(IF($K$2=$E$3:$E$302,ROW($E$3:$E$302)-ROW($E$3)+1),ROW(9:9))) &amp; " " &amp; INDEX($D$3:$D$302,SMALL(IF($K$2=$E$3:$E$302,ROW($E$3:$E$302)-ROW($E$3)+1),ROW(9:9)))</f>
        <v>James Conner PIT</v>
      </c>
      <c r="M11" s="22">
        <f t="array" ref="M11">INDEX($B$3:$B$302,SMALL(IF($K$2=$E$3:$E$302,ROW($E$3:$E$302)-ROW($E$3)+1),ROW(9:9)))</f>
        <v>18</v>
      </c>
      <c r="O11" s="12">
        <f t="shared" si="3"/>
        <v>9</v>
      </c>
      <c r="P11" s="21" t="str">
        <f t="array" ref="P11">INDEX($C$3:$C$302,SMALL(IF($O$2=$E$3:$E$302,ROW($E$3:$E$302)-ROW($E$3)+1),ROW(9:9))) &amp; " " &amp; INDEX($D$3:$D$302,SMALL(IF($O$2=$E$3:$E$302,ROW($E$3:$E$302)-ROW($E$3)+1),ROW(9:9)))</f>
        <v>Mike Evans TB</v>
      </c>
      <c r="Q11" s="22">
        <f t="array" ref="Q11">INDEX($B$3:$B$302,SMALL(IF($O$2=$E$3:$E$302,ROW($E$3:$E$302)-ROW($E$3)+1),ROW(9:9)))</f>
        <v>20</v>
      </c>
      <c r="S11" s="12">
        <f t="shared" si="4"/>
        <v>9</v>
      </c>
      <c r="T11" s="21" t="str">
        <f t="array" ref="T11">INDEX($C$3:$C$302,SMALL(IF($S$2=$E$3:$E$302,ROW($E$3:$E$302)-ROW($E$3)+1),ROW(9:9))) &amp; " " &amp; INDEX($D$3:$D$302,SMALL(IF($S$2=$E$3:$E$302,ROW($E$3:$E$302)-ROW($E$3)+1),ROW(9:9)))</f>
        <v>David Njoku CLE</v>
      </c>
      <c r="U11" s="22">
        <f t="array" ref="U11">INDEX($B$3:$B$302,SMALL(IF($S$2=$E$3:$E$302,ROW($E$3:$E$302)-ROW($E$3)+1),ROW(9:9)))</f>
        <v>110</v>
      </c>
      <c r="W11" s="12">
        <f t="shared" si="5"/>
        <v>9</v>
      </c>
      <c r="X11" s="21" t="str">
        <f t="array" ref="X11">INDEX($C$3:$C$302,SMALL(IF($W$2=$E$3:$E$302,ROW($E$3:$E$302)-ROW($E$3)+1),ROW(9:9))) &amp; " " &amp; INDEX($D$3:$D$302,SMALL(IF($W$2=$E$3:$E$302,ROW($E$3:$E$302)-ROW($E$3)+1),ROW(9:9)))</f>
        <v xml:space="preserve">Colts D/ST </v>
      </c>
      <c r="Y11" s="22">
        <f t="array" ref="Y11">INDEX($B$3:$B$302,SMALL(IF($W$2=$E$3:$E$302,ROW($E$3:$E$302)-ROW($E$3)+1),ROW(9:9)))</f>
        <v>149</v>
      </c>
      <c r="AA11" s="12">
        <f t="shared" si="6"/>
        <v>9</v>
      </c>
      <c r="AB11" s="21" t="str">
        <f t="array" ref="AB11">INDEX($C$3:$C$302,SMALL(IF($AA$2=$E$3:$E$302,ROW($E$3:$E$302)-ROW($E$3)+1),ROW(9:9))) &amp; " " &amp; INDEX($D$3:$D$302,SMALL(IF($AA$2=$E$3:$E$302,ROW($E$3:$E$302)-ROW($E$3)+1),ROW(9:9)))</f>
        <v>Brett Maher DAL</v>
      </c>
      <c r="AC11" s="22">
        <f t="array" ref="AC11">INDEX($B$3:$B$302,SMALL(IF($AA$2=$E$3:$E$302,ROW($E$3:$E$302)-ROW($E$3)+1),ROW(9:9)))</f>
        <v>159</v>
      </c>
    </row>
    <row r="12" spans="2:29" x14ac:dyDescent="0.35">
      <c r="B12" s="12">
        <f t="shared" si="0"/>
        <v>10</v>
      </c>
      <c r="C12" s="21" t="str">
        <f>'Default Rankings Import'!D11</f>
        <v>Julio Jones</v>
      </c>
      <c r="D12" s="21" t="str">
        <f>'Default Rankings Import'!E11</f>
        <v>ATL</v>
      </c>
      <c r="E12" s="22" t="str">
        <f>IF(LEFT('Default Rankings Import'!F11,1)="D",LEFT('Default Rankings Import'!F11,3),IF(LEFT('Default Rankings Import'!F11,1)="K",LEFT('Default Rankings Import'!F11,1),LEFT('Default Rankings Import'!F11,2)))</f>
        <v>WR</v>
      </c>
      <c r="G12" s="12">
        <f t="shared" si="1"/>
        <v>10</v>
      </c>
      <c r="H12" s="21" t="str">
        <f t="array" ref="H12">INDEX($C$3:$C$302,SMALL(IF($G$2=$E$3:$E$302,ROW($E$3:$E$302)-ROW($E$3)+1),ROW(10:10))) &amp; " " &amp; INDEX($D$3:$D$302,SMALL(IF($G$2=$E$3:$E$302,ROW($E$3:$E$302)-ROW($E$3)+1),ROW(10:10)))</f>
        <v>Drew Brees NO</v>
      </c>
      <c r="I12" s="22">
        <f t="array" ref="I12">_xlfn.NUMBERVALUE(INDEX($B$3:$B$302,SMALL(IF($G$2=$E$3:$E$302,ROW($E$3:$E$302)-ROW($E$3)+1),ROW(10:10))))</f>
        <v>114</v>
      </c>
      <c r="K12" s="12">
        <f t="shared" si="2"/>
        <v>10</v>
      </c>
      <c r="L12" s="21" t="str">
        <f t="array" ref="L12">INDEX($C$3:$C$302,SMALL(IF($K$2=$E$3:$E$302,ROW($E$3:$E$302)-ROW($E$3)+1),ROW(10:10))) &amp; " " &amp; INDEX($D$3:$D$302,SMALL(IF($K$2=$E$3:$E$302,ROW($E$3:$E$302)-ROW($E$3)+1),ROW(10:10)))</f>
        <v>Dalvin Cook MIN</v>
      </c>
      <c r="M12" s="22">
        <f t="array" ref="M12">INDEX($B$3:$B$302,SMALL(IF($K$2=$E$3:$E$302,ROW($E$3:$E$302)-ROW($E$3)+1),ROW(10:10)))</f>
        <v>19</v>
      </c>
      <c r="O12" s="12">
        <f t="shared" si="3"/>
        <v>10</v>
      </c>
      <c r="P12" s="21" t="str">
        <f t="array" ref="P12">INDEX($C$3:$C$302,SMALL(IF($O$2=$E$3:$E$302,ROW($E$3:$E$302)-ROW($E$3)+1),ROW(10:10))) &amp; " " &amp; INDEX($D$3:$D$302,SMALL(IF($O$2=$E$3:$E$302,ROW($E$3:$E$302)-ROW($E$3)+1),ROW(10:10)))</f>
        <v>Keenan Allen LAC</v>
      </c>
      <c r="Q12" s="22">
        <f t="array" ref="Q12">INDEX($B$3:$B$302,SMALL(IF($O$2=$E$3:$E$302,ROW($E$3:$E$302)-ROW($E$3)+1),ROW(10:10)))</f>
        <v>21</v>
      </c>
      <c r="S12" s="12">
        <f t="shared" si="4"/>
        <v>10</v>
      </c>
      <c r="T12" s="21" t="str">
        <f t="array" ref="T12">INDEX($C$3:$C$302,SMALL(IF($S$2=$E$3:$E$302,ROW($E$3:$E$302)-ROW($E$3)+1),ROW(10:10))) &amp; " " &amp; INDEX($D$3:$D$302,SMALL(IF($S$2=$E$3:$E$302,ROW($E$3:$E$302)-ROW($E$3)+1),ROW(10:10)))</f>
        <v>Delanie Walker TEN</v>
      </c>
      <c r="U12" s="22">
        <f t="array" ref="U12">INDEX($B$3:$B$302,SMALL(IF($S$2=$E$3:$E$302,ROW($E$3:$E$302)-ROW($E$3)+1),ROW(10:10)))</f>
        <v>111</v>
      </c>
      <c r="W12" s="12">
        <f t="shared" si="5"/>
        <v>10</v>
      </c>
      <c r="X12" s="21" t="str">
        <f t="array" ref="X12">INDEX($C$3:$C$302,SMALL(IF($W$2=$E$3:$E$302,ROW($E$3:$E$302)-ROW($E$3)+1),ROW(10:10))) &amp; " " &amp; INDEX($D$3:$D$302,SMALL(IF($W$2=$E$3:$E$302,ROW($E$3:$E$302)-ROW($E$3)+1),ROW(10:10)))</f>
        <v xml:space="preserve">Titans D/ST </v>
      </c>
      <c r="Y12" s="22">
        <f t="array" ref="Y12">INDEX($B$3:$B$302,SMALL(IF($W$2=$E$3:$E$302,ROW($E$3:$E$302)-ROW($E$3)+1),ROW(10:10)))</f>
        <v>150</v>
      </c>
      <c r="AA12" s="12">
        <f t="shared" si="6"/>
        <v>10</v>
      </c>
      <c r="AB12" s="21" t="str">
        <f t="array" ref="AB12">INDEX($C$3:$C$302,SMALL(IF($AA$2=$E$3:$E$302,ROW($E$3:$E$302)-ROW($E$3)+1),ROW(10:10))) &amp; " " &amp; INDEX($D$3:$D$302,SMALL(IF($AA$2=$E$3:$E$302,ROW($E$3:$E$302)-ROW($E$3)+1),ROW(10:10)))</f>
        <v>Matt Prater DET</v>
      </c>
      <c r="AC12" s="22">
        <f t="array" ref="AC12">INDEX($B$3:$B$302,SMALL(IF($AA$2=$E$3:$E$302,ROW($E$3:$E$302)-ROW($E$3)+1),ROW(10:10)))</f>
        <v>189</v>
      </c>
    </row>
    <row r="13" spans="2:29" x14ac:dyDescent="0.35">
      <c r="B13" s="12">
        <f t="shared" si="0"/>
        <v>11</v>
      </c>
      <c r="C13" s="21" t="str">
        <f>'Default Rankings Import'!D12</f>
        <v>Odell Beckham Jr.</v>
      </c>
      <c r="D13" s="21" t="str">
        <f>'Default Rankings Import'!E12</f>
        <v>CLE</v>
      </c>
      <c r="E13" s="22" t="str">
        <f>IF(LEFT('Default Rankings Import'!F12,1)="D",LEFT('Default Rankings Import'!F12,3),IF(LEFT('Default Rankings Import'!F12,1)="K",LEFT('Default Rankings Import'!F12,1),LEFT('Default Rankings Import'!F12,2)))</f>
        <v>WR</v>
      </c>
      <c r="G13" s="12">
        <f t="shared" si="1"/>
        <v>11</v>
      </c>
      <c r="H13" s="21" t="str">
        <f t="array" ref="H13">INDEX($C$3:$C$302,SMALL(IF($G$2=$E$3:$E$302,ROW($E$3:$E$302)-ROW($E$3)+1),ROW(11:11))) &amp; " " &amp; INDEX($D$3:$D$302,SMALL(IF($G$2=$E$3:$E$302,ROW($E$3:$E$302)-ROW($E$3)+1),ROW(11:11)))</f>
        <v>Ben Roethlisberger PIT</v>
      </c>
      <c r="I13" s="22">
        <f t="array" ref="I13">_xlfn.NUMBERVALUE(INDEX($B$3:$B$302,SMALL(IF($G$2=$E$3:$E$302,ROW($E$3:$E$302)-ROW($E$3)+1),ROW(11:11))))</f>
        <v>115</v>
      </c>
      <c r="K13" s="12">
        <f t="shared" si="2"/>
        <v>11</v>
      </c>
      <c r="L13" s="21" t="str">
        <f t="array" ref="L13">INDEX($C$3:$C$302,SMALL(IF($K$2=$E$3:$E$302,ROW($E$3:$E$302)-ROW($E$3)+1),ROW(11:11))) &amp; " " &amp; INDEX($D$3:$D$302,SMALL(IF($K$2=$E$3:$E$302,ROW($E$3:$E$302)-ROW($E$3)+1),ROW(11:11)))</f>
        <v>Nick Chubb CLE</v>
      </c>
      <c r="M13" s="22">
        <f t="array" ref="M13">INDEX($B$3:$B$302,SMALL(IF($K$2=$E$3:$E$302,ROW($E$3:$E$302)-ROW($E$3)+1),ROW(11:11)))</f>
        <v>22</v>
      </c>
      <c r="O13" s="12">
        <f t="shared" si="3"/>
        <v>11</v>
      </c>
      <c r="P13" s="21" t="str">
        <f t="array" ref="P13">INDEX($C$3:$C$302,SMALL(IF($O$2=$E$3:$E$302,ROW($E$3:$E$302)-ROW($E$3)+1),ROW(11:11))) &amp; " " &amp; INDEX($D$3:$D$302,SMALL(IF($O$2=$E$3:$E$302,ROW($E$3:$E$302)-ROW($E$3)+1),ROW(11:11)))</f>
        <v>Amari Cooper DAL</v>
      </c>
      <c r="Q13" s="22">
        <f t="array" ref="Q13">INDEX($B$3:$B$302,SMALL(IF($O$2=$E$3:$E$302,ROW($E$3:$E$302)-ROW($E$3)+1),ROW(11:11)))</f>
        <v>27</v>
      </c>
      <c r="S13" s="12">
        <f t="shared" si="4"/>
        <v>11</v>
      </c>
      <c r="T13" s="21" t="str">
        <f t="array" ref="T13">INDEX($C$3:$C$302,SMALL(IF($S$2=$E$3:$E$302,ROW($E$3:$E$302)-ROW($E$3)+1),ROW(11:11))) &amp; " " &amp; INDEX($D$3:$D$302,SMALL(IF($S$2=$E$3:$E$302,ROW($E$3:$E$302)-ROW($E$3)+1),ROW(11:11)))</f>
        <v>Eric Ebron IND</v>
      </c>
      <c r="U13" s="22">
        <f t="array" ref="U13">INDEX($B$3:$B$302,SMALL(IF($S$2=$E$3:$E$302,ROW($E$3:$E$302)-ROW($E$3)+1),ROW(11:11)))</f>
        <v>112</v>
      </c>
      <c r="W13" s="12">
        <f t="shared" si="5"/>
        <v>11</v>
      </c>
      <c r="X13" s="21" t="str">
        <f t="array" ref="X13">INDEX($C$3:$C$302,SMALL(IF($W$2=$E$3:$E$302,ROW($E$3:$E$302)-ROW($E$3)+1),ROW(11:11))) &amp; " " &amp; INDEX($D$3:$D$302,SMALL(IF($W$2=$E$3:$E$302,ROW($E$3:$E$302)-ROW($E$3)+1),ROW(11:11)))</f>
        <v xml:space="preserve">Broncos D/ST </v>
      </c>
      <c r="Y13" s="22">
        <f t="array" ref="Y13">INDEX($B$3:$B$302,SMALL(IF($W$2=$E$3:$E$302,ROW($E$3:$E$302)-ROW($E$3)+1),ROW(11:11)))</f>
        <v>187</v>
      </c>
      <c r="AA13" s="12">
        <f t="shared" si="6"/>
        <v>11</v>
      </c>
      <c r="AB13" s="21" t="str">
        <f t="array" ref="AB13">INDEX($C$3:$C$302,SMALL(IF($AA$2=$E$3:$E$302,ROW($E$3:$E$302)-ROW($E$3)+1),ROW(11:11))) &amp; " " &amp; INDEX($D$3:$D$302,SMALL(IF($AA$2=$E$3:$E$302,ROW($E$3:$E$302)-ROW($E$3)+1),ROW(11:11)))</f>
        <v>Jake Elliott PHI</v>
      </c>
      <c r="AC13" s="22">
        <f t="array" ref="AC13">INDEX($B$3:$B$302,SMALL(IF($AA$2=$E$3:$E$302,ROW($E$3:$E$302)-ROW($E$3)+1),ROW(11:11)))</f>
        <v>190</v>
      </c>
    </row>
    <row r="14" spans="2:29" x14ac:dyDescent="0.35">
      <c r="B14" s="12">
        <f t="shared" si="0"/>
        <v>12</v>
      </c>
      <c r="C14" s="21" t="str">
        <f>'Default Rankings Import'!D13</f>
        <v>Tyreek Hill</v>
      </c>
      <c r="D14" s="21" t="str">
        <f>'Default Rankings Import'!E13</f>
        <v>KC</v>
      </c>
      <c r="E14" s="22" t="str">
        <f>IF(LEFT('Default Rankings Import'!F13,1)="D",LEFT('Default Rankings Import'!F13,3),IF(LEFT('Default Rankings Import'!F13,1)="K",LEFT('Default Rankings Import'!F13,1),LEFT('Default Rankings Import'!F13,2)))</f>
        <v>WR</v>
      </c>
      <c r="G14" s="12">
        <f t="shared" si="1"/>
        <v>12</v>
      </c>
      <c r="H14" s="21" t="str">
        <f t="array" ref="H14">INDEX($C$3:$C$302,SMALL(IF($G$2=$E$3:$E$302,ROW($E$3:$E$302)-ROW($E$3)+1),ROW(12:12))) &amp; " " &amp; INDEX($D$3:$D$302,SMALL(IF($G$2=$E$3:$E$302,ROW($E$3:$E$302)-ROW($E$3)+1),ROW(12:12)))</f>
        <v>Russell Wilson SEA</v>
      </c>
      <c r="I14" s="22">
        <f t="array" ref="I14">_xlfn.NUMBERVALUE(INDEX($B$3:$B$302,SMALL(IF($G$2=$E$3:$E$302,ROW($E$3:$E$302)-ROW($E$3)+1),ROW(12:12))))</f>
        <v>116</v>
      </c>
      <c r="K14" s="12">
        <f t="shared" si="2"/>
        <v>12</v>
      </c>
      <c r="L14" s="21" t="str">
        <f t="array" ref="L14">INDEX($C$3:$C$302,SMALL(IF($K$2=$E$3:$E$302,ROW($E$3:$E$302)-ROW($E$3)+1),ROW(12:12))) &amp; " " &amp; INDEX($D$3:$D$302,SMALL(IF($K$2=$E$3:$E$302,ROW($E$3:$E$302)-ROW($E$3)+1),ROW(12:12)))</f>
        <v>Kerryon Johnson DET</v>
      </c>
      <c r="M14" s="22">
        <f t="array" ref="M14">INDEX($B$3:$B$302,SMALL(IF($K$2=$E$3:$E$302,ROW($E$3:$E$302)-ROW($E$3)+1),ROW(12:12)))</f>
        <v>23</v>
      </c>
      <c r="O14" s="12">
        <f t="shared" si="3"/>
        <v>12</v>
      </c>
      <c r="P14" s="21" t="str">
        <f t="array" ref="P14">INDEX($C$3:$C$302,SMALL(IF($O$2=$E$3:$E$302,ROW($E$3:$E$302)-ROW($E$3)+1),ROW(12:12))) &amp; " " &amp; INDEX($D$3:$D$302,SMALL(IF($O$2=$E$3:$E$302,ROW($E$3:$E$302)-ROW($E$3)+1),ROW(12:12)))</f>
        <v>T.Y. Hilton IND</v>
      </c>
      <c r="Q14" s="22">
        <f t="array" ref="Q14">INDEX($B$3:$B$302,SMALL(IF($O$2=$E$3:$E$302,ROW($E$3:$E$302)-ROW($E$3)+1),ROW(12:12)))</f>
        <v>28</v>
      </c>
      <c r="S14" s="12">
        <f t="shared" si="4"/>
        <v>12</v>
      </c>
      <c r="T14" s="21" t="str">
        <f t="array" ref="T14">INDEX($C$3:$C$302,SMALL(IF($S$2=$E$3:$E$302,ROW($E$3:$E$302)-ROW($E$3)+1),ROW(12:12))) &amp; " " &amp; INDEX($D$3:$D$302,SMALL(IF($S$2=$E$3:$E$302,ROW($E$3:$E$302)-ROW($E$3)+1),ROW(12:12)))</f>
        <v>Austin Hooper ATL</v>
      </c>
      <c r="U14" s="22">
        <f t="array" ref="U14">INDEX($B$3:$B$302,SMALL(IF($S$2=$E$3:$E$302,ROW($E$3:$E$302)-ROW($E$3)+1),ROW(12:12)))</f>
        <v>131</v>
      </c>
      <c r="W14" s="12">
        <f t="shared" si="5"/>
        <v>12</v>
      </c>
      <c r="X14" s="21" t="str">
        <f t="array" ref="X14">INDEX($C$3:$C$302,SMALL(IF($W$2=$E$3:$E$302,ROW($E$3:$E$302)-ROW($E$3)+1),ROW(12:12))) &amp; " " &amp; INDEX($D$3:$D$302,SMALL(IF($W$2=$E$3:$E$302,ROW($E$3:$E$302)-ROW($E$3)+1),ROW(12:12)))</f>
        <v xml:space="preserve">Texans D/ST </v>
      </c>
      <c r="Y14" s="22">
        <f t="array" ref="Y14">INDEX($B$3:$B$302,SMALL(IF($W$2=$E$3:$E$302,ROW($E$3:$E$302)-ROW($E$3)+1),ROW(12:12)))</f>
        <v>188</v>
      </c>
      <c r="AA14" s="12">
        <f t="shared" si="6"/>
        <v>12</v>
      </c>
      <c r="AB14" s="21" t="str">
        <f t="array" ref="AB14">INDEX($C$3:$C$302,SMALL(IF($AA$2=$E$3:$E$302,ROW($E$3:$E$302)-ROW($E$3)+1),ROW(12:12))) &amp; " " &amp; INDEX($D$3:$D$302,SMALL(IF($AA$2=$E$3:$E$302,ROW($E$3:$E$302)-ROW($E$3)+1),ROW(12:12)))</f>
        <v>Mason Crosby GB</v>
      </c>
      <c r="AC14" s="22">
        <f t="array" ref="AC14">INDEX($B$3:$B$302,SMALL(IF($AA$2=$E$3:$E$302,ROW($E$3:$E$302)-ROW($E$3)+1),ROW(12:12)))</f>
        <v>219</v>
      </c>
    </row>
    <row r="15" spans="2:29" x14ac:dyDescent="0.35">
      <c r="B15" s="12">
        <f t="shared" si="0"/>
        <v>13</v>
      </c>
      <c r="C15" s="21" t="str">
        <f>'Default Rankings Import'!D14</f>
        <v>JuJu Smith-Schuster</v>
      </c>
      <c r="D15" s="21" t="str">
        <f>'Default Rankings Import'!E14</f>
        <v>PIT</v>
      </c>
      <c r="E15" s="22" t="str">
        <f>IF(LEFT('Default Rankings Import'!F14,1)="D",LEFT('Default Rankings Import'!F14,3),IF(LEFT('Default Rankings Import'!F14,1)="K",LEFT('Default Rankings Import'!F14,1),LEFT('Default Rankings Import'!F14,2)))</f>
        <v>WR</v>
      </c>
      <c r="G15" s="12">
        <f t="shared" si="1"/>
        <v>13</v>
      </c>
      <c r="H15" s="21" t="str">
        <f t="array" ref="H15">INDEX($C$3:$C$302,SMALL(IF($G$2=$E$3:$E$302,ROW($E$3:$E$302)-ROW($E$3)+1),ROW(13:13))) &amp; " " &amp; INDEX($D$3:$D$302,SMALL(IF($G$2=$E$3:$E$302,ROW($E$3:$E$302)-ROW($E$3)+1),ROW(13:13)))</f>
        <v>Kyler Murray ARI</v>
      </c>
      <c r="I15" s="22">
        <f t="array" ref="I15">_xlfn.NUMBERVALUE(INDEX($B$3:$B$302,SMALL(IF($G$2=$E$3:$E$302,ROW($E$3:$E$302)-ROW($E$3)+1),ROW(13:13))))</f>
        <v>117</v>
      </c>
      <c r="K15" s="12">
        <f t="shared" si="2"/>
        <v>13</v>
      </c>
      <c r="L15" s="21" t="str">
        <f t="array" ref="L15">INDEX($C$3:$C$302,SMALL(IF($K$2=$E$3:$E$302,ROW($E$3:$E$302)-ROW($E$3)+1),ROW(13:13))) &amp; " " &amp; INDEX($D$3:$D$302,SMALL(IF($K$2=$E$3:$E$302,ROW($E$3:$E$302)-ROW($E$3)+1),ROW(13:13)))</f>
        <v>Leonard Fournette JAC</v>
      </c>
      <c r="M15" s="22">
        <f t="array" ref="M15">INDEX($B$3:$B$302,SMALL(IF($K$2=$E$3:$E$302,ROW($E$3:$E$302)-ROW($E$3)+1),ROW(13:13)))</f>
        <v>24</v>
      </c>
      <c r="O15" s="12">
        <f t="shared" si="3"/>
        <v>13</v>
      </c>
      <c r="P15" s="21" t="str">
        <f t="array" ref="P15">INDEX($C$3:$C$302,SMALL(IF($O$2=$E$3:$E$302,ROW($E$3:$E$302)-ROW($E$3)+1),ROW(13:13))) &amp; " " &amp; INDEX($D$3:$D$302,SMALL(IF($O$2=$E$3:$E$302,ROW($E$3:$E$302)-ROW($E$3)+1),ROW(13:13)))</f>
        <v>Julian Edelman NE</v>
      </c>
      <c r="Q15" s="22">
        <f t="array" ref="Q15">INDEX($B$3:$B$302,SMALL(IF($O$2=$E$3:$E$302,ROW($E$3:$E$302)-ROW($E$3)+1),ROW(13:13)))</f>
        <v>36</v>
      </c>
      <c r="S15" s="12">
        <f t="shared" si="4"/>
        <v>13</v>
      </c>
      <c r="T15" s="21" t="str">
        <f t="array" ref="T15">INDEX($C$3:$C$302,SMALL(IF($S$2=$E$3:$E$302,ROW($E$3:$E$302)-ROW($E$3)+1),ROW(13:13))) &amp; " " &amp; INDEX($D$3:$D$302,SMALL(IF($S$2=$E$3:$E$302,ROW($E$3:$E$302)-ROW($E$3)+1),ROW(13:13)))</f>
        <v>Jordan Reed WAS</v>
      </c>
      <c r="U15" s="22">
        <f t="array" ref="U15">INDEX($B$3:$B$302,SMALL(IF($S$2=$E$3:$E$302,ROW($E$3:$E$302)-ROW($E$3)+1),ROW(13:13)))</f>
        <v>132</v>
      </c>
      <c r="W15" s="12">
        <f t="shared" si="5"/>
        <v>13</v>
      </c>
      <c r="X15" s="21" t="str">
        <f t="array" ref="X15">INDEX($C$3:$C$302,SMALL(IF($W$2=$E$3:$E$302,ROW($E$3:$E$302)-ROW($E$3)+1),ROW(13:13))) &amp; " " &amp; INDEX($D$3:$D$302,SMALL(IF($W$2=$E$3:$E$302,ROW($E$3:$E$302)-ROW($E$3)+1),ROW(13:13)))</f>
        <v xml:space="preserve">Eagles D/ST </v>
      </c>
      <c r="Y15" s="22">
        <f t="array" ref="Y15">INDEX($B$3:$B$302,SMALL(IF($W$2=$E$3:$E$302,ROW($E$3:$E$302)-ROW($E$3)+1),ROW(13:13)))</f>
        <v>217</v>
      </c>
      <c r="AA15" s="12">
        <f t="shared" si="6"/>
        <v>13</v>
      </c>
      <c r="AB15" s="21" t="str">
        <f t="array" ref="AB15">INDEX($C$3:$C$302,SMALL(IF($AA$2=$E$3:$E$302,ROW($E$3:$E$302)-ROW($E$3)+1),ROW(13:13))) &amp; " " &amp; INDEX($D$3:$D$302,SMALL(IF($AA$2=$E$3:$E$302,ROW($E$3:$E$302)-ROW($E$3)+1),ROW(13:13)))</f>
        <v>Ryan Succop TEN</v>
      </c>
      <c r="AC15" s="22">
        <f t="array" ref="AC15">INDEX($B$3:$B$302,SMALL(IF($AA$2=$E$3:$E$302,ROW($E$3:$E$302)-ROW($E$3)+1),ROW(13:13)))</f>
        <v>220</v>
      </c>
    </row>
    <row r="16" spans="2:29" x14ac:dyDescent="0.35">
      <c r="B16" s="12">
        <f t="shared" si="0"/>
        <v>14</v>
      </c>
      <c r="C16" s="21" t="str">
        <f>'Default Rankings Import'!D15</f>
        <v>Todd Gurley</v>
      </c>
      <c r="D16" s="21" t="str">
        <f>'Default Rankings Import'!E15</f>
        <v>LAR</v>
      </c>
      <c r="E16" s="22" t="str">
        <f>IF(LEFT('Default Rankings Import'!F15,1)="D",LEFT('Default Rankings Import'!F15,3),IF(LEFT('Default Rankings Import'!F15,1)="K",LEFT('Default Rankings Import'!F15,1),LEFT('Default Rankings Import'!F15,2)))</f>
        <v>RB</v>
      </c>
      <c r="G16" s="12">
        <f t="shared" si="1"/>
        <v>14</v>
      </c>
      <c r="H16" s="21" t="str">
        <f t="array" ref="H16">INDEX($C$3:$C$302,SMALL(IF($G$2=$E$3:$E$302,ROW($E$3:$E$302)-ROW($E$3)+1),ROW(14:14))) &amp; " " &amp; INDEX($D$3:$D$302,SMALL(IF($G$2=$E$3:$E$302,ROW($E$3:$E$302)-ROW($E$3)+1),ROW(14:14)))</f>
        <v>Jared Goff LAR</v>
      </c>
      <c r="I16" s="22">
        <f t="array" ref="I16">_xlfn.NUMBERVALUE(INDEX($B$3:$B$302,SMALL(IF($G$2=$E$3:$E$302,ROW($E$3:$E$302)-ROW($E$3)+1),ROW(14:14))))</f>
        <v>118</v>
      </c>
      <c r="K16" s="12">
        <f t="shared" si="2"/>
        <v>14</v>
      </c>
      <c r="L16" s="21" t="str">
        <f t="array" ref="L16">INDEX($C$3:$C$302,SMALL(IF($K$2=$E$3:$E$302,ROW($E$3:$E$302)-ROW($E$3)+1),ROW(14:14))) &amp; " " &amp; INDEX($D$3:$D$302,SMALL(IF($K$2=$E$3:$E$302,ROW($E$3:$E$302)-ROW($E$3)+1),ROW(14:14)))</f>
        <v>Devonta Freeman ATL</v>
      </c>
      <c r="M16" s="22">
        <f t="array" ref="M16">INDEX($B$3:$B$302,SMALL(IF($K$2=$E$3:$E$302,ROW($E$3:$E$302)-ROW($E$3)+1),ROW(14:14)))</f>
        <v>25</v>
      </c>
      <c r="O16" s="12">
        <f t="shared" si="3"/>
        <v>14</v>
      </c>
      <c r="P16" s="21" t="str">
        <f t="array" ref="P16">INDEX($C$3:$C$302,SMALL(IF($O$2=$E$3:$E$302,ROW($E$3:$E$302)-ROW($E$3)+1),ROW(14:14))) &amp; " " &amp; INDEX($D$3:$D$302,SMALL(IF($O$2=$E$3:$E$302,ROW($E$3:$E$302)-ROW($E$3)+1),ROW(14:14)))</f>
        <v>Adam Thielen MIN</v>
      </c>
      <c r="Q16" s="22">
        <f t="array" ref="Q16">INDEX($B$3:$B$302,SMALL(IF($O$2=$E$3:$E$302,ROW($E$3:$E$302)-ROW($E$3)+1),ROW(14:14)))</f>
        <v>37</v>
      </c>
      <c r="S16" s="12">
        <f t="shared" si="4"/>
        <v>14</v>
      </c>
      <c r="T16" s="21" t="str">
        <f t="array" ref="T16">INDEX($C$3:$C$302,SMALL(IF($S$2=$E$3:$E$302,ROW($E$3:$E$302)-ROW($E$3)+1),ROW(14:14))) &amp; " " &amp; INDEX($D$3:$D$302,SMALL(IF($S$2=$E$3:$E$302,ROW($E$3:$E$302)-ROW($E$3)+1),ROW(14:14)))</f>
        <v>Trey Burton CHI</v>
      </c>
      <c r="U16" s="22">
        <f t="array" ref="U16">INDEX($B$3:$B$302,SMALL(IF($S$2=$E$3:$E$302,ROW($E$3:$E$302)-ROW($E$3)+1),ROW(14:14)))</f>
        <v>133</v>
      </c>
      <c r="W16" s="12">
        <f t="shared" si="5"/>
        <v>14</v>
      </c>
      <c r="X16" s="21" t="str">
        <f t="array" ref="X16">INDEX($C$3:$C$302,SMALL(IF($W$2=$E$3:$E$302,ROW($E$3:$E$302)-ROW($E$3)+1),ROW(14:14))) &amp; " " &amp; INDEX($D$3:$D$302,SMALL(IF($W$2=$E$3:$E$302,ROW($E$3:$E$302)-ROW($E$3)+1),ROW(14:14)))</f>
        <v xml:space="preserve">Browns D/ST </v>
      </c>
      <c r="Y16" s="22">
        <f t="array" ref="Y16">INDEX($B$3:$B$302,SMALL(IF($W$2=$E$3:$E$302,ROW($E$3:$E$302)-ROW($E$3)+1),ROW(14:14)))</f>
        <v>218</v>
      </c>
      <c r="AA16" s="12">
        <f t="shared" si="6"/>
        <v>14</v>
      </c>
      <c r="AB16" s="21" t="str">
        <f t="array" ref="AB16">INDEX($C$3:$C$302,SMALL(IF($AA$2=$E$3:$E$302,ROW($E$3:$E$302)-ROW($E$3)+1),ROW(14:14))) &amp; " " &amp; INDEX($D$3:$D$302,SMALL(IF($AA$2=$E$3:$E$302,ROW($E$3:$E$302)-ROW($E$3)+1),ROW(14:14)))</f>
        <v>Michael Badgley LAC</v>
      </c>
      <c r="AC16" s="22">
        <f t="array" ref="AC16">INDEX($B$3:$B$302,SMALL(IF($AA$2=$E$3:$E$302,ROW($E$3:$E$302)-ROW($E$3)+1),ROW(14:14)))</f>
        <v>262</v>
      </c>
    </row>
    <row r="17" spans="2:29" x14ac:dyDescent="0.35">
      <c r="B17" s="12">
        <f t="shared" si="0"/>
        <v>15</v>
      </c>
      <c r="C17" s="21" t="str">
        <f>'Default Rankings Import'!D16</f>
        <v>Travis Kelce</v>
      </c>
      <c r="D17" s="21" t="str">
        <f>'Default Rankings Import'!E16</f>
        <v>KC</v>
      </c>
      <c r="E17" s="22" t="str">
        <f>IF(LEFT('Default Rankings Import'!F16,1)="D",LEFT('Default Rankings Import'!F16,3),IF(LEFT('Default Rankings Import'!F16,1)="K",LEFT('Default Rankings Import'!F16,1),LEFT('Default Rankings Import'!F16,2)))</f>
        <v>TE</v>
      </c>
      <c r="G17" s="12">
        <f t="shared" si="1"/>
        <v>15</v>
      </c>
      <c r="H17" s="21" t="str">
        <f t="array" ref="H17">INDEX($C$3:$C$302,SMALL(IF($G$2=$E$3:$E$302,ROW($E$3:$E$302)-ROW($E$3)+1),ROW(15:15))) &amp; " " &amp; INDEX($D$3:$D$302,SMALL(IF($G$2=$E$3:$E$302,ROW($E$3:$E$302)-ROW($E$3)+1),ROW(15:15)))</f>
        <v>Tom Brady NE</v>
      </c>
      <c r="I17" s="22">
        <f t="array" ref="I17">_xlfn.NUMBERVALUE(INDEX($B$3:$B$302,SMALL(IF($G$2=$E$3:$E$302,ROW($E$3:$E$302)-ROW($E$3)+1),ROW(15:15))))</f>
        <v>124</v>
      </c>
      <c r="K17" s="12">
        <f t="shared" si="2"/>
        <v>15</v>
      </c>
      <c r="L17" s="21" t="str">
        <f t="array" ref="L17">INDEX($C$3:$C$302,SMALL(IF($K$2=$E$3:$E$302,ROW($E$3:$E$302)-ROW($E$3)+1),ROW(15:15))) &amp; " " &amp; INDEX($D$3:$D$302,SMALL(IF($K$2=$E$3:$E$302,ROW($E$3:$E$302)-ROW($E$3)+1),ROW(15:15)))</f>
        <v>Melvin Gordon LAC</v>
      </c>
      <c r="M17" s="22">
        <f t="array" ref="M17">INDEX($B$3:$B$302,SMALL(IF($K$2=$E$3:$E$302,ROW($E$3:$E$302)-ROW($E$3)+1),ROW(15:15)))</f>
        <v>26</v>
      </c>
      <c r="O17" s="12">
        <f t="shared" si="3"/>
        <v>15</v>
      </c>
      <c r="P17" s="21" t="str">
        <f t="array" ref="P17">INDEX($C$3:$C$302,SMALL(IF($O$2=$E$3:$E$302,ROW($E$3:$E$302)-ROW($E$3)+1),ROW(15:15))) &amp; " " &amp; INDEX($D$3:$D$302,SMALL(IF($O$2=$E$3:$E$302,ROW($E$3:$E$302)-ROW($E$3)+1),ROW(15:15)))</f>
        <v>Brandin Cooks LAR</v>
      </c>
      <c r="Q17" s="22">
        <f t="array" ref="Q17">INDEX($B$3:$B$302,SMALL(IF($O$2=$E$3:$E$302,ROW($E$3:$E$302)-ROW($E$3)+1),ROW(15:15)))</f>
        <v>38</v>
      </c>
      <c r="S17" s="12">
        <f t="shared" si="4"/>
        <v>15</v>
      </c>
      <c r="T17" s="21" t="str">
        <f t="array" ref="T17">INDEX($C$3:$C$302,SMALL(IF($S$2=$E$3:$E$302,ROW($E$3:$E$302)-ROW($E$3)+1),ROW(15:15))) &amp; " " &amp; INDEX($D$3:$D$302,SMALL(IF($S$2=$E$3:$E$302,ROW($E$3:$E$302)-ROW($E$3)+1),ROW(15:15)))</f>
        <v>Mark Andrews BAL</v>
      </c>
      <c r="U17" s="22">
        <f t="array" ref="U17">INDEX($B$3:$B$302,SMALL(IF($S$2=$E$3:$E$302,ROW($E$3:$E$302)-ROW($E$3)+1),ROW(15:15)))</f>
        <v>134</v>
      </c>
      <c r="W17" s="12">
        <f t="shared" si="5"/>
        <v>15</v>
      </c>
      <c r="X17" s="21" t="str">
        <f t="array" ref="X17">INDEX($C$3:$C$302,SMALL(IF($W$2=$E$3:$E$302,ROW($E$3:$E$302)-ROW($E$3)+1),ROW(15:15))) &amp; " " &amp; INDEX($D$3:$D$302,SMALL(IF($W$2=$E$3:$E$302,ROW($E$3:$E$302)-ROW($E$3)+1),ROW(15:15)))</f>
        <v xml:space="preserve">Ravens D/ST </v>
      </c>
      <c r="Y17" s="22">
        <f t="array" ref="Y17">INDEX($B$3:$B$302,SMALL(IF($W$2=$E$3:$E$302,ROW($E$3:$E$302)-ROW($E$3)+1),ROW(15:15)))</f>
        <v>251</v>
      </c>
      <c r="AA17" s="12">
        <f t="shared" si="6"/>
        <v>15</v>
      </c>
      <c r="AB17" s="21" t="str">
        <f t="array" ref="AB17">INDEX($C$3:$C$302,SMALL(IF($AA$2=$E$3:$E$302,ROW($E$3:$E$302)-ROW($E$3)+1),ROW(15:15))) &amp; " " &amp; INDEX($D$3:$D$302,SMALL(IF($AA$2=$E$3:$E$302,ROW($E$3:$E$302)-ROW($E$3)+1),ROW(15:15)))</f>
        <v>Jason Myers SEA</v>
      </c>
      <c r="AC17" s="22">
        <f t="array" ref="AC17">INDEX($B$3:$B$302,SMALL(IF($AA$2=$E$3:$E$302,ROW($E$3:$E$302)-ROW($E$3)+1),ROW(15:15)))</f>
        <v>277</v>
      </c>
    </row>
    <row r="18" spans="2:29" x14ac:dyDescent="0.35">
      <c r="B18" s="12">
        <f t="shared" si="0"/>
        <v>16</v>
      </c>
      <c r="C18" s="21" t="str">
        <f>'Default Rankings Import'!D17</f>
        <v>Antonio Brown</v>
      </c>
      <c r="D18" s="21" t="str">
        <f>'Default Rankings Import'!E17</f>
        <v>OAK</v>
      </c>
      <c r="E18" s="22" t="str">
        <f>IF(LEFT('Default Rankings Import'!F17,1)="D",LEFT('Default Rankings Import'!F17,3),IF(LEFT('Default Rankings Import'!F17,1)="K",LEFT('Default Rankings Import'!F17,1),LEFT('Default Rankings Import'!F17,2)))</f>
        <v>WR</v>
      </c>
      <c r="G18" s="12">
        <f t="shared" si="1"/>
        <v>16</v>
      </c>
      <c r="H18" s="21" t="str">
        <f t="array" ref="H18">INDEX($C$3:$C$302,SMALL(IF($G$2=$E$3:$E$302,ROW($E$3:$E$302)-ROW($E$3)+1),ROW(16:16))) &amp; " " &amp; INDEX($D$3:$D$302,SMALL(IF($G$2=$E$3:$E$302,ROW($E$3:$E$302)-ROW($E$3)+1),ROW(16:16)))</f>
        <v>Lamar Jackson BAL</v>
      </c>
      <c r="I18" s="22">
        <f t="array" ref="I18">_xlfn.NUMBERVALUE(INDEX($B$3:$B$302,SMALL(IF($G$2=$E$3:$E$302,ROW($E$3:$E$302)-ROW($E$3)+1),ROW(16:16))))</f>
        <v>125</v>
      </c>
      <c r="K18" s="12">
        <f t="shared" si="2"/>
        <v>16</v>
      </c>
      <c r="L18" s="21" t="str">
        <f t="array" ref="L18">INDEX($C$3:$C$302,SMALL(IF($K$2=$E$3:$E$302,ROW($E$3:$E$302)-ROW($E$3)+1),ROW(16:16))) &amp; " " &amp; INDEX($D$3:$D$302,SMALL(IF($K$2=$E$3:$E$302,ROW($E$3:$E$302)-ROW($E$3)+1),ROW(16:16)))</f>
        <v>Josh Jacobs OAK</v>
      </c>
      <c r="M18" s="22">
        <f t="array" ref="M18">INDEX($B$3:$B$302,SMALL(IF($K$2=$E$3:$E$302,ROW($E$3:$E$302)-ROW($E$3)+1),ROW(16:16)))</f>
        <v>31</v>
      </c>
      <c r="O18" s="12">
        <f t="shared" si="3"/>
        <v>16</v>
      </c>
      <c r="P18" s="21" t="str">
        <f t="array" ref="P18">INDEX($C$3:$C$302,SMALL(IF($O$2=$E$3:$E$302,ROW($E$3:$E$302)-ROW($E$3)+1),ROW(16:16))) &amp; " " &amp; INDEX($D$3:$D$302,SMALL(IF($O$2=$E$3:$E$302,ROW($E$3:$E$302)-ROW($E$3)+1),ROW(16:16)))</f>
        <v>Stefon Diggs MIN</v>
      </c>
      <c r="Q18" s="22">
        <f t="array" ref="Q18">INDEX($B$3:$B$302,SMALL(IF($O$2=$E$3:$E$302,ROW($E$3:$E$302)-ROW($E$3)+1),ROW(16:16)))</f>
        <v>39</v>
      </c>
      <c r="S18" s="12">
        <f t="shared" si="4"/>
        <v>16</v>
      </c>
      <c r="T18" s="21" t="str">
        <f t="array" ref="T18">INDEX($C$3:$C$302,SMALL(IF($S$2=$E$3:$E$302,ROW($E$3:$E$302)-ROW($E$3)+1),ROW(16:16))) &amp; " " &amp; INDEX($D$3:$D$302,SMALL(IF($S$2=$E$3:$E$302,ROW($E$3:$E$302)-ROW($E$3)+1),ROW(16:16)))</f>
        <v>Greg Olsen CAR</v>
      </c>
      <c r="U18" s="22">
        <f t="array" ref="U18">INDEX($B$3:$B$302,SMALL(IF($S$2=$E$3:$E$302,ROW($E$3:$E$302)-ROW($E$3)+1),ROW(16:16)))</f>
        <v>163</v>
      </c>
      <c r="W18" s="12">
        <f t="shared" si="5"/>
        <v>16</v>
      </c>
      <c r="X18" s="21" t="str">
        <f t="array" ref="X18">INDEX($C$3:$C$302,SMALL(IF($W$2=$E$3:$E$302,ROW($E$3:$E$302)-ROW($E$3)+1),ROW(16:16))) &amp; " " &amp; INDEX($D$3:$D$302,SMALL(IF($W$2=$E$3:$E$302,ROW($E$3:$E$302)-ROW($E$3)+1),ROW(16:16)))</f>
        <v xml:space="preserve">Cowboys D/ST </v>
      </c>
      <c r="Y18" s="22">
        <f t="array" ref="Y18">INDEX($B$3:$B$302,SMALL(IF($W$2=$E$3:$E$302,ROW($E$3:$E$302)-ROW($E$3)+1),ROW(16:16)))</f>
        <v>257</v>
      </c>
      <c r="AA18" s="12">
        <f t="shared" si="6"/>
        <v>16</v>
      </c>
      <c r="AB18" s="21" t="str">
        <f t="array" ref="AB18">INDEX($C$3:$C$302,SMALL(IF($AA$2=$E$3:$E$302,ROW($E$3:$E$302)-ROW($E$3)+1),ROW(16:16))) &amp; " " &amp; INDEX($D$3:$D$302,SMALL(IF($AA$2=$E$3:$E$302,ROW($E$3:$E$302)-ROW($E$3)+1),ROW(16:16)))</f>
        <v>Graham Gano CAR</v>
      </c>
      <c r="AC18" s="22">
        <f t="array" ref="AC18">INDEX($B$3:$B$302,SMALL(IF($AA$2=$E$3:$E$302,ROW($E$3:$E$302)-ROW($E$3)+1),ROW(16:16)))</f>
        <v>284</v>
      </c>
    </row>
    <row r="19" spans="2:29" x14ac:dyDescent="0.35">
      <c r="B19" s="12">
        <f t="shared" si="0"/>
        <v>17</v>
      </c>
      <c r="C19" s="21" t="str">
        <f>'Default Rankings Import'!D18</f>
        <v>Joe Mixon</v>
      </c>
      <c r="D19" s="21" t="str">
        <f>'Default Rankings Import'!E18</f>
        <v>CIN</v>
      </c>
      <c r="E19" s="22" t="str">
        <f>IF(LEFT('Default Rankings Import'!F18,1)="D",LEFT('Default Rankings Import'!F18,3),IF(LEFT('Default Rankings Import'!F18,1)="K",LEFT('Default Rankings Import'!F18,1),LEFT('Default Rankings Import'!F18,2)))</f>
        <v>RB</v>
      </c>
      <c r="G19" s="12">
        <f>G18+1</f>
        <v>17</v>
      </c>
      <c r="H19" s="21" t="str">
        <f t="array" ref="H19">INDEX($C$3:$C$302,SMALL(IF($G$2=$E$3:$E$302,ROW($E$3:$E$302)-ROW($E$3)+1),ROW(17:17))) &amp; " " &amp; INDEX($D$3:$D$302,SMALL(IF($G$2=$E$3:$E$302,ROW($E$3:$E$302)-ROW($E$3)+1),ROW(17:17)))</f>
        <v>Mitchell Trubisky CHI</v>
      </c>
      <c r="I19" s="22">
        <f t="array" ref="I19">_xlfn.NUMBERVALUE(INDEX($B$3:$B$302,SMALL(IF($G$2=$E$3:$E$302,ROW($E$3:$E$302)-ROW($E$3)+1),ROW(17:17))))</f>
        <v>166</v>
      </c>
      <c r="K19" s="12">
        <f t="shared" si="2"/>
        <v>17</v>
      </c>
      <c r="L19" s="21" t="str">
        <f t="array" ref="L19">INDEX($C$3:$C$302,SMALL(IF($K$2=$E$3:$E$302,ROW($E$3:$E$302)-ROW($E$3)+1),ROW(17:17))) &amp; " " &amp; INDEX($D$3:$D$302,SMALL(IF($K$2=$E$3:$E$302,ROW($E$3:$E$302)-ROW($E$3)+1),ROW(17:17)))</f>
        <v>Derrick Henry TEN</v>
      </c>
      <c r="M19" s="22">
        <f t="array" ref="M19">INDEX($B$3:$B$302,SMALL(IF($K$2=$E$3:$E$302,ROW($E$3:$E$302)-ROW($E$3)+1),ROW(17:17)))</f>
        <v>32</v>
      </c>
      <c r="O19" s="12">
        <f t="shared" si="3"/>
        <v>17</v>
      </c>
      <c r="P19" s="21" t="str">
        <f t="array" ref="P19">INDEX($C$3:$C$302,SMALL(IF($O$2=$E$3:$E$302,ROW($E$3:$E$302)-ROW($E$3)+1),ROW(17:17))) &amp; " " &amp; INDEX($D$3:$D$302,SMALL(IF($O$2=$E$3:$E$302,ROW($E$3:$E$302)-ROW($E$3)+1),ROW(17:17)))</f>
        <v>Robert Woods LAR</v>
      </c>
      <c r="Q19" s="22">
        <f t="array" ref="Q19">INDEX($B$3:$B$302,SMALL(IF($O$2=$E$3:$E$302,ROW($E$3:$E$302)-ROW($E$3)+1),ROW(17:17)))</f>
        <v>40</v>
      </c>
      <c r="S19" s="12">
        <f t="shared" si="4"/>
        <v>17</v>
      </c>
      <c r="T19" s="21" t="str">
        <f t="array" ref="T19">INDEX($C$3:$C$302,SMALL(IF($S$2=$E$3:$E$302,ROW($E$3:$E$302)-ROW($E$3)+1),ROW(17:17))) &amp; " " &amp; INDEX($D$3:$D$302,SMALL(IF($S$2=$E$3:$E$302,ROW($E$3:$E$302)-ROW($E$3)+1),ROW(17:17)))</f>
        <v>Jack Doyle IND</v>
      </c>
      <c r="U19" s="22">
        <f t="array" ref="U19">INDEX($B$3:$B$302,SMALL(IF($S$2=$E$3:$E$302,ROW($E$3:$E$302)-ROW($E$3)+1),ROW(17:17)))</f>
        <v>164</v>
      </c>
      <c r="W19" s="12">
        <f t="shared" si="5"/>
        <v>17</v>
      </c>
      <c r="X19" s="21" t="str">
        <f t="array" ref="X19">INDEX($C$3:$C$302,SMALL(IF($W$2=$E$3:$E$302,ROW($E$3:$E$302)-ROW($E$3)+1),ROW(17:17))) &amp; " " &amp; INDEX($D$3:$D$302,SMALL(IF($W$2=$E$3:$E$302,ROW($E$3:$E$302)-ROW($E$3)+1),ROW(17:17)))</f>
        <v xml:space="preserve">Steelers D/ST </v>
      </c>
      <c r="Y19" s="22">
        <f t="array" ref="Y19">INDEX($B$3:$B$302,SMALL(IF($W$2=$E$3:$E$302,ROW($E$3:$E$302)-ROW($E$3)+1),ROW(17:17)))</f>
        <v>261</v>
      </c>
      <c r="AA19" s="12">
        <f t="shared" si="6"/>
        <v>17</v>
      </c>
      <c r="AB19" s="21" t="str">
        <f t="array" ref="AB19">INDEX($C$3:$C$302,SMALL(IF($AA$2=$E$3:$E$302,ROW($E$3:$E$302)-ROW($E$3)+1),ROW(17:17))) &amp; " " &amp; INDEX($D$3:$D$302,SMALL(IF($AA$2=$E$3:$E$302,ROW($E$3:$E$302)-ROW($E$3)+1),ROW(17:17)))</f>
        <v>Aldrick Rosas NYG</v>
      </c>
      <c r="AC19" s="22">
        <f t="array" ref="AC19">INDEX($B$3:$B$302,SMALL(IF($AA$2=$E$3:$E$302,ROW($E$3:$E$302)-ROW($E$3)+1),ROW(17:17)))</f>
        <v>285</v>
      </c>
    </row>
    <row r="20" spans="2:29" x14ac:dyDescent="0.35">
      <c r="B20" s="12">
        <f t="shared" si="0"/>
        <v>18</v>
      </c>
      <c r="C20" s="21" t="str">
        <f>'Default Rankings Import'!D19</f>
        <v>James Conner</v>
      </c>
      <c r="D20" s="21" t="str">
        <f>'Default Rankings Import'!E19</f>
        <v>PIT</v>
      </c>
      <c r="E20" s="22" t="str">
        <f>IF(LEFT('Default Rankings Import'!F19,1)="D",LEFT('Default Rankings Import'!F19,3),IF(LEFT('Default Rankings Import'!F19,1)="K",LEFT('Default Rankings Import'!F19,1),LEFT('Default Rankings Import'!F19,2)))</f>
        <v>RB</v>
      </c>
      <c r="G20" s="12">
        <f t="shared" si="1"/>
        <v>18</v>
      </c>
      <c r="H20" s="21" t="str">
        <f t="array" ref="H20">INDEX($C$3:$C$302,SMALL(IF($G$2=$E$3:$E$302,ROW($E$3:$E$302)-ROW($E$3)+1),ROW(18:18))) &amp; " " &amp; INDEX($D$3:$D$302,SMALL(IF($G$2=$E$3:$E$302,ROW($E$3:$E$302)-ROW($E$3)+1),ROW(18:18)))</f>
        <v>Jameis Winston TB</v>
      </c>
      <c r="I20" s="22">
        <f t="array" ref="I20">_xlfn.NUMBERVALUE(INDEX($B$3:$B$302,SMALL(IF($G$2=$E$3:$E$302,ROW($E$3:$E$302)-ROW($E$3)+1),ROW(18:18))))</f>
        <v>167</v>
      </c>
      <c r="K20" s="12">
        <f t="shared" si="2"/>
        <v>18</v>
      </c>
      <c r="L20" s="21" t="str">
        <f t="array" ref="L20">INDEX($C$3:$C$302,SMALL(IF($K$2=$E$3:$E$302,ROW($E$3:$E$302)-ROW($E$3)+1),ROW(18:18))) &amp; " " &amp; INDEX($D$3:$D$302,SMALL(IF($K$2=$E$3:$E$302,ROW($E$3:$E$302)-ROW($E$3)+1),ROW(18:18)))</f>
        <v>Chris Carson SEA</v>
      </c>
      <c r="M20" s="22">
        <f t="array" ref="M20">INDEX($B$3:$B$302,SMALL(IF($K$2=$E$3:$E$302,ROW($E$3:$E$302)-ROW($E$3)+1),ROW(18:18)))</f>
        <v>33</v>
      </c>
      <c r="O20" s="12">
        <f t="shared" si="3"/>
        <v>18</v>
      </c>
      <c r="P20" s="21" t="str">
        <f t="array" ref="P20">INDEX($C$3:$C$302,SMALL(IF($O$2=$E$3:$E$302,ROW($E$3:$E$302)-ROW($E$3)+1),ROW(18:18))) &amp; " " &amp; INDEX($D$3:$D$302,SMALL(IF($O$2=$E$3:$E$302,ROW($E$3:$E$302)-ROW($E$3)+1),ROW(18:18)))</f>
        <v>Kenny Golladay DET</v>
      </c>
      <c r="Q20" s="22">
        <f t="array" ref="Q20">INDEX($B$3:$B$302,SMALL(IF($O$2=$E$3:$E$302,ROW($E$3:$E$302)-ROW($E$3)+1),ROW(18:18)))</f>
        <v>41</v>
      </c>
      <c r="S20" s="12">
        <f t="shared" si="4"/>
        <v>18</v>
      </c>
      <c r="T20" s="21" t="str">
        <f t="array" ref="T20">INDEX($C$3:$C$302,SMALL(IF($S$2=$E$3:$E$302,ROW($E$3:$E$302)-ROW($E$3)+1),ROW(18:18))) &amp; " " &amp; INDEX($D$3:$D$302,SMALL(IF($S$2=$E$3:$E$302,ROW($E$3:$E$302)-ROW($E$3)+1),ROW(18:18)))</f>
        <v>Jimmy Graham GB</v>
      </c>
      <c r="U20" s="22">
        <f t="array" ref="U20">INDEX($B$3:$B$302,SMALL(IF($S$2=$E$3:$E$302,ROW($E$3:$E$302)-ROW($E$3)+1),ROW(18:18)))</f>
        <v>165</v>
      </c>
      <c r="W20" s="12">
        <f t="shared" si="5"/>
        <v>18</v>
      </c>
      <c r="X20" s="21" t="str">
        <f t="array" ref="X20">INDEX($C$3:$C$302,SMALL(IF($W$2=$E$3:$E$302,ROW($E$3:$E$302)-ROW($E$3)+1),ROW(18:18))) &amp; " " &amp; INDEX($D$3:$D$302,SMALL(IF($W$2=$E$3:$E$302,ROW($E$3:$E$302)-ROW($E$3)+1),ROW(18:18)))</f>
        <v xml:space="preserve">Seahawks D/ST </v>
      </c>
      <c r="Y20" s="22">
        <f t="array" ref="Y20">INDEX($B$3:$B$302,SMALL(IF($W$2=$E$3:$E$302,ROW($E$3:$E$302)-ROW($E$3)+1),ROW(18:18)))</f>
        <v>264</v>
      </c>
      <c r="AA20" s="12">
        <f t="shared" si="6"/>
        <v>18</v>
      </c>
      <c r="AB20" s="21" t="str">
        <f t="array" ref="AB20">INDEX($C$3:$C$302,SMALL(IF($AA$2=$E$3:$E$302,ROW($E$3:$E$302)-ROW($E$3)+1),ROW(18:18))) &amp; " " &amp; INDEX($D$3:$D$302,SMALL(IF($AA$2=$E$3:$E$302,ROW($E$3:$E$302)-ROW($E$3)+1),ROW(18:18)))</f>
        <v>Dan Bailey MIN</v>
      </c>
      <c r="AC20" s="22">
        <f t="array" ref="AC20">INDEX($B$3:$B$302,SMALL(IF($AA$2=$E$3:$E$302,ROW($E$3:$E$302)-ROW($E$3)+1),ROW(18:18)))</f>
        <v>292</v>
      </c>
    </row>
    <row r="21" spans="2:29" x14ac:dyDescent="0.35">
      <c r="B21" s="12">
        <f t="shared" si="0"/>
        <v>19</v>
      </c>
      <c r="C21" s="21" t="str">
        <f>'Default Rankings Import'!D20</f>
        <v>Dalvin Cook</v>
      </c>
      <c r="D21" s="21" t="str">
        <f>'Default Rankings Import'!E20</f>
        <v>MIN</v>
      </c>
      <c r="E21" s="22" t="str">
        <f>IF(LEFT('Default Rankings Import'!F20,1)="D",LEFT('Default Rankings Import'!F20,3),IF(LEFT('Default Rankings Import'!F20,1)="K",LEFT('Default Rankings Import'!F20,1),LEFT('Default Rankings Import'!F20,2)))</f>
        <v>RB</v>
      </c>
      <c r="G21" s="12">
        <f t="shared" si="1"/>
        <v>19</v>
      </c>
      <c r="H21" s="21" t="str">
        <f t="array" ref="H21">INDEX($C$3:$C$302,SMALL(IF($G$2=$E$3:$E$302,ROW($E$3:$E$302)-ROW($E$3)+1),ROW(19:19))) &amp; " " &amp; INDEX($D$3:$D$302,SMALL(IF($G$2=$E$3:$E$302,ROW($E$3:$E$302)-ROW($E$3)+1),ROW(19:19)))</f>
        <v>Philip Rivers LAC</v>
      </c>
      <c r="I21" s="22">
        <f t="array" ref="I21">_xlfn.NUMBERVALUE(INDEX($B$3:$B$302,SMALL(IF($G$2=$E$3:$E$302,ROW($E$3:$E$302)-ROW($E$3)+1),ROW(19:19))))</f>
        <v>168</v>
      </c>
      <c r="K21" s="12">
        <f t="shared" si="2"/>
        <v>19</v>
      </c>
      <c r="L21" s="21" t="str">
        <f t="array" ref="L21">INDEX($C$3:$C$302,SMALL(IF($K$2=$E$3:$E$302,ROW($E$3:$E$302)-ROW($E$3)+1),ROW(19:19))) &amp; " " &amp; INDEX($D$3:$D$302,SMALL(IF($K$2=$E$3:$E$302,ROW($E$3:$E$302)-ROW($E$3)+1),ROW(19:19)))</f>
        <v>Marlon Mack IND</v>
      </c>
      <c r="M21" s="22">
        <f t="array" ref="M21">INDEX($B$3:$B$302,SMALL(IF($K$2=$E$3:$E$302,ROW($E$3:$E$302)-ROW($E$3)+1),ROW(19:19)))</f>
        <v>34</v>
      </c>
      <c r="O21" s="12">
        <f t="shared" si="3"/>
        <v>19</v>
      </c>
      <c r="P21" s="21" t="str">
        <f t="array" ref="P21">INDEX($C$3:$C$302,SMALL(IF($O$2=$E$3:$E$302,ROW($E$3:$E$302)-ROW($E$3)+1),ROW(19:19))) &amp; " " &amp; INDEX($D$3:$D$302,SMALL(IF($O$2=$E$3:$E$302,ROW($E$3:$E$302)-ROW($E$3)+1),ROW(19:19)))</f>
        <v>Cooper Kupp LAR</v>
      </c>
      <c r="Q21" s="22">
        <f t="array" ref="Q21">INDEX($B$3:$B$302,SMALL(IF($O$2=$E$3:$E$302,ROW($E$3:$E$302)-ROW($E$3)+1),ROW(19:19)))</f>
        <v>42</v>
      </c>
      <c r="S21" s="12">
        <f t="shared" si="4"/>
        <v>19</v>
      </c>
      <c r="T21" s="21" t="str">
        <f t="array" ref="T21">INDEX($C$3:$C$302,SMALL(IF($S$2=$E$3:$E$302,ROW($E$3:$E$302)-ROW($E$3)+1),ROW(19:19))) &amp; " " &amp; INDEX($D$3:$D$302,SMALL(IF($S$2=$E$3:$E$302,ROW($E$3:$E$302)-ROW($E$3)+1),ROW(19:19)))</f>
        <v>Kyle Rudolph MIN</v>
      </c>
      <c r="U21" s="22">
        <f t="array" ref="U21">INDEX($B$3:$B$302,SMALL(IF($S$2=$E$3:$E$302,ROW($E$3:$E$302)-ROW($E$3)+1),ROW(19:19)))</f>
        <v>181</v>
      </c>
      <c r="W21" s="12">
        <f t="shared" si="5"/>
        <v>19</v>
      </c>
      <c r="X21" s="21" t="str">
        <f t="array" ref="X21">INDEX($C$3:$C$302,SMALL(IF($W$2=$E$3:$E$302,ROW($E$3:$E$302)-ROW($E$3)+1),ROW(19:19))) &amp; " " &amp; INDEX($D$3:$D$302,SMALL(IF($W$2=$E$3:$E$302,ROW($E$3:$E$302)-ROW($E$3)+1),ROW(19:19)))</f>
        <v xml:space="preserve">Chiefs D/ST </v>
      </c>
      <c r="Y21" s="22">
        <f t="array" ref="Y21">INDEX($B$3:$B$302,SMALL(IF($W$2=$E$3:$E$302,ROW($E$3:$E$302)-ROW($E$3)+1),ROW(19:19)))</f>
        <v>267</v>
      </c>
      <c r="AA21" s="12">
        <f t="shared" si="6"/>
        <v>19</v>
      </c>
      <c r="AB21" s="21" t="str">
        <f t="array" ref="AB21">INDEX($C$3:$C$302,SMALL(IF($AA$2=$E$3:$E$302,ROW($E$3:$E$302)-ROW($E$3)+1),ROW(19:19))) &amp; " " &amp; INDEX($D$3:$D$302,SMALL(IF($AA$2=$E$3:$E$302,ROW($E$3:$E$302)-ROW($E$3)+1),ROW(19:19)))</f>
        <v>Chris Boswell PIT</v>
      </c>
      <c r="AC21" s="22">
        <f t="array" ref="AC21">INDEX($B$3:$B$302,SMALL(IF($AA$2=$E$3:$E$302,ROW($E$3:$E$302)-ROW($E$3)+1),ROW(19:19)))</f>
        <v>297</v>
      </c>
    </row>
    <row r="22" spans="2:29" ht="15" thickBot="1" x14ac:dyDescent="0.4">
      <c r="B22" s="12">
        <f t="shared" si="0"/>
        <v>20</v>
      </c>
      <c r="C22" s="21" t="str">
        <f>'Default Rankings Import'!D21</f>
        <v>Mike Evans</v>
      </c>
      <c r="D22" s="21" t="str">
        <f>'Default Rankings Import'!E21</f>
        <v>TB</v>
      </c>
      <c r="E22" s="22" t="str">
        <f>IF(LEFT('Default Rankings Import'!F21,1)="D",LEFT('Default Rankings Import'!F21,3),IF(LEFT('Default Rankings Import'!F21,1)="K",LEFT('Default Rankings Import'!F21,1),LEFT('Default Rankings Import'!F21,2)))</f>
        <v>WR</v>
      </c>
      <c r="G22" s="12">
        <f t="shared" si="1"/>
        <v>20</v>
      </c>
      <c r="H22" s="21" t="str">
        <f t="array" ref="H22">INDEX($C$3:$C$302,SMALL(IF($G$2=$E$3:$E$302,ROW($E$3:$E$302)-ROW($E$3)+1),ROW(20:20))) &amp; " " &amp; INDEX($D$3:$D$302,SMALL(IF($G$2=$E$3:$E$302,ROW($E$3:$E$302)-ROW($E$3)+1),ROW(20:20)))</f>
        <v>Kirk Cousins MIN</v>
      </c>
      <c r="I22" s="22">
        <f t="array" ref="I22">_xlfn.NUMBERVALUE(INDEX($B$3:$B$302,SMALL(IF($G$2=$E$3:$E$302,ROW($E$3:$E$302)-ROW($E$3)+1),ROW(20:20))))</f>
        <v>180</v>
      </c>
      <c r="K22" s="12">
        <f t="shared" si="2"/>
        <v>20</v>
      </c>
      <c r="L22" s="21" t="str">
        <f t="array" ref="L22">INDEX($C$3:$C$302,SMALL(IF($K$2=$E$3:$E$302,ROW($E$3:$E$302)-ROW($E$3)+1),ROW(20:20))) &amp; " " &amp; INDEX($D$3:$D$302,SMALL(IF($K$2=$E$3:$E$302,ROW($E$3:$E$302)-ROW($E$3)+1),ROW(20:20)))</f>
        <v>Aaron Jones GB</v>
      </c>
      <c r="M22" s="22">
        <f t="array" ref="M22">INDEX($B$3:$B$302,SMALL(IF($K$2=$E$3:$E$302,ROW($E$3:$E$302)-ROW($E$3)+1),ROW(20:20)))</f>
        <v>35</v>
      </c>
      <c r="O22" s="12">
        <f t="shared" si="3"/>
        <v>20</v>
      </c>
      <c r="P22" s="21" t="str">
        <f t="array" ref="P22">INDEX($C$3:$C$302,SMALL(IF($O$2=$E$3:$E$302,ROW($E$3:$E$302)-ROW($E$3)+1),ROW(20:20))) &amp; " " &amp; INDEX($D$3:$D$302,SMALL(IF($O$2=$E$3:$E$302,ROW($E$3:$E$302)-ROW($E$3)+1),ROW(20:20)))</f>
        <v>Alshon Jeffery PHI</v>
      </c>
      <c r="Q22" s="22">
        <f t="array" ref="Q22">INDEX($B$3:$B$302,SMALL(IF($O$2=$E$3:$E$302,ROW($E$3:$E$302)-ROW($E$3)+1),ROW(20:20)))</f>
        <v>46</v>
      </c>
      <c r="S22" s="12">
        <f t="shared" si="4"/>
        <v>20</v>
      </c>
      <c r="T22" s="21" t="str">
        <f t="array" ref="T22">INDEX($C$3:$C$302,SMALL(IF($S$2=$E$3:$E$302,ROW($E$3:$E$302)-ROW($E$3)+1),ROW(20:20))) &amp; " " &amp; INDEX($D$3:$D$302,SMALL(IF($S$2=$E$3:$E$302,ROW($E$3:$E$302)-ROW($E$3)+1),ROW(20:20)))</f>
        <v>T.J. Hockenson DET</v>
      </c>
      <c r="U22" s="22">
        <f t="array" ref="U22">INDEX($B$3:$B$302,SMALL(IF($S$2=$E$3:$E$302,ROW($E$3:$E$302)-ROW($E$3)+1),ROW(20:20)))</f>
        <v>207</v>
      </c>
      <c r="W22" s="13">
        <f t="shared" si="5"/>
        <v>20</v>
      </c>
      <c r="X22" s="23" t="str">
        <f t="array" ref="X22">INDEX($C$3:$C$302,SMALL(IF($W$2=$E$3:$E$302,ROW($E$3:$E$302)-ROW($E$3)+1),ROW(20:20))) &amp; " " &amp; INDEX($D$3:$D$302,SMALL(IF($W$2=$E$3:$E$302,ROW($E$3:$E$302)-ROW($E$3)+1),ROW(20:20)))</f>
        <v xml:space="preserve">Panthers D/ST </v>
      </c>
      <c r="Y22" s="24">
        <f t="array" ref="Y22">INDEX($B$3:$B$302,SMALL(IF($W$2=$E$3:$E$302,ROW($E$3:$E$302)-ROW($E$3)+1),ROW(20:20)))</f>
        <v>280</v>
      </c>
      <c r="AA22" s="13">
        <f t="shared" si="6"/>
        <v>20</v>
      </c>
      <c r="AB22" s="23" t="str">
        <f t="array" ref="AB22">INDEX($C$3:$C$302,SMALL(IF($AA$2=$E$3:$E$302,ROW($E$3:$E$302)-ROW($E$3)+1),ROW(20:20))) &amp; " " &amp; INDEX($D$3:$D$302,SMALL(IF($AA$2=$E$3:$E$302,ROW($E$3:$E$302)-ROW($E$3)+1),ROW(20:20)))</f>
        <v>Giorgio Tavecchio ATL</v>
      </c>
      <c r="AC22" s="24">
        <f t="array" ref="AC22">INDEX($B$3:$B$302,SMALL(IF($AA$2=$E$3:$E$302,ROW($E$3:$E$302)-ROW($E$3)+1),ROW(20:20)))</f>
        <v>300</v>
      </c>
    </row>
    <row r="23" spans="2:29" x14ac:dyDescent="0.35">
      <c r="B23" s="12">
        <f t="shared" si="0"/>
        <v>21</v>
      </c>
      <c r="C23" s="21" t="str">
        <f>'Default Rankings Import'!D22</f>
        <v>Keenan Allen</v>
      </c>
      <c r="D23" s="21" t="str">
        <f>'Default Rankings Import'!E22</f>
        <v>LAC</v>
      </c>
      <c r="E23" s="22" t="str">
        <f>IF(LEFT('Default Rankings Import'!F22,1)="D",LEFT('Default Rankings Import'!F22,3),IF(LEFT('Default Rankings Import'!F22,1)="K",LEFT('Default Rankings Import'!F22,1),LEFT('Default Rankings Import'!F22,2)))</f>
        <v>WR</v>
      </c>
      <c r="G23" s="12">
        <f>G22+1</f>
        <v>21</v>
      </c>
      <c r="H23" s="21" t="str">
        <f t="array" ref="H23">INDEX($C$3:$C$302,SMALL(IF($G$2=$E$3:$E$302,ROW($E$3:$E$302)-ROW($E$3)+1),ROW(21:21))) &amp; " " &amp; INDEX($D$3:$D$302,SMALL(IF($G$2=$E$3:$E$302,ROW($E$3:$E$302)-ROW($E$3)+1),ROW(21:21)))</f>
        <v>Derek Carr OAK</v>
      </c>
      <c r="I23" s="22">
        <f t="array" ref="I23">_xlfn.NUMBERVALUE(INDEX($B$3:$B$302,SMALL(IF($G$2=$E$3:$E$302,ROW($E$3:$E$302)-ROW($E$3)+1),ROW(21:21))))</f>
        <v>209</v>
      </c>
      <c r="K23" s="12">
        <f t="shared" si="2"/>
        <v>21</v>
      </c>
      <c r="L23" s="21" t="str">
        <f t="array" ref="L23">INDEX($C$3:$C$302,SMALL(IF($K$2=$E$3:$E$302,ROW($E$3:$E$302)-ROW($E$3)+1),ROW(21:21))) &amp; " " &amp; INDEX($D$3:$D$302,SMALL(IF($K$2=$E$3:$E$302,ROW($E$3:$E$302)-ROW($E$3)+1),ROW(21:21)))</f>
        <v>Damien Williams KC</v>
      </c>
      <c r="M23" s="22">
        <f t="array" ref="M23">INDEX($B$3:$B$302,SMALL(IF($K$2=$E$3:$E$302,ROW($E$3:$E$302)-ROW($E$3)+1),ROW(21:21)))</f>
        <v>44</v>
      </c>
      <c r="O23" s="12">
        <f t="shared" si="3"/>
        <v>21</v>
      </c>
      <c r="P23" s="21" t="str">
        <f t="array" ref="P23">INDEX($C$3:$C$302,SMALL(IF($O$2=$E$3:$E$302,ROW($E$3:$E$302)-ROW($E$3)+1),ROW(21:21))) &amp; " " &amp; INDEX($D$3:$D$302,SMALL(IF($O$2=$E$3:$E$302,ROW($E$3:$E$302)-ROW($E$3)+1),ROW(21:21)))</f>
        <v>Chris Godwin TB</v>
      </c>
      <c r="Q23" s="22">
        <f t="array" ref="Q23">INDEX($B$3:$B$302,SMALL(IF($O$2=$E$3:$E$302,ROW($E$3:$E$302)-ROW($E$3)+1),ROW(21:21)))</f>
        <v>47</v>
      </c>
      <c r="S23" s="12">
        <f t="shared" si="4"/>
        <v>21</v>
      </c>
      <c r="T23" s="21" t="str">
        <f t="array" ref="T23">INDEX($C$3:$C$302,SMALL(IF($S$2=$E$3:$E$302,ROW($E$3:$E$302)-ROW($E$3)+1),ROW(21:21))) &amp; " " &amp; INDEX($D$3:$D$302,SMALL(IF($S$2=$E$3:$E$302,ROW($E$3:$E$302)-ROW($E$3)+1),ROW(21:21)))</f>
        <v>Noah Fant DEN</v>
      </c>
      <c r="U23" s="22">
        <f t="array" ref="U23">INDEX($B$3:$B$302,SMALL(IF($S$2=$E$3:$E$302,ROW($E$3:$E$302)-ROW($E$3)+1),ROW(21:21)))</f>
        <v>208</v>
      </c>
    </row>
    <row r="24" spans="2:29" x14ac:dyDescent="0.35">
      <c r="B24" s="12">
        <f t="shared" si="0"/>
        <v>22</v>
      </c>
      <c r="C24" s="21" t="str">
        <f>'Default Rankings Import'!D23</f>
        <v>Nick Chubb</v>
      </c>
      <c r="D24" s="21" t="str">
        <f>'Default Rankings Import'!E23</f>
        <v>CLE</v>
      </c>
      <c r="E24" s="22" t="str">
        <f>IF(LEFT('Default Rankings Import'!F23,1)="D",LEFT('Default Rankings Import'!F23,3),IF(LEFT('Default Rankings Import'!F23,1)="K",LEFT('Default Rankings Import'!F23,1),LEFT('Default Rankings Import'!F23,2)))</f>
        <v>RB</v>
      </c>
      <c r="G24" s="12">
        <f t="shared" si="1"/>
        <v>22</v>
      </c>
      <c r="H24" s="21" t="str">
        <f t="array" ref="H24">INDEX($C$3:$C$302,SMALL(IF($G$2=$E$3:$E$302,ROW($E$3:$E$302)-ROW($E$3)+1),ROW(22:22))) &amp; " " &amp; INDEX($D$3:$D$302,SMALL(IF($G$2=$E$3:$E$302,ROW($E$3:$E$302)-ROW($E$3)+1),ROW(22:22)))</f>
        <v>Sam Darnold NYJ</v>
      </c>
      <c r="I24" s="22">
        <f t="array" ref="I24">_xlfn.NUMBERVALUE(INDEX($B$3:$B$302,SMALL(IF($G$2=$E$3:$E$302,ROW($E$3:$E$302)-ROW($E$3)+1),ROW(22:22))))</f>
        <v>215</v>
      </c>
      <c r="K24" s="12">
        <f t="shared" si="2"/>
        <v>22</v>
      </c>
      <c r="L24" s="21" t="str">
        <f t="array" ref="L24">INDEX($C$3:$C$302,SMALL(IF($K$2=$E$3:$E$302,ROW($E$3:$E$302)-ROW($E$3)+1),ROW(22:22))) &amp; " " &amp; INDEX($D$3:$D$302,SMALL(IF($K$2=$E$3:$E$302,ROW($E$3:$E$302)-ROW($E$3)+1),ROW(22:22)))</f>
        <v>Mark Ingram BAL</v>
      </c>
      <c r="M24" s="22">
        <f t="array" ref="M24">INDEX($B$3:$B$302,SMALL(IF($K$2=$E$3:$E$302,ROW($E$3:$E$302)-ROW($E$3)+1),ROW(22:22)))</f>
        <v>45</v>
      </c>
      <c r="O24" s="12">
        <f t="shared" si="3"/>
        <v>22</v>
      </c>
      <c r="P24" s="21" t="str">
        <f t="array" ref="P24">INDEX($C$3:$C$302,SMALL(IF($O$2=$E$3:$E$302,ROW($E$3:$E$302)-ROW($E$3)+1),ROW(22:22))) &amp; " " &amp; INDEX($D$3:$D$302,SMALL(IF($O$2=$E$3:$E$302,ROW($E$3:$E$302)-ROW($E$3)+1),ROW(22:22)))</f>
        <v>Tyler Lockett SEA</v>
      </c>
      <c r="Q24" s="22">
        <f t="array" ref="Q24">INDEX($B$3:$B$302,SMALL(IF($O$2=$E$3:$E$302,ROW($E$3:$E$302)-ROW($E$3)+1),ROW(22:22)))</f>
        <v>48</v>
      </c>
      <c r="S24" s="12">
        <f t="shared" si="4"/>
        <v>22</v>
      </c>
      <c r="T24" s="21" t="str">
        <f t="array" ref="T24">INDEX($C$3:$C$302,SMALL(IF($S$2=$E$3:$E$302,ROW($E$3:$E$302)-ROW($E$3)+1),ROW(22:22))) &amp; " " &amp; INDEX($D$3:$D$302,SMALL(IF($S$2=$E$3:$E$302,ROW($E$3:$E$302)-ROW($E$3)+1),ROW(22:22)))</f>
        <v>Tyler Eifert CIN</v>
      </c>
      <c r="U24" s="22">
        <f t="array" ref="U24">INDEX($B$3:$B$302,SMALL(IF($S$2=$E$3:$E$302,ROW($E$3:$E$302)-ROW($E$3)+1),ROW(22:22)))</f>
        <v>240</v>
      </c>
    </row>
    <row r="25" spans="2:29" x14ac:dyDescent="0.35">
      <c r="B25" s="12">
        <f t="shared" si="0"/>
        <v>23</v>
      </c>
      <c r="C25" s="21" t="str">
        <f>'Default Rankings Import'!D24</f>
        <v>Kerryon Johnson</v>
      </c>
      <c r="D25" s="21" t="str">
        <f>'Default Rankings Import'!E24</f>
        <v>DET</v>
      </c>
      <c r="E25" s="22" t="str">
        <f>IF(LEFT('Default Rankings Import'!F24,1)="D",LEFT('Default Rankings Import'!F24,3),IF(LEFT('Default Rankings Import'!F24,1)="K",LEFT('Default Rankings Import'!F24,1),LEFT('Default Rankings Import'!F24,2)))</f>
        <v>RB</v>
      </c>
      <c r="G25" s="12">
        <f t="shared" si="1"/>
        <v>23</v>
      </c>
      <c r="H25" s="21" t="str">
        <f t="array" ref="H25">INDEX($C$3:$C$302,SMALL(IF($G$2=$E$3:$E$302,ROW($E$3:$E$302)-ROW($E$3)+1),ROW(23:23))) &amp; " " &amp; INDEX($D$3:$D$302,SMALL(IF($G$2=$E$3:$E$302,ROW($E$3:$E$302)-ROW($E$3)+1),ROW(23:23)))</f>
        <v>Jimmy Garoppolo SF</v>
      </c>
      <c r="I25" s="22">
        <f t="array" ref="I25">_xlfn.NUMBERVALUE(INDEX($B$3:$B$302,SMALL(IF($G$2=$E$3:$E$302,ROW($E$3:$E$302)-ROW($E$3)+1),ROW(23:23))))</f>
        <v>216</v>
      </c>
      <c r="K25" s="12">
        <f t="shared" si="2"/>
        <v>23</v>
      </c>
      <c r="L25" s="21" t="str">
        <f t="array" ref="L25">INDEX($C$3:$C$302,SMALL(IF($K$2=$E$3:$E$302,ROW($E$3:$E$302)-ROW($E$3)+1),ROW(23:23))) &amp; " " &amp; INDEX($D$3:$D$302,SMALL(IF($K$2=$E$3:$E$302,ROW($E$3:$E$302)-ROW($E$3)+1),ROW(23:23)))</f>
        <v>James White NE</v>
      </c>
      <c r="M25" s="22">
        <f t="array" ref="M25">INDEX($B$3:$B$302,SMALL(IF($K$2=$E$3:$E$302,ROW($E$3:$E$302)-ROW($E$3)+1),ROW(23:23)))</f>
        <v>56</v>
      </c>
      <c r="O25" s="12">
        <f t="shared" si="3"/>
        <v>23</v>
      </c>
      <c r="P25" s="21" t="str">
        <f t="array" ref="P25">INDEX($C$3:$C$302,SMALL(IF($O$2=$E$3:$E$302,ROW($E$3:$E$302)-ROW($E$3)+1),ROW(23:23))) &amp; " " &amp; INDEX($D$3:$D$302,SMALL(IF($O$2=$E$3:$E$302,ROW($E$3:$E$302)-ROW($E$3)+1),ROW(23:23)))</f>
        <v>Mike Williams LAC</v>
      </c>
      <c r="Q25" s="22">
        <f t="array" ref="Q25">INDEX($B$3:$B$302,SMALL(IF($O$2=$E$3:$E$302,ROW($E$3:$E$302)-ROW($E$3)+1),ROW(23:23)))</f>
        <v>49</v>
      </c>
      <c r="S25" s="12">
        <f t="shared" si="4"/>
        <v>23</v>
      </c>
      <c r="T25" s="21" t="str">
        <f t="array" ref="T25">INDEX($C$3:$C$302,SMALL(IF($S$2=$E$3:$E$302,ROW($E$3:$E$302)-ROW($E$3)+1),ROW(23:23))) &amp; " " &amp; INDEX($D$3:$D$302,SMALL(IF($S$2=$E$3:$E$302,ROW($E$3:$E$302)-ROW($E$3)+1),ROW(23:23)))</f>
        <v>Darren Waller OAK</v>
      </c>
      <c r="U25" s="22">
        <f t="array" ref="U25">INDEX($B$3:$B$302,SMALL(IF($S$2=$E$3:$E$302,ROW($E$3:$E$302)-ROW($E$3)+1),ROW(23:23)))</f>
        <v>241</v>
      </c>
    </row>
    <row r="26" spans="2:29" x14ac:dyDescent="0.35">
      <c r="B26" s="12">
        <f t="shared" si="0"/>
        <v>24</v>
      </c>
      <c r="C26" s="21" t="str">
        <f>'Default Rankings Import'!D25</f>
        <v>Leonard Fournette</v>
      </c>
      <c r="D26" s="21" t="str">
        <f>'Default Rankings Import'!E25</f>
        <v>JAC</v>
      </c>
      <c r="E26" s="22" t="str">
        <f>IF(LEFT('Default Rankings Import'!F25,1)="D",LEFT('Default Rankings Import'!F25,3),IF(LEFT('Default Rankings Import'!F25,1)="K",LEFT('Default Rankings Import'!F25,1),LEFT('Default Rankings Import'!F25,2)))</f>
        <v>RB</v>
      </c>
      <c r="G26" s="12">
        <f t="shared" si="1"/>
        <v>24</v>
      </c>
      <c r="H26" s="21" t="str">
        <f t="array" ref="H26">INDEX($C$3:$C$302,SMALL(IF($G$2=$E$3:$E$302,ROW($E$3:$E$302)-ROW($E$3)+1),ROW(24:24))) &amp; " " &amp; INDEX($D$3:$D$302,SMALL(IF($G$2=$E$3:$E$302,ROW($E$3:$E$302)-ROW($E$3)+1),ROW(24:24)))</f>
        <v>Josh Allen BUF</v>
      </c>
      <c r="I26" s="22">
        <f t="array" ref="I26">_xlfn.NUMBERVALUE(INDEX($B$3:$B$302,SMALL(IF($G$2=$E$3:$E$302,ROW($E$3:$E$302)-ROW($E$3)+1),ROW(24:24))))</f>
        <v>237</v>
      </c>
      <c r="K26" s="12">
        <f t="shared" si="2"/>
        <v>24</v>
      </c>
      <c r="L26" s="21" t="str">
        <f t="array" ref="L26">INDEX($C$3:$C$302,SMALL(IF($K$2=$E$3:$E$302,ROW($E$3:$E$302)-ROW($E$3)+1),ROW(24:24))) &amp; " " &amp; INDEX($D$3:$D$302,SMALL(IF($K$2=$E$3:$E$302,ROW($E$3:$E$302)-ROW($E$3)+1),ROW(24:24)))</f>
        <v>Sony Michel NE</v>
      </c>
      <c r="M26" s="22">
        <f t="array" ref="M26">INDEX($B$3:$B$302,SMALL(IF($K$2=$E$3:$E$302,ROW($E$3:$E$302)-ROW($E$3)+1),ROW(24:24)))</f>
        <v>57</v>
      </c>
      <c r="O26" s="12">
        <f t="shared" si="3"/>
        <v>24</v>
      </c>
      <c r="P26" s="21" t="str">
        <f t="array" ref="P26">INDEX($C$3:$C$302,SMALL(IF($O$2=$E$3:$E$302,ROW($E$3:$E$302)-ROW($E$3)+1),ROW(24:24))) &amp; " " &amp; INDEX($D$3:$D$302,SMALL(IF($O$2=$E$3:$E$302,ROW($E$3:$E$302)-ROW($E$3)+1),ROW(24:24)))</f>
        <v>DJ Moore CAR</v>
      </c>
      <c r="Q26" s="22">
        <f t="array" ref="Q26">INDEX($B$3:$B$302,SMALL(IF($O$2=$E$3:$E$302,ROW($E$3:$E$302)-ROW($E$3)+1),ROW(24:24)))</f>
        <v>50</v>
      </c>
      <c r="S26" s="12">
        <f t="shared" si="4"/>
        <v>24</v>
      </c>
      <c r="T26" s="21" t="str">
        <f t="array" ref="T26">INDEX($C$3:$C$302,SMALL(IF($S$2=$E$3:$E$302,ROW($E$3:$E$302)-ROW($E$3)+1),ROW(24:24))) &amp; " " &amp; INDEX($D$3:$D$302,SMALL(IF($S$2=$E$3:$E$302,ROW($E$3:$E$302)-ROW($E$3)+1),ROW(24:24)))</f>
        <v>Mike Gesicki MIA</v>
      </c>
      <c r="U26" s="22">
        <f t="array" ref="U26">INDEX($B$3:$B$302,SMALL(IF($S$2=$E$3:$E$302,ROW($E$3:$E$302)-ROW($E$3)+1),ROW(24:24)))</f>
        <v>242</v>
      </c>
    </row>
    <row r="27" spans="2:29" x14ac:dyDescent="0.35">
      <c r="B27" s="12">
        <f t="shared" si="0"/>
        <v>25</v>
      </c>
      <c r="C27" s="21" t="str">
        <f>'Default Rankings Import'!D26</f>
        <v>Devonta Freeman</v>
      </c>
      <c r="D27" s="21" t="str">
        <f>'Default Rankings Import'!E26</f>
        <v>ATL</v>
      </c>
      <c r="E27" s="22" t="str">
        <f>IF(LEFT('Default Rankings Import'!F26,1)="D",LEFT('Default Rankings Import'!F26,3),IF(LEFT('Default Rankings Import'!F26,1)="K",LEFT('Default Rankings Import'!F26,1),LEFT('Default Rankings Import'!F26,2)))</f>
        <v>RB</v>
      </c>
      <c r="G27" s="12">
        <f t="shared" si="1"/>
        <v>25</v>
      </c>
      <c r="H27" s="21" t="str">
        <f t="array" ref="H27">INDEX($C$3:$C$302,SMALL(IF($G$2=$E$3:$E$302,ROW($E$3:$E$302)-ROW($E$3)+1),ROW(25:25))) &amp; " " &amp; INDEX($D$3:$D$302,SMALL(IF($G$2=$E$3:$E$302,ROW($E$3:$E$302)-ROW($E$3)+1),ROW(25:25)))</f>
        <v>Matthew Stafford DET</v>
      </c>
      <c r="I27" s="22">
        <f t="array" ref="I27">_xlfn.NUMBERVALUE(INDEX($B$3:$B$302,SMALL(IF($G$2=$E$3:$E$302,ROW($E$3:$E$302)-ROW($E$3)+1),ROW(25:25))))</f>
        <v>238</v>
      </c>
      <c r="K27" s="12">
        <f t="shared" si="2"/>
        <v>25</v>
      </c>
      <c r="L27" s="21" t="str">
        <f t="array" ref="L27">INDEX($C$3:$C$302,SMALL(IF($K$2=$E$3:$E$302,ROW($E$3:$E$302)-ROW($E$3)+1),ROW(25:25))) &amp; " " &amp; INDEX($D$3:$D$302,SMALL(IF($K$2=$E$3:$E$302,ROW($E$3:$E$302)-ROW($E$3)+1),ROW(25:25)))</f>
        <v>Kenyan Drake MIA</v>
      </c>
      <c r="M27" s="22">
        <f t="array" ref="M27">INDEX($B$3:$B$302,SMALL(IF($K$2=$E$3:$E$302,ROW($E$3:$E$302)-ROW($E$3)+1),ROW(25:25)))</f>
        <v>58</v>
      </c>
      <c r="O27" s="12">
        <f t="shared" si="3"/>
        <v>25</v>
      </c>
      <c r="P27" s="21" t="str">
        <f t="array" ref="P27">INDEX($C$3:$C$302,SMALL(IF($O$2=$E$3:$E$302,ROW($E$3:$E$302)-ROW($E$3)+1),ROW(25:25))) &amp; " " &amp; INDEX($D$3:$D$302,SMALL(IF($O$2=$E$3:$E$302,ROW($E$3:$E$302)-ROW($E$3)+1),ROW(25:25)))</f>
        <v>Tyler Boyd CIN</v>
      </c>
      <c r="Q27" s="22">
        <f t="array" ref="Q27">INDEX($B$3:$B$302,SMALL(IF($O$2=$E$3:$E$302,ROW($E$3:$E$302)-ROW($E$3)+1),ROW(25:25)))</f>
        <v>51</v>
      </c>
      <c r="S27" s="12">
        <f t="shared" si="4"/>
        <v>25</v>
      </c>
      <c r="T27" s="21" t="str">
        <f t="array" ref="T27">INDEX($C$3:$C$302,SMALL(IF($S$2=$E$3:$E$302,ROW($E$3:$E$302)-ROW($E$3)+1),ROW(25:25))) &amp; " " &amp; INDEX($D$3:$D$302,SMALL(IF($S$2=$E$3:$E$302,ROW($E$3:$E$302)-ROW($E$3)+1),ROW(25:25)))</f>
        <v>Will Dissly SEA</v>
      </c>
      <c r="U27" s="22">
        <f t="array" ref="U27">INDEX($B$3:$B$302,SMALL(IF($S$2=$E$3:$E$302,ROW($E$3:$E$302)-ROW($E$3)+1),ROW(25:25)))</f>
        <v>243</v>
      </c>
    </row>
    <row r="28" spans="2:29" x14ac:dyDescent="0.35">
      <c r="B28" s="12">
        <f t="shared" si="0"/>
        <v>26</v>
      </c>
      <c r="C28" s="21" t="str">
        <f>'Default Rankings Import'!D27</f>
        <v>Melvin Gordon</v>
      </c>
      <c r="D28" s="21" t="str">
        <f>'Default Rankings Import'!E27</f>
        <v>LAC</v>
      </c>
      <c r="E28" s="22" t="str">
        <f>IF(LEFT('Default Rankings Import'!F27,1)="D",LEFT('Default Rankings Import'!F27,3),IF(LEFT('Default Rankings Import'!F27,1)="K",LEFT('Default Rankings Import'!F27,1),LEFT('Default Rankings Import'!F27,2)))</f>
        <v>RB</v>
      </c>
      <c r="G28" s="12">
        <f t="shared" si="1"/>
        <v>26</v>
      </c>
      <c r="H28" s="21" t="str">
        <f t="array" ref="H28">INDEX($C$3:$C$302,SMALL(IF($G$2=$E$3:$E$302,ROW($E$3:$E$302)-ROW($E$3)+1),ROW(26:26))) &amp; " " &amp; INDEX($D$3:$D$302,SMALL(IF($G$2=$E$3:$E$302,ROW($E$3:$E$302)-ROW($E$3)+1),ROW(26:26)))</f>
        <v>Marcus Mariota TEN</v>
      </c>
      <c r="I28" s="22">
        <f t="array" ref="I28">_xlfn.NUMBERVALUE(INDEX($B$3:$B$302,SMALL(IF($G$2=$E$3:$E$302,ROW($E$3:$E$302)-ROW($E$3)+1),ROW(26:26))))</f>
        <v>239</v>
      </c>
      <c r="K28" s="12">
        <f t="shared" si="2"/>
        <v>26</v>
      </c>
      <c r="L28" s="21" t="str">
        <f t="array" ref="L28">INDEX($C$3:$C$302,SMALL(IF($K$2=$E$3:$E$302,ROW($E$3:$E$302)-ROW($E$3)+1),ROW(26:26))) &amp; " " &amp; INDEX($D$3:$D$302,SMALL(IF($K$2=$E$3:$E$302,ROW($E$3:$E$302)-ROW($E$3)+1),ROW(26:26)))</f>
        <v>David Montgomery CHI</v>
      </c>
      <c r="M28" s="22">
        <f t="array" ref="M28">INDEX($B$3:$B$302,SMALL(IF($K$2=$E$3:$E$302,ROW($E$3:$E$302)-ROW($E$3)+1),ROW(26:26)))</f>
        <v>59</v>
      </c>
      <c r="O28" s="12">
        <f t="shared" si="3"/>
        <v>26</v>
      </c>
      <c r="P28" s="21" t="str">
        <f t="array" ref="P28">INDEX($C$3:$C$302,SMALL(IF($O$2=$E$3:$E$302,ROW($E$3:$E$302)-ROW($E$3)+1),ROW(26:26))) &amp; " " &amp; INDEX($D$3:$D$302,SMALL(IF($O$2=$E$3:$E$302,ROW($E$3:$E$302)-ROW($E$3)+1),ROW(26:26)))</f>
        <v>Allen Robinson CHI</v>
      </c>
      <c r="Q28" s="22">
        <f t="array" ref="Q28">INDEX($B$3:$B$302,SMALL(IF($O$2=$E$3:$E$302,ROW($E$3:$E$302)-ROW($E$3)+1),ROW(26:26)))</f>
        <v>52</v>
      </c>
      <c r="S28" s="12">
        <f t="shared" si="4"/>
        <v>26</v>
      </c>
      <c r="T28" s="21" t="str">
        <f t="array" ref="T28">INDEX($C$3:$C$302,SMALL(IF($S$2=$E$3:$E$302,ROW($E$3:$E$302)-ROW($E$3)+1),ROW(26:26))) &amp; " " &amp; INDEX($D$3:$D$302,SMALL(IF($S$2=$E$3:$E$302,ROW($E$3:$E$302)-ROW($E$3)+1),ROW(26:26)))</f>
        <v>Dallas Goedert PHI</v>
      </c>
      <c r="U28" s="22">
        <f t="array" ref="U28">INDEX($B$3:$B$302,SMALL(IF($S$2=$E$3:$E$302,ROW($E$3:$E$302)-ROW($E$3)+1),ROW(26:26)))</f>
        <v>247</v>
      </c>
    </row>
    <row r="29" spans="2:29" x14ac:dyDescent="0.35">
      <c r="B29" s="12">
        <f t="shared" si="0"/>
        <v>27</v>
      </c>
      <c r="C29" s="21" t="str">
        <f>'Default Rankings Import'!D28</f>
        <v>Amari Cooper</v>
      </c>
      <c r="D29" s="21" t="str">
        <f>'Default Rankings Import'!E28</f>
        <v>DAL</v>
      </c>
      <c r="E29" s="22" t="str">
        <f>IF(LEFT('Default Rankings Import'!F28,1)="D",LEFT('Default Rankings Import'!F28,3),IF(LEFT('Default Rankings Import'!F28,1)="K",LEFT('Default Rankings Import'!F28,1),LEFT('Default Rankings Import'!F28,2)))</f>
        <v>WR</v>
      </c>
      <c r="G29" s="12">
        <f t="shared" si="1"/>
        <v>27</v>
      </c>
      <c r="H29" s="21" t="str">
        <f t="array" ref="H29">INDEX($C$3:$C$302,SMALL(IF($G$2=$E$3:$E$302,ROW($E$3:$E$302)-ROW($E$3)+1),ROW(27:27))) &amp; " " &amp; INDEX($D$3:$D$302,SMALL(IF($G$2=$E$3:$E$302,ROW($E$3:$E$302)-ROW($E$3)+1),ROW(27:27)))</f>
        <v>Andy Dalton CIN</v>
      </c>
      <c r="I29" s="22">
        <f t="array" ref="I29">_xlfn.NUMBERVALUE(INDEX($B$3:$B$302,SMALL(IF($G$2=$E$3:$E$302,ROW($E$3:$E$302)-ROW($E$3)+1),ROW(27:27))))</f>
        <v>249</v>
      </c>
      <c r="K29" s="12">
        <f t="shared" si="2"/>
        <v>27</v>
      </c>
      <c r="L29" s="21" t="str">
        <f t="array" ref="L29">INDEX($C$3:$C$302,SMALL(IF($K$2=$E$3:$E$302,ROW($E$3:$E$302)-ROW($E$3)+1),ROW(27:27))) &amp; " " &amp; INDEX($D$3:$D$302,SMALL(IF($K$2=$E$3:$E$302,ROW($E$3:$E$302)-ROW($E$3)+1),ROW(27:27)))</f>
        <v>Tarik Cohen CHI</v>
      </c>
      <c r="M29" s="22">
        <f t="array" ref="M29">INDEX($B$3:$B$302,SMALL(IF($K$2=$E$3:$E$302,ROW($E$3:$E$302)-ROW($E$3)+1),ROW(27:27)))</f>
        <v>60</v>
      </c>
      <c r="O29" s="12">
        <f t="shared" si="3"/>
        <v>27</v>
      </c>
      <c r="P29" s="21" t="str">
        <f t="array" ref="P29">INDEX($C$3:$C$302,SMALL(IF($O$2=$E$3:$E$302,ROW($E$3:$E$302)-ROW($E$3)+1),ROW(27:27))) &amp; " " &amp; INDEX($D$3:$D$302,SMALL(IF($O$2=$E$3:$E$302,ROW($E$3:$E$302)-ROW($E$3)+1),ROW(27:27)))</f>
        <v>Calvin Ridley ATL</v>
      </c>
      <c r="Q29" s="22">
        <f t="array" ref="Q29">INDEX($B$3:$B$302,SMALL(IF($O$2=$E$3:$E$302,ROW($E$3:$E$302)-ROW($E$3)+1),ROW(27:27)))</f>
        <v>53</v>
      </c>
      <c r="S29" s="12">
        <f t="shared" si="4"/>
        <v>27</v>
      </c>
      <c r="T29" s="21" t="str">
        <f t="array" ref="T29">INDEX($C$3:$C$302,SMALL(IF($S$2=$E$3:$E$302,ROW($E$3:$E$302)-ROW($E$3)+1),ROW(27:27))) &amp; " " &amp; INDEX($D$3:$D$302,SMALL(IF($S$2=$E$3:$E$302,ROW($E$3:$E$302)-ROW($E$3)+1),ROW(27:27)))</f>
        <v>Chris Herndon IV NYJ</v>
      </c>
      <c r="U29" s="22">
        <f t="array" ref="U29">INDEX($B$3:$B$302,SMALL(IF($S$2=$E$3:$E$302,ROW($E$3:$E$302)-ROW($E$3)+1),ROW(27:27)))</f>
        <v>248</v>
      </c>
    </row>
    <row r="30" spans="2:29" x14ac:dyDescent="0.35">
      <c r="B30" s="12">
        <f t="shared" si="0"/>
        <v>28</v>
      </c>
      <c r="C30" s="21" t="str">
        <f>'Default Rankings Import'!D29</f>
        <v>T.Y. Hilton</v>
      </c>
      <c r="D30" s="21" t="str">
        <f>'Default Rankings Import'!E29</f>
        <v>IND</v>
      </c>
      <c r="E30" s="22" t="str">
        <f>IF(LEFT('Default Rankings Import'!F29,1)="D",LEFT('Default Rankings Import'!F29,3),IF(LEFT('Default Rankings Import'!F29,1)="K",LEFT('Default Rankings Import'!F29,1),LEFT('Default Rankings Import'!F29,2)))</f>
        <v>WR</v>
      </c>
      <c r="G30" s="12">
        <f t="shared" si="1"/>
        <v>28</v>
      </c>
      <c r="H30" s="21" t="str">
        <f t="array" ref="H30">INDEX($C$3:$C$302,SMALL(IF($G$2=$E$3:$E$302,ROW($E$3:$E$302)-ROW($E$3)+1),ROW(28:28))) &amp; " " &amp; INDEX($D$3:$D$302,SMALL(IF($G$2=$E$3:$E$302,ROW($E$3:$E$302)-ROW($E$3)+1),ROW(28:28)))</f>
        <v>Nick Foles JAC</v>
      </c>
      <c r="I30" s="22">
        <f t="array" ref="I30">_xlfn.NUMBERVALUE(INDEX($B$3:$B$302,SMALL(IF($G$2=$E$3:$E$302,ROW($E$3:$E$302)-ROW($E$3)+1),ROW(28:28))))</f>
        <v>250</v>
      </c>
      <c r="K30" s="12">
        <f t="shared" si="2"/>
        <v>28</v>
      </c>
      <c r="L30" s="21" t="str">
        <f t="array" ref="L30">INDEX($C$3:$C$302,SMALL(IF($K$2=$E$3:$E$302,ROW($E$3:$E$302)-ROW($E$3)+1),ROW(28:28))) &amp; " " &amp; INDEX($D$3:$D$302,SMALL(IF($K$2=$E$3:$E$302,ROW($E$3:$E$302)-ROW($E$3)+1),ROW(28:28)))</f>
        <v>Phillip Lindsay DEN</v>
      </c>
      <c r="M30" s="22">
        <f t="array" ref="M30">INDEX($B$3:$B$302,SMALL(IF($K$2=$E$3:$E$302,ROW($E$3:$E$302)-ROW($E$3)+1),ROW(28:28)))</f>
        <v>61</v>
      </c>
      <c r="O30" s="12">
        <f t="shared" si="3"/>
        <v>28</v>
      </c>
      <c r="P30" s="21" t="str">
        <f t="array" ref="P30">INDEX($C$3:$C$302,SMALL(IF($O$2=$E$3:$E$302,ROW($E$3:$E$302)-ROW($E$3)+1),ROW(28:28))) &amp; " " &amp; INDEX($D$3:$D$302,SMALL(IF($O$2=$E$3:$E$302,ROW($E$3:$E$302)-ROW($E$3)+1),ROW(28:28)))</f>
        <v>Sammy Watkins KC</v>
      </c>
      <c r="Q30" s="22">
        <f t="array" ref="Q30">INDEX($B$3:$B$302,SMALL(IF($O$2=$E$3:$E$302,ROW($E$3:$E$302)-ROW($E$3)+1),ROW(28:28)))</f>
        <v>54</v>
      </c>
      <c r="S30" s="12">
        <f t="shared" si="4"/>
        <v>28</v>
      </c>
      <c r="T30" s="21" t="str">
        <f t="array" ref="T30">INDEX($C$3:$C$302,SMALL(IF($S$2=$E$3:$E$302,ROW($E$3:$E$302)-ROW($E$3)+1),ROW(28:28))) &amp; " " &amp; INDEX($D$3:$D$302,SMALL(IF($S$2=$E$3:$E$302,ROW($E$3:$E$302)-ROW($E$3)+1),ROW(28:28)))</f>
        <v>Gerald Everett LAR</v>
      </c>
      <c r="U30" s="22">
        <f t="array" ref="U30">INDEX($B$3:$B$302,SMALL(IF($S$2=$E$3:$E$302,ROW($E$3:$E$302)-ROW($E$3)+1),ROW(28:28)))</f>
        <v>258</v>
      </c>
    </row>
    <row r="31" spans="2:29" x14ac:dyDescent="0.35">
      <c r="B31" s="12">
        <f t="shared" si="0"/>
        <v>29</v>
      </c>
      <c r="C31" s="21" t="str">
        <f>'Default Rankings Import'!D30</f>
        <v>George Kittle</v>
      </c>
      <c r="D31" s="21" t="str">
        <f>'Default Rankings Import'!E30</f>
        <v>SF</v>
      </c>
      <c r="E31" s="22" t="str">
        <f>IF(LEFT('Default Rankings Import'!F30,1)="D",LEFT('Default Rankings Import'!F30,3),IF(LEFT('Default Rankings Import'!F30,1)="K",LEFT('Default Rankings Import'!F30,1),LEFT('Default Rankings Import'!F30,2)))</f>
        <v>TE</v>
      </c>
      <c r="G31" s="12">
        <f>G30+1</f>
        <v>29</v>
      </c>
      <c r="H31" s="21" t="str">
        <f t="array" ref="H31">INDEX($C$3:$C$302,SMALL(IF($G$2=$E$3:$E$302,ROW($E$3:$E$302)-ROW($E$3)+1),ROW(29:29))) &amp; " " &amp; INDEX($D$3:$D$302,SMALL(IF($G$2=$E$3:$E$302,ROW($E$3:$E$302)-ROW($E$3)+1),ROW(29:29)))</f>
        <v>Joe Flacco DEN</v>
      </c>
      <c r="I31" s="22">
        <f t="array" ref="I31">_xlfn.NUMBERVALUE(INDEX($B$3:$B$302,SMALL(IF($G$2=$E$3:$E$302,ROW($E$3:$E$302)-ROW($E$3)+1),ROW(29:29))))</f>
        <v>256</v>
      </c>
      <c r="K31" s="12">
        <f t="shared" si="2"/>
        <v>29</v>
      </c>
      <c r="L31" s="21" t="str">
        <f t="array" ref="L31">INDEX($C$3:$C$302,SMALL(IF($K$2=$E$3:$E$302,ROW($E$3:$E$302)-ROW($E$3)+1),ROW(29:29))) &amp; " " &amp; INDEX($D$3:$D$302,SMALL(IF($K$2=$E$3:$E$302,ROW($E$3:$E$302)-ROW($E$3)+1),ROW(29:29)))</f>
        <v>Derrius Guice WAS</v>
      </c>
      <c r="M31" s="22">
        <f t="array" ref="M31">INDEX($B$3:$B$302,SMALL(IF($K$2=$E$3:$E$302,ROW($E$3:$E$302)-ROW($E$3)+1),ROW(29:29)))</f>
        <v>62</v>
      </c>
      <c r="O31" s="12">
        <f t="shared" si="3"/>
        <v>29</v>
      </c>
      <c r="P31" s="21" t="str">
        <f t="array" ref="P31">INDEX($C$3:$C$302,SMALL(IF($O$2=$E$3:$E$302,ROW($E$3:$E$302)-ROW($E$3)+1),ROW(29:29))) &amp; " " &amp; INDEX($D$3:$D$302,SMALL(IF($O$2=$E$3:$E$302,ROW($E$3:$E$302)-ROW($E$3)+1),ROW(29:29)))</f>
        <v>A.J. Green CIN</v>
      </c>
      <c r="Q31" s="22">
        <f t="array" ref="Q31">INDEX($B$3:$B$302,SMALL(IF($O$2=$E$3:$E$302,ROW($E$3:$E$302)-ROW($E$3)+1),ROW(29:29)))</f>
        <v>55</v>
      </c>
      <c r="S31" s="12">
        <f t="shared" si="4"/>
        <v>29</v>
      </c>
      <c r="T31" s="21" t="str">
        <f t="array" ref="T31">INDEX($C$3:$C$302,SMALL(IF($S$2=$E$3:$E$302,ROW($E$3:$E$302)-ROW($E$3)+1),ROW(29:29))) &amp; " " &amp; INDEX($D$3:$D$302,SMALL(IF($S$2=$E$3:$E$302,ROW($E$3:$E$302)-ROW($E$3)+1),ROW(29:29)))</f>
        <v>Cameron Brate TB</v>
      </c>
      <c r="U31" s="22">
        <f t="array" ref="U31">INDEX($B$3:$B$302,SMALL(IF($S$2=$E$3:$E$302,ROW($E$3:$E$302)-ROW($E$3)+1),ROW(29:29)))</f>
        <v>279</v>
      </c>
    </row>
    <row r="32" spans="2:29" ht="15" thickBot="1" x14ac:dyDescent="0.4">
      <c r="B32" s="12">
        <f t="shared" si="0"/>
        <v>30</v>
      </c>
      <c r="C32" s="21" t="str">
        <f>'Default Rankings Import'!D31</f>
        <v>Zach Ertz</v>
      </c>
      <c r="D32" s="21" t="str">
        <f>'Default Rankings Import'!E31</f>
        <v>PHI</v>
      </c>
      <c r="E32" s="22" t="str">
        <f>IF(LEFT('Default Rankings Import'!F31,1)="D",LEFT('Default Rankings Import'!F31,3),IF(LEFT('Default Rankings Import'!F31,1)="K",LEFT('Default Rankings Import'!F31,1),LEFT('Default Rankings Import'!F31,2)))</f>
        <v>TE</v>
      </c>
      <c r="G32" s="13">
        <f t="shared" si="1"/>
        <v>30</v>
      </c>
      <c r="H32" s="23" t="str">
        <f t="array" ref="H32">INDEX($C$3:$C$302,SMALL(IF($G$2=$E$3:$E$302,ROW($E$3:$E$302)-ROW($E$3)+1),ROW(30:30))) &amp; " " &amp; INDEX($D$3:$D$302,SMALL(IF($G$2=$E$3:$E$302,ROW($E$3:$E$302)-ROW($E$3)+1),ROW(30:30)))</f>
        <v>Eli Manning NYG</v>
      </c>
      <c r="I32" s="22">
        <f t="array" ref="I32">_xlfn.NUMBERVALUE(INDEX($B$3:$B$302,SMALL(IF($G$2=$E$3:$E$302,ROW($E$3:$E$302)-ROW($E$3)+1),ROW(30:30))))</f>
        <v>260</v>
      </c>
      <c r="K32" s="12">
        <f t="shared" si="2"/>
        <v>30</v>
      </c>
      <c r="L32" s="21" t="str">
        <f t="array" ref="L32">INDEX($C$3:$C$302,SMALL(IF($K$2=$E$3:$E$302,ROW($E$3:$E$302)-ROW($E$3)+1),ROW(30:30))) &amp; " " &amp; INDEX($D$3:$D$302,SMALL(IF($K$2=$E$3:$E$302,ROW($E$3:$E$302)-ROW($E$3)+1),ROW(30:30)))</f>
        <v>Lamar Miller HOU</v>
      </c>
      <c r="M32" s="22">
        <f t="array" ref="M32">INDEX($B$3:$B$302,SMALL(IF($K$2=$E$3:$E$302,ROW($E$3:$E$302)-ROW($E$3)+1),ROW(30:30)))</f>
        <v>63</v>
      </c>
      <c r="O32" s="12">
        <f t="shared" si="3"/>
        <v>30</v>
      </c>
      <c r="P32" s="21" t="str">
        <f t="array" ref="P32">INDEX($C$3:$C$302,SMALL(IF($O$2=$E$3:$E$302,ROW($E$3:$E$302)-ROW($E$3)+1),ROW(30:30))) &amp; " " &amp; INDEX($D$3:$D$302,SMALL(IF($O$2=$E$3:$E$302,ROW($E$3:$E$302)-ROW($E$3)+1),ROW(30:30)))</f>
        <v>Sterling Shepard NYG</v>
      </c>
      <c r="Q32" s="22">
        <f t="array" ref="Q32">INDEX($B$3:$B$302,SMALL(IF($O$2=$E$3:$E$302,ROW($E$3:$E$302)-ROW($E$3)+1),ROW(30:30)))</f>
        <v>71</v>
      </c>
      <c r="S32" s="13">
        <f t="shared" si="4"/>
        <v>30</v>
      </c>
      <c r="T32" s="23" t="str">
        <f t="array" ref="T32">INDEX($C$3:$C$302,SMALL(IF($S$2=$E$3:$E$302,ROW($E$3:$E$302)-ROW($E$3)+1),ROW(30:30))) &amp; " " &amp; INDEX($D$3:$D$302,SMALL(IF($S$2=$E$3:$E$302,ROW($E$3:$E$302)-ROW($E$3)+1),ROW(30:30)))</f>
        <v>Ian Thomas CAR</v>
      </c>
      <c r="U32" s="24">
        <f t="array" ref="U32">INDEX($B$3:$B$302,SMALL(IF($S$2=$E$3:$E$302,ROW($E$3:$E$302)-ROW($E$3)+1),ROW(30:30)))</f>
        <v>282</v>
      </c>
    </row>
    <row r="33" spans="2:17" x14ac:dyDescent="0.35">
      <c r="B33" s="12">
        <f t="shared" si="0"/>
        <v>31</v>
      </c>
      <c r="C33" s="21" t="str">
        <f>'Default Rankings Import'!D32</f>
        <v>Josh Jacobs</v>
      </c>
      <c r="D33" s="21" t="str">
        <f>'Default Rankings Import'!E32</f>
        <v>OAK</v>
      </c>
      <c r="E33" s="22" t="str">
        <f>IF(LEFT('Default Rankings Import'!F32,1)="D",LEFT('Default Rankings Import'!F32,3),IF(LEFT('Default Rankings Import'!F32,1)="K",LEFT('Default Rankings Import'!F32,1),LEFT('Default Rankings Import'!F32,2)))</f>
        <v>RB</v>
      </c>
      <c r="K33" s="12">
        <f t="shared" si="2"/>
        <v>31</v>
      </c>
      <c r="L33" s="21" t="str">
        <f t="array" ref="L33">INDEX($C$3:$C$302,SMALL(IF($K$2=$E$3:$E$302,ROW($E$3:$E$302)-ROW($E$3)+1),ROW(31:31))) &amp; " " &amp; INDEX($D$3:$D$302,SMALL(IF($K$2=$E$3:$E$302,ROW($E$3:$E$302)-ROW($E$3)+1),ROW(31:31)))</f>
        <v>Tevin Coleman SF</v>
      </c>
      <c r="M33" s="22">
        <f t="array" ref="M33">INDEX($B$3:$B$302,SMALL(IF($K$2=$E$3:$E$302,ROW($E$3:$E$302)-ROW($E$3)+1),ROW(31:31)))</f>
        <v>79</v>
      </c>
      <c r="O33" s="12">
        <f t="shared" si="3"/>
        <v>31</v>
      </c>
      <c r="P33" s="21" t="str">
        <f t="array" ref="P33">INDEX($C$3:$C$302,SMALL(IF($O$2=$E$3:$E$302,ROW($E$3:$E$302)-ROW($E$3)+1),ROW(31:31))) &amp; " " &amp; INDEX($D$3:$D$302,SMALL(IF($O$2=$E$3:$E$302,ROW($E$3:$E$302)-ROW($E$3)+1),ROW(31:31)))</f>
        <v>Jarvis Landry CLE</v>
      </c>
      <c r="Q33" s="22">
        <f t="array" ref="Q33">INDEX($B$3:$B$302,SMALL(IF($O$2=$E$3:$E$302,ROW($E$3:$E$302)-ROW($E$3)+1),ROW(31:31)))</f>
        <v>72</v>
      </c>
    </row>
    <row r="34" spans="2:17" x14ac:dyDescent="0.35">
      <c r="B34" s="12">
        <f t="shared" si="0"/>
        <v>32</v>
      </c>
      <c r="C34" s="21" t="str">
        <f>'Default Rankings Import'!D33</f>
        <v>Derrick Henry</v>
      </c>
      <c r="D34" s="21" t="str">
        <f>'Default Rankings Import'!E33</f>
        <v>TEN</v>
      </c>
      <c r="E34" s="22" t="str">
        <f>IF(LEFT('Default Rankings Import'!F33,1)="D",LEFT('Default Rankings Import'!F33,3),IF(LEFT('Default Rankings Import'!F33,1)="K",LEFT('Default Rankings Import'!F33,1),LEFT('Default Rankings Import'!F33,2)))</f>
        <v>RB</v>
      </c>
      <c r="K34" s="12">
        <f t="shared" si="2"/>
        <v>32</v>
      </c>
      <c r="L34" s="21" t="str">
        <f t="array" ref="L34">INDEX($C$3:$C$302,SMALL(IF($K$2=$E$3:$E$302,ROW($E$3:$E$302)-ROW($E$3)+1),ROW(32:32))) &amp; " " &amp; INDEX($D$3:$D$302,SMALL(IF($K$2=$E$3:$E$302,ROW($E$3:$E$302)-ROW($E$3)+1),ROW(32:32)))</f>
        <v>Miles Sanders PHI</v>
      </c>
      <c r="M34" s="22">
        <f t="array" ref="M34">INDEX($B$3:$B$302,SMALL(IF($K$2=$E$3:$E$302,ROW($E$3:$E$302)-ROW($E$3)+1),ROW(32:32)))</f>
        <v>80</v>
      </c>
      <c r="O34" s="12">
        <f t="shared" si="3"/>
        <v>32</v>
      </c>
      <c r="P34" s="21" t="str">
        <f t="array" ref="P34">INDEX($C$3:$C$302,SMALL(IF($O$2=$E$3:$E$302,ROW($E$3:$E$302)-ROW($E$3)+1),ROW(32:32))) &amp; " " &amp; INDEX($D$3:$D$302,SMALL(IF($O$2=$E$3:$E$302,ROW($E$3:$E$302)-ROW($E$3)+1),ROW(32:32)))</f>
        <v>Robby Anderson NYJ</v>
      </c>
      <c r="Q34" s="22">
        <f t="array" ref="Q34">INDEX($B$3:$B$302,SMALL(IF($O$2=$E$3:$E$302,ROW($E$3:$E$302)-ROW($E$3)+1),ROW(32:32)))</f>
        <v>73</v>
      </c>
    </row>
    <row r="35" spans="2:17" x14ac:dyDescent="0.35">
      <c r="B35" s="12">
        <f t="shared" si="0"/>
        <v>33</v>
      </c>
      <c r="C35" s="21" t="str">
        <f>'Default Rankings Import'!D34</f>
        <v>Chris Carson</v>
      </c>
      <c r="D35" s="21" t="str">
        <f>'Default Rankings Import'!E34</f>
        <v>SEA</v>
      </c>
      <c r="E35" s="22" t="str">
        <f>IF(LEFT('Default Rankings Import'!F34,1)="D",LEFT('Default Rankings Import'!F34,3),IF(LEFT('Default Rankings Import'!F34,1)="K",LEFT('Default Rankings Import'!F34,1),LEFT('Default Rankings Import'!F34,2)))</f>
        <v>RB</v>
      </c>
      <c r="K35" s="12">
        <f t="shared" si="2"/>
        <v>33</v>
      </c>
      <c r="L35" s="21" t="str">
        <f t="array" ref="L35">INDEX($C$3:$C$302,SMALL(IF($K$2=$E$3:$E$302,ROW($E$3:$E$302)-ROW($E$3)+1),ROW(33:33))) &amp; " " &amp; INDEX($D$3:$D$302,SMALL(IF($K$2=$E$3:$E$302,ROW($E$3:$E$302)-ROW($E$3)+1),ROW(33:33)))</f>
        <v>Austin Ekeler LAC</v>
      </c>
      <c r="M35" s="22">
        <f t="array" ref="M35">INDEX($B$3:$B$302,SMALL(IF($K$2=$E$3:$E$302,ROW($E$3:$E$302)-ROW($E$3)+1),ROW(33:33)))</f>
        <v>81</v>
      </c>
      <c r="O35" s="12">
        <f t="shared" si="3"/>
        <v>33</v>
      </c>
      <c r="P35" s="21" t="str">
        <f t="array" ref="P35">INDEX($C$3:$C$302,SMALL(IF($O$2=$E$3:$E$302,ROW($E$3:$E$302)-ROW($E$3)+1),ROW(33:33))) &amp; " " &amp; INDEX($D$3:$D$302,SMALL(IF($O$2=$E$3:$E$302,ROW($E$3:$E$302)-ROW($E$3)+1),ROW(33:33)))</f>
        <v>Dede Westbrook JAC</v>
      </c>
      <c r="Q35" s="22">
        <f t="array" ref="Q35">INDEX($B$3:$B$302,SMALL(IF($O$2=$E$3:$E$302,ROW($E$3:$E$302)-ROW($E$3)+1),ROW(33:33)))</f>
        <v>74</v>
      </c>
    </row>
    <row r="36" spans="2:17" x14ac:dyDescent="0.35">
      <c r="B36" s="12">
        <f t="shared" si="0"/>
        <v>34</v>
      </c>
      <c r="C36" s="21" t="str">
        <f>'Default Rankings Import'!D35</f>
        <v>Marlon Mack</v>
      </c>
      <c r="D36" s="21" t="str">
        <f>'Default Rankings Import'!E35</f>
        <v>IND</v>
      </c>
      <c r="E36" s="22" t="str">
        <f>IF(LEFT('Default Rankings Import'!F35,1)="D",LEFT('Default Rankings Import'!F35,3),IF(LEFT('Default Rankings Import'!F35,1)="K",LEFT('Default Rankings Import'!F35,1),LEFT('Default Rankings Import'!F35,2)))</f>
        <v>RB</v>
      </c>
      <c r="K36" s="12">
        <f t="shared" si="2"/>
        <v>34</v>
      </c>
      <c r="L36" s="21" t="str">
        <f t="array" ref="L36">INDEX($C$3:$C$302,SMALL(IF($K$2=$E$3:$E$302,ROW($E$3:$E$302)-ROW($E$3)+1),ROW(34:34))) &amp; " " &amp; INDEX($D$3:$D$302,SMALL(IF($K$2=$E$3:$E$302,ROW($E$3:$E$302)-ROW($E$3)+1),ROW(34:34)))</f>
        <v>Duke Johnson Jr. HOU</v>
      </c>
      <c r="M36" s="22">
        <f t="array" ref="M36">INDEX($B$3:$B$302,SMALL(IF($K$2=$E$3:$E$302,ROW($E$3:$E$302)-ROW($E$3)+1),ROW(34:34)))</f>
        <v>82</v>
      </c>
      <c r="O36" s="12">
        <f t="shared" si="3"/>
        <v>34</v>
      </c>
      <c r="P36" s="21" t="str">
        <f t="array" ref="P36">INDEX($C$3:$C$302,SMALL(IF($O$2=$E$3:$E$302,ROW($E$3:$E$302)-ROW($E$3)+1),ROW(34:34))) &amp; " " &amp; INDEX($D$3:$D$302,SMALL(IF($O$2=$E$3:$E$302,ROW($E$3:$E$302)-ROW($E$3)+1),ROW(34:34)))</f>
        <v>Will Fuller V HOU</v>
      </c>
      <c r="Q36" s="22">
        <f t="array" ref="Q36">INDEX($B$3:$B$302,SMALL(IF($O$2=$E$3:$E$302,ROW($E$3:$E$302)-ROW($E$3)+1),ROW(34:34)))</f>
        <v>75</v>
      </c>
    </row>
    <row r="37" spans="2:17" x14ac:dyDescent="0.35">
      <c r="B37" s="12">
        <f t="shared" si="0"/>
        <v>35</v>
      </c>
      <c r="C37" s="21" t="str">
        <f>'Default Rankings Import'!D36</f>
        <v>Aaron Jones</v>
      </c>
      <c r="D37" s="21" t="str">
        <f>'Default Rankings Import'!E36</f>
        <v>GB</v>
      </c>
      <c r="E37" s="22" t="str">
        <f>IF(LEFT('Default Rankings Import'!F36,1)="D",LEFT('Default Rankings Import'!F36,3),IF(LEFT('Default Rankings Import'!F36,1)="K",LEFT('Default Rankings Import'!F36,1),LEFT('Default Rankings Import'!F36,2)))</f>
        <v>RB</v>
      </c>
      <c r="K37" s="12">
        <f t="shared" si="2"/>
        <v>35</v>
      </c>
      <c r="L37" s="21" t="str">
        <f t="array" ref="L37">INDEX($C$3:$C$302,SMALL(IF($K$2=$E$3:$E$302,ROW($E$3:$E$302)-ROW($E$3)+1),ROW(35:35))) &amp; " " &amp; INDEX($D$3:$D$302,SMALL(IF($K$2=$E$3:$E$302,ROW($E$3:$E$302)-ROW($E$3)+1),ROW(35:35)))</f>
        <v>Royce Freeman DEN</v>
      </c>
      <c r="M37" s="22">
        <f t="array" ref="M37">INDEX($B$3:$B$302,SMALL(IF($K$2=$E$3:$E$302,ROW($E$3:$E$302)-ROW($E$3)+1),ROW(35:35)))</f>
        <v>83</v>
      </c>
      <c r="O37" s="12">
        <f t="shared" si="3"/>
        <v>35</v>
      </c>
      <c r="P37" s="21" t="str">
        <f t="array" ref="P37">INDEX($C$3:$C$302,SMALL(IF($O$2=$E$3:$E$302,ROW($E$3:$E$302)-ROW($E$3)+1),ROW(35:35))) &amp; " " &amp; INDEX($D$3:$D$302,SMALL(IF($O$2=$E$3:$E$302,ROW($E$3:$E$302)-ROW($E$3)+1),ROW(35:35)))</f>
        <v>Marvin Jones Jr. DET</v>
      </c>
      <c r="Q37" s="22">
        <f t="array" ref="Q37">INDEX($B$3:$B$302,SMALL(IF($O$2=$E$3:$E$302,ROW($E$3:$E$302)-ROW($E$3)+1),ROW(35:35)))</f>
        <v>76</v>
      </c>
    </row>
    <row r="38" spans="2:17" x14ac:dyDescent="0.35">
      <c r="B38" s="12">
        <f t="shared" si="0"/>
        <v>36</v>
      </c>
      <c r="C38" s="21" t="str">
        <f>'Default Rankings Import'!D37</f>
        <v>Julian Edelman</v>
      </c>
      <c r="D38" s="21" t="str">
        <f>'Default Rankings Import'!E37</f>
        <v>NE</v>
      </c>
      <c r="E38" s="22" t="str">
        <f>IF(LEFT('Default Rankings Import'!F37,1)="D",LEFT('Default Rankings Import'!F37,3),IF(LEFT('Default Rankings Import'!F37,1)="K",LEFT('Default Rankings Import'!F37,1),LEFT('Default Rankings Import'!F37,2)))</f>
        <v>WR</v>
      </c>
      <c r="K38" s="12">
        <f t="shared" si="2"/>
        <v>36</v>
      </c>
      <c r="L38" s="21" t="str">
        <f t="array" ref="L38">INDEX($C$3:$C$302,SMALL(IF($K$2=$E$3:$E$302,ROW($E$3:$E$302)-ROW($E$3)+1),ROW(36:36))) &amp; " " &amp; INDEX($D$3:$D$302,SMALL(IF($K$2=$E$3:$E$302,ROW($E$3:$E$302)-ROW($E$3)+1),ROW(36:36)))</f>
        <v>Rashaad Penny SEA</v>
      </c>
      <c r="M38" s="22">
        <f t="array" ref="M38">INDEX($B$3:$B$302,SMALL(IF($K$2=$E$3:$E$302,ROW($E$3:$E$302)-ROW($E$3)+1),ROW(36:36)))</f>
        <v>84</v>
      </c>
      <c r="O38" s="12">
        <f t="shared" si="3"/>
        <v>36</v>
      </c>
      <c r="P38" s="21" t="str">
        <f t="array" ref="P38">INDEX($C$3:$C$302,SMALL(IF($O$2=$E$3:$E$302,ROW($E$3:$E$302)-ROW($E$3)+1),ROW(36:36))) &amp; " " &amp; INDEX($D$3:$D$302,SMALL(IF($O$2=$E$3:$E$302,ROW($E$3:$E$302)-ROW($E$3)+1),ROW(36:36)))</f>
        <v>Christian Kirk ARI</v>
      </c>
      <c r="Q38" s="22">
        <f t="array" ref="Q38">INDEX($B$3:$B$302,SMALL(IF($O$2=$E$3:$E$302,ROW($E$3:$E$302)-ROW($E$3)+1),ROW(36:36)))</f>
        <v>77</v>
      </c>
    </row>
    <row r="39" spans="2:17" x14ac:dyDescent="0.35">
      <c r="B39" s="12">
        <f t="shared" si="0"/>
        <v>37</v>
      </c>
      <c r="C39" s="21" t="str">
        <f>'Default Rankings Import'!D38</f>
        <v>Adam Thielen</v>
      </c>
      <c r="D39" s="21" t="str">
        <f>'Default Rankings Import'!E38</f>
        <v>MIN</v>
      </c>
      <c r="E39" s="22" t="str">
        <f>IF(LEFT('Default Rankings Import'!F38,1)="D",LEFT('Default Rankings Import'!F38,3),IF(LEFT('Default Rankings Import'!F38,1)="K",LEFT('Default Rankings Import'!F38,1),LEFT('Default Rankings Import'!F38,2)))</f>
        <v>WR</v>
      </c>
      <c r="K39" s="12">
        <f t="shared" si="2"/>
        <v>37</v>
      </c>
      <c r="L39" s="21" t="str">
        <f t="array" ref="L39">INDEX($C$3:$C$302,SMALL(IF($K$2=$E$3:$E$302,ROW($E$3:$E$302)-ROW($E$3)+1),ROW(37:37))) &amp; " " &amp; INDEX($D$3:$D$302,SMALL(IF($K$2=$E$3:$E$302,ROW($E$3:$E$302)-ROW($E$3)+1),ROW(37:37)))</f>
        <v>Nyheim Hines IND</v>
      </c>
      <c r="M39" s="22">
        <f t="array" ref="M39">INDEX($B$3:$B$302,SMALL(IF($K$2=$E$3:$E$302,ROW($E$3:$E$302)-ROW($E$3)+1),ROW(37:37)))</f>
        <v>85</v>
      </c>
      <c r="O39" s="12">
        <f t="shared" si="3"/>
        <v>37</v>
      </c>
      <c r="P39" s="21" t="str">
        <f t="array" ref="P39">INDEX($C$3:$C$302,SMALL(IF($O$2=$E$3:$E$302,ROW($E$3:$E$302)-ROW($E$3)+1),ROW(37:37))) &amp; " " &amp; INDEX($D$3:$D$302,SMALL(IF($O$2=$E$3:$E$302,ROW($E$3:$E$302)-ROW($E$3)+1),ROW(37:37)))</f>
        <v>Emmanuel Sanders DEN</v>
      </c>
      <c r="Q39" s="22">
        <f t="array" ref="Q39">INDEX($B$3:$B$302,SMALL(IF($O$2=$E$3:$E$302,ROW($E$3:$E$302)-ROW($E$3)+1),ROW(37:37)))</f>
        <v>78</v>
      </c>
    </row>
    <row r="40" spans="2:17" x14ac:dyDescent="0.35">
      <c r="B40" s="12">
        <f t="shared" si="0"/>
        <v>38</v>
      </c>
      <c r="C40" s="21" t="str">
        <f>'Default Rankings Import'!D39</f>
        <v>Brandin Cooks</v>
      </c>
      <c r="D40" s="21" t="str">
        <f>'Default Rankings Import'!E39</f>
        <v>LAR</v>
      </c>
      <c r="E40" s="22" t="str">
        <f>IF(LEFT('Default Rankings Import'!F39,1)="D",LEFT('Default Rankings Import'!F39,3),IF(LEFT('Default Rankings Import'!F39,1)="K",LEFT('Default Rankings Import'!F39,1),LEFT('Default Rankings Import'!F39,2)))</f>
        <v>WR</v>
      </c>
      <c r="K40" s="12">
        <f t="shared" si="2"/>
        <v>38</v>
      </c>
      <c r="L40" s="21" t="str">
        <f t="array" ref="L40">INDEX($C$3:$C$302,SMALL(IF($K$2=$E$3:$E$302,ROW($E$3:$E$302)-ROW($E$3)+1),ROW(38:38))) &amp; " " &amp; INDEX($D$3:$D$302,SMALL(IF($K$2=$E$3:$E$302,ROW($E$3:$E$302)-ROW($E$3)+1),ROW(38:38)))</f>
        <v>Jordan Howard PHI</v>
      </c>
      <c r="M40" s="22">
        <f t="array" ref="M40">INDEX($B$3:$B$302,SMALL(IF($K$2=$E$3:$E$302,ROW($E$3:$E$302)-ROW($E$3)+1),ROW(38:38)))</f>
        <v>98</v>
      </c>
      <c r="O40" s="12">
        <f t="shared" si="3"/>
        <v>38</v>
      </c>
      <c r="P40" s="21" t="str">
        <f t="array" ref="P40">INDEX($C$3:$C$302,SMALL(IF($O$2=$E$3:$E$302,ROW($E$3:$E$302)-ROW($E$3)+1),ROW(38:38))) &amp; " " &amp; INDEX($D$3:$D$302,SMALL(IF($O$2=$E$3:$E$302,ROW($E$3:$E$302)-ROW($E$3)+1),ROW(38:38)))</f>
        <v>Corey Davis TEN</v>
      </c>
      <c r="Q40" s="22">
        <f t="array" ref="Q40">INDEX($B$3:$B$302,SMALL(IF($O$2=$E$3:$E$302,ROW($E$3:$E$302)-ROW($E$3)+1),ROW(38:38)))</f>
        <v>90</v>
      </c>
    </row>
    <row r="41" spans="2:17" x14ac:dyDescent="0.35">
      <c r="B41" s="12">
        <f t="shared" si="0"/>
        <v>39</v>
      </c>
      <c r="C41" s="21" t="str">
        <f>'Default Rankings Import'!D40</f>
        <v>Stefon Diggs</v>
      </c>
      <c r="D41" s="21" t="str">
        <f>'Default Rankings Import'!E40</f>
        <v>MIN</v>
      </c>
      <c r="E41" s="22" t="str">
        <f>IF(LEFT('Default Rankings Import'!F40,1)="D",LEFT('Default Rankings Import'!F40,3),IF(LEFT('Default Rankings Import'!F40,1)="K",LEFT('Default Rankings Import'!F40,1),LEFT('Default Rankings Import'!F40,2)))</f>
        <v>WR</v>
      </c>
      <c r="K41" s="12">
        <f t="shared" si="2"/>
        <v>39</v>
      </c>
      <c r="L41" s="21" t="str">
        <f t="array" ref="L41">INDEX($C$3:$C$302,SMALL(IF($K$2=$E$3:$E$302,ROW($E$3:$E$302)-ROW($E$3)+1),ROW(39:39))) &amp; " " &amp; INDEX($D$3:$D$302,SMALL(IF($K$2=$E$3:$E$302,ROW($E$3:$E$302)-ROW($E$3)+1),ROW(39:39)))</f>
        <v>Peyton Barber TB</v>
      </c>
      <c r="M41" s="22">
        <f t="array" ref="M41">INDEX($B$3:$B$302,SMALL(IF($K$2=$E$3:$E$302,ROW($E$3:$E$302)-ROW($E$3)+1),ROW(39:39)))</f>
        <v>99</v>
      </c>
      <c r="O41" s="12">
        <f t="shared" si="3"/>
        <v>39</v>
      </c>
      <c r="P41" s="21" t="str">
        <f t="array" ref="P41">INDEX($C$3:$C$302,SMALL(IF($O$2=$E$3:$E$302,ROW($E$3:$E$302)-ROW($E$3)+1),ROW(39:39))) &amp; " " &amp; INDEX($D$3:$D$302,SMALL(IF($O$2=$E$3:$E$302,ROW($E$3:$E$302)-ROW($E$3)+1),ROW(39:39)))</f>
        <v>Jamison Crowder NYJ</v>
      </c>
      <c r="Q41" s="22">
        <f t="array" ref="Q41">INDEX($B$3:$B$302,SMALL(IF($O$2=$E$3:$E$302,ROW($E$3:$E$302)-ROW($E$3)+1),ROW(39:39)))</f>
        <v>91</v>
      </c>
    </row>
    <row r="42" spans="2:17" x14ac:dyDescent="0.35">
      <c r="B42" s="12">
        <f t="shared" si="0"/>
        <v>40</v>
      </c>
      <c r="C42" s="21" t="str">
        <f>'Default Rankings Import'!D41</f>
        <v>Robert Woods</v>
      </c>
      <c r="D42" s="21" t="str">
        <f>'Default Rankings Import'!E41</f>
        <v>LAR</v>
      </c>
      <c r="E42" s="22" t="str">
        <f>IF(LEFT('Default Rankings Import'!F41,1)="D",LEFT('Default Rankings Import'!F41,3),IF(LEFT('Default Rankings Import'!F41,1)="K",LEFT('Default Rankings Import'!F41,1),LEFT('Default Rankings Import'!F41,2)))</f>
        <v>WR</v>
      </c>
      <c r="K42" s="12">
        <f t="shared" si="2"/>
        <v>40</v>
      </c>
      <c r="L42" s="21" t="str">
        <f t="array" ref="L42">INDEX($C$3:$C$302,SMALL(IF($K$2=$E$3:$E$302,ROW($E$3:$E$302)-ROW($E$3)+1),ROW(40:40))) &amp; " " &amp; INDEX($D$3:$D$302,SMALL(IF($K$2=$E$3:$E$302,ROW($E$3:$E$302)-ROW($E$3)+1),ROW(40:40)))</f>
        <v>Matt Breida SF</v>
      </c>
      <c r="M42" s="22">
        <f t="array" ref="M42">INDEX($B$3:$B$302,SMALL(IF($K$2=$E$3:$E$302,ROW($E$3:$E$302)-ROW($E$3)+1),ROW(40:40)))</f>
        <v>100</v>
      </c>
      <c r="O42" s="12">
        <f t="shared" si="3"/>
        <v>40</v>
      </c>
      <c r="P42" s="21" t="str">
        <f t="array" ref="P42">INDEX($C$3:$C$302,SMALL(IF($O$2=$E$3:$E$302,ROW($E$3:$E$302)-ROW($E$3)+1),ROW(40:40))) &amp; " " &amp; INDEX($D$3:$D$302,SMALL(IF($O$2=$E$3:$E$302,ROW($E$3:$E$302)-ROW($E$3)+1),ROW(40:40)))</f>
        <v>Curtis Samuel CAR</v>
      </c>
      <c r="Q42" s="22">
        <f t="array" ref="Q42">INDEX($B$3:$B$302,SMALL(IF($O$2=$E$3:$E$302,ROW($E$3:$E$302)-ROW($E$3)+1),ROW(40:40)))</f>
        <v>92</v>
      </c>
    </row>
    <row r="43" spans="2:17" x14ac:dyDescent="0.35">
      <c r="B43" s="12">
        <f t="shared" si="0"/>
        <v>41</v>
      </c>
      <c r="C43" s="21" t="str">
        <f>'Default Rankings Import'!D42</f>
        <v>Kenny Golladay</v>
      </c>
      <c r="D43" s="21" t="str">
        <f>'Default Rankings Import'!E42</f>
        <v>DET</v>
      </c>
      <c r="E43" s="22" t="str">
        <f>IF(LEFT('Default Rankings Import'!F42,1)="D",LEFT('Default Rankings Import'!F42,3),IF(LEFT('Default Rankings Import'!F42,1)="K",LEFT('Default Rankings Import'!F42,1),LEFT('Default Rankings Import'!F42,2)))</f>
        <v>WR</v>
      </c>
      <c r="K43" s="12">
        <f t="shared" si="2"/>
        <v>41</v>
      </c>
      <c r="L43" s="21" t="str">
        <f t="array" ref="L43">INDEX($C$3:$C$302,SMALL(IF($K$2=$E$3:$E$302,ROW($E$3:$E$302)-ROW($E$3)+1),ROW(41:41))) &amp; " " &amp; INDEX($D$3:$D$302,SMALL(IF($K$2=$E$3:$E$302,ROW($E$3:$E$302)-ROW($E$3)+1),ROW(41:41)))</f>
        <v>Latavius Murray NO</v>
      </c>
      <c r="M43" s="22">
        <f t="array" ref="M43">INDEX($B$3:$B$302,SMALL(IF($K$2=$E$3:$E$302,ROW($E$3:$E$302)-ROW($E$3)+1),ROW(41:41)))</f>
        <v>101</v>
      </c>
      <c r="O43" s="12">
        <f t="shared" si="3"/>
        <v>41</v>
      </c>
      <c r="P43" s="21" t="str">
        <f t="array" ref="P43">INDEX($C$3:$C$302,SMALL(IF($O$2=$E$3:$E$302,ROW($E$3:$E$302)-ROW($E$3)+1),ROW(41:41))) &amp; " " &amp; INDEX($D$3:$D$302,SMALL(IF($O$2=$E$3:$E$302,ROW($E$3:$E$302)-ROW($E$3)+1),ROW(41:41)))</f>
        <v>Josh Gordon NE</v>
      </c>
      <c r="Q43" s="22">
        <f t="array" ref="Q43">INDEX($B$3:$B$302,SMALL(IF($O$2=$E$3:$E$302,ROW($E$3:$E$302)-ROW($E$3)+1),ROW(41:41)))</f>
        <v>93</v>
      </c>
    </row>
    <row r="44" spans="2:17" x14ac:dyDescent="0.35">
      <c r="B44" s="12">
        <f t="shared" si="0"/>
        <v>42</v>
      </c>
      <c r="C44" s="21" t="str">
        <f>'Default Rankings Import'!D43</f>
        <v>Cooper Kupp</v>
      </c>
      <c r="D44" s="21" t="str">
        <f>'Default Rankings Import'!E43</f>
        <v>LAR</v>
      </c>
      <c r="E44" s="22" t="str">
        <f>IF(LEFT('Default Rankings Import'!F43,1)="D",LEFT('Default Rankings Import'!F43,3),IF(LEFT('Default Rankings Import'!F43,1)="K",LEFT('Default Rankings Import'!F43,1),LEFT('Default Rankings Import'!F43,2)))</f>
        <v>WR</v>
      </c>
      <c r="K44" s="12">
        <f t="shared" si="2"/>
        <v>42</v>
      </c>
      <c r="L44" s="21" t="str">
        <f t="array" ref="L44">INDEX($C$3:$C$302,SMALL(IF($K$2=$E$3:$E$302,ROW($E$3:$E$302)-ROW($E$3)+1),ROW(42:42))) &amp; " " &amp; INDEX($D$3:$D$302,SMALL(IF($K$2=$E$3:$E$302,ROW($E$3:$E$302)-ROW($E$3)+1),ROW(42:42)))</f>
        <v>LeSean McCoy BUF</v>
      </c>
      <c r="M44" s="22">
        <f t="array" ref="M44">INDEX($B$3:$B$302,SMALL(IF($K$2=$E$3:$E$302,ROW($E$3:$E$302)-ROW($E$3)+1),ROW(42:42)))</f>
        <v>102</v>
      </c>
      <c r="O44" s="12">
        <f t="shared" si="3"/>
        <v>42</v>
      </c>
      <c r="P44" s="21" t="str">
        <f t="array" ref="P44">INDEX($C$3:$C$302,SMALL(IF($O$2=$E$3:$E$302,ROW($E$3:$E$302)-ROW($E$3)+1),ROW(42:42))) &amp; " " &amp; INDEX($D$3:$D$302,SMALL(IF($O$2=$E$3:$E$302,ROW($E$3:$E$302)-ROW($E$3)+1),ROW(42:42)))</f>
        <v>Larry Fitzgerald ARI</v>
      </c>
      <c r="Q44" s="22">
        <f t="array" ref="Q44">INDEX($B$3:$B$302,SMALL(IF($O$2=$E$3:$E$302,ROW($E$3:$E$302)-ROW($E$3)+1),ROW(42:42)))</f>
        <v>94</v>
      </c>
    </row>
    <row r="45" spans="2:17" x14ac:dyDescent="0.35">
      <c r="B45" s="12">
        <f t="shared" si="0"/>
        <v>43</v>
      </c>
      <c r="C45" s="21" t="str">
        <f>'Default Rankings Import'!D44</f>
        <v>Patrick Mahomes</v>
      </c>
      <c r="D45" s="21" t="str">
        <f>'Default Rankings Import'!E44</f>
        <v>KC</v>
      </c>
      <c r="E45" s="22" t="str">
        <f>IF(LEFT('Default Rankings Import'!F44,1)="D",LEFT('Default Rankings Import'!F44,3),IF(LEFT('Default Rankings Import'!F44,1)="K",LEFT('Default Rankings Import'!F44,1),LEFT('Default Rankings Import'!F44,2)))</f>
        <v>QB</v>
      </c>
      <c r="K45" s="12">
        <f t="shared" si="2"/>
        <v>43</v>
      </c>
      <c r="L45" s="21" t="str">
        <f t="array" ref="L45">INDEX($C$3:$C$302,SMALL(IF($K$2=$E$3:$E$302,ROW($E$3:$E$302)-ROW($E$3)+1),ROW(43:43))) &amp; " " &amp; INDEX($D$3:$D$302,SMALL(IF($K$2=$E$3:$E$302,ROW($E$3:$E$302)-ROW($E$3)+1),ROW(43:43)))</f>
        <v>Carlos Hyde KC</v>
      </c>
      <c r="M45" s="22">
        <f t="array" ref="M45">INDEX($B$3:$B$302,SMALL(IF($K$2=$E$3:$E$302,ROW($E$3:$E$302)-ROW($E$3)+1),ROW(43:43)))</f>
        <v>103</v>
      </c>
      <c r="O45" s="12">
        <f t="shared" si="3"/>
        <v>43</v>
      </c>
      <c r="P45" s="21" t="str">
        <f t="array" ref="P45">INDEX($C$3:$C$302,SMALL(IF($O$2=$E$3:$E$302,ROW($E$3:$E$302)-ROW($E$3)+1),ROW(43:43))) &amp; " " &amp; INDEX($D$3:$D$302,SMALL(IF($O$2=$E$3:$E$302,ROW($E$3:$E$302)-ROW($E$3)+1),ROW(43:43)))</f>
        <v>Courtland Sutton DEN</v>
      </c>
      <c r="Q45" s="22">
        <f t="array" ref="Q45">INDEX($B$3:$B$302,SMALL(IF($O$2=$E$3:$E$302,ROW($E$3:$E$302)-ROW($E$3)+1),ROW(43:43)))</f>
        <v>95</v>
      </c>
    </row>
    <row r="46" spans="2:17" x14ac:dyDescent="0.35">
      <c r="B46" s="12">
        <f t="shared" si="0"/>
        <v>44</v>
      </c>
      <c r="C46" s="21" t="str">
        <f>'Default Rankings Import'!D45</f>
        <v>Damien Williams</v>
      </c>
      <c r="D46" s="21" t="str">
        <f>'Default Rankings Import'!E45</f>
        <v>KC</v>
      </c>
      <c r="E46" s="22" t="str">
        <f>IF(LEFT('Default Rankings Import'!F45,1)="D",LEFT('Default Rankings Import'!F45,3),IF(LEFT('Default Rankings Import'!F45,1)="K",LEFT('Default Rankings Import'!F45,1),LEFT('Default Rankings Import'!F45,2)))</f>
        <v>RB</v>
      </c>
      <c r="K46" s="12">
        <f t="shared" si="2"/>
        <v>44</v>
      </c>
      <c r="L46" s="21" t="str">
        <f t="array" ref="L46">INDEX($C$3:$C$302,SMALL(IF($K$2=$E$3:$E$302,ROW($E$3:$E$302)-ROW($E$3)+1),ROW(44:44))) &amp; " " &amp; INDEX($D$3:$D$302,SMALL(IF($K$2=$E$3:$E$302,ROW($E$3:$E$302)-ROW($E$3)+1),ROW(44:44)))</f>
        <v>Darrell Henderson LAR</v>
      </c>
      <c r="M46" s="22">
        <f t="array" ref="M46">INDEX($B$3:$B$302,SMALL(IF($K$2=$E$3:$E$302,ROW($E$3:$E$302)-ROW($E$3)+1),ROW(44:44)))</f>
        <v>104</v>
      </c>
      <c r="O46" s="12">
        <f t="shared" si="3"/>
        <v>44</v>
      </c>
      <c r="P46" s="21" t="str">
        <f t="array" ref="P46">INDEX($C$3:$C$302,SMALL(IF($O$2=$E$3:$E$302,ROW($E$3:$E$302)-ROW($E$3)+1),ROW(44:44))) &amp; " " &amp; INDEX($D$3:$D$302,SMALL(IF($O$2=$E$3:$E$302,ROW($E$3:$E$302)-ROW($E$3)+1),ROW(44:44)))</f>
        <v>Keke Coutee HOU</v>
      </c>
      <c r="Q46" s="22">
        <f t="array" ref="Q46">INDEX($B$3:$B$302,SMALL(IF($O$2=$E$3:$E$302,ROW($E$3:$E$302)-ROW($E$3)+1),ROW(44:44)))</f>
        <v>96</v>
      </c>
    </row>
    <row r="47" spans="2:17" x14ac:dyDescent="0.35">
      <c r="B47" s="12">
        <f t="shared" si="0"/>
        <v>45</v>
      </c>
      <c r="C47" s="21" t="str">
        <f>'Default Rankings Import'!D46</f>
        <v>Mark Ingram</v>
      </c>
      <c r="D47" s="21" t="str">
        <f>'Default Rankings Import'!E46</f>
        <v>BAL</v>
      </c>
      <c r="E47" s="22" t="str">
        <f>IF(LEFT('Default Rankings Import'!F46,1)="D",LEFT('Default Rankings Import'!F46,3),IF(LEFT('Default Rankings Import'!F46,1)="K",LEFT('Default Rankings Import'!F46,1),LEFT('Default Rankings Import'!F46,2)))</f>
        <v>RB</v>
      </c>
      <c r="K47" s="12">
        <f t="shared" si="2"/>
        <v>45</v>
      </c>
      <c r="L47" s="21" t="str">
        <f t="array" ref="L47">INDEX($C$3:$C$302,SMALL(IF($K$2=$E$3:$E$302,ROW($E$3:$E$302)-ROW($E$3)+1),ROW(45:45))) &amp; " " &amp; INDEX($D$3:$D$302,SMALL(IF($K$2=$E$3:$E$302,ROW($E$3:$E$302)-ROW($E$3)+1),ROW(45:45)))</f>
        <v>Ronald Jones TB</v>
      </c>
      <c r="M47" s="22">
        <f t="array" ref="M47">INDEX($B$3:$B$302,SMALL(IF($K$2=$E$3:$E$302,ROW($E$3:$E$302)-ROW($E$3)+1),ROW(45:45)))</f>
        <v>135</v>
      </c>
      <c r="O47" s="12">
        <f t="shared" si="3"/>
        <v>45</v>
      </c>
      <c r="P47" s="21" t="str">
        <f t="array" ref="P47">INDEX($C$3:$C$302,SMALL(IF($O$2=$E$3:$E$302,ROW($E$3:$E$302)-ROW($E$3)+1),ROW(45:45))) &amp; " " &amp; INDEX($D$3:$D$302,SMALL(IF($O$2=$E$3:$E$302,ROW($E$3:$E$302)-ROW($E$3)+1),ROW(45:45)))</f>
        <v>Michael Gallup DAL</v>
      </c>
      <c r="Q47" s="22">
        <f t="array" ref="Q47">INDEX($B$3:$B$302,SMALL(IF($O$2=$E$3:$E$302,ROW($E$3:$E$302)-ROW($E$3)+1),ROW(45:45)))</f>
        <v>97</v>
      </c>
    </row>
    <row r="48" spans="2:17" x14ac:dyDescent="0.35">
      <c r="B48" s="12">
        <f t="shared" si="0"/>
        <v>46</v>
      </c>
      <c r="C48" s="21" t="str">
        <f>'Default Rankings Import'!D47</f>
        <v>Alshon Jeffery</v>
      </c>
      <c r="D48" s="21" t="str">
        <f>'Default Rankings Import'!E47</f>
        <v>PHI</v>
      </c>
      <c r="E48" s="22" t="str">
        <f>IF(LEFT('Default Rankings Import'!F47,1)="D",LEFT('Default Rankings Import'!F47,3),IF(LEFT('Default Rankings Import'!F47,1)="K",LEFT('Default Rankings Import'!F47,1),LEFT('Default Rankings Import'!F47,2)))</f>
        <v>WR</v>
      </c>
      <c r="K48" s="12">
        <f t="shared" si="2"/>
        <v>46</v>
      </c>
      <c r="L48" s="21" t="str">
        <f t="array" ref="L48">INDEX($C$3:$C$302,SMALL(IF($K$2=$E$3:$E$302,ROW($E$3:$E$302)-ROW($E$3)+1),ROW(46:46))) &amp; " " &amp; INDEX($D$3:$D$302,SMALL(IF($K$2=$E$3:$E$302,ROW($E$3:$E$302)-ROW($E$3)+1),ROW(46:46)))</f>
        <v>Jalen Richard OAK</v>
      </c>
      <c r="M48" s="22">
        <f t="array" ref="M48">INDEX($B$3:$B$302,SMALL(IF($K$2=$E$3:$E$302,ROW($E$3:$E$302)-ROW($E$3)+1),ROW(46:46)))</f>
        <v>136</v>
      </c>
      <c r="O48" s="12">
        <f t="shared" si="3"/>
        <v>46</v>
      </c>
      <c r="P48" s="21" t="str">
        <f t="array" ref="P48">INDEX($C$3:$C$302,SMALL(IF($O$2=$E$3:$E$302,ROW($E$3:$E$302)-ROW($E$3)+1),ROW(46:46))) &amp; " " &amp; INDEX($D$3:$D$302,SMALL(IF($O$2=$E$3:$E$302,ROW($E$3:$E$302)-ROW($E$3)+1),ROW(46:46)))</f>
        <v>Dante Pettis SF</v>
      </c>
      <c r="Q48" s="22">
        <f t="array" ref="Q48">INDEX($B$3:$B$302,SMALL(IF($O$2=$E$3:$E$302,ROW($E$3:$E$302)-ROW($E$3)+1),ROW(46:46)))</f>
        <v>105</v>
      </c>
    </row>
    <row r="49" spans="2:17" x14ac:dyDescent="0.35">
      <c r="B49" s="12">
        <f t="shared" si="0"/>
        <v>47</v>
      </c>
      <c r="C49" s="21" t="str">
        <f>'Default Rankings Import'!D48</f>
        <v>Chris Godwin</v>
      </c>
      <c r="D49" s="21" t="str">
        <f>'Default Rankings Import'!E48</f>
        <v>TB</v>
      </c>
      <c r="E49" s="22" t="str">
        <f>IF(LEFT('Default Rankings Import'!F48,1)="D",LEFT('Default Rankings Import'!F48,3),IF(LEFT('Default Rankings Import'!F48,1)="K",LEFT('Default Rankings Import'!F48,1),LEFT('Default Rankings Import'!F48,2)))</f>
        <v>WR</v>
      </c>
      <c r="K49" s="12">
        <f t="shared" si="2"/>
        <v>47</v>
      </c>
      <c r="L49" s="21" t="str">
        <f t="array" ref="L49">INDEX($C$3:$C$302,SMALL(IF($K$2=$E$3:$E$302,ROW($E$3:$E$302)-ROW($E$3)+1),ROW(47:47))) &amp; " " &amp; INDEX($D$3:$D$302,SMALL(IF($K$2=$E$3:$E$302,ROW($E$3:$E$302)-ROW($E$3)+1),ROW(47:47)))</f>
        <v>Dion Lewis TEN</v>
      </c>
      <c r="M49" s="22">
        <f t="array" ref="M49">INDEX($B$3:$B$302,SMALL(IF($K$2=$E$3:$E$302,ROW($E$3:$E$302)-ROW($E$3)+1),ROW(47:47)))</f>
        <v>137</v>
      </c>
      <c r="O49" s="12">
        <f t="shared" si="3"/>
        <v>47</v>
      </c>
      <c r="P49" s="21" t="str">
        <f t="array" ref="P49">INDEX($C$3:$C$302,SMALL(IF($O$2=$E$3:$E$302,ROW($E$3:$E$302)-ROW($E$3)+1),ROW(47:47))) &amp; " " &amp; INDEX($D$3:$D$302,SMALL(IF($O$2=$E$3:$E$302,ROW($E$3:$E$302)-ROW($E$3)+1),ROW(47:47)))</f>
        <v>Donte Moncrief PIT</v>
      </c>
      <c r="Q49" s="22">
        <f t="array" ref="Q49">INDEX($B$3:$B$302,SMALL(IF($O$2=$E$3:$E$302,ROW($E$3:$E$302)-ROW($E$3)+1),ROW(47:47)))</f>
        <v>106</v>
      </c>
    </row>
    <row r="50" spans="2:17" x14ac:dyDescent="0.35">
      <c r="B50" s="12">
        <f t="shared" si="0"/>
        <v>48</v>
      </c>
      <c r="C50" s="21" t="str">
        <f>'Default Rankings Import'!D49</f>
        <v>Tyler Lockett</v>
      </c>
      <c r="D50" s="21" t="str">
        <f>'Default Rankings Import'!E49</f>
        <v>SEA</v>
      </c>
      <c r="E50" s="22" t="str">
        <f>IF(LEFT('Default Rankings Import'!F49,1)="D",LEFT('Default Rankings Import'!F49,3),IF(LEFT('Default Rankings Import'!F49,1)="K",LEFT('Default Rankings Import'!F49,1),LEFT('Default Rankings Import'!F49,2)))</f>
        <v>WR</v>
      </c>
      <c r="K50" s="12">
        <f t="shared" si="2"/>
        <v>48</v>
      </c>
      <c r="L50" s="21" t="str">
        <f t="array" ref="L50">INDEX($C$3:$C$302,SMALL(IF($K$2=$E$3:$E$302,ROW($E$3:$E$302)-ROW($E$3)+1),ROW(48:48))) &amp; " " &amp; INDEX($D$3:$D$302,SMALL(IF($K$2=$E$3:$E$302,ROW($E$3:$E$302)-ROW($E$3)+1),ROW(48:48)))</f>
        <v>Giovani Bernard CIN</v>
      </c>
      <c r="M50" s="22">
        <f t="array" ref="M50">INDEX($B$3:$B$302,SMALL(IF($K$2=$E$3:$E$302,ROW($E$3:$E$302)-ROW($E$3)+1),ROW(48:48)))</f>
        <v>138</v>
      </c>
      <c r="O50" s="12">
        <f t="shared" si="3"/>
        <v>48</v>
      </c>
      <c r="P50" s="21" t="str">
        <f t="array" ref="P50">INDEX($C$3:$C$302,SMALL(IF($O$2=$E$3:$E$302,ROW($E$3:$E$302)-ROW($E$3)+1),ROW(48:48))) &amp; " " &amp; INDEX($D$3:$D$302,SMALL(IF($O$2=$E$3:$E$302,ROW($E$3:$E$302)-ROW($E$3)+1),ROW(48:48)))</f>
        <v>James Washington PIT</v>
      </c>
      <c r="Q50" s="22">
        <f t="array" ref="Q50">INDEX($B$3:$B$302,SMALL(IF($O$2=$E$3:$E$302,ROW($E$3:$E$302)-ROW($E$3)+1),ROW(48:48)))</f>
        <v>107</v>
      </c>
    </row>
    <row r="51" spans="2:17" x14ac:dyDescent="0.35">
      <c r="B51" s="12">
        <f t="shared" si="0"/>
        <v>49</v>
      </c>
      <c r="C51" s="21" t="str">
        <f>'Default Rankings Import'!D50</f>
        <v>Mike Williams</v>
      </c>
      <c r="D51" s="21" t="str">
        <f>'Default Rankings Import'!E50</f>
        <v>LAC</v>
      </c>
      <c r="E51" s="22" t="str">
        <f>IF(LEFT('Default Rankings Import'!F50,1)="D",LEFT('Default Rankings Import'!F50,3),IF(LEFT('Default Rankings Import'!F50,1)="K",LEFT('Default Rankings Import'!F50,1),LEFT('Default Rankings Import'!F50,2)))</f>
        <v>WR</v>
      </c>
      <c r="K51" s="12">
        <f t="shared" si="2"/>
        <v>49</v>
      </c>
      <c r="L51" s="21" t="str">
        <f t="array" ref="L51">INDEX($C$3:$C$302,SMALL(IF($K$2=$E$3:$E$302,ROW($E$3:$E$302)-ROW($E$3)+1),ROW(49:49))) &amp; " " &amp; INDEX($D$3:$D$302,SMALL(IF($K$2=$E$3:$E$302,ROW($E$3:$E$302)-ROW($E$3)+1),ROW(49:49)))</f>
        <v>Kalen Ballage MIA</v>
      </c>
      <c r="M51" s="22">
        <f t="array" ref="M51">INDEX($B$3:$B$302,SMALL(IF($K$2=$E$3:$E$302,ROW($E$3:$E$302)-ROW($E$3)+1),ROW(49:49)))</f>
        <v>169</v>
      </c>
      <c r="O51" s="12">
        <f t="shared" si="3"/>
        <v>49</v>
      </c>
      <c r="P51" s="21" t="str">
        <f t="array" ref="P51">INDEX($C$3:$C$302,SMALL(IF($O$2=$E$3:$E$302,ROW($E$3:$E$302)-ROW($E$3)+1),ROW(49:49))) &amp; " " &amp; INDEX($D$3:$D$302,SMALL(IF($O$2=$E$3:$E$302,ROW($E$3:$E$302)-ROW($E$3)+1),ROW(49:49)))</f>
        <v>Geronimo Allison GB</v>
      </c>
      <c r="Q51" s="22">
        <f t="array" ref="Q51">INDEX($B$3:$B$302,SMALL(IF($O$2=$E$3:$E$302,ROW($E$3:$E$302)-ROW($E$3)+1),ROW(49:49)))</f>
        <v>108</v>
      </c>
    </row>
    <row r="52" spans="2:17" x14ac:dyDescent="0.35">
      <c r="B52" s="12">
        <f t="shared" si="0"/>
        <v>50</v>
      </c>
      <c r="C52" s="21" t="str">
        <f>'Default Rankings Import'!D51</f>
        <v>DJ Moore</v>
      </c>
      <c r="D52" s="21" t="str">
        <f>'Default Rankings Import'!E51</f>
        <v>CAR</v>
      </c>
      <c r="E52" s="22" t="str">
        <f>IF(LEFT('Default Rankings Import'!F51,1)="D",LEFT('Default Rankings Import'!F51,3),IF(LEFT('Default Rankings Import'!F51,1)="K",LEFT('Default Rankings Import'!F51,1),LEFT('Default Rankings Import'!F51,2)))</f>
        <v>WR</v>
      </c>
      <c r="K52" s="12">
        <f t="shared" si="2"/>
        <v>50</v>
      </c>
      <c r="L52" s="21" t="str">
        <f t="array" ref="L52">INDEX($C$3:$C$302,SMALL(IF($K$2=$E$3:$E$302,ROW($E$3:$E$302)-ROW($E$3)+1),ROW(50:50))) &amp; " " &amp; INDEX($D$3:$D$302,SMALL(IF($K$2=$E$3:$E$302,ROW($E$3:$E$302)-ROW($E$3)+1),ROW(50:50)))</f>
        <v>Jaylen Samuels PIT</v>
      </c>
      <c r="M52" s="22">
        <f t="array" ref="M52">INDEX($B$3:$B$302,SMALL(IF($K$2=$E$3:$E$302,ROW($E$3:$E$302)-ROW($E$3)+1),ROW(50:50)))</f>
        <v>170</v>
      </c>
      <c r="O52" s="12">
        <f t="shared" si="3"/>
        <v>50</v>
      </c>
      <c r="P52" s="21" t="str">
        <f t="array" ref="P52">INDEX($C$3:$C$302,SMALL(IF($O$2=$E$3:$E$302,ROW($E$3:$E$302)-ROW($E$3)+1),ROW(50:50))) &amp; " " &amp; INDEX($D$3:$D$302,SMALL(IF($O$2=$E$3:$E$302,ROW($E$3:$E$302)-ROW($E$3)+1),ROW(50:50)))</f>
        <v>Marquez Valdes-Scantling GB</v>
      </c>
      <c r="Q52" s="22">
        <f t="array" ref="Q52">INDEX($B$3:$B$302,SMALL(IF($O$2=$E$3:$E$302,ROW($E$3:$E$302)-ROW($E$3)+1),ROW(50:50)))</f>
        <v>119</v>
      </c>
    </row>
    <row r="53" spans="2:17" x14ac:dyDescent="0.35">
      <c r="B53" s="12">
        <f t="shared" si="0"/>
        <v>51</v>
      </c>
      <c r="C53" s="21" t="str">
        <f>'Default Rankings Import'!D52</f>
        <v>Tyler Boyd</v>
      </c>
      <c r="D53" s="21" t="str">
        <f>'Default Rankings Import'!E52</f>
        <v>CIN</v>
      </c>
      <c r="E53" s="22" t="str">
        <f>IF(LEFT('Default Rankings Import'!F52,1)="D",LEFT('Default Rankings Import'!F52,3),IF(LEFT('Default Rankings Import'!F52,1)="K",LEFT('Default Rankings Import'!F52,1),LEFT('Default Rankings Import'!F52,2)))</f>
        <v>WR</v>
      </c>
      <c r="K53" s="12">
        <f t="shared" si="2"/>
        <v>51</v>
      </c>
      <c r="L53" s="21" t="str">
        <f t="array" ref="L53">INDEX($C$3:$C$302,SMALL(IF($K$2=$E$3:$E$302,ROW($E$3:$E$302)-ROW($E$3)+1),ROW(51:51))) &amp; " " &amp; INDEX($D$3:$D$302,SMALL(IF($K$2=$E$3:$E$302,ROW($E$3:$E$302)-ROW($E$3)+1),ROW(51:51)))</f>
        <v>Devin Singletary BUF</v>
      </c>
      <c r="M53" s="22">
        <f t="array" ref="M53">INDEX($B$3:$B$302,SMALL(IF($K$2=$E$3:$E$302,ROW($E$3:$E$302)-ROW($E$3)+1),ROW(51:51)))</f>
        <v>171</v>
      </c>
      <c r="O53" s="12">
        <f t="shared" si="3"/>
        <v>51</v>
      </c>
      <c r="P53" s="21" t="str">
        <f t="array" ref="P53">INDEX($C$3:$C$302,SMALL(IF($O$2=$E$3:$E$302,ROW($E$3:$E$302)-ROW($E$3)+1),ROW(51:51))) &amp; " " &amp; INDEX($D$3:$D$302,SMALL(IF($O$2=$E$3:$E$302,ROW($E$3:$E$302)-ROW($E$3)+1),ROW(51:51)))</f>
        <v>DeSean Jackson PHI</v>
      </c>
      <c r="Q53" s="22">
        <f t="array" ref="Q53">INDEX($B$3:$B$302,SMALL(IF($O$2=$E$3:$E$302,ROW($E$3:$E$302)-ROW($E$3)+1),ROW(51:51)))</f>
        <v>120</v>
      </c>
    </row>
    <row r="54" spans="2:17" x14ac:dyDescent="0.35">
      <c r="B54" s="12">
        <f t="shared" si="0"/>
        <v>52</v>
      </c>
      <c r="C54" s="21" t="str">
        <f>'Default Rankings Import'!D53</f>
        <v>Allen Robinson</v>
      </c>
      <c r="D54" s="21" t="str">
        <f>'Default Rankings Import'!E53</f>
        <v>CHI</v>
      </c>
      <c r="E54" s="22" t="str">
        <f>IF(LEFT('Default Rankings Import'!F53,1)="D",LEFT('Default Rankings Import'!F53,3),IF(LEFT('Default Rankings Import'!F53,1)="K",LEFT('Default Rankings Import'!F53,1),LEFT('Default Rankings Import'!F53,2)))</f>
        <v>WR</v>
      </c>
      <c r="K54" s="12">
        <f t="shared" si="2"/>
        <v>52</v>
      </c>
      <c r="L54" s="21" t="str">
        <f t="array" ref="L54">INDEX($C$3:$C$302,SMALL(IF($K$2=$E$3:$E$302,ROW($E$3:$E$302)-ROW($E$3)+1),ROW(52:52))) &amp; " " &amp; INDEX($D$3:$D$302,SMALL(IF($K$2=$E$3:$E$302,ROW($E$3:$E$302)-ROW($E$3)+1),ROW(52:52)))</f>
        <v>Tony Pollard DAL</v>
      </c>
      <c r="M54" s="22">
        <f t="array" ref="M54">INDEX($B$3:$B$302,SMALL(IF($K$2=$E$3:$E$302,ROW($E$3:$E$302)-ROW($E$3)+1),ROW(52:52)))</f>
        <v>172</v>
      </c>
      <c r="O54" s="12">
        <f t="shared" si="3"/>
        <v>52</v>
      </c>
      <c r="P54" s="21" t="str">
        <f t="array" ref="P54">INDEX($C$3:$C$302,SMALL(IF($O$2=$E$3:$E$302,ROW($E$3:$E$302)-ROW($E$3)+1),ROW(52:52))) &amp; " " &amp; INDEX($D$3:$D$302,SMALL(IF($O$2=$E$3:$E$302,ROW($E$3:$E$302)-ROW($E$3)+1),ROW(52:52)))</f>
        <v>Tyrell Williams OAK</v>
      </c>
      <c r="Q54" s="22">
        <f t="array" ref="Q54">INDEX($B$3:$B$302,SMALL(IF($O$2=$E$3:$E$302,ROW($E$3:$E$302)-ROW($E$3)+1),ROW(52:52)))</f>
        <v>121</v>
      </c>
    </row>
    <row r="55" spans="2:17" x14ac:dyDescent="0.35">
      <c r="B55" s="12">
        <f t="shared" si="0"/>
        <v>53</v>
      </c>
      <c r="C55" s="21" t="str">
        <f>'Default Rankings Import'!D54</f>
        <v>Calvin Ridley</v>
      </c>
      <c r="D55" s="21" t="str">
        <f>'Default Rankings Import'!E54</f>
        <v>ATL</v>
      </c>
      <c r="E55" s="22" t="str">
        <f>IF(LEFT('Default Rankings Import'!F54,1)="D",LEFT('Default Rankings Import'!F54,3),IF(LEFT('Default Rankings Import'!F54,1)="K",LEFT('Default Rankings Import'!F54,1),LEFT('Default Rankings Import'!F54,2)))</f>
        <v>WR</v>
      </c>
      <c r="K55" s="12">
        <f t="shared" si="2"/>
        <v>53</v>
      </c>
      <c r="L55" s="21" t="str">
        <f t="array" ref="L55">INDEX($C$3:$C$302,SMALL(IF($K$2=$E$3:$E$302,ROW($E$3:$E$302)-ROW($E$3)+1),ROW(53:53))) &amp; " " &amp; INDEX($D$3:$D$302,SMALL(IF($K$2=$E$3:$E$302,ROW($E$3:$E$302)-ROW($E$3)+1),ROW(53:53)))</f>
        <v>Justin Jackson LAC</v>
      </c>
      <c r="M55" s="22">
        <f t="array" ref="M55">INDEX($B$3:$B$302,SMALL(IF($K$2=$E$3:$E$302,ROW($E$3:$E$302)-ROW($E$3)+1),ROW(53:53)))</f>
        <v>173</v>
      </c>
      <c r="O55" s="12">
        <f t="shared" si="3"/>
        <v>53</v>
      </c>
      <c r="P55" s="21" t="str">
        <f t="array" ref="P55">INDEX($C$3:$C$302,SMALL(IF($O$2=$E$3:$E$302,ROW($E$3:$E$302)-ROW($E$3)+1),ROW(53:53))) &amp; " " &amp; INDEX($D$3:$D$302,SMALL(IF($O$2=$E$3:$E$302,ROW($E$3:$E$302)-ROW($E$3)+1),ROW(53:53)))</f>
        <v>Devin Funchess IND</v>
      </c>
      <c r="Q55" s="22">
        <f t="array" ref="Q55">INDEX($B$3:$B$302,SMALL(IF($O$2=$E$3:$E$302,ROW($E$3:$E$302)-ROW($E$3)+1),ROW(53:53)))</f>
        <v>122</v>
      </c>
    </row>
    <row r="56" spans="2:17" x14ac:dyDescent="0.35">
      <c r="B56" s="12">
        <f t="shared" si="0"/>
        <v>54</v>
      </c>
      <c r="C56" s="21" t="str">
        <f>'Default Rankings Import'!D55</f>
        <v>Sammy Watkins</v>
      </c>
      <c r="D56" s="21" t="str">
        <f>'Default Rankings Import'!E55</f>
        <v>KC</v>
      </c>
      <c r="E56" s="22" t="str">
        <f>IF(LEFT('Default Rankings Import'!F55,1)="D",LEFT('Default Rankings Import'!F55,3),IF(LEFT('Default Rankings Import'!F55,1)="K",LEFT('Default Rankings Import'!F55,1),LEFT('Default Rankings Import'!F55,2)))</f>
        <v>WR</v>
      </c>
      <c r="K56" s="12">
        <f t="shared" si="2"/>
        <v>54</v>
      </c>
      <c r="L56" s="21" t="str">
        <f t="array" ref="L56">INDEX($C$3:$C$302,SMALL(IF($K$2=$E$3:$E$302,ROW($E$3:$E$302)-ROW($E$3)+1),ROW(54:54))) &amp; " " &amp; INDEX($D$3:$D$302,SMALL(IF($K$2=$E$3:$E$302,ROW($E$3:$E$302)-ROW($E$3)+1),ROW(54:54)))</f>
        <v>Chris Thompson WAS</v>
      </c>
      <c r="M56" s="22">
        <f t="array" ref="M56">INDEX($B$3:$B$302,SMALL(IF($K$2=$E$3:$E$302,ROW($E$3:$E$302)-ROW($E$3)+1),ROW(54:54)))</f>
        <v>182</v>
      </c>
      <c r="O56" s="12">
        <f t="shared" si="3"/>
        <v>54</v>
      </c>
      <c r="P56" s="21" t="str">
        <f t="array" ref="P56">INDEX($C$3:$C$302,SMALL(IF($O$2=$E$3:$E$302,ROW($E$3:$E$302)-ROW($E$3)+1),ROW(54:54))) &amp; " " &amp; INDEX($D$3:$D$302,SMALL(IF($O$2=$E$3:$E$302,ROW($E$3:$E$302)-ROW($E$3)+1),ROW(54:54)))</f>
        <v>Anthony Miller CHI</v>
      </c>
      <c r="Q56" s="22">
        <f t="array" ref="Q56">INDEX($B$3:$B$302,SMALL(IF($O$2=$E$3:$E$302,ROW($E$3:$E$302)-ROW($E$3)+1),ROW(54:54)))</f>
        <v>123</v>
      </c>
    </row>
    <row r="57" spans="2:17" x14ac:dyDescent="0.35">
      <c r="B57" s="12">
        <f t="shared" si="0"/>
        <v>55</v>
      </c>
      <c r="C57" s="21" t="str">
        <f>'Default Rankings Import'!D56</f>
        <v>A.J. Green</v>
      </c>
      <c r="D57" s="21" t="str">
        <f>'Default Rankings Import'!E56</f>
        <v>CIN</v>
      </c>
      <c r="E57" s="22" t="str">
        <f>IF(LEFT('Default Rankings Import'!F56,1)="D",LEFT('Default Rankings Import'!F56,3),IF(LEFT('Default Rankings Import'!F56,1)="K",LEFT('Default Rankings Import'!F56,1),LEFT('Default Rankings Import'!F56,2)))</f>
        <v>WR</v>
      </c>
      <c r="K57" s="12">
        <f t="shared" si="2"/>
        <v>55</v>
      </c>
      <c r="L57" s="21" t="str">
        <f t="array" ref="L57">INDEX($C$3:$C$302,SMALL(IF($K$2=$E$3:$E$302,ROW($E$3:$E$302)-ROW($E$3)+1),ROW(55:55))) &amp; " " &amp; INDEX($D$3:$D$302,SMALL(IF($K$2=$E$3:$E$302,ROW($E$3:$E$302)-ROW($E$3)+1),ROW(55:55)))</f>
        <v>Mike Davis CHI</v>
      </c>
      <c r="M57" s="22">
        <f t="array" ref="M57">INDEX($B$3:$B$302,SMALL(IF($K$2=$E$3:$E$302,ROW($E$3:$E$302)-ROW($E$3)+1),ROW(55:55)))</f>
        <v>183</v>
      </c>
      <c r="O57" s="12">
        <f t="shared" si="3"/>
        <v>55</v>
      </c>
      <c r="P57" s="21" t="str">
        <f t="array" ref="P57">INDEX($C$3:$C$302,SMALL(IF($O$2=$E$3:$E$302,ROW($E$3:$E$302)-ROW($E$3)+1),ROW(55:55))) &amp; " " &amp; INDEX($D$3:$D$302,SMALL(IF($O$2=$E$3:$E$302,ROW($E$3:$E$302)-ROW($E$3)+1),ROW(55:55)))</f>
        <v>DK Metcalf SEA</v>
      </c>
      <c r="Q57" s="22">
        <f t="array" ref="Q57">INDEX($B$3:$B$302,SMALL(IF($O$2=$E$3:$E$302,ROW($E$3:$E$302)-ROW($E$3)+1),ROW(55:55)))</f>
        <v>126</v>
      </c>
    </row>
    <row r="58" spans="2:17" x14ac:dyDescent="0.35">
      <c r="B58" s="12">
        <f t="shared" si="0"/>
        <v>56</v>
      </c>
      <c r="C58" s="21" t="str">
        <f>'Default Rankings Import'!D57</f>
        <v>James White</v>
      </c>
      <c r="D58" s="21" t="str">
        <f>'Default Rankings Import'!E57</f>
        <v>NE</v>
      </c>
      <c r="E58" s="22" t="str">
        <f>IF(LEFT('Default Rankings Import'!F57,1)="D",LEFT('Default Rankings Import'!F57,3),IF(LEFT('Default Rankings Import'!F57,1)="K",LEFT('Default Rankings Import'!F57,1),LEFT('Default Rankings Import'!F57,2)))</f>
        <v>RB</v>
      </c>
      <c r="K58" s="12">
        <f t="shared" si="2"/>
        <v>56</v>
      </c>
      <c r="L58" s="21" t="str">
        <f t="array" ref="L58">INDEX($C$3:$C$302,SMALL(IF($K$2=$E$3:$E$302,ROW($E$3:$E$302)-ROW($E$3)+1),ROW(56:56))) &amp; " " &amp; INDEX($D$3:$D$302,SMALL(IF($K$2=$E$3:$E$302,ROW($E$3:$E$302)-ROW($E$3)+1),ROW(56:56)))</f>
        <v>Jerick McKinnon SF</v>
      </c>
      <c r="M58" s="22">
        <f t="array" ref="M58">INDEX($B$3:$B$302,SMALL(IF($K$2=$E$3:$E$302,ROW($E$3:$E$302)-ROW($E$3)+1),ROW(56:56)))</f>
        <v>184</v>
      </c>
      <c r="O58" s="12">
        <f t="shared" si="3"/>
        <v>56</v>
      </c>
      <c r="P58" s="21" t="str">
        <f t="array" ref="P58">INDEX($C$3:$C$302,SMALL(IF($O$2=$E$3:$E$302,ROW($E$3:$E$302)-ROW($E$3)+1),ROW(56:56))) &amp; " " &amp; INDEX($D$3:$D$302,SMALL(IF($O$2=$E$3:$E$302,ROW($E$3:$E$302)-ROW($E$3)+1),ROW(56:56)))</f>
        <v>Kenny Stills MIA</v>
      </c>
      <c r="Q58" s="22">
        <f t="array" ref="Q58">INDEX($B$3:$B$302,SMALL(IF($O$2=$E$3:$E$302,ROW($E$3:$E$302)-ROW($E$3)+1),ROW(56:56)))</f>
        <v>127</v>
      </c>
    </row>
    <row r="59" spans="2:17" x14ac:dyDescent="0.35">
      <c r="B59" s="12">
        <f t="shared" si="0"/>
        <v>57</v>
      </c>
      <c r="C59" s="21" t="str">
        <f>'Default Rankings Import'!D58</f>
        <v>Sony Michel</v>
      </c>
      <c r="D59" s="21" t="str">
        <f>'Default Rankings Import'!E58</f>
        <v>NE</v>
      </c>
      <c r="E59" s="22" t="str">
        <f>IF(LEFT('Default Rankings Import'!F58,1)="D",LEFT('Default Rankings Import'!F58,3),IF(LEFT('Default Rankings Import'!F58,1)="K",LEFT('Default Rankings Import'!F58,1),LEFT('Default Rankings Import'!F58,2)))</f>
        <v>RB</v>
      </c>
      <c r="K59" s="12">
        <f t="shared" si="2"/>
        <v>57</v>
      </c>
      <c r="L59" s="21" t="str">
        <f t="array" ref="L59">INDEX($C$3:$C$302,SMALL(IF($K$2=$E$3:$E$302,ROW($E$3:$E$302)-ROW($E$3)+1),ROW(57:57))) &amp; " " &amp; INDEX($D$3:$D$302,SMALL(IF($K$2=$E$3:$E$302,ROW($E$3:$E$302)-ROW($E$3)+1),ROW(57:57)))</f>
        <v>Kareem Hunt CLE</v>
      </c>
      <c r="M59" s="22">
        <f t="array" ref="M59">INDEX($B$3:$B$302,SMALL(IF($K$2=$E$3:$E$302,ROW($E$3:$E$302)-ROW($E$3)+1),ROW(57:57)))</f>
        <v>185</v>
      </c>
      <c r="O59" s="12">
        <f t="shared" si="3"/>
        <v>57</v>
      </c>
      <c r="P59" s="21" t="str">
        <f t="array" ref="P59">INDEX($C$3:$C$302,SMALL(IF($O$2=$E$3:$E$302,ROW($E$3:$E$302)-ROW($E$3)+1),ROW(57:57))) &amp; " " &amp; INDEX($D$3:$D$302,SMALL(IF($O$2=$E$3:$E$302,ROW($E$3:$E$302)-ROW($E$3)+1),ROW(57:57)))</f>
        <v>Golden Tate NYG</v>
      </c>
      <c r="Q59" s="22">
        <f t="array" ref="Q59">INDEX($B$3:$B$302,SMALL(IF($O$2=$E$3:$E$302,ROW($E$3:$E$302)-ROW($E$3)+1),ROW(57:57)))</f>
        <v>128</v>
      </c>
    </row>
    <row r="60" spans="2:17" x14ac:dyDescent="0.35">
      <c r="B60" s="12">
        <f t="shared" si="0"/>
        <v>58</v>
      </c>
      <c r="C60" s="21" t="str">
        <f>'Default Rankings Import'!D59</f>
        <v>Kenyan Drake</v>
      </c>
      <c r="D60" s="21" t="str">
        <f>'Default Rankings Import'!E59</f>
        <v>MIA</v>
      </c>
      <c r="E60" s="22" t="str">
        <f>IF(LEFT('Default Rankings Import'!F59,1)="D",LEFT('Default Rankings Import'!F59,3),IF(LEFT('Default Rankings Import'!F59,1)="K",LEFT('Default Rankings Import'!F59,1),LEFT('Default Rankings Import'!F59,2)))</f>
        <v>RB</v>
      </c>
      <c r="K60" s="12">
        <f t="shared" si="2"/>
        <v>58</v>
      </c>
      <c r="L60" s="21" t="str">
        <f t="array" ref="L60">INDEX($C$3:$C$302,SMALL(IF($K$2=$E$3:$E$302,ROW($E$3:$E$302)-ROW($E$3)+1),ROW(58:58))) &amp; " " &amp; INDEX($D$3:$D$302,SMALL(IF($K$2=$E$3:$E$302,ROW($E$3:$E$302)-ROW($E$3)+1),ROW(58:58)))</f>
        <v>Darwin Thompson KC</v>
      </c>
      <c r="M60" s="22">
        <f t="array" ref="M60">INDEX($B$3:$B$302,SMALL(IF($K$2=$E$3:$E$302,ROW($E$3:$E$302)-ROW($E$3)+1),ROW(58:58)))</f>
        <v>186</v>
      </c>
      <c r="O60" s="12">
        <f t="shared" si="3"/>
        <v>58</v>
      </c>
      <c r="P60" s="21" t="str">
        <f t="array" ref="P60">INDEX($C$3:$C$302,SMALL(IF($O$2=$E$3:$E$302,ROW($E$3:$E$302)-ROW($E$3)+1),ROW(58:58))) &amp; " " &amp; INDEX($D$3:$D$302,SMALL(IF($O$2=$E$3:$E$302,ROW($E$3:$E$302)-ROW($E$3)+1),ROW(58:58)))</f>
        <v>Adam Humphries TEN</v>
      </c>
      <c r="Q60" s="22">
        <f t="array" ref="Q60">INDEX($B$3:$B$302,SMALL(IF($O$2=$E$3:$E$302,ROW($E$3:$E$302)-ROW($E$3)+1),ROW(58:58)))</f>
        <v>129</v>
      </c>
    </row>
    <row r="61" spans="2:17" x14ac:dyDescent="0.35">
      <c r="B61" s="12">
        <f t="shared" si="0"/>
        <v>59</v>
      </c>
      <c r="C61" s="21" t="str">
        <f>'Default Rankings Import'!D60</f>
        <v>David Montgomery</v>
      </c>
      <c r="D61" s="21" t="str">
        <f>'Default Rankings Import'!E60</f>
        <v>CHI</v>
      </c>
      <c r="E61" s="22" t="str">
        <f>IF(LEFT('Default Rankings Import'!F60,1)="D",LEFT('Default Rankings Import'!F60,3),IF(LEFT('Default Rankings Import'!F60,1)="K",LEFT('Default Rankings Import'!F60,1),LEFT('Default Rankings Import'!F60,2)))</f>
        <v>RB</v>
      </c>
      <c r="K61" s="12">
        <f t="shared" si="2"/>
        <v>59</v>
      </c>
      <c r="L61" s="21" t="str">
        <f t="array" ref="L61">INDEX($C$3:$C$302,SMALL(IF($K$2=$E$3:$E$302,ROW($E$3:$E$302)-ROW($E$3)+1),ROW(59:59))) &amp; " " &amp; INDEX($D$3:$D$302,SMALL(IF($K$2=$E$3:$E$302,ROW($E$3:$E$302)-ROW($E$3)+1),ROW(59:59)))</f>
        <v>Mark Walton MIA</v>
      </c>
      <c r="M61" s="22">
        <f t="array" ref="M61">INDEX($B$3:$B$302,SMALL(IF($K$2=$E$3:$E$302,ROW($E$3:$E$302)-ROW($E$3)+1),ROW(59:59)))</f>
        <v>191</v>
      </c>
      <c r="O61" s="12">
        <f t="shared" si="3"/>
        <v>59</v>
      </c>
      <c r="P61" s="21" t="str">
        <f t="array" ref="P61">INDEX($C$3:$C$302,SMALL(IF($O$2=$E$3:$E$302,ROW($E$3:$E$302)-ROW($E$3)+1),ROW(59:59))) &amp; " " &amp; INDEX($D$3:$D$302,SMALL(IF($O$2=$E$3:$E$302,ROW($E$3:$E$302)-ROW($E$3)+1),ROW(59:59)))</f>
        <v>Albert Wilson MIA</v>
      </c>
      <c r="Q61" s="22">
        <f t="array" ref="Q61">INDEX($B$3:$B$302,SMALL(IF($O$2=$E$3:$E$302,ROW($E$3:$E$302)-ROW($E$3)+1),ROW(59:59)))</f>
        <v>130</v>
      </c>
    </row>
    <row r="62" spans="2:17" x14ac:dyDescent="0.35">
      <c r="B62" s="12">
        <f t="shared" si="0"/>
        <v>60</v>
      </c>
      <c r="C62" s="21" t="str">
        <f>'Default Rankings Import'!D61</f>
        <v>Tarik Cohen</v>
      </c>
      <c r="D62" s="21" t="str">
        <f>'Default Rankings Import'!E61</f>
        <v>CHI</v>
      </c>
      <c r="E62" s="22" t="str">
        <f>IF(LEFT('Default Rankings Import'!F61,1)="D",LEFT('Default Rankings Import'!F61,3),IF(LEFT('Default Rankings Import'!F61,1)="K",LEFT('Default Rankings Import'!F61,1),LEFT('Default Rankings Import'!F61,2)))</f>
        <v>RB</v>
      </c>
      <c r="K62" s="12">
        <f t="shared" si="2"/>
        <v>60</v>
      </c>
      <c r="L62" s="21" t="str">
        <f t="array" ref="L62">INDEX($C$3:$C$302,SMALL(IF($K$2=$E$3:$E$302,ROW($E$3:$E$302)-ROW($E$3)+1),ROW(60:60))) &amp; " " &amp; INDEX($D$3:$D$302,SMALL(IF($K$2=$E$3:$E$302,ROW($E$3:$E$302)-ROW($E$3)+1),ROW(60:60)))</f>
        <v>Damien Harris NE</v>
      </c>
      <c r="M62" s="22">
        <f t="array" ref="M62">INDEX($B$3:$B$302,SMALL(IF($K$2=$E$3:$E$302,ROW($E$3:$E$302)-ROW($E$3)+1),ROW(60:60)))</f>
        <v>192</v>
      </c>
      <c r="O62" s="12">
        <f t="shared" si="3"/>
        <v>60</v>
      </c>
      <c r="P62" s="21" t="str">
        <f t="array" ref="P62">INDEX($C$3:$C$302,SMALL(IF($O$2=$E$3:$E$302,ROW($E$3:$E$302)-ROW($E$3)+1),ROW(60:60))) &amp; " " &amp; INDEX($D$3:$D$302,SMALL(IF($O$2=$E$3:$E$302,ROW($E$3:$E$302)-ROW($E$3)+1),ROW(60:60)))</f>
        <v>John Brown BUF</v>
      </c>
      <c r="Q62" s="22">
        <f t="array" ref="Q62">INDEX($B$3:$B$302,SMALL(IF($O$2=$E$3:$E$302,ROW($E$3:$E$302)-ROW($E$3)+1),ROW(60:60)))</f>
        <v>139</v>
      </c>
    </row>
    <row r="63" spans="2:17" x14ac:dyDescent="0.35">
      <c r="B63" s="12">
        <f t="shared" si="0"/>
        <v>61</v>
      </c>
      <c r="C63" s="21" t="str">
        <f>'Default Rankings Import'!D62</f>
        <v>Phillip Lindsay</v>
      </c>
      <c r="D63" s="21" t="str">
        <f>'Default Rankings Import'!E62</f>
        <v>DEN</v>
      </c>
      <c r="E63" s="22" t="str">
        <f>IF(LEFT('Default Rankings Import'!F62,1)="D",LEFT('Default Rankings Import'!F62,3),IF(LEFT('Default Rankings Import'!F62,1)="K",LEFT('Default Rankings Import'!F62,1),LEFT('Default Rankings Import'!F62,2)))</f>
        <v>RB</v>
      </c>
      <c r="K63" s="12">
        <f t="shared" si="2"/>
        <v>61</v>
      </c>
      <c r="L63" s="21" t="str">
        <f t="array" ref="L63">INDEX($C$3:$C$302,SMALL(IF($K$2=$E$3:$E$302,ROW($E$3:$E$302)-ROW($E$3)+1),ROW(61:61))) &amp; " " &amp; INDEX($D$3:$D$302,SMALL(IF($K$2=$E$3:$E$302,ROW($E$3:$E$302)-ROW($E$3)+1),ROW(61:61)))</f>
        <v>Justice Hill BAL</v>
      </c>
      <c r="M63" s="22">
        <f t="array" ref="M63">INDEX($B$3:$B$302,SMALL(IF($K$2=$E$3:$E$302,ROW($E$3:$E$302)-ROW($E$3)+1),ROW(61:61)))</f>
        <v>196</v>
      </c>
      <c r="O63" s="12">
        <f t="shared" si="3"/>
        <v>61</v>
      </c>
      <c r="P63" s="21" t="str">
        <f t="array" ref="P63">INDEX($C$3:$C$302,SMALL(IF($O$2=$E$3:$E$302,ROW($E$3:$E$302)-ROW($E$3)+1),ROW(61:61))) &amp; " " &amp; INDEX($D$3:$D$302,SMALL(IF($O$2=$E$3:$E$302,ROW($E$3:$E$302)-ROW($E$3)+1),ROW(61:61)))</f>
        <v>DaeSean Hamilton DEN</v>
      </c>
      <c r="Q63" s="22">
        <f t="array" ref="Q63">INDEX($B$3:$B$302,SMALL(IF($O$2=$E$3:$E$302,ROW($E$3:$E$302)-ROW($E$3)+1),ROW(61:61)))</f>
        <v>140</v>
      </c>
    </row>
    <row r="64" spans="2:17" x14ac:dyDescent="0.35">
      <c r="B64" s="12">
        <f t="shared" si="0"/>
        <v>62</v>
      </c>
      <c r="C64" s="21" t="str">
        <f>'Default Rankings Import'!D63</f>
        <v>Derrius Guice</v>
      </c>
      <c r="D64" s="21" t="str">
        <f>'Default Rankings Import'!E63</f>
        <v>WAS</v>
      </c>
      <c r="E64" s="22" t="str">
        <f>IF(LEFT('Default Rankings Import'!F63,1)="D",LEFT('Default Rankings Import'!F63,3),IF(LEFT('Default Rankings Import'!F63,1)="K",LEFT('Default Rankings Import'!F63,1),LEFT('Default Rankings Import'!F63,2)))</f>
        <v>RB</v>
      </c>
      <c r="K64" s="12">
        <f t="shared" si="2"/>
        <v>62</v>
      </c>
      <c r="L64" s="21" t="str">
        <f t="array" ref="L64">INDEX($C$3:$C$302,SMALL(IF($K$2=$E$3:$E$302,ROW($E$3:$E$302)-ROW($E$3)+1),ROW(62:62))) &amp; " " &amp; INDEX($D$3:$D$302,SMALL(IF($K$2=$E$3:$E$302,ROW($E$3:$E$302)-ROW($E$3)+1),ROW(62:62)))</f>
        <v>Malcolm Brown LAR</v>
      </c>
      <c r="M64" s="22">
        <f t="array" ref="M64">INDEX($B$3:$B$302,SMALL(IF($K$2=$E$3:$E$302,ROW($E$3:$E$302)-ROW($E$3)+1),ROW(62:62)))</f>
        <v>197</v>
      </c>
      <c r="O64" s="12">
        <f t="shared" si="3"/>
        <v>62</v>
      </c>
      <c r="P64" s="21" t="str">
        <f t="array" ref="P64">INDEX($C$3:$C$302,SMALL(IF($O$2=$E$3:$E$302,ROW($E$3:$E$302)-ROW($E$3)+1),ROW(62:62))) &amp; " " &amp; INDEX($D$3:$D$302,SMALL(IF($O$2=$E$3:$E$302,ROW($E$3:$E$302)-ROW($E$3)+1),ROW(62:62)))</f>
        <v>Mohamed Sanu ATL</v>
      </c>
      <c r="Q64" s="22">
        <f t="array" ref="Q64">INDEX($B$3:$B$302,SMALL(IF($O$2=$E$3:$E$302,ROW($E$3:$E$302)-ROW($E$3)+1),ROW(62:62)))</f>
        <v>160</v>
      </c>
    </row>
    <row r="65" spans="2:17" x14ac:dyDescent="0.35">
      <c r="B65" s="12">
        <f t="shared" si="0"/>
        <v>63</v>
      </c>
      <c r="C65" s="21" t="str">
        <f>'Default Rankings Import'!D64</f>
        <v>Lamar Miller</v>
      </c>
      <c r="D65" s="21" t="str">
        <f>'Default Rankings Import'!E64</f>
        <v>HOU</v>
      </c>
      <c r="E65" s="22" t="str">
        <f>IF(LEFT('Default Rankings Import'!F64,1)="D",LEFT('Default Rankings Import'!F64,3),IF(LEFT('Default Rankings Import'!F64,1)="K",LEFT('Default Rankings Import'!F64,1),LEFT('Default Rankings Import'!F64,2)))</f>
        <v>RB</v>
      </c>
      <c r="K65" s="12">
        <f t="shared" si="2"/>
        <v>63</v>
      </c>
      <c r="L65" s="21" t="str">
        <f t="array" ref="L65">INDEX($C$3:$C$302,SMALL(IF($K$2=$E$3:$E$302,ROW($E$3:$E$302)-ROW($E$3)+1),ROW(63:63))) &amp; " " &amp; INDEX($D$3:$D$302,SMALL(IF($K$2=$E$3:$E$302,ROW($E$3:$E$302)-ROW($E$3)+1),ROW(63:63)))</f>
        <v>C.J. Anderson DET</v>
      </c>
      <c r="M65" s="22">
        <f t="array" ref="M65">INDEX($B$3:$B$302,SMALL(IF($K$2=$E$3:$E$302,ROW($E$3:$E$302)-ROW($E$3)+1),ROW(63:63)))</f>
        <v>198</v>
      </c>
      <c r="O65" s="12">
        <f t="shared" si="3"/>
        <v>63</v>
      </c>
      <c r="P65" s="21" t="str">
        <f t="array" ref="P65">INDEX($C$3:$C$302,SMALL(IF($O$2=$E$3:$E$302,ROW($E$3:$E$302)-ROW($E$3)+1),ROW(63:63))) &amp; " " &amp; INDEX($D$3:$D$302,SMALL(IF($O$2=$E$3:$E$302,ROW($E$3:$E$302)-ROW($E$3)+1),ROW(63:63)))</f>
        <v>Parris Campbell IND</v>
      </c>
      <c r="Q65" s="22">
        <f t="array" ref="Q65">INDEX($B$3:$B$302,SMALL(IF($O$2=$E$3:$E$302,ROW($E$3:$E$302)-ROW($E$3)+1),ROW(63:63)))</f>
        <v>161</v>
      </c>
    </row>
    <row r="66" spans="2:17" x14ac:dyDescent="0.35">
      <c r="B66" s="12">
        <f t="shared" si="0"/>
        <v>64</v>
      </c>
      <c r="C66" s="21" t="str">
        <f>'Default Rankings Import'!D65</f>
        <v>Evan Engram</v>
      </c>
      <c r="D66" s="21" t="str">
        <f>'Default Rankings Import'!E65</f>
        <v>NYG</v>
      </c>
      <c r="E66" s="22" t="str">
        <f>IF(LEFT('Default Rankings Import'!F65,1)="D",LEFT('Default Rankings Import'!F65,3),IF(LEFT('Default Rankings Import'!F65,1)="K",LEFT('Default Rankings Import'!F65,1),LEFT('Default Rankings Import'!F65,2)))</f>
        <v>TE</v>
      </c>
      <c r="K66" s="12">
        <f t="shared" si="2"/>
        <v>64</v>
      </c>
      <c r="L66" s="21" t="str">
        <f t="array" ref="L66">INDEX($C$3:$C$302,SMALL(IF($K$2=$E$3:$E$302,ROW($E$3:$E$302)-ROW($E$3)+1),ROW(64:64))) &amp; " " &amp; INDEX($D$3:$D$302,SMALL(IF($K$2=$E$3:$E$302,ROW($E$3:$E$302)-ROW($E$3)+1),ROW(64:64)))</f>
        <v>Dexter Williams GB</v>
      </c>
      <c r="M66" s="22">
        <f t="array" ref="M66">INDEX($B$3:$B$302,SMALL(IF($K$2=$E$3:$E$302,ROW($E$3:$E$302)-ROW($E$3)+1),ROW(64:64)))</f>
        <v>199</v>
      </c>
      <c r="O66" s="12">
        <f t="shared" si="3"/>
        <v>64</v>
      </c>
      <c r="P66" s="21" t="str">
        <f t="array" ref="P66">INDEX($C$3:$C$302,SMALL(IF($O$2=$E$3:$E$302,ROW($E$3:$E$302)-ROW($E$3)+1),ROW(64:64))) &amp; " " &amp; INDEX($D$3:$D$302,SMALL(IF($O$2=$E$3:$E$302,ROW($E$3:$E$302)-ROW($E$3)+1),ROW(64:64)))</f>
        <v>Deebo Samuel SF</v>
      </c>
      <c r="Q66" s="22">
        <f t="array" ref="Q66">INDEX($B$3:$B$302,SMALL(IF($O$2=$E$3:$E$302,ROW($E$3:$E$302)-ROW($E$3)+1),ROW(64:64)))</f>
        <v>162</v>
      </c>
    </row>
    <row r="67" spans="2:17" x14ac:dyDescent="0.35">
      <c r="B67" s="12">
        <f t="shared" si="0"/>
        <v>65</v>
      </c>
      <c r="C67" s="21" t="str">
        <f>'Default Rankings Import'!D66</f>
        <v>O.J. Howard</v>
      </c>
      <c r="D67" s="21" t="str">
        <f>'Default Rankings Import'!E66</f>
        <v>TB</v>
      </c>
      <c r="E67" s="22" t="str">
        <f>IF(LEFT('Default Rankings Import'!F66,1)="D",LEFT('Default Rankings Import'!F66,3),IF(LEFT('Default Rankings Import'!F66,1)="K",LEFT('Default Rankings Import'!F66,1),LEFT('Default Rankings Import'!F66,2)))</f>
        <v>TE</v>
      </c>
      <c r="K67" s="12">
        <f t="shared" si="2"/>
        <v>65</v>
      </c>
      <c r="L67" s="21" t="str">
        <f t="array" ref="L67">INDEX($C$3:$C$302,SMALL(IF($K$2=$E$3:$E$302,ROW($E$3:$E$302)-ROW($E$3)+1),ROW(65:65))) &amp; " " &amp; INDEX($D$3:$D$302,SMALL(IF($K$2=$E$3:$E$302,ROW($E$3:$E$302)-ROW($E$3)+1),ROW(65:65)))</f>
        <v>Adrian Peterson WAS</v>
      </c>
      <c r="M67" s="22">
        <f t="array" ref="M67">INDEX($B$3:$B$302,SMALL(IF($K$2=$E$3:$E$302,ROW($E$3:$E$302)-ROW($E$3)+1),ROW(65:65)))</f>
        <v>200</v>
      </c>
      <c r="O67" s="12">
        <f t="shared" si="3"/>
        <v>65</v>
      </c>
      <c r="P67" s="21" t="str">
        <f t="array" ref="P67">INDEX($C$3:$C$302,SMALL(IF($O$2=$E$3:$E$302,ROW($E$3:$E$302)-ROW($E$3)+1),ROW(65:65))) &amp; " " &amp; INDEX($D$3:$D$302,SMALL(IF($O$2=$E$3:$E$302,ROW($E$3:$E$302)-ROW($E$3)+1),ROW(65:65)))</f>
        <v>Chris Conley JAC</v>
      </c>
      <c r="Q67" s="22">
        <f t="array" ref="Q67">INDEX($B$3:$B$302,SMALL(IF($O$2=$E$3:$E$302,ROW($E$3:$E$302)-ROW($E$3)+1),ROW(65:65)))</f>
        <v>174</v>
      </c>
    </row>
    <row r="68" spans="2:17" x14ac:dyDescent="0.35">
      <c r="B68" s="12">
        <f t="shared" si="0"/>
        <v>66</v>
      </c>
      <c r="C68" s="21" t="str">
        <f>'Default Rankings Import'!D67</f>
        <v>Hunter Henry</v>
      </c>
      <c r="D68" s="21" t="str">
        <f>'Default Rankings Import'!E67</f>
        <v>LAC</v>
      </c>
      <c r="E68" s="22" t="str">
        <f>IF(LEFT('Default Rankings Import'!F67,1)="D",LEFT('Default Rankings Import'!F67,3),IF(LEFT('Default Rankings Import'!F67,1)="K",LEFT('Default Rankings Import'!F67,1),LEFT('Default Rankings Import'!F67,2)))</f>
        <v>TE</v>
      </c>
      <c r="K68" s="12">
        <f t="shared" si="2"/>
        <v>66</v>
      </c>
      <c r="L68" s="21" t="str">
        <f t="array" ref="L68">INDEX($C$3:$C$302,SMALL(IF($K$2=$E$3:$E$302,ROW($E$3:$E$302)-ROW($E$3)+1),ROW(66:66))) &amp; " " &amp; INDEX($D$3:$D$302,SMALL(IF($K$2=$E$3:$E$302,ROW($E$3:$E$302)-ROW($E$3)+1),ROW(66:66)))</f>
        <v>Jamaal Williams GB</v>
      </c>
      <c r="M68" s="22">
        <f t="array" ref="M68">INDEX($B$3:$B$302,SMALL(IF($K$2=$E$3:$E$302,ROW($E$3:$E$302)-ROW($E$3)+1),ROW(66:66)))</f>
        <v>201</v>
      </c>
      <c r="O68" s="12">
        <f t="shared" si="3"/>
        <v>66</v>
      </c>
      <c r="P68" s="21" t="str">
        <f t="array" ref="P68">INDEX($C$3:$C$302,SMALL(IF($O$2=$E$3:$E$302,ROW($E$3:$E$302)-ROW($E$3)+1),ROW(66:66))) &amp; " " &amp; INDEX($D$3:$D$302,SMALL(IF($O$2=$E$3:$E$302,ROW($E$3:$E$302)-ROW($E$3)+1),ROW(66:66)))</f>
        <v>Marquise Brown BAL</v>
      </c>
      <c r="Q68" s="22">
        <f t="array" ref="Q68">INDEX($B$3:$B$302,SMALL(IF($O$2=$E$3:$E$302,ROW($E$3:$E$302)-ROW($E$3)+1),ROW(66:66)))</f>
        <v>175</v>
      </c>
    </row>
    <row r="69" spans="2:17" x14ac:dyDescent="0.35">
      <c r="B69" s="12">
        <f t="shared" ref="B69:B132" si="7">B68+1</f>
        <v>67</v>
      </c>
      <c r="C69" s="21" t="str">
        <f>'Default Rankings Import'!D68</f>
        <v>Jared Cook</v>
      </c>
      <c r="D69" s="21" t="str">
        <f>'Default Rankings Import'!E68</f>
        <v>NO</v>
      </c>
      <c r="E69" s="22" t="str">
        <f>IF(LEFT('Default Rankings Import'!F68,1)="D",LEFT('Default Rankings Import'!F68,3),IF(LEFT('Default Rankings Import'!F68,1)="K",LEFT('Default Rankings Import'!F68,1),LEFT('Default Rankings Import'!F68,2)))</f>
        <v>TE</v>
      </c>
      <c r="K69" s="12">
        <f t="shared" ref="K69:K77" si="8">K68+1</f>
        <v>67</v>
      </c>
      <c r="L69" s="21" t="str">
        <f t="array" ref="L69">INDEX($C$3:$C$302,SMALL(IF($K$2=$E$3:$E$302,ROW($E$3:$E$302)-ROW($E$3)+1),ROW(67:67))) &amp; " " &amp; INDEX($D$3:$D$302,SMALL(IF($K$2=$E$3:$E$302,ROW($E$3:$E$302)-ROW($E$3)+1),ROW(67:67)))</f>
        <v>Ito Smith ATL</v>
      </c>
      <c r="M69" s="22">
        <f t="array" ref="M69">INDEX($B$3:$B$302,SMALL(IF($K$2=$E$3:$E$302,ROW($E$3:$E$302)-ROW($E$3)+1),ROW(67:67)))</f>
        <v>202</v>
      </c>
      <c r="O69" s="12">
        <f t="shared" ref="O69:O77" si="9">O68+1</f>
        <v>67</v>
      </c>
      <c r="P69" s="21" t="str">
        <f t="array" ref="P69">INDEX($C$3:$C$302,SMALL(IF($O$2=$E$3:$E$302,ROW($E$3:$E$302)-ROW($E$3)+1),ROW(67:67))) &amp; " " &amp; INDEX($D$3:$D$302,SMALL(IF($O$2=$E$3:$E$302,ROW($E$3:$E$302)-ROW($E$3)+1),ROW(67:67)))</f>
        <v>Paul Richardson WAS</v>
      </c>
      <c r="Q69" s="22">
        <f t="array" ref="Q69">INDEX($B$3:$B$302,SMALL(IF($O$2=$E$3:$E$302,ROW($E$3:$E$302)-ROW($E$3)+1),ROW(67:67)))</f>
        <v>176</v>
      </c>
    </row>
    <row r="70" spans="2:17" x14ac:dyDescent="0.35">
      <c r="B70" s="12">
        <f t="shared" si="7"/>
        <v>68</v>
      </c>
      <c r="C70" s="21" t="str">
        <f>'Default Rankings Import'!D69</f>
        <v>Deshaun Watson</v>
      </c>
      <c r="D70" s="21" t="str">
        <f>'Default Rankings Import'!E69</f>
        <v>HOU</v>
      </c>
      <c r="E70" s="22" t="str">
        <f>IF(LEFT('Default Rankings Import'!F69,1)="D",LEFT('Default Rankings Import'!F69,3),IF(LEFT('Default Rankings Import'!F69,1)="K",LEFT('Default Rankings Import'!F69,1),LEFT('Default Rankings Import'!F69,2)))</f>
        <v>QB</v>
      </c>
      <c r="K70" s="12">
        <f t="shared" si="8"/>
        <v>68</v>
      </c>
      <c r="L70" s="21" t="str">
        <f t="array" ref="L70">INDEX($C$3:$C$302,SMALL(IF($K$2=$E$3:$E$302,ROW($E$3:$E$302)-ROW($E$3)+1),ROW(68:68))) &amp; " " &amp; INDEX($D$3:$D$302,SMALL(IF($K$2=$E$3:$E$302,ROW($E$3:$E$302)-ROW($E$3)+1),ROW(68:68)))</f>
        <v>Alexander Mattison MIN</v>
      </c>
      <c r="M70" s="22">
        <f t="array" ref="M70">INDEX($B$3:$B$302,SMALL(IF($K$2=$E$3:$E$302,ROW($E$3:$E$302)-ROW($E$3)+1),ROW(68:68)))</f>
        <v>203</v>
      </c>
      <c r="O70" s="12">
        <f t="shared" si="9"/>
        <v>68</v>
      </c>
      <c r="P70" s="21" t="str">
        <f t="array" ref="P70">INDEX($C$3:$C$302,SMALL(IF($O$2=$E$3:$E$302,ROW($E$3:$E$302)-ROW($E$3)+1),ROW(68:68))) &amp; " " &amp; INDEX($D$3:$D$302,SMALL(IF($O$2=$E$3:$E$302,ROW($E$3:$E$302)-ROW($E$3)+1),ROW(68:68)))</f>
        <v>Tre'Quan Smith NO</v>
      </c>
      <c r="Q70" s="22">
        <f t="array" ref="Q70">INDEX($B$3:$B$302,SMALL(IF($O$2=$E$3:$E$302,ROW($E$3:$E$302)-ROW($E$3)+1),ROW(68:68)))</f>
        <v>177</v>
      </c>
    </row>
    <row r="71" spans="2:17" x14ac:dyDescent="0.35">
      <c r="B71" s="12">
        <f t="shared" si="7"/>
        <v>69</v>
      </c>
      <c r="C71" s="21" t="str">
        <f>'Default Rankings Import'!D70</f>
        <v>Matt Ryan</v>
      </c>
      <c r="D71" s="21" t="str">
        <f>'Default Rankings Import'!E70</f>
        <v>ATL</v>
      </c>
      <c r="E71" s="22" t="str">
        <f>IF(LEFT('Default Rankings Import'!F70,1)="D",LEFT('Default Rankings Import'!F70,3),IF(LEFT('Default Rankings Import'!F70,1)="K",LEFT('Default Rankings Import'!F70,1),LEFT('Default Rankings Import'!F70,2)))</f>
        <v>QB</v>
      </c>
      <c r="K71" s="12">
        <f t="shared" si="8"/>
        <v>69</v>
      </c>
      <c r="L71" s="21" t="str">
        <f t="array" ref="L71">INDEX($C$3:$C$302,SMALL(IF($K$2=$E$3:$E$302,ROW($E$3:$E$302)-ROW($E$3)+1),ROW(69:69))) &amp; " " &amp; INDEX($D$3:$D$302,SMALL(IF($K$2=$E$3:$E$302,ROW($E$3:$E$302)-ROW($E$3)+1),ROW(69:69)))</f>
        <v>Gus Edwards BAL</v>
      </c>
      <c r="M71" s="22">
        <f t="array" ref="M71">INDEX($B$3:$B$302,SMALL(IF($K$2=$E$3:$E$302,ROW($E$3:$E$302)-ROW($E$3)+1),ROW(69:69)))</f>
        <v>204</v>
      </c>
      <c r="O71" s="12">
        <f t="shared" si="9"/>
        <v>69</v>
      </c>
      <c r="P71" s="21" t="str">
        <f t="array" ref="P71">INDEX($C$3:$C$302,SMALL(IF($O$2=$E$3:$E$302,ROW($E$3:$E$302)-ROW($E$3)+1),ROW(69:69))) &amp; " " &amp; INDEX($D$3:$D$302,SMALL(IF($O$2=$E$3:$E$302,ROW($E$3:$E$302)-ROW($E$3)+1),ROW(69:69)))</f>
        <v>N'Keal Harry NE</v>
      </c>
      <c r="Q71" s="22">
        <f t="array" ref="Q71">INDEX($B$3:$B$302,SMALL(IF($O$2=$E$3:$E$302,ROW($E$3:$E$302)-ROW($E$3)+1),ROW(69:69)))</f>
        <v>178</v>
      </c>
    </row>
    <row r="72" spans="2:17" x14ac:dyDescent="0.35">
      <c r="B72" s="12">
        <f t="shared" si="7"/>
        <v>70</v>
      </c>
      <c r="C72" s="21" t="str">
        <f>'Default Rankings Import'!D71</f>
        <v>Aaron Rodgers</v>
      </c>
      <c r="D72" s="21" t="str">
        <f>'Default Rankings Import'!E71</f>
        <v>GB</v>
      </c>
      <c r="E72" s="22" t="str">
        <f>IF(LEFT('Default Rankings Import'!F71,1)="D",LEFT('Default Rankings Import'!F71,3),IF(LEFT('Default Rankings Import'!F71,1)="K",LEFT('Default Rankings Import'!F71,1),LEFT('Default Rankings Import'!F71,2)))</f>
        <v>QB</v>
      </c>
      <c r="K72" s="12">
        <f t="shared" si="8"/>
        <v>70</v>
      </c>
      <c r="L72" s="21" t="str">
        <f t="array" ref="L72">INDEX($C$3:$C$302,SMALL(IF($K$2=$E$3:$E$302,ROW($E$3:$E$302)-ROW($E$3)+1),ROW(70:70))) &amp; " " &amp; INDEX($D$3:$D$302,SMALL(IF($K$2=$E$3:$E$302,ROW($E$3:$E$302)-ROW($E$3)+1),ROW(70:70)))</f>
        <v>Chase Edmonds ARI</v>
      </c>
      <c r="M72" s="22">
        <f t="array" ref="M72">INDEX($B$3:$B$302,SMALL(IF($K$2=$E$3:$E$302,ROW($E$3:$E$302)-ROW($E$3)+1),ROW(70:70)))</f>
        <v>205</v>
      </c>
      <c r="O72" s="12">
        <f t="shared" si="9"/>
        <v>70</v>
      </c>
      <c r="P72" s="21" t="str">
        <f t="array" ref="P72">INDEX($C$3:$C$302,SMALL(IF($O$2=$E$3:$E$302,ROW($E$3:$E$302)-ROW($E$3)+1),ROW(70:70))) &amp; " " &amp; INDEX($D$3:$D$302,SMALL(IF($O$2=$E$3:$E$302,ROW($E$3:$E$302)-ROW($E$3)+1),ROW(70:70)))</f>
        <v>Andy Isabella ARI</v>
      </c>
      <c r="Q72" s="22">
        <f t="array" ref="Q72">INDEX($B$3:$B$302,SMALL(IF($O$2=$E$3:$E$302,ROW($E$3:$E$302)-ROW($E$3)+1),ROW(70:70)))</f>
        <v>179</v>
      </c>
    </row>
    <row r="73" spans="2:17" x14ac:dyDescent="0.35">
      <c r="B73" s="12">
        <f t="shared" si="7"/>
        <v>71</v>
      </c>
      <c r="C73" s="21" t="str">
        <f>'Default Rankings Import'!D72</f>
        <v>Sterling Shepard</v>
      </c>
      <c r="D73" s="21" t="str">
        <f>'Default Rankings Import'!E72</f>
        <v>NYG</v>
      </c>
      <c r="E73" s="22" t="str">
        <f>IF(LEFT('Default Rankings Import'!F72,1)="D",LEFT('Default Rankings Import'!F72,3),IF(LEFT('Default Rankings Import'!F72,1)="K",LEFT('Default Rankings Import'!F72,1),LEFT('Default Rankings Import'!F72,2)))</f>
        <v>WR</v>
      </c>
      <c r="K73" s="12">
        <f t="shared" si="8"/>
        <v>71</v>
      </c>
      <c r="L73" s="21" t="str">
        <f t="array" ref="L73">INDEX($C$3:$C$302,SMALL(IF($K$2=$E$3:$E$302,ROW($E$3:$E$302)-ROW($E$3)+1),ROW(71:71))) &amp; " " &amp; INDEX($D$3:$D$302,SMALL(IF($K$2=$E$3:$E$302,ROW($E$3:$E$302)-ROW($E$3)+1),ROW(71:71)))</f>
        <v>Frank Gore BUF</v>
      </c>
      <c r="M73" s="22">
        <f t="array" ref="M73">INDEX($B$3:$B$302,SMALL(IF($K$2=$E$3:$E$302,ROW($E$3:$E$302)-ROW($E$3)+1),ROW(71:71)))</f>
        <v>206</v>
      </c>
      <c r="O73" s="12">
        <f t="shared" si="9"/>
        <v>71</v>
      </c>
      <c r="P73" s="21" t="str">
        <f t="array" ref="P73">INDEX($C$3:$C$302,SMALL(IF($O$2=$E$3:$E$302,ROW($E$3:$E$302)-ROW($E$3)+1),ROW(71:71))) &amp; " " &amp; INDEX($D$3:$D$302,SMALL(IF($O$2=$E$3:$E$302,ROW($E$3:$E$302)-ROW($E$3)+1),ROW(71:71)))</f>
        <v>Mecole Hardman KC</v>
      </c>
      <c r="Q73" s="22">
        <f t="array" ref="Q73">INDEX($B$3:$B$302,SMALL(IF($O$2=$E$3:$E$302,ROW($E$3:$E$302)-ROW($E$3)+1),ROW(71:71)))</f>
        <v>193</v>
      </c>
    </row>
    <row r="74" spans="2:17" x14ac:dyDescent="0.35">
      <c r="B74" s="12">
        <f t="shared" si="7"/>
        <v>72</v>
      </c>
      <c r="C74" s="21" t="str">
        <f>'Default Rankings Import'!D73</f>
        <v>Jarvis Landry</v>
      </c>
      <c r="D74" s="21" t="str">
        <f>'Default Rankings Import'!E73</f>
        <v>CLE</v>
      </c>
      <c r="E74" s="22" t="str">
        <f>IF(LEFT('Default Rankings Import'!F73,1)="D",LEFT('Default Rankings Import'!F73,3),IF(LEFT('Default Rankings Import'!F73,1)="K",LEFT('Default Rankings Import'!F73,1),LEFT('Default Rankings Import'!F73,2)))</f>
        <v>WR</v>
      </c>
      <c r="K74" s="12">
        <f t="shared" si="8"/>
        <v>72</v>
      </c>
      <c r="L74" s="21" t="str">
        <f t="array" ref="L74">INDEX($C$3:$C$302,SMALL(IF($K$2=$E$3:$E$302,ROW($E$3:$E$302)-ROW($E$3)+1),ROW(72:72))) &amp; " " &amp; INDEX($D$3:$D$302,SMALL(IF($K$2=$E$3:$E$302,ROW($E$3:$E$302)-ROW($E$3)+1),ROW(72:72)))</f>
        <v>Theo Riddick DEN</v>
      </c>
      <c r="M74" s="22">
        <f t="array" ref="M74">INDEX($B$3:$B$302,SMALL(IF($K$2=$E$3:$E$302,ROW($E$3:$E$302)-ROW($E$3)+1),ROW(72:72)))</f>
        <v>229</v>
      </c>
      <c r="O74" s="12">
        <f t="shared" si="9"/>
        <v>72</v>
      </c>
      <c r="P74" s="21" t="str">
        <f t="array" ref="P74">INDEX($C$3:$C$302,SMALL(IF($O$2=$E$3:$E$302,ROW($E$3:$E$302)-ROW($E$3)+1),ROW(72:72))) &amp; " " &amp; INDEX($D$3:$D$302,SMALL(IF($O$2=$E$3:$E$302,ROW($E$3:$E$302)-ROW($E$3)+1),ROW(72:72)))</f>
        <v>Terry McLaurin WAS</v>
      </c>
      <c r="Q74" s="22">
        <f t="array" ref="Q74">INDEX($B$3:$B$302,SMALL(IF($O$2=$E$3:$E$302,ROW($E$3:$E$302)-ROW($E$3)+1),ROW(72:72)))</f>
        <v>194</v>
      </c>
    </row>
    <row r="75" spans="2:17" x14ac:dyDescent="0.35">
      <c r="B75" s="12">
        <f t="shared" si="7"/>
        <v>73</v>
      </c>
      <c r="C75" s="21" t="str">
        <f>'Default Rankings Import'!D74</f>
        <v>Robby Anderson</v>
      </c>
      <c r="D75" s="21" t="str">
        <f>'Default Rankings Import'!E74</f>
        <v>NYJ</v>
      </c>
      <c r="E75" s="22" t="str">
        <f>IF(LEFT('Default Rankings Import'!F74,1)="D",LEFT('Default Rankings Import'!F74,3),IF(LEFT('Default Rankings Import'!F74,1)="K",LEFT('Default Rankings Import'!F74,1),LEFT('Default Rankings Import'!F74,2)))</f>
        <v>WR</v>
      </c>
      <c r="K75" s="12">
        <f t="shared" si="8"/>
        <v>73</v>
      </c>
      <c r="L75" s="21" t="str">
        <f t="array" ref="L75">INDEX($C$3:$C$302,SMALL(IF($K$2=$E$3:$E$302,ROW($E$3:$E$302)-ROW($E$3)+1),ROW(73:73))) &amp; " " &amp; INDEX($D$3:$D$302,SMALL(IF($K$2=$E$3:$E$302,ROW($E$3:$E$302)-ROW($E$3)+1),ROW(73:73)))</f>
        <v>Dontrell Hilliard CLE</v>
      </c>
      <c r="M75" s="22">
        <f t="array" ref="M75">INDEX($B$3:$B$302,SMALL(IF($K$2=$E$3:$E$302,ROW($E$3:$E$302)-ROW($E$3)+1),ROW(73:73)))</f>
        <v>230</v>
      </c>
      <c r="O75" s="12">
        <f t="shared" si="9"/>
        <v>73</v>
      </c>
      <c r="P75" s="21" t="str">
        <f t="array" ref="P75">INDEX($C$3:$C$302,SMALL(IF($O$2=$E$3:$E$302,ROW($E$3:$E$302)-ROW($E$3)+1),ROW(73:73))) &amp; " " &amp; INDEX($D$3:$D$302,SMALL(IF($O$2=$E$3:$E$302,ROW($E$3:$E$302)-ROW($E$3)+1),ROW(73:73)))</f>
        <v>A.J. Brown TEN</v>
      </c>
      <c r="Q75" s="22">
        <f t="array" ref="Q75">INDEX($B$3:$B$302,SMALL(IF($O$2=$E$3:$E$302,ROW($E$3:$E$302)-ROW($E$3)+1),ROW(73:73)))</f>
        <v>195</v>
      </c>
    </row>
    <row r="76" spans="2:17" x14ac:dyDescent="0.35">
      <c r="B76" s="12">
        <f t="shared" si="7"/>
        <v>74</v>
      </c>
      <c r="C76" s="21" t="str">
        <f>'Default Rankings Import'!D75</f>
        <v>Dede Westbrook</v>
      </c>
      <c r="D76" s="21" t="str">
        <f>'Default Rankings Import'!E75</f>
        <v>JAC</v>
      </c>
      <c r="E76" s="22" t="str">
        <f>IF(LEFT('Default Rankings Import'!F75,1)="D",LEFT('Default Rankings Import'!F75,3),IF(LEFT('Default Rankings Import'!F75,1)="K",LEFT('Default Rankings Import'!F75,1),LEFT('Default Rankings Import'!F75,2)))</f>
        <v>WR</v>
      </c>
      <c r="K76" s="12">
        <f t="shared" si="8"/>
        <v>74</v>
      </c>
      <c r="L76" s="21" t="str">
        <f t="array" ref="L76">INDEX($C$3:$C$302,SMALL(IF($K$2=$E$3:$E$302,ROW($E$3:$E$302)-ROW($E$3)+1),ROW(74:74))) &amp; " " &amp; INDEX($D$3:$D$302,SMALL(IF($K$2=$E$3:$E$302,ROW($E$3:$E$302)-ROW($E$3)+1),ROW(74:74)))</f>
        <v>Darren Sproles PHI</v>
      </c>
      <c r="M76" s="22">
        <f t="array" ref="M76">INDEX($B$3:$B$302,SMALL(IF($K$2=$E$3:$E$302,ROW($E$3:$E$302)-ROW($E$3)+1),ROW(74:74)))</f>
        <v>231</v>
      </c>
      <c r="O76" s="12">
        <f t="shared" si="9"/>
        <v>74</v>
      </c>
      <c r="P76" s="21" t="str">
        <f t="array" ref="P76">INDEX($C$3:$C$302,SMALL(IF($O$2=$E$3:$E$302,ROW($E$3:$E$302)-ROW($E$3)+1),ROW(74:74))) &amp; " " &amp; INDEX($D$3:$D$302,SMALL(IF($O$2=$E$3:$E$302,ROW($E$3:$E$302)-ROW($E$3)+1),ROW(74:74)))</f>
        <v>Cole Beasley BUF</v>
      </c>
      <c r="Q76" s="22">
        <f t="array" ref="Q76">INDEX($B$3:$B$302,SMALL(IF($O$2=$E$3:$E$302,ROW($E$3:$E$302)-ROW($E$3)+1),ROW(74:74)))</f>
        <v>210</v>
      </c>
    </row>
    <row r="77" spans="2:17" ht="15" thickBot="1" x14ac:dyDescent="0.4">
      <c r="B77" s="12">
        <f t="shared" si="7"/>
        <v>75</v>
      </c>
      <c r="C77" s="21" t="str">
        <f>'Default Rankings Import'!D76</f>
        <v>Will Fuller V</v>
      </c>
      <c r="D77" s="21" t="str">
        <f>'Default Rankings Import'!E76</f>
        <v>HOU</v>
      </c>
      <c r="E77" s="22" t="str">
        <f>IF(LEFT('Default Rankings Import'!F76,1)="D",LEFT('Default Rankings Import'!F76,3),IF(LEFT('Default Rankings Import'!F76,1)="K",LEFT('Default Rankings Import'!F76,1),LEFT('Default Rankings Import'!F76,2)))</f>
        <v>WR</v>
      </c>
      <c r="K77" s="13">
        <f t="shared" si="8"/>
        <v>75</v>
      </c>
      <c r="L77" s="23" t="str">
        <f t="array" ref="L77">INDEX($C$3:$C$302,SMALL(IF($K$2=$E$3:$E$302,ROW($E$3:$E$302)-ROW($E$3)+1),ROW(75:75))) &amp; " " &amp; INDEX($D$3:$D$302,SMALL(IF($K$2=$E$3:$E$302,ROW($E$3:$E$302)-ROW($E$3)+1),ROW(75:75)))</f>
        <v>Benny Snell Jr. PIT</v>
      </c>
      <c r="M77" s="24">
        <f t="array" ref="M77">INDEX($B$3:$B$302,SMALL(IF($K$2=$E$3:$E$302,ROW($E$3:$E$302)-ROW($E$3)+1),ROW(75:75)))</f>
        <v>232</v>
      </c>
      <c r="O77" s="13">
        <f t="shared" si="9"/>
        <v>75</v>
      </c>
      <c r="P77" s="23" t="str">
        <f t="array" ref="P77">INDEX($C$3:$C$302,SMALL(IF($O$2=$E$3:$E$302,ROW($E$3:$E$302)-ROW($E$3)+1),ROW(75:75))) &amp; " " &amp; INDEX($D$3:$D$302,SMALL(IF($O$2=$E$3:$E$302,ROW($E$3:$E$302)-ROW($E$3)+1),ROW(75:75)))</f>
        <v>Hakeem Butler ARI</v>
      </c>
      <c r="Q77" s="24">
        <f t="array" ref="Q77">INDEX($B$3:$B$302,SMALL(IF($O$2=$E$3:$E$302,ROW($E$3:$E$302)-ROW($E$3)+1),ROW(75:75)))</f>
        <v>211</v>
      </c>
    </row>
    <row r="78" spans="2:17" x14ac:dyDescent="0.35">
      <c r="B78" s="12">
        <f t="shared" si="7"/>
        <v>76</v>
      </c>
      <c r="C78" s="21" t="str">
        <f>'Default Rankings Import'!D77</f>
        <v>Marvin Jones Jr.</v>
      </c>
      <c r="D78" s="21" t="str">
        <f>'Default Rankings Import'!E77</f>
        <v>DET</v>
      </c>
      <c r="E78" s="22" t="str">
        <f>IF(LEFT('Default Rankings Import'!F77,1)="D",LEFT('Default Rankings Import'!F77,3),IF(LEFT('Default Rankings Import'!F77,1)="K",LEFT('Default Rankings Import'!F77,1),LEFT('Default Rankings Import'!F77,2)))</f>
        <v>WR</v>
      </c>
    </row>
    <row r="79" spans="2:17" x14ac:dyDescent="0.35">
      <c r="B79" s="12">
        <f t="shared" si="7"/>
        <v>77</v>
      </c>
      <c r="C79" s="21" t="str">
        <f>'Default Rankings Import'!D78</f>
        <v>Christian Kirk</v>
      </c>
      <c r="D79" s="21" t="str">
        <f>'Default Rankings Import'!E78</f>
        <v>ARI</v>
      </c>
      <c r="E79" s="22" t="str">
        <f>IF(LEFT('Default Rankings Import'!F78,1)="D",LEFT('Default Rankings Import'!F78,3),IF(LEFT('Default Rankings Import'!F78,1)="K",LEFT('Default Rankings Import'!F78,1),LEFT('Default Rankings Import'!F78,2)))</f>
        <v>WR</v>
      </c>
    </row>
    <row r="80" spans="2:17" x14ac:dyDescent="0.35">
      <c r="B80" s="12">
        <f t="shared" si="7"/>
        <v>78</v>
      </c>
      <c r="C80" s="21" t="str">
        <f>'Default Rankings Import'!D79</f>
        <v>Emmanuel Sanders</v>
      </c>
      <c r="D80" s="21" t="str">
        <f>'Default Rankings Import'!E79</f>
        <v>DEN</v>
      </c>
      <c r="E80" s="22" t="str">
        <f>IF(LEFT('Default Rankings Import'!F79,1)="D",LEFT('Default Rankings Import'!F79,3),IF(LEFT('Default Rankings Import'!F79,1)="K",LEFT('Default Rankings Import'!F79,1),LEFT('Default Rankings Import'!F79,2)))</f>
        <v>WR</v>
      </c>
    </row>
    <row r="81" spans="2:5" x14ac:dyDescent="0.35">
      <c r="B81" s="12">
        <f t="shared" si="7"/>
        <v>79</v>
      </c>
      <c r="C81" s="21" t="str">
        <f>'Default Rankings Import'!D80</f>
        <v>Tevin Coleman</v>
      </c>
      <c r="D81" s="21" t="str">
        <f>'Default Rankings Import'!E80</f>
        <v>SF</v>
      </c>
      <c r="E81" s="22" t="str">
        <f>IF(LEFT('Default Rankings Import'!F80,1)="D",LEFT('Default Rankings Import'!F80,3),IF(LEFT('Default Rankings Import'!F80,1)="K",LEFT('Default Rankings Import'!F80,1),LEFT('Default Rankings Import'!F80,2)))</f>
        <v>RB</v>
      </c>
    </row>
    <row r="82" spans="2:5" x14ac:dyDescent="0.35">
      <c r="B82" s="12">
        <f t="shared" si="7"/>
        <v>80</v>
      </c>
      <c r="C82" s="21" t="str">
        <f>'Default Rankings Import'!D81</f>
        <v>Miles Sanders</v>
      </c>
      <c r="D82" s="21" t="str">
        <f>'Default Rankings Import'!E81</f>
        <v>PHI</v>
      </c>
      <c r="E82" s="22" t="str">
        <f>IF(LEFT('Default Rankings Import'!F81,1)="D",LEFT('Default Rankings Import'!F81,3),IF(LEFT('Default Rankings Import'!F81,1)="K",LEFT('Default Rankings Import'!F81,1),LEFT('Default Rankings Import'!F81,2)))</f>
        <v>RB</v>
      </c>
    </row>
    <row r="83" spans="2:5" x14ac:dyDescent="0.35">
      <c r="B83" s="12">
        <f t="shared" si="7"/>
        <v>81</v>
      </c>
      <c r="C83" s="21" t="str">
        <f>'Default Rankings Import'!D82</f>
        <v>Austin Ekeler</v>
      </c>
      <c r="D83" s="21" t="str">
        <f>'Default Rankings Import'!E82</f>
        <v>LAC</v>
      </c>
      <c r="E83" s="22" t="str">
        <f>IF(LEFT('Default Rankings Import'!F82,1)="D",LEFT('Default Rankings Import'!F82,3),IF(LEFT('Default Rankings Import'!F82,1)="K",LEFT('Default Rankings Import'!F82,1),LEFT('Default Rankings Import'!F82,2)))</f>
        <v>RB</v>
      </c>
    </row>
    <row r="84" spans="2:5" x14ac:dyDescent="0.35">
      <c r="B84" s="12">
        <f t="shared" si="7"/>
        <v>82</v>
      </c>
      <c r="C84" s="21" t="str">
        <f>'Default Rankings Import'!D83</f>
        <v>Duke Johnson Jr.</v>
      </c>
      <c r="D84" s="21" t="str">
        <f>'Default Rankings Import'!E83</f>
        <v>HOU</v>
      </c>
      <c r="E84" s="22" t="str">
        <f>IF(LEFT('Default Rankings Import'!F83,1)="D",LEFT('Default Rankings Import'!F83,3),IF(LEFT('Default Rankings Import'!F83,1)="K",LEFT('Default Rankings Import'!F83,1),LEFT('Default Rankings Import'!F83,2)))</f>
        <v>RB</v>
      </c>
    </row>
    <row r="85" spans="2:5" x14ac:dyDescent="0.35">
      <c r="B85" s="12">
        <f t="shared" si="7"/>
        <v>83</v>
      </c>
      <c r="C85" s="21" t="str">
        <f>'Default Rankings Import'!D84</f>
        <v>Royce Freeman</v>
      </c>
      <c r="D85" s="21" t="str">
        <f>'Default Rankings Import'!E84</f>
        <v>DEN</v>
      </c>
      <c r="E85" s="22" t="str">
        <f>IF(LEFT('Default Rankings Import'!F84,1)="D",LEFT('Default Rankings Import'!F84,3),IF(LEFT('Default Rankings Import'!F84,1)="K",LEFT('Default Rankings Import'!F84,1),LEFT('Default Rankings Import'!F84,2)))</f>
        <v>RB</v>
      </c>
    </row>
    <row r="86" spans="2:5" x14ac:dyDescent="0.35">
      <c r="B86" s="12">
        <f t="shared" si="7"/>
        <v>84</v>
      </c>
      <c r="C86" s="21" t="str">
        <f>'Default Rankings Import'!D85</f>
        <v>Rashaad Penny</v>
      </c>
      <c r="D86" s="21" t="str">
        <f>'Default Rankings Import'!E85</f>
        <v>SEA</v>
      </c>
      <c r="E86" s="22" t="str">
        <f>IF(LEFT('Default Rankings Import'!F85,1)="D",LEFT('Default Rankings Import'!F85,3),IF(LEFT('Default Rankings Import'!F85,1)="K",LEFT('Default Rankings Import'!F85,1),LEFT('Default Rankings Import'!F85,2)))</f>
        <v>RB</v>
      </c>
    </row>
    <row r="87" spans="2:5" x14ac:dyDescent="0.35">
      <c r="B87" s="12">
        <f t="shared" si="7"/>
        <v>85</v>
      </c>
      <c r="C87" s="21" t="str">
        <f>'Default Rankings Import'!D86</f>
        <v>Nyheim Hines</v>
      </c>
      <c r="D87" s="21" t="str">
        <f>'Default Rankings Import'!E86</f>
        <v>IND</v>
      </c>
      <c r="E87" s="22" t="str">
        <f>IF(LEFT('Default Rankings Import'!F86,1)="D",LEFT('Default Rankings Import'!F86,3),IF(LEFT('Default Rankings Import'!F86,1)="K",LEFT('Default Rankings Import'!F86,1),LEFT('Default Rankings Import'!F86,2)))</f>
        <v>RB</v>
      </c>
    </row>
    <row r="88" spans="2:5" x14ac:dyDescent="0.35">
      <c r="B88" s="12">
        <f t="shared" si="7"/>
        <v>86</v>
      </c>
      <c r="C88" s="21" t="str">
        <f>'Default Rankings Import'!D87</f>
        <v>Cam Newton</v>
      </c>
      <c r="D88" s="21" t="str">
        <f>'Default Rankings Import'!E87</f>
        <v>CAR</v>
      </c>
      <c r="E88" s="22" t="str">
        <f>IF(LEFT('Default Rankings Import'!F87,1)="D",LEFT('Default Rankings Import'!F87,3),IF(LEFT('Default Rankings Import'!F87,1)="K",LEFT('Default Rankings Import'!F87,1),LEFT('Default Rankings Import'!F87,2)))</f>
        <v>QB</v>
      </c>
    </row>
    <row r="89" spans="2:5" x14ac:dyDescent="0.35">
      <c r="B89" s="12">
        <f t="shared" si="7"/>
        <v>87</v>
      </c>
      <c r="C89" s="21" t="str">
        <f>'Default Rankings Import'!D88</f>
        <v>Baker Mayfield</v>
      </c>
      <c r="D89" s="21" t="str">
        <f>'Default Rankings Import'!E88</f>
        <v>CLE</v>
      </c>
      <c r="E89" s="22" t="str">
        <f>IF(LEFT('Default Rankings Import'!F88,1)="D",LEFT('Default Rankings Import'!F88,3),IF(LEFT('Default Rankings Import'!F88,1)="K",LEFT('Default Rankings Import'!F88,1),LEFT('Default Rankings Import'!F88,2)))</f>
        <v>QB</v>
      </c>
    </row>
    <row r="90" spans="2:5" x14ac:dyDescent="0.35">
      <c r="B90" s="12">
        <f t="shared" si="7"/>
        <v>88</v>
      </c>
      <c r="C90" s="21" t="str">
        <f>'Default Rankings Import'!D89</f>
        <v>Carson Wentz</v>
      </c>
      <c r="D90" s="21" t="str">
        <f>'Default Rankings Import'!E89</f>
        <v>PHI</v>
      </c>
      <c r="E90" s="22" t="str">
        <f>IF(LEFT('Default Rankings Import'!F89,1)="D",LEFT('Default Rankings Import'!F89,3),IF(LEFT('Default Rankings Import'!F89,1)="K",LEFT('Default Rankings Import'!F89,1),LEFT('Default Rankings Import'!F89,2)))</f>
        <v>QB</v>
      </c>
    </row>
    <row r="91" spans="2:5" x14ac:dyDescent="0.35">
      <c r="B91" s="12">
        <f t="shared" si="7"/>
        <v>89</v>
      </c>
      <c r="C91" s="21" t="str">
        <f>'Default Rankings Import'!D90</f>
        <v>Andrew Luck</v>
      </c>
      <c r="D91" s="21" t="str">
        <f>'Default Rankings Import'!E90</f>
        <v>IND</v>
      </c>
      <c r="E91" s="22" t="str">
        <f>IF(LEFT('Default Rankings Import'!F90,1)="D",LEFT('Default Rankings Import'!F90,3),IF(LEFT('Default Rankings Import'!F90,1)="K",LEFT('Default Rankings Import'!F90,1),LEFT('Default Rankings Import'!F90,2)))</f>
        <v>QB</v>
      </c>
    </row>
    <row r="92" spans="2:5" x14ac:dyDescent="0.35">
      <c r="B92" s="12">
        <f t="shared" si="7"/>
        <v>90</v>
      </c>
      <c r="C92" s="21" t="str">
        <f>'Default Rankings Import'!D91</f>
        <v>Corey Davis</v>
      </c>
      <c r="D92" s="21" t="str">
        <f>'Default Rankings Import'!E91</f>
        <v>TEN</v>
      </c>
      <c r="E92" s="22" t="str">
        <f>IF(LEFT('Default Rankings Import'!F91,1)="D",LEFT('Default Rankings Import'!F91,3),IF(LEFT('Default Rankings Import'!F91,1)="K",LEFT('Default Rankings Import'!F91,1),LEFT('Default Rankings Import'!F91,2)))</f>
        <v>WR</v>
      </c>
    </row>
    <row r="93" spans="2:5" x14ac:dyDescent="0.35">
      <c r="B93" s="12">
        <f t="shared" si="7"/>
        <v>91</v>
      </c>
      <c r="C93" s="21" t="str">
        <f>'Default Rankings Import'!D92</f>
        <v>Jamison Crowder</v>
      </c>
      <c r="D93" s="21" t="str">
        <f>'Default Rankings Import'!E92</f>
        <v>NYJ</v>
      </c>
      <c r="E93" s="22" t="str">
        <f>IF(LEFT('Default Rankings Import'!F92,1)="D",LEFT('Default Rankings Import'!F92,3),IF(LEFT('Default Rankings Import'!F92,1)="K",LEFT('Default Rankings Import'!F92,1),LEFT('Default Rankings Import'!F92,2)))</f>
        <v>WR</v>
      </c>
    </row>
    <row r="94" spans="2:5" x14ac:dyDescent="0.35">
      <c r="B94" s="12">
        <f t="shared" si="7"/>
        <v>92</v>
      </c>
      <c r="C94" s="21" t="str">
        <f>'Default Rankings Import'!D93</f>
        <v>Curtis Samuel</v>
      </c>
      <c r="D94" s="21" t="str">
        <f>'Default Rankings Import'!E93</f>
        <v>CAR</v>
      </c>
      <c r="E94" s="22" t="str">
        <f>IF(LEFT('Default Rankings Import'!F93,1)="D",LEFT('Default Rankings Import'!F93,3),IF(LEFT('Default Rankings Import'!F93,1)="K",LEFT('Default Rankings Import'!F93,1),LEFT('Default Rankings Import'!F93,2)))</f>
        <v>WR</v>
      </c>
    </row>
    <row r="95" spans="2:5" x14ac:dyDescent="0.35">
      <c r="B95" s="12">
        <f t="shared" si="7"/>
        <v>93</v>
      </c>
      <c r="C95" s="21" t="str">
        <f>'Default Rankings Import'!D94</f>
        <v>Josh Gordon</v>
      </c>
      <c r="D95" s="21" t="str">
        <f>'Default Rankings Import'!E94</f>
        <v>NE</v>
      </c>
      <c r="E95" s="22" t="str">
        <f>IF(LEFT('Default Rankings Import'!F94,1)="D",LEFT('Default Rankings Import'!F94,3),IF(LEFT('Default Rankings Import'!F94,1)="K",LEFT('Default Rankings Import'!F94,1),LEFT('Default Rankings Import'!F94,2)))</f>
        <v>WR</v>
      </c>
    </row>
    <row r="96" spans="2:5" x14ac:dyDescent="0.35">
      <c r="B96" s="12">
        <f t="shared" si="7"/>
        <v>94</v>
      </c>
      <c r="C96" s="21" t="str">
        <f>'Default Rankings Import'!D95</f>
        <v>Larry Fitzgerald</v>
      </c>
      <c r="D96" s="21" t="str">
        <f>'Default Rankings Import'!E95</f>
        <v>ARI</v>
      </c>
      <c r="E96" s="22" t="str">
        <f>IF(LEFT('Default Rankings Import'!F95,1)="D",LEFT('Default Rankings Import'!F95,3),IF(LEFT('Default Rankings Import'!F95,1)="K",LEFT('Default Rankings Import'!F95,1),LEFT('Default Rankings Import'!F95,2)))</f>
        <v>WR</v>
      </c>
    </row>
    <row r="97" spans="2:5" x14ac:dyDescent="0.35">
      <c r="B97" s="12">
        <f t="shared" si="7"/>
        <v>95</v>
      </c>
      <c r="C97" s="21" t="str">
        <f>'Default Rankings Import'!D96</f>
        <v>Courtland Sutton</v>
      </c>
      <c r="D97" s="21" t="str">
        <f>'Default Rankings Import'!E96</f>
        <v>DEN</v>
      </c>
      <c r="E97" s="22" t="str">
        <f>IF(LEFT('Default Rankings Import'!F96,1)="D",LEFT('Default Rankings Import'!F96,3),IF(LEFT('Default Rankings Import'!F96,1)="K",LEFT('Default Rankings Import'!F96,1),LEFT('Default Rankings Import'!F96,2)))</f>
        <v>WR</v>
      </c>
    </row>
    <row r="98" spans="2:5" x14ac:dyDescent="0.35">
      <c r="B98" s="12">
        <f t="shared" si="7"/>
        <v>96</v>
      </c>
      <c r="C98" s="21" t="str">
        <f>'Default Rankings Import'!D97</f>
        <v>Keke Coutee</v>
      </c>
      <c r="D98" s="21" t="str">
        <f>'Default Rankings Import'!E97</f>
        <v>HOU</v>
      </c>
      <c r="E98" s="22" t="str">
        <f>IF(LEFT('Default Rankings Import'!F97,1)="D",LEFT('Default Rankings Import'!F97,3),IF(LEFT('Default Rankings Import'!F97,1)="K",LEFT('Default Rankings Import'!F97,1),LEFT('Default Rankings Import'!F97,2)))</f>
        <v>WR</v>
      </c>
    </row>
    <row r="99" spans="2:5" x14ac:dyDescent="0.35">
      <c r="B99" s="12">
        <f t="shared" si="7"/>
        <v>97</v>
      </c>
      <c r="C99" s="21" t="str">
        <f>'Default Rankings Import'!D98</f>
        <v>Michael Gallup</v>
      </c>
      <c r="D99" s="21" t="str">
        <f>'Default Rankings Import'!E98</f>
        <v>DAL</v>
      </c>
      <c r="E99" s="22" t="str">
        <f>IF(LEFT('Default Rankings Import'!F98,1)="D",LEFT('Default Rankings Import'!F98,3),IF(LEFT('Default Rankings Import'!F98,1)="K",LEFT('Default Rankings Import'!F98,1),LEFT('Default Rankings Import'!F98,2)))</f>
        <v>WR</v>
      </c>
    </row>
    <row r="100" spans="2:5" x14ac:dyDescent="0.35">
      <c r="B100" s="12">
        <f t="shared" si="7"/>
        <v>98</v>
      </c>
      <c r="C100" s="21" t="str">
        <f>'Default Rankings Import'!D99</f>
        <v>Jordan Howard</v>
      </c>
      <c r="D100" s="21" t="str">
        <f>'Default Rankings Import'!E99</f>
        <v>PHI</v>
      </c>
      <c r="E100" s="22" t="str">
        <f>IF(LEFT('Default Rankings Import'!F99,1)="D",LEFT('Default Rankings Import'!F99,3),IF(LEFT('Default Rankings Import'!F99,1)="K",LEFT('Default Rankings Import'!F99,1),LEFT('Default Rankings Import'!F99,2)))</f>
        <v>RB</v>
      </c>
    </row>
    <row r="101" spans="2:5" x14ac:dyDescent="0.35">
      <c r="B101" s="12">
        <f t="shared" si="7"/>
        <v>99</v>
      </c>
      <c r="C101" s="21" t="str">
        <f>'Default Rankings Import'!D100</f>
        <v>Peyton Barber</v>
      </c>
      <c r="D101" s="21" t="str">
        <f>'Default Rankings Import'!E100</f>
        <v>TB</v>
      </c>
      <c r="E101" s="22" t="str">
        <f>IF(LEFT('Default Rankings Import'!F100,1)="D",LEFT('Default Rankings Import'!F100,3),IF(LEFT('Default Rankings Import'!F100,1)="K",LEFT('Default Rankings Import'!F100,1),LEFT('Default Rankings Import'!F100,2)))</f>
        <v>RB</v>
      </c>
    </row>
    <row r="102" spans="2:5" x14ac:dyDescent="0.35">
      <c r="B102" s="12">
        <f t="shared" si="7"/>
        <v>100</v>
      </c>
      <c r="C102" s="21" t="str">
        <f>'Default Rankings Import'!D101</f>
        <v>Matt Breida</v>
      </c>
      <c r="D102" s="21" t="str">
        <f>'Default Rankings Import'!E101</f>
        <v>SF</v>
      </c>
      <c r="E102" s="22" t="str">
        <f>IF(LEFT('Default Rankings Import'!F101,1)="D",LEFT('Default Rankings Import'!F101,3),IF(LEFT('Default Rankings Import'!F101,1)="K",LEFT('Default Rankings Import'!F101,1),LEFT('Default Rankings Import'!F101,2)))</f>
        <v>RB</v>
      </c>
    </row>
    <row r="103" spans="2:5" x14ac:dyDescent="0.35">
      <c r="B103" s="12">
        <f t="shared" si="7"/>
        <v>101</v>
      </c>
      <c r="C103" s="21" t="str">
        <f>'Default Rankings Import'!D102</f>
        <v>Latavius Murray</v>
      </c>
      <c r="D103" s="21" t="str">
        <f>'Default Rankings Import'!E102</f>
        <v>NO</v>
      </c>
      <c r="E103" s="22" t="str">
        <f>IF(LEFT('Default Rankings Import'!F102,1)="D",LEFT('Default Rankings Import'!F102,3),IF(LEFT('Default Rankings Import'!F102,1)="K",LEFT('Default Rankings Import'!F102,1),LEFT('Default Rankings Import'!F102,2)))</f>
        <v>RB</v>
      </c>
    </row>
    <row r="104" spans="2:5" x14ac:dyDescent="0.35">
      <c r="B104" s="12">
        <f t="shared" si="7"/>
        <v>102</v>
      </c>
      <c r="C104" s="21" t="str">
        <f>'Default Rankings Import'!D103</f>
        <v>LeSean McCoy</v>
      </c>
      <c r="D104" s="21" t="str">
        <f>'Default Rankings Import'!E103</f>
        <v>BUF</v>
      </c>
      <c r="E104" s="22" t="str">
        <f>IF(LEFT('Default Rankings Import'!F103,1)="D",LEFT('Default Rankings Import'!F103,3),IF(LEFT('Default Rankings Import'!F103,1)="K",LEFT('Default Rankings Import'!F103,1),LEFT('Default Rankings Import'!F103,2)))</f>
        <v>RB</v>
      </c>
    </row>
    <row r="105" spans="2:5" x14ac:dyDescent="0.35">
      <c r="B105" s="12">
        <f t="shared" si="7"/>
        <v>103</v>
      </c>
      <c r="C105" s="21" t="str">
        <f>'Default Rankings Import'!D104</f>
        <v>Carlos Hyde</v>
      </c>
      <c r="D105" s="21" t="str">
        <f>'Default Rankings Import'!E104</f>
        <v>KC</v>
      </c>
      <c r="E105" s="22" t="str">
        <f>IF(LEFT('Default Rankings Import'!F104,1)="D",LEFT('Default Rankings Import'!F104,3),IF(LEFT('Default Rankings Import'!F104,1)="K",LEFT('Default Rankings Import'!F104,1),LEFT('Default Rankings Import'!F104,2)))</f>
        <v>RB</v>
      </c>
    </row>
    <row r="106" spans="2:5" x14ac:dyDescent="0.35">
      <c r="B106" s="12">
        <f t="shared" si="7"/>
        <v>104</v>
      </c>
      <c r="C106" s="21" t="str">
        <f>'Default Rankings Import'!D105</f>
        <v>Darrell Henderson</v>
      </c>
      <c r="D106" s="21" t="str">
        <f>'Default Rankings Import'!E105</f>
        <v>LAR</v>
      </c>
      <c r="E106" s="22" t="str">
        <f>IF(LEFT('Default Rankings Import'!F105,1)="D",LEFT('Default Rankings Import'!F105,3),IF(LEFT('Default Rankings Import'!F105,1)="K",LEFT('Default Rankings Import'!F105,1),LEFT('Default Rankings Import'!F105,2)))</f>
        <v>RB</v>
      </c>
    </row>
    <row r="107" spans="2:5" x14ac:dyDescent="0.35">
      <c r="B107" s="12">
        <f t="shared" si="7"/>
        <v>105</v>
      </c>
      <c r="C107" s="21" t="str">
        <f>'Default Rankings Import'!D106</f>
        <v>Dante Pettis</v>
      </c>
      <c r="D107" s="21" t="str">
        <f>'Default Rankings Import'!E106</f>
        <v>SF</v>
      </c>
      <c r="E107" s="22" t="str">
        <f>IF(LEFT('Default Rankings Import'!F106,1)="D",LEFT('Default Rankings Import'!F106,3),IF(LEFT('Default Rankings Import'!F106,1)="K",LEFT('Default Rankings Import'!F106,1),LEFT('Default Rankings Import'!F106,2)))</f>
        <v>WR</v>
      </c>
    </row>
    <row r="108" spans="2:5" x14ac:dyDescent="0.35">
      <c r="B108" s="12">
        <f t="shared" si="7"/>
        <v>106</v>
      </c>
      <c r="C108" s="21" t="str">
        <f>'Default Rankings Import'!D107</f>
        <v>Donte Moncrief</v>
      </c>
      <c r="D108" s="21" t="str">
        <f>'Default Rankings Import'!E107</f>
        <v>PIT</v>
      </c>
      <c r="E108" s="22" t="str">
        <f>IF(LEFT('Default Rankings Import'!F107,1)="D",LEFT('Default Rankings Import'!F107,3),IF(LEFT('Default Rankings Import'!F107,1)="K",LEFT('Default Rankings Import'!F107,1),LEFT('Default Rankings Import'!F107,2)))</f>
        <v>WR</v>
      </c>
    </row>
    <row r="109" spans="2:5" x14ac:dyDescent="0.35">
      <c r="B109" s="12">
        <f t="shared" si="7"/>
        <v>107</v>
      </c>
      <c r="C109" s="21" t="str">
        <f>'Default Rankings Import'!D108</f>
        <v>James Washington</v>
      </c>
      <c r="D109" s="21" t="str">
        <f>'Default Rankings Import'!E108</f>
        <v>PIT</v>
      </c>
      <c r="E109" s="22" t="str">
        <f>IF(LEFT('Default Rankings Import'!F108,1)="D",LEFT('Default Rankings Import'!F108,3),IF(LEFT('Default Rankings Import'!F108,1)="K",LEFT('Default Rankings Import'!F108,1),LEFT('Default Rankings Import'!F108,2)))</f>
        <v>WR</v>
      </c>
    </row>
    <row r="110" spans="2:5" x14ac:dyDescent="0.35">
      <c r="B110" s="12">
        <f t="shared" si="7"/>
        <v>108</v>
      </c>
      <c r="C110" s="21" t="str">
        <f>'Default Rankings Import'!D109</f>
        <v>Geronimo Allison</v>
      </c>
      <c r="D110" s="21" t="str">
        <f>'Default Rankings Import'!E109</f>
        <v>GB</v>
      </c>
      <c r="E110" s="22" t="str">
        <f>IF(LEFT('Default Rankings Import'!F109,1)="D",LEFT('Default Rankings Import'!F109,3),IF(LEFT('Default Rankings Import'!F109,1)="K",LEFT('Default Rankings Import'!F109,1),LEFT('Default Rankings Import'!F109,2)))</f>
        <v>WR</v>
      </c>
    </row>
    <row r="111" spans="2:5" x14ac:dyDescent="0.35">
      <c r="B111" s="12">
        <f t="shared" si="7"/>
        <v>109</v>
      </c>
      <c r="C111" s="21" t="str">
        <f>'Default Rankings Import'!D110</f>
        <v>Vance McDonald</v>
      </c>
      <c r="D111" s="21" t="str">
        <f>'Default Rankings Import'!E110</f>
        <v>PIT</v>
      </c>
      <c r="E111" s="22" t="str">
        <f>IF(LEFT('Default Rankings Import'!F110,1)="D",LEFT('Default Rankings Import'!F110,3),IF(LEFT('Default Rankings Import'!F110,1)="K",LEFT('Default Rankings Import'!F110,1),LEFT('Default Rankings Import'!F110,2)))</f>
        <v>TE</v>
      </c>
    </row>
    <row r="112" spans="2:5" x14ac:dyDescent="0.35">
      <c r="B112" s="12">
        <f t="shared" si="7"/>
        <v>110</v>
      </c>
      <c r="C112" s="21" t="str">
        <f>'Default Rankings Import'!D111</f>
        <v>David Njoku</v>
      </c>
      <c r="D112" s="21" t="str">
        <f>'Default Rankings Import'!E111</f>
        <v>CLE</v>
      </c>
      <c r="E112" s="22" t="str">
        <f>IF(LEFT('Default Rankings Import'!F111,1)="D",LEFT('Default Rankings Import'!F111,3),IF(LEFT('Default Rankings Import'!F111,1)="K",LEFT('Default Rankings Import'!F111,1),LEFT('Default Rankings Import'!F111,2)))</f>
        <v>TE</v>
      </c>
    </row>
    <row r="113" spans="2:5" x14ac:dyDescent="0.35">
      <c r="B113" s="12">
        <f t="shared" si="7"/>
        <v>111</v>
      </c>
      <c r="C113" s="21" t="str">
        <f>'Default Rankings Import'!D112</f>
        <v>Delanie Walker</v>
      </c>
      <c r="D113" s="21" t="str">
        <f>'Default Rankings Import'!E112</f>
        <v>TEN</v>
      </c>
      <c r="E113" s="22" t="str">
        <f>IF(LEFT('Default Rankings Import'!F112,1)="D",LEFT('Default Rankings Import'!F112,3),IF(LEFT('Default Rankings Import'!F112,1)="K",LEFT('Default Rankings Import'!F112,1),LEFT('Default Rankings Import'!F112,2)))</f>
        <v>TE</v>
      </c>
    </row>
    <row r="114" spans="2:5" x14ac:dyDescent="0.35">
      <c r="B114" s="12">
        <f t="shared" si="7"/>
        <v>112</v>
      </c>
      <c r="C114" s="21" t="str">
        <f>'Default Rankings Import'!D113</f>
        <v>Eric Ebron</v>
      </c>
      <c r="D114" s="21" t="str">
        <f>'Default Rankings Import'!E113</f>
        <v>IND</v>
      </c>
      <c r="E114" s="22" t="str">
        <f>IF(LEFT('Default Rankings Import'!F113,1)="D",LEFT('Default Rankings Import'!F113,3),IF(LEFT('Default Rankings Import'!F113,1)="K",LEFT('Default Rankings Import'!F113,1),LEFT('Default Rankings Import'!F113,2)))</f>
        <v>TE</v>
      </c>
    </row>
    <row r="115" spans="2:5" x14ac:dyDescent="0.35">
      <c r="B115" s="12">
        <f t="shared" si="7"/>
        <v>113</v>
      </c>
      <c r="C115" s="21" t="str">
        <f>'Default Rankings Import'!D114</f>
        <v>Dak Prescott</v>
      </c>
      <c r="D115" s="21" t="str">
        <f>'Default Rankings Import'!E114</f>
        <v>DAL</v>
      </c>
      <c r="E115" s="22" t="str">
        <f>IF(LEFT('Default Rankings Import'!F114,1)="D",LEFT('Default Rankings Import'!F114,3),IF(LEFT('Default Rankings Import'!F114,1)="K",LEFT('Default Rankings Import'!F114,1),LEFT('Default Rankings Import'!F114,2)))</f>
        <v>QB</v>
      </c>
    </row>
    <row r="116" spans="2:5" x14ac:dyDescent="0.35">
      <c r="B116" s="12">
        <f t="shared" si="7"/>
        <v>114</v>
      </c>
      <c r="C116" s="21" t="str">
        <f>'Default Rankings Import'!D115</f>
        <v>Drew Brees</v>
      </c>
      <c r="D116" s="21" t="str">
        <f>'Default Rankings Import'!E115</f>
        <v>NO</v>
      </c>
      <c r="E116" s="22" t="str">
        <f>IF(LEFT('Default Rankings Import'!F115,1)="D",LEFT('Default Rankings Import'!F115,3),IF(LEFT('Default Rankings Import'!F115,1)="K",LEFT('Default Rankings Import'!F115,1),LEFT('Default Rankings Import'!F115,2)))</f>
        <v>QB</v>
      </c>
    </row>
    <row r="117" spans="2:5" x14ac:dyDescent="0.35">
      <c r="B117" s="12">
        <f t="shared" si="7"/>
        <v>115</v>
      </c>
      <c r="C117" s="21" t="str">
        <f>'Default Rankings Import'!D116</f>
        <v>Ben Roethlisberger</v>
      </c>
      <c r="D117" s="21" t="str">
        <f>'Default Rankings Import'!E116</f>
        <v>PIT</v>
      </c>
      <c r="E117" s="22" t="str">
        <f>IF(LEFT('Default Rankings Import'!F116,1)="D",LEFT('Default Rankings Import'!F116,3),IF(LEFT('Default Rankings Import'!F116,1)="K",LEFT('Default Rankings Import'!F116,1),LEFT('Default Rankings Import'!F116,2)))</f>
        <v>QB</v>
      </c>
    </row>
    <row r="118" spans="2:5" x14ac:dyDescent="0.35">
      <c r="B118" s="12">
        <f t="shared" si="7"/>
        <v>116</v>
      </c>
      <c r="C118" s="21" t="str">
        <f>'Default Rankings Import'!D117</f>
        <v>Russell Wilson</v>
      </c>
      <c r="D118" s="21" t="str">
        <f>'Default Rankings Import'!E117</f>
        <v>SEA</v>
      </c>
      <c r="E118" s="22" t="str">
        <f>IF(LEFT('Default Rankings Import'!F117,1)="D",LEFT('Default Rankings Import'!F117,3),IF(LEFT('Default Rankings Import'!F117,1)="K",LEFT('Default Rankings Import'!F117,1),LEFT('Default Rankings Import'!F117,2)))</f>
        <v>QB</v>
      </c>
    </row>
    <row r="119" spans="2:5" x14ac:dyDescent="0.35">
      <c r="B119" s="12">
        <f t="shared" si="7"/>
        <v>117</v>
      </c>
      <c r="C119" s="21" t="str">
        <f>'Default Rankings Import'!D118</f>
        <v>Kyler Murray</v>
      </c>
      <c r="D119" s="21" t="str">
        <f>'Default Rankings Import'!E118</f>
        <v>ARI</v>
      </c>
      <c r="E119" s="22" t="str">
        <f>IF(LEFT('Default Rankings Import'!F118,1)="D",LEFT('Default Rankings Import'!F118,3),IF(LEFT('Default Rankings Import'!F118,1)="K",LEFT('Default Rankings Import'!F118,1),LEFT('Default Rankings Import'!F118,2)))</f>
        <v>QB</v>
      </c>
    </row>
    <row r="120" spans="2:5" x14ac:dyDescent="0.35">
      <c r="B120" s="12">
        <f t="shared" si="7"/>
        <v>118</v>
      </c>
      <c r="C120" s="21" t="str">
        <f>'Default Rankings Import'!D119</f>
        <v>Jared Goff</v>
      </c>
      <c r="D120" s="21" t="str">
        <f>'Default Rankings Import'!E119</f>
        <v>LAR</v>
      </c>
      <c r="E120" s="22" t="str">
        <f>IF(LEFT('Default Rankings Import'!F119,1)="D",LEFT('Default Rankings Import'!F119,3),IF(LEFT('Default Rankings Import'!F119,1)="K",LEFT('Default Rankings Import'!F119,1),LEFT('Default Rankings Import'!F119,2)))</f>
        <v>QB</v>
      </c>
    </row>
    <row r="121" spans="2:5" x14ac:dyDescent="0.35">
      <c r="B121" s="12">
        <f t="shared" si="7"/>
        <v>119</v>
      </c>
      <c r="C121" s="21" t="str">
        <f>'Default Rankings Import'!D120</f>
        <v>Marquez Valdes-Scantling</v>
      </c>
      <c r="D121" s="21" t="str">
        <f>'Default Rankings Import'!E120</f>
        <v>GB</v>
      </c>
      <c r="E121" s="22" t="str">
        <f>IF(LEFT('Default Rankings Import'!F120,1)="D",LEFT('Default Rankings Import'!F120,3),IF(LEFT('Default Rankings Import'!F120,1)="K",LEFT('Default Rankings Import'!F120,1),LEFT('Default Rankings Import'!F120,2)))</f>
        <v>WR</v>
      </c>
    </row>
    <row r="122" spans="2:5" x14ac:dyDescent="0.35">
      <c r="B122" s="12">
        <f t="shared" si="7"/>
        <v>120</v>
      </c>
      <c r="C122" s="21" t="str">
        <f>'Default Rankings Import'!D121</f>
        <v>DeSean Jackson</v>
      </c>
      <c r="D122" s="21" t="str">
        <f>'Default Rankings Import'!E121</f>
        <v>PHI</v>
      </c>
      <c r="E122" s="22" t="str">
        <f>IF(LEFT('Default Rankings Import'!F121,1)="D",LEFT('Default Rankings Import'!F121,3),IF(LEFT('Default Rankings Import'!F121,1)="K",LEFT('Default Rankings Import'!F121,1),LEFT('Default Rankings Import'!F121,2)))</f>
        <v>WR</v>
      </c>
    </row>
    <row r="123" spans="2:5" x14ac:dyDescent="0.35">
      <c r="B123" s="12">
        <f t="shared" si="7"/>
        <v>121</v>
      </c>
      <c r="C123" s="21" t="str">
        <f>'Default Rankings Import'!D122</f>
        <v>Tyrell Williams</v>
      </c>
      <c r="D123" s="21" t="str">
        <f>'Default Rankings Import'!E122</f>
        <v>OAK</v>
      </c>
      <c r="E123" s="22" t="str">
        <f>IF(LEFT('Default Rankings Import'!F122,1)="D",LEFT('Default Rankings Import'!F122,3),IF(LEFT('Default Rankings Import'!F122,1)="K",LEFT('Default Rankings Import'!F122,1),LEFT('Default Rankings Import'!F122,2)))</f>
        <v>WR</v>
      </c>
    </row>
    <row r="124" spans="2:5" x14ac:dyDescent="0.35">
      <c r="B124" s="12">
        <f t="shared" si="7"/>
        <v>122</v>
      </c>
      <c r="C124" s="21" t="str">
        <f>'Default Rankings Import'!D123</f>
        <v>Devin Funchess</v>
      </c>
      <c r="D124" s="21" t="str">
        <f>'Default Rankings Import'!E123</f>
        <v>IND</v>
      </c>
      <c r="E124" s="22" t="str">
        <f>IF(LEFT('Default Rankings Import'!F123,1)="D",LEFT('Default Rankings Import'!F123,3),IF(LEFT('Default Rankings Import'!F123,1)="K",LEFT('Default Rankings Import'!F123,1),LEFT('Default Rankings Import'!F123,2)))</f>
        <v>WR</v>
      </c>
    </row>
    <row r="125" spans="2:5" x14ac:dyDescent="0.35">
      <c r="B125" s="12">
        <f t="shared" si="7"/>
        <v>123</v>
      </c>
      <c r="C125" s="21" t="str">
        <f>'Default Rankings Import'!D124</f>
        <v>Anthony Miller</v>
      </c>
      <c r="D125" s="21" t="str">
        <f>'Default Rankings Import'!E124</f>
        <v>CHI</v>
      </c>
      <c r="E125" s="22" t="str">
        <f>IF(LEFT('Default Rankings Import'!F124,1)="D",LEFT('Default Rankings Import'!F124,3),IF(LEFT('Default Rankings Import'!F124,1)="K",LEFT('Default Rankings Import'!F124,1),LEFT('Default Rankings Import'!F124,2)))</f>
        <v>WR</v>
      </c>
    </row>
    <row r="126" spans="2:5" x14ac:dyDescent="0.35">
      <c r="B126" s="12">
        <f t="shared" si="7"/>
        <v>124</v>
      </c>
      <c r="C126" s="21" t="str">
        <f>'Default Rankings Import'!D125</f>
        <v>Tom Brady</v>
      </c>
      <c r="D126" s="21" t="str">
        <f>'Default Rankings Import'!E125</f>
        <v>NE</v>
      </c>
      <c r="E126" s="22" t="str">
        <f>IF(LEFT('Default Rankings Import'!F125,1)="D",LEFT('Default Rankings Import'!F125,3),IF(LEFT('Default Rankings Import'!F125,1)="K",LEFT('Default Rankings Import'!F125,1),LEFT('Default Rankings Import'!F125,2)))</f>
        <v>QB</v>
      </c>
    </row>
    <row r="127" spans="2:5" x14ac:dyDescent="0.35">
      <c r="B127" s="12">
        <f t="shared" si="7"/>
        <v>125</v>
      </c>
      <c r="C127" s="21" t="str">
        <f>'Default Rankings Import'!D126</f>
        <v>Lamar Jackson</v>
      </c>
      <c r="D127" s="21" t="str">
        <f>'Default Rankings Import'!E126</f>
        <v>BAL</v>
      </c>
      <c r="E127" s="22" t="str">
        <f>IF(LEFT('Default Rankings Import'!F126,1)="D",LEFT('Default Rankings Import'!F126,3),IF(LEFT('Default Rankings Import'!F126,1)="K",LEFT('Default Rankings Import'!F126,1),LEFT('Default Rankings Import'!F126,2)))</f>
        <v>QB</v>
      </c>
    </row>
    <row r="128" spans="2:5" x14ac:dyDescent="0.35">
      <c r="B128" s="12">
        <f t="shared" si="7"/>
        <v>126</v>
      </c>
      <c r="C128" s="21" t="str">
        <f>'Default Rankings Import'!D127</f>
        <v>DK Metcalf</v>
      </c>
      <c r="D128" s="21" t="str">
        <f>'Default Rankings Import'!E127</f>
        <v>SEA</v>
      </c>
      <c r="E128" s="22" t="str">
        <f>IF(LEFT('Default Rankings Import'!F127,1)="D",LEFT('Default Rankings Import'!F127,3),IF(LEFT('Default Rankings Import'!F127,1)="K",LEFT('Default Rankings Import'!F127,1),LEFT('Default Rankings Import'!F127,2)))</f>
        <v>WR</v>
      </c>
    </row>
    <row r="129" spans="2:5" x14ac:dyDescent="0.35">
      <c r="B129" s="12">
        <f t="shared" si="7"/>
        <v>127</v>
      </c>
      <c r="C129" s="21" t="str">
        <f>'Default Rankings Import'!D128</f>
        <v>Kenny Stills</v>
      </c>
      <c r="D129" s="21" t="str">
        <f>'Default Rankings Import'!E128</f>
        <v>MIA</v>
      </c>
      <c r="E129" s="22" t="str">
        <f>IF(LEFT('Default Rankings Import'!F128,1)="D",LEFT('Default Rankings Import'!F128,3),IF(LEFT('Default Rankings Import'!F128,1)="K",LEFT('Default Rankings Import'!F128,1),LEFT('Default Rankings Import'!F128,2)))</f>
        <v>WR</v>
      </c>
    </row>
    <row r="130" spans="2:5" x14ac:dyDescent="0.35">
      <c r="B130" s="12">
        <f t="shared" si="7"/>
        <v>128</v>
      </c>
      <c r="C130" s="21" t="str">
        <f>'Default Rankings Import'!D129</f>
        <v>Golden Tate</v>
      </c>
      <c r="D130" s="21" t="str">
        <f>'Default Rankings Import'!E129</f>
        <v>NYG</v>
      </c>
      <c r="E130" s="22" t="str">
        <f>IF(LEFT('Default Rankings Import'!F129,1)="D",LEFT('Default Rankings Import'!F129,3),IF(LEFT('Default Rankings Import'!F129,1)="K",LEFT('Default Rankings Import'!F129,1),LEFT('Default Rankings Import'!F129,2)))</f>
        <v>WR</v>
      </c>
    </row>
    <row r="131" spans="2:5" x14ac:dyDescent="0.35">
      <c r="B131" s="12">
        <f t="shared" si="7"/>
        <v>129</v>
      </c>
      <c r="C131" s="21" t="str">
        <f>'Default Rankings Import'!D130</f>
        <v>Adam Humphries</v>
      </c>
      <c r="D131" s="21" t="str">
        <f>'Default Rankings Import'!E130</f>
        <v>TEN</v>
      </c>
      <c r="E131" s="22" t="str">
        <f>IF(LEFT('Default Rankings Import'!F130,1)="D",LEFT('Default Rankings Import'!F130,3),IF(LEFT('Default Rankings Import'!F130,1)="K",LEFT('Default Rankings Import'!F130,1),LEFT('Default Rankings Import'!F130,2)))</f>
        <v>WR</v>
      </c>
    </row>
    <row r="132" spans="2:5" x14ac:dyDescent="0.35">
      <c r="B132" s="12">
        <f t="shared" si="7"/>
        <v>130</v>
      </c>
      <c r="C132" s="21" t="str">
        <f>'Default Rankings Import'!D131</f>
        <v>Albert Wilson</v>
      </c>
      <c r="D132" s="21" t="str">
        <f>'Default Rankings Import'!E131</f>
        <v>MIA</v>
      </c>
      <c r="E132" s="22" t="str">
        <f>IF(LEFT('Default Rankings Import'!F131,1)="D",LEFT('Default Rankings Import'!F131,3),IF(LEFT('Default Rankings Import'!F131,1)="K",LEFT('Default Rankings Import'!F131,1),LEFT('Default Rankings Import'!F131,2)))</f>
        <v>WR</v>
      </c>
    </row>
    <row r="133" spans="2:5" x14ac:dyDescent="0.35">
      <c r="B133" s="12">
        <f t="shared" ref="B133:B196" si="10">B132+1</f>
        <v>131</v>
      </c>
      <c r="C133" s="21" t="str">
        <f>'Default Rankings Import'!D132</f>
        <v>Austin Hooper</v>
      </c>
      <c r="D133" s="21" t="str">
        <f>'Default Rankings Import'!E132</f>
        <v>ATL</v>
      </c>
      <c r="E133" s="22" t="str">
        <f>IF(LEFT('Default Rankings Import'!F132,1)="D",LEFT('Default Rankings Import'!F132,3),IF(LEFT('Default Rankings Import'!F132,1)="K",LEFT('Default Rankings Import'!F132,1),LEFT('Default Rankings Import'!F132,2)))</f>
        <v>TE</v>
      </c>
    </row>
    <row r="134" spans="2:5" x14ac:dyDescent="0.35">
      <c r="B134" s="12">
        <f t="shared" si="10"/>
        <v>132</v>
      </c>
      <c r="C134" s="21" t="str">
        <f>'Default Rankings Import'!D133</f>
        <v>Jordan Reed</v>
      </c>
      <c r="D134" s="21" t="str">
        <f>'Default Rankings Import'!E133</f>
        <v>WAS</v>
      </c>
      <c r="E134" s="22" t="str">
        <f>IF(LEFT('Default Rankings Import'!F133,1)="D",LEFT('Default Rankings Import'!F133,3),IF(LEFT('Default Rankings Import'!F133,1)="K",LEFT('Default Rankings Import'!F133,1),LEFT('Default Rankings Import'!F133,2)))</f>
        <v>TE</v>
      </c>
    </row>
    <row r="135" spans="2:5" x14ac:dyDescent="0.35">
      <c r="B135" s="12">
        <f t="shared" si="10"/>
        <v>133</v>
      </c>
      <c r="C135" s="21" t="str">
        <f>'Default Rankings Import'!D134</f>
        <v>Trey Burton</v>
      </c>
      <c r="D135" s="21" t="str">
        <f>'Default Rankings Import'!E134</f>
        <v>CHI</v>
      </c>
      <c r="E135" s="22" t="str">
        <f>IF(LEFT('Default Rankings Import'!F134,1)="D",LEFT('Default Rankings Import'!F134,3),IF(LEFT('Default Rankings Import'!F134,1)="K",LEFT('Default Rankings Import'!F134,1),LEFT('Default Rankings Import'!F134,2)))</f>
        <v>TE</v>
      </c>
    </row>
    <row r="136" spans="2:5" x14ac:dyDescent="0.35">
      <c r="B136" s="12">
        <f t="shared" si="10"/>
        <v>134</v>
      </c>
      <c r="C136" s="21" t="str">
        <f>'Default Rankings Import'!D135</f>
        <v>Mark Andrews</v>
      </c>
      <c r="D136" s="21" t="str">
        <f>'Default Rankings Import'!E135</f>
        <v>BAL</v>
      </c>
      <c r="E136" s="22" t="str">
        <f>IF(LEFT('Default Rankings Import'!F135,1)="D",LEFT('Default Rankings Import'!F135,3),IF(LEFT('Default Rankings Import'!F135,1)="K",LEFT('Default Rankings Import'!F135,1),LEFT('Default Rankings Import'!F135,2)))</f>
        <v>TE</v>
      </c>
    </row>
    <row r="137" spans="2:5" x14ac:dyDescent="0.35">
      <c r="B137" s="12">
        <f t="shared" si="10"/>
        <v>135</v>
      </c>
      <c r="C137" s="21" t="str">
        <f>'Default Rankings Import'!D136</f>
        <v>Ronald Jones</v>
      </c>
      <c r="D137" s="21" t="str">
        <f>'Default Rankings Import'!E136</f>
        <v>TB</v>
      </c>
      <c r="E137" s="22" t="str">
        <f>IF(LEFT('Default Rankings Import'!F136,1)="D",LEFT('Default Rankings Import'!F136,3),IF(LEFT('Default Rankings Import'!F136,1)="K",LEFT('Default Rankings Import'!F136,1),LEFT('Default Rankings Import'!F136,2)))</f>
        <v>RB</v>
      </c>
    </row>
    <row r="138" spans="2:5" x14ac:dyDescent="0.35">
      <c r="B138" s="12">
        <f t="shared" si="10"/>
        <v>136</v>
      </c>
      <c r="C138" s="21" t="str">
        <f>'Default Rankings Import'!D137</f>
        <v>Jalen Richard</v>
      </c>
      <c r="D138" s="21" t="str">
        <f>'Default Rankings Import'!E137</f>
        <v>OAK</v>
      </c>
      <c r="E138" s="22" t="str">
        <f>IF(LEFT('Default Rankings Import'!F137,1)="D",LEFT('Default Rankings Import'!F137,3),IF(LEFT('Default Rankings Import'!F137,1)="K",LEFT('Default Rankings Import'!F137,1),LEFT('Default Rankings Import'!F137,2)))</f>
        <v>RB</v>
      </c>
    </row>
    <row r="139" spans="2:5" x14ac:dyDescent="0.35">
      <c r="B139" s="12">
        <f t="shared" si="10"/>
        <v>137</v>
      </c>
      <c r="C139" s="21" t="str">
        <f>'Default Rankings Import'!D138</f>
        <v>Dion Lewis</v>
      </c>
      <c r="D139" s="21" t="str">
        <f>'Default Rankings Import'!E138</f>
        <v>TEN</v>
      </c>
      <c r="E139" s="22" t="str">
        <f>IF(LEFT('Default Rankings Import'!F138,1)="D",LEFT('Default Rankings Import'!F138,3),IF(LEFT('Default Rankings Import'!F138,1)="K",LEFT('Default Rankings Import'!F138,1),LEFT('Default Rankings Import'!F138,2)))</f>
        <v>RB</v>
      </c>
    </row>
    <row r="140" spans="2:5" x14ac:dyDescent="0.35">
      <c r="B140" s="12">
        <f t="shared" si="10"/>
        <v>138</v>
      </c>
      <c r="C140" s="21" t="str">
        <f>'Default Rankings Import'!D139</f>
        <v>Giovani Bernard</v>
      </c>
      <c r="D140" s="21" t="str">
        <f>'Default Rankings Import'!E139</f>
        <v>CIN</v>
      </c>
      <c r="E140" s="22" t="str">
        <f>IF(LEFT('Default Rankings Import'!F139,1)="D",LEFT('Default Rankings Import'!F139,3),IF(LEFT('Default Rankings Import'!F139,1)="K",LEFT('Default Rankings Import'!F139,1),LEFT('Default Rankings Import'!F139,2)))</f>
        <v>RB</v>
      </c>
    </row>
    <row r="141" spans="2:5" x14ac:dyDescent="0.35">
      <c r="B141" s="12">
        <f t="shared" si="10"/>
        <v>139</v>
      </c>
      <c r="C141" s="21" t="str">
        <f>'Default Rankings Import'!D140</f>
        <v>John Brown</v>
      </c>
      <c r="D141" s="21" t="str">
        <f>'Default Rankings Import'!E140</f>
        <v>BUF</v>
      </c>
      <c r="E141" s="22" t="str">
        <f>IF(LEFT('Default Rankings Import'!F140,1)="D",LEFT('Default Rankings Import'!F140,3),IF(LEFT('Default Rankings Import'!F140,1)="K",LEFT('Default Rankings Import'!F140,1),LEFT('Default Rankings Import'!F140,2)))</f>
        <v>WR</v>
      </c>
    </row>
    <row r="142" spans="2:5" x14ac:dyDescent="0.35">
      <c r="B142" s="12">
        <f t="shared" si="10"/>
        <v>140</v>
      </c>
      <c r="C142" s="21" t="str">
        <f>'Default Rankings Import'!D141</f>
        <v>DaeSean Hamilton</v>
      </c>
      <c r="D142" s="21" t="str">
        <f>'Default Rankings Import'!E141</f>
        <v>DEN</v>
      </c>
      <c r="E142" s="22" t="str">
        <f>IF(LEFT('Default Rankings Import'!F141,1)="D",LEFT('Default Rankings Import'!F141,3),IF(LEFT('Default Rankings Import'!F141,1)="K",LEFT('Default Rankings Import'!F141,1),LEFT('Default Rankings Import'!F141,2)))</f>
        <v>WR</v>
      </c>
    </row>
    <row r="143" spans="2:5" x14ac:dyDescent="0.35">
      <c r="B143" s="12">
        <f t="shared" si="10"/>
        <v>141</v>
      </c>
      <c r="C143" s="21" t="str">
        <f>'Default Rankings Import'!D142</f>
        <v>Bears D/ST</v>
      </c>
      <c r="D143" s="21" t="str">
        <f>'Default Rankings Import'!E142</f>
        <v/>
      </c>
      <c r="E143" s="22" t="str">
        <f>IF(LEFT('Default Rankings Import'!F142,1)="D",LEFT('Default Rankings Import'!F142,3),IF(LEFT('Default Rankings Import'!F142,1)="K",LEFT('Default Rankings Import'!F142,1),LEFT('Default Rankings Import'!F142,2)))</f>
        <v>DST</v>
      </c>
    </row>
    <row r="144" spans="2:5" x14ac:dyDescent="0.35">
      <c r="B144" s="12">
        <f t="shared" si="10"/>
        <v>142</v>
      </c>
      <c r="C144" s="21" t="str">
        <f>'Default Rankings Import'!D143</f>
        <v>Jaguars D/ST</v>
      </c>
      <c r="D144" s="21" t="str">
        <f>'Default Rankings Import'!E143</f>
        <v/>
      </c>
      <c r="E144" s="22" t="str">
        <f>IF(LEFT('Default Rankings Import'!F143,1)="D",LEFT('Default Rankings Import'!F143,3),IF(LEFT('Default Rankings Import'!F143,1)="K",LEFT('Default Rankings Import'!F143,1),LEFT('Default Rankings Import'!F143,2)))</f>
        <v>DST</v>
      </c>
    </row>
    <row r="145" spans="2:5" x14ac:dyDescent="0.35">
      <c r="B145" s="12">
        <f t="shared" si="10"/>
        <v>143</v>
      </c>
      <c r="C145" s="21" t="str">
        <f>'Default Rankings Import'!D144</f>
        <v>Bills D/ST</v>
      </c>
      <c r="D145" s="21" t="str">
        <f>'Default Rankings Import'!E144</f>
        <v/>
      </c>
      <c r="E145" s="22" t="str">
        <f>IF(LEFT('Default Rankings Import'!F144,1)="D",LEFT('Default Rankings Import'!F144,3),IF(LEFT('Default Rankings Import'!F144,1)="K",LEFT('Default Rankings Import'!F144,1),LEFT('Default Rankings Import'!F144,2)))</f>
        <v>DST</v>
      </c>
    </row>
    <row r="146" spans="2:5" x14ac:dyDescent="0.35">
      <c r="B146" s="12">
        <f t="shared" si="10"/>
        <v>144</v>
      </c>
      <c r="C146" s="21" t="str">
        <f>'Default Rankings Import'!D145</f>
        <v>Rams D/ST</v>
      </c>
      <c r="D146" s="21" t="str">
        <f>'Default Rankings Import'!E145</f>
        <v/>
      </c>
      <c r="E146" s="22" t="str">
        <f>IF(LEFT('Default Rankings Import'!F145,1)="D",LEFT('Default Rankings Import'!F145,3),IF(LEFT('Default Rankings Import'!F145,1)="K",LEFT('Default Rankings Import'!F145,1),LEFT('Default Rankings Import'!F145,2)))</f>
        <v>DST</v>
      </c>
    </row>
    <row r="147" spans="2:5" x14ac:dyDescent="0.35">
      <c r="B147" s="12">
        <f t="shared" si="10"/>
        <v>145</v>
      </c>
      <c r="C147" s="21" t="str">
        <f>'Default Rankings Import'!D146</f>
        <v>Vikings D/ST</v>
      </c>
      <c r="D147" s="21" t="str">
        <f>'Default Rankings Import'!E146</f>
        <v/>
      </c>
      <c r="E147" s="22" t="str">
        <f>IF(LEFT('Default Rankings Import'!F146,1)="D",LEFT('Default Rankings Import'!F146,3),IF(LEFT('Default Rankings Import'!F146,1)="K",LEFT('Default Rankings Import'!F146,1),LEFT('Default Rankings Import'!F146,2)))</f>
        <v>DST</v>
      </c>
    </row>
    <row r="148" spans="2:5" x14ac:dyDescent="0.35">
      <c r="B148" s="12">
        <f t="shared" si="10"/>
        <v>146</v>
      </c>
      <c r="C148" s="21" t="str">
        <f>'Default Rankings Import'!D147</f>
        <v>Saints D/ST</v>
      </c>
      <c r="D148" s="21" t="str">
        <f>'Default Rankings Import'!E147</f>
        <v/>
      </c>
      <c r="E148" s="22" t="str">
        <f>IF(LEFT('Default Rankings Import'!F147,1)="D",LEFT('Default Rankings Import'!F147,3),IF(LEFT('Default Rankings Import'!F147,1)="K",LEFT('Default Rankings Import'!F147,1),LEFT('Default Rankings Import'!F147,2)))</f>
        <v>DST</v>
      </c>
    </row>
    <row r="149" spans="2:5" x14ac:dyDescent="0.35">
      <c r="B149" s="12">
        <f t="shared" si="10"/>
        <v>147</v>
      </c>
      <c r="C149" s="21" t="str">
        <f>'Default Rankings Import'!D148</f>
        <v>Chargers D/ST</v>
      </c>
      <c r="D149" s="21" t="str">
        <f>'Default Rankings Import'!E148</f>
        <v/>
      </c>
      <c r="E149" s="22" t="str">
        <f>IF(LEFT('Default Rankings Import'!F148,1)="D",LEFT('Default Rankings Import'!F148,3),IF(LEFT('Default Rankings Import'!F148,1)="K",LEFT('Default Rankings Import'!F148,1),LEFT('Default Rankings Import'!F148,2)))</f>
        <v>DST</v>
      </c>
    </row>
    <row r="150" spans="2:5" x14ac:dyDescent="0.35">
      <c r="B150" s="12">
        <f t="shared" si="10"/>
        <v>148</v>
      </c>
      <c r="C150" s="21" t="str">
        <f>'Default Rankings Import'!D149</f>
        <v>Patriots D/ST</v>
      </c>
      <c r="D150" s="21" t="str">
        <f>'Default Rankings Import'!E149</f>
        <v/>
      </c>
      <c r="E150" s="22" t="str">
        <f>IF(LEFT('Default Rankings Import'!F149,1)="D",LEFT('Default Rankings Import'!F149,3),IF(LEFT('Default Rankings Import'!F149,1)="K",LEFT('Default Rankings Import'!F149,1),LEFT('Default Rankings Import'!F149,2)))</f>
        <v>DST</v>
      </c>
    </row>
    <row r="151" spans="2:5" x14ac:dyDescent="0.35">
      <c r="B151" s="12">
        <f t="shared" si="10"/>
        <v>149</v>
      </c>
      <c r="C151" s="21" t="str">
        <f>'Default Rankings Import'!D150</f>
        <v>Colts D/ST</v>
      </c>
      <c r="D151" s="21" t="str">
        <f>'Default Rankings Import'!E150</f>
        <v/>
      </c>
      <c r="E151" s="22" t="str">
        <f>IF(LEFT('Default Rankings Import'!F150,1)="D",LEFT('Default Rankings Import'!F150,3),IF(LEFT('Default Rankings Import'!F150,1)="K",LEFT('Default Rankings Import'!F150,1),LEFT('Default Rankings Import'!F150,2)))</f>
        <v>DST</v>
      </c>
    </row>
    <row r="152" spans="2:5" x14ac:dyDescent="0.35">
      <c r="B152" s="12">
        <f t="shared" si="10"/>
        <v>150</v>
      </c>
      <c r="C152" s="21" t="str">
        <f>'Default Rankings Import'!D151</f>
        <v>Titans D/ST</v>
      </c>
      <c r="D152" s="21" t="str">
        <f>'Default Rankings Import'!E151</f>
        <v/>
      </c>
      <c r="E152" s="22" t="str">
        <f>IF(LEFT('Default Rankings Import'!F151,1)="D",LEFT('Default Rankings Import'!F151,3),IF(LEFT('Default Rankings Import'!F151,1)="K",LEFT('Default Rankings Import'!F151,1),LEFT('Default Rankings Import'!F151,2)))</f>
        <v>DST</v>
      </c>
    </row>
    <row r="153" spans="2:5" x14ac:dyDescent="0.35">
      <c r="B153" s="12">
        <f t="shared" si="10"/>
        <v>151</v>
      </c>
      <c r="C153" s="21" t="str">
        <f>'Default Rankings Import'!D152</f>
        <v>Greg Zuerlein</v>
      </c>
      <c r="D153" s="21" t="str">
        <f>'Default Rankings Import'!E152</f>
        <v>LAR</v>
      </c>
      <c r="E153" s="22" t="str">
        <f>IF(LEFT('Default Rankings Import'!F152,1)="D",LEFT('Default Rankings Import'!F152,3),IF(LEFT('Default Rankings Import'!F152,1)="K",LEFT('Default Rankings Import'!F152,1),LEFT('Default Rankings Import'!F152,2)))</f>
        <v>K</v>
      </c>
    </row>
    <row r="154" spans="2:5" x14ac:dyDescent="0.35">
      <c r="B154" s="12">
        <f t="shared" si="10"/>
        <v>152</v>
      </c>
      <c r="C154" s="21" t="str">
        <f>'Default Rankings Import'!D153</f>
        <v>Justin Tucker</v>
      </c>
      <c r="D154" s="21" t="str">
        <f>'Default Rankings Import'!E153</f>
        <v>BAL</v>
      </c>
      <c r="E154" s="22" t="str">
        <f>IF(LEFT('Default Rankings Import'!F153,1)="D",LEFT('Default Rankings Import'!F153,3),IF(LEFT('Default Rankings Import'!F153,1)="K",LEFT('Default Rankings Import'!F153,1),LEFT('Default Rankings Import'!F153,2)))</f>
        <v>K</v>
      </c>
    </row>
    <row r="155" spans="2:5" x14ac:dyDescent="0.35">
      <c r="B155" s="12">
        <f t="shared" si="10"/>
        <v>153</v>
      </c>
      <c r="C155" s="21" t="str">
        <f>'Default Rankings Import'!D154</f>
        <v>Wil Lutz</v>
      </c>
      <c r="D155" s="21" t="str">
        <f>'Default Rankings Import'!E154</f>
        <v>NO</v>
      </c>
      <c r="E155" s="22" t="str">
        <f>IF(LEFT('Default Rankings Import'!F154,1)="D",LEFT('Default Rankings Import'!F154,3),IF(LEFT('Default Rankings Import'!F154,1)="K",LEFT('Default Rankings Import'!F154,1),LEFT('Default Rankings Import'!F154,2)))</f>
        <v>K</v>
      </c>
    </row>
    <row r="156" spans="2:5" x14ac:dyDescent="0.35">
      <c r="B156" s="12">
        <f t="shared" si="10"/>
        <v>154</v>
      </c>
      <c r="C156" s="21" t="str">
        <f>'Default Rankings Import'!D155</f>
        <v>Harrison Butker</v>
      </c>
      <c r="D156" s="21" t="str">
        <f>'Default Rankings Import'!E155</f>
        <v>KC</v>
      </c>
      <c r="E156" s="22" t="str">
        <f>IF(LEFT('Default Rankings Import'!F155,1)="D",LEFT('Default Rankings Import'!F155,3),IF(LEFT('Default Rankings Import'!F155,1)="K",LEFT('Default Rankings Import'!F155,1),LEFT('Default Rankings Import'!F155,2)))</f>
        <v>K</v>
      </c>
    </row>
    <row r="157" spans="2:5" x14ac:dyDescent="0.35">
      <c r="B157" s="12">
        <f t="shared" si="10"/>
        <v>155</v>
      </c>
      <c r="C157" s="21" t="str">
        <f>'Default Rankings Import'!D156</f>
        <v>Stephen Gostkowski</v>
      </c>
      <c r="D157" s="21" t="str">
        <f>'Default Rankings Import'!E156</f>
        <v>NE</v>
      </c>
      <c r="E157" s="22" t="str">
        <f>IF(LEFT('Default Rankings Import'!F156,1)="D",LEFT('Default Rankings Import'!F156,3),IF(LEFT('Default Rankings Import'!F156,1)="K",LEFT('Default Rankings Import'!F156,1),LEFT('Default Rankings Import'!F156,2)))</f>
        <v>K</v>
      </c>
    </row>
    <row r="158" spans="2:5" x14ac:dyDescent="0.35">
      <c r="B158" s="12">
        <f t="shared" si="10"/>
        <v>156</v>
      </c>
      <c r="C158" s="21" t="str">
        <f>'Default Rankings Import'!D157</f>
        <v>Ka'imi Fairbairn</v>
      </c>
      <c r="D158" s="21" t="str">
        <f>'Default Rankings Import'!E157</f>
        <v>HOU</v>
      </c>
      <c r="E158" s="22" t="str">
        <f>IF(LEFT('Default Rankings Import'!F157,1)="D",LEFT('Default Rankings Import'!F157,3),IF(LEFT('Default Rankings Import'!F157,1)="K",LEFT('Default Rankings Import'!F157,1),LEFT('Default Rankings Import'!F157,2)))</f>
        <v>K</v>
      </c>
    </row>
    <row r="159" spans="2:5" x14ac:dyDescent="0.35">
      <c r="B159" s="12">
        <f t="shared" si="10"/>
        <v>157</v>
      </c>
      <c r="C159" s="21" t="str">
        <f>'Default Rankings Import'!D158</f>
        <v>Robbie Gould</v>
      </c>
      <c r="D159" s="21" t="str">
        <f>'Default Rankings Import'!E158</f>
        <v>SF</v>
      </c>
      <c r="E159" s="22" t="str">
        <f>IF(LEFT('Default Rankings Import'!F158,1)="D",LEFT('Default Rankings Import'!F158,3),IF(LEFT('Default Rankings Import'!F158,1)="K",LEFT('Default Rankings Import'!F158,1),LEFT('Default Rankings Import'!F158,2)))</f>
        <v>K</v>
      </c>
    </row>
    <row r="160" spans="2:5" x14ac:dyDescent="0.35">
      <c r="B160" s="12">
        <f t="shared" si="10"/>
        <v>158</v>
      </c>
      <c r="C160" s="21" t="str">
        <f>'Default Rankings Import'!D159</f>
        <v>Adam Vinatieri</v>
      </c>
      <c r="D160" s="21" t="str">
        <f>'Default Rankings Import'!E159</f>
        <v>IND</v>
      </c>
      <c r="E160" s="22" t="str">
        <f>IF(LEFT('Default Rankings Import'!F159,1)="D",LEFT('Default Rankings Import'!F159,3),IF(LEFT('Default Rankings Import'!F159,1)="K",LEFT('Default Rankings Import'!F159,1),LEFT('Default Rankings Import'!F159,2)))</f>
        <v>K</v>
      </c>
    </row>
    <row r="161" spans="2:5" x14ac:dyDescent="0.35">
      <c r="B161" s="12">
        <f t="shared" si="10"/>
        <v>159</v>
      </c>
      <c r="C161" s="21" t="str">
        <f>'Default Rankings Import'!D160</f>
        <v>Brett Maher</v>
      </c>
      <c r="D161" s="21" t="str">
        <f>'Default Rankings Import'!E160</f>
        <v>DAL</v>
      </c>
      <c r="E161" s="22" t="str">
        <f>IF(LEFT('Default Rankings Import'!F160,1)="D",LEFT('Default Rankings Import'!F160,3),IF(LEFT('Default Rankings Import'!F160,1)="K",LEFT('Default Rankings Import'!F160,1),LEFT('Default Rankings Import'!F160,2)))</f>
        <v>K</v>
      </c>
    </row>
    <row r="162" spans="2:5" x14ac:dyDescent="0.35">
      <c r="B162" s="12">
        <f t="shared" si="10"/>
        <v>160</v>
      </c>
      <c r="C162" s="21" t="str">
        <f>'Default Rankings Import'!D161</f>
        <v>Mohamed Sanu</v>
      </c>
      <c r="D162" s="21" t="str">
        <f>'Default Rankings Import'!E161</f>
        <v>ATL</v>
      </c>
      <c r="E162" s="22" t="str">
        <f>IF(LEFT('Default Rankings Import'!F161,1)="D",LEFT('Default Rankings Import'!F161,3),IF(LEFT('Default Rankings Import'!F161,1)="K",LEFT('Default Rankings Import'!F161,1),LEFT('Default Rankings Import'!F161,2)))</f>
        <v>WR</v>
      </c>
    </row>
    <row r="163" spans="2:5" x14ac:dyDescent="0.35">
      <c r="B163" s="12">
        <f t="shared" si="10"/>
        <v>161</v>
      </c>
      <c r="C163" s="21" t="str">
        <f>'Default Rankings Import'!D162</f>
        <v>Parris Campbell</v>
      </c>
      <c r="D163" s="21" t="str">
        <f>'Default Rankings Import'!E162</f>
        <v>IND</v>
      </c>
      <c r="E163" s="22" t="str">
        <f>IF(LEFT('Default Rankings Import'!F162,1)="D",LEFT('Default Rankings Import'!F162,3),IF(LEFT('Default Rankings Import'!F162,1)="K",LEFT('Default Rankings Import'!F162,1),LEFT('Default Rankings Import'!F162,2)))</f>
        <v>WR</v>
      </c>
    </row>
    <row r="164" spans="2:5" x14ac:dyDescent="0.35">
      <c r="B164" s="12">
        <f t="shared" si="10"/>
        <v>162</v>
      </c>
      <c r="C164" s="21" t="str">
        <f>'Default Rankings Import'!D163</f>
        <v>Deebo Samuel</v>
      </c>
      <c r="D164" s="21" t="str">
        <f>'Default Rankings Import'!E163</f>
        <v>SF</v>
      </c>
      <c r="E164" s="22" t="str">
        <f>IF(LEFT('Default Rankings Import'!F163,1)="D",LEFT('Default Rankings Import'!F163,3),IF(LEFT('Default Rankings Import'!F163,1)="K",LEFT('Default Rankings Import'!F163,1),LEFT('Default Rankings Import'!F163,2)))</f>
        <v>WR</v>
      </c>
    </row>
    <row r="165" spans="2:5" x14ac:dyDescent="0.35">
      <c r="B165" s="12">
        <f t="shared" si="10"/>
        <v>163</v>
      </c>
      <c r="C165" s="21" t="str">
        <f>'Default Rankings Import'!D164</f>
        <v>Greg Olsen</v>
      </c>
      <c r="D165" s="21" t="str">
        <f>'Default Rankings Import'!E164</f>
        <v>CAR</v>
      </c>
      <c r="E165" s="22" t="str">
        <f>IF(LEFT('Default Rankings Import'!F164,1)="D",LEFT('Default Rankings Import'!F164,3),IF(LEFT('Default Rankings Import'!F164,1)="K",LEFT('Default Rankings Import'!F164,1),LEFT('Default Rankings Import'!F164,2)))</f>
        <v>TE</v>
      </c>
    </row>
    <row r="166" spans="2:5" x14ac:dyDescent="0.35">
      <c r="B166" s="12">
        <f t="shared" si="10"/>
        <v>164</v>
      </c>
      <c r="C166" s="21" t="str">
        <f>'Default Rankings Import'!D165</f>
        <v>Jack Doyle</v>
      </c>
      <c r="D166" s="21" t="str">
        <f>'Default Rankings Import'!E165</f>
        <v>IND</v>
      </c>
      <c r="E166" s="22" t="str">
        <f>IF(LEFT('Default Rankings Import'!F165,1)="D",LEFT('Default Rankings Import'!F165,3),IF(LEFT('Default Rankings Import'!F165,1)="K",LEFT('Default Rankings Import'!F165,1),LEFT('Default Rankings Import'!F165,2)))</f>
        <v>TE</v>
      </c>
    </row>
    <row r="167" spans="2:5" x14ac:dyDescent="0.35">
      <c r="B167" s="12">
        <f t="shared" si="10"/>
        <v>165</v>
      </c>
      <c r="C167" s="21" t="str">
        <f>'Default Rankings Import'!D166</f>
        <v>Jimmy Graham</v>
      </c>
      <c r="D167" s="21" t="str">
        <f>'Default Rankings Import'!E166</f>
        <v>GB</v>
      </c>
      <c r="E167" s="22" t="str">
        <f>IF(LEFT('Default Rankings Import'!F166,1)="D",LEFT('Default Rankings Import'!F166,3),IF(LEFT('Default Rankings Import'!F166,1)="K",LEFT('Default Rankings Import'!F166,1),LEFT('Default Rankings Import'!F166,2)))</f>
        <v>TE</v>
      </c>
    </row>
    <row r="168" spans="2:5" x14ac:dyDescent="0.35">
      <c r="B168" s="12">
        <f t="shared" si="10"/>
        <v>166</v>
      </c>
      <c r="C168" s="21" t="str">
        <f>'Default Rankings Import'!D167</f>
        <v>Mitchell Trubisky</v>
      </c>
      <c r="D168" s="21" t="str">
        <f>'Default Rankings Import'!E167</f>
        <v>CHI</v>
      </c>
      <c r="E168" s="22" t="str">
        <f>IF(LEFT('Default Rankings Import'!F167,1)="D",LEFT('Default Rankings Import'!F167,3),IF(LEFT('Default Rankings Import'!F167,1)="K",LEFT('Default Rankings Import'!F167,1),LEFT('Default Rankings Import'!F167,2)))</f>
        <v>QB</v>
      </c>
    </row>
    <row r="169" spans="2:5" x14ac:dyDescent="0.35">
      <c r="B169" s="12">
        <f t="shared" si="10"/>
        <v>167</v>
      </c>
      <c r="C169" s="21" t="str">
        <f>'Default Rankings Import'!D168</f>
        <v>Jameis Winston</v>
      </c>
      <c r="D169" s="21" t="str">
        <f>'Default Rankings Import'!E168</f>
        <v>TB</v>
      </c>
      <c r="E169" s="22" t="str">
        <f>IF(LEFT('Default Rankings Import'!F168,1)="D",LEFT('Default Rankings Import'!F168,3),IF(LEFT('Default Rankings Import'!F168,1)="K",LEFT('Default Rankings Import'!F168,1),LEFT('Default Rankings Import'!F168,2)))</f>
        <v>QB</v>
      </c>
    </row>
    <row r="170" spans="2:5" x14ac:dyDescent="0.35">
      <c r="B170" s="12">
        <f t="shared" si="10"/>
        <v>168</v>
      </c>
      <c r="C170" s="21" t="str">
        <f>'Default Rankings Import'!D169</f>
        <v>Philip Rivers</v>
      </c>
      <c r="D170" s="21" t="str">
        <f>'Default Rankings Import'!E169</f>
        <v>LAC</v>
      </c>
      <c r="E170" s="22" t="str">
        <f>IF(LEFT('Default Rankings Import'!F169,1)="D",LEFT('Default Rankings Import'!F169,3),IF(LEFT('Default Rankings Import'!F169,1)="K",LEFT('Default Rankings Import'!F169,1),LEFT('Default Rankings Import'!F169,2)))</f>
        <v>QB</v>
      </c>
    </row>
    <row r="171" spans="2:5" x14ac:dyDescent="0.35">
      <c r="B171" s="12">
        <f t="shared" si="10"/>
        <v>169</v>
      </c>
      <c r="C171" s="21" t="str">
        <f>'Default Rankings Import'!D170</f>
        <v>Kalen Ballage</v>
      </c>
      <c r="D171" s="21" t="str">
        <f>'Default Rankings Import'!E170</f>
        <v>MIA</v>
      </c>
      <c r="E171" s="22" t="str">
        <f>IF(LEFT('Default Rankings Import'!F170,1)="D",LEFT('Default Rankings Import'!F170,3),IF(LEFT('Default Rankings Import'!F170,1)="K",LEFT('Default Rankings Import'!F170,1),LEFT('Default Rankings Import'!F170,2)))</f>
        <v>RB</v>
      </c>
    </row>
    <row r="172" spans="2:5" x14ac:dyDescent="0.35">
      <c r="B172" s="12">
        <f t="shared" si="10"/>
        <v>170</v>
      </c>
      <c r="C172" s="21" t="str">
        <f>'Default Rankings Import'!D171</f>
        <v>Jaylen Samuels</v>
      </c>
      <c r="D172" s="21" t="str">
        <f>'Default Rankings Import'!E171</f>
        <v>PIT</v>
      </c>
      <c r="E172" s="22" t="str">
        <f>IF(LEFT('Default Rankings Import'!F171,1)="D",LEFT('Default Rankings Import'!F171,3),IF(LEFT('Default Rankings Import'!F171,1)="K",LEFT('Default Rankings Import'!F171,1),LEFT('Default Rankings Import'!F171,2)))</f>
        <v>RB</v>
      </c>
    </row>
    <row r="173" spans="2:5" x14ac:dyDescent="0.35">
      <c r="B173" s="12">
        <f t="shared" si="10"/>
        <v>171</v>
      </c>
      <c r="C173" s="21" t="str">
        <f>'Default Rankings Import'!D172</f>
        <v>Devin Singletary</v>
      </c>
      <c r="D173" s="21" t="str">
        <f>'Default Rankings Import'!E172</f>
        <v>BUF</v>
      </c>
      <c r="E173" s="22" t="str">
        <f>IF(LEFT('Default Rankings Import'!F172,1)="D",LEFT('Default Rankings Import'!F172,3),IF(LEFT('Default Rankings Import'!F172,1)="K",LEFT('Default Rankings Import'!F172,1),LEFT('Default Rankings Import'!F172,2)))</f>
        <v>RB</v>
      </c>
    </row>
    <row r="174" spans="2:5" x14ac:dyDescent="0.35">
      <c r="B174" s="12">
        <f t="shared" si="10"/>
        <v>172</v>
      </c>
      <c r="C174" s="21" t="str">
        <f>'Default Rankings Import'!D173</f>
        <v>Tony Pollard</v>
      </c>
      <c r="D174" s="21" t="str">
        <f>'Default Rankings Import'!E173</f>
        <v>DAL</v>
      </c>
      <c r="E174" s="22" t="str">
        <f>IF(LEFT('Default Rankings Import'!F173,1)="D",LEFT('Default Rankings Import'!F173,3),IF(LEFT('Default Rankings Import'!F173,1)="K",LEFT('Default Rankings Import'!F173,1),LEFT('Default Rankings Import'!F173,2)))</f>
        <v>RB</v>
      </c>
    </row>
    <row r="175" spans="2:5" x14ac:dyDescent="0.35">
      <c r="B175" s="12">
        <f t="shared" si="10"/>
        <v>173</v>
      </c>
      <c r="C175" s="21" t="str">
        <f>'Default Rankings Import'!D174</f>
        <v>Justin Jackson</v>
      </c>
      <c r="D175" s="21" t="str">
        <f>'Default Rankings Import'!E174</f>
        <v>LAC</v>
      </c>
      <c r="E175" s="22" t="str">
        <f>IF(LEFT('Default Rankings Import'!F174,1)="D",LEFT('Default Rankings Import'!F174,3),IF(LEFT('Default Rankings Import'!F174,1)="K",LEFT('Default Rankings Import'!F174,1),LEFT('Default Rankings Import'!F174,2)))</f>
        <v>RB</v>
      </c>
    </row>
    <row r="176" spans="2:5" x14ac:dyDescent="0.35">
      <c r="B176" s="12">
        <f t="shared" si="10"/>
        <v>174</v>
      </c>
      <c r="C176" s="21" t="str">
        <f>'Default Rankings Import'!D175</f>
        <v>Chris Conley</v>
      </c>
      <c r="D176" s="21" t="str">
        <f>'Default Rankings Import'!E175</f>
        <v>JAC</v>
      </c>
      <c r="E176" s="22" t="str">
        <f>IF(LEFT('Default Rankings Import'!F175,1)="D",LEFT('Default Rankings Import'!F175,3),IF(LEFT('Default Rankings Import'!F175,1)="K",LEFT('Default Rankings Import'!F175,1),LEFT('Default Rankings Import'!F175,2)))</f>
        <v>WR</v>
      </c>
    </row>
    <row r="177" spans="2:5" x14ac:dyDescent="0.35">
      <c r="B177" s="12">
        <f t="shared" si="10"/>
        <v>175</v>
      </c>
      <c r="C177" s="21" t="str">
        <f>'Default Rankings Import'!D176</f>
        <v>Marquise Brown</v>
      </c>
      <c r="D177" s="21" t="str">
        <f>'Default Rankings Import'!E176</f>
        <v>BAL</v>
      </c>
      <c r="E177" s="22" t="str">
        <f>IF(LEFT('Default Rankings Import'!F176,1)="D",LEFT('Default Rankings Import'!F176,3),IF(LEFT('Default Rankings Import'!F176,1)="K",LEFT('Default Rankings Import'!F176,1),LEFT('Default Rankings Import'!F176,2)))</f>
        <v>WR</v>
      </c>
    </row>
    <row r="178" spans="2:5" x14ac:dyDescent="0.35">
      <c r="B178" s="12">
        <f t="shared" si="10"/>
        <v>176</v>
      </c>
      <c r="C178" s="21" t="str">
        <f>'Default Rankings Import'!D177</f>
        <v>Paul Richardson</v>
      </c>
      <c r="D178" s="21" t="str">
        <f>'Default Rankings Import'!E177</f>
        <v>WAS</v>
      </c>
      <c r="E178" s="22" t="str">
        <f>IF(LEFT('Default Rankings Import'!F177,1)="D",LEFT('Default Rankings Import'!F177,3),IF(LEFT('Default Rankings Import'!F177,1)="K",LEFT('Default Rankings Import'!F177,1),LEFT('Default Rankings Import'!F177,2)))</f>
        <v>WR</v>
      </c>
    </row>
    <row r="179" spans="2:5" x14ac:dyDescent="0.35">
      <c r="B179" s="12">
        <f t="shared" si="10"/>
        <v>177</v>
      </c>
      <c r="C179" s="21" t="str">
        <f>'Default Rankings Import'!D178</f>
        <v>Tre'Quan Smith</v>
      </c>
      <c r="D179" s="21" t="str">
        <f>'Default Rankings Import'!E178</f>
        <v>NO</v>
      </c>
      <c r="E179" s="22" t="str">
        <f>IF(LEFT('Default Rankings Import'!F178,1)="D",LEFT('Default Rankings Import'!F178,3),IF(LEFT('Default Rankings Import'!F178,1)="K",LEFT('Default Rankings Import'!F178,1),LEFT('Default Rankings Import'!F178,2)))</f>
        <v>WR</v>
      </c>
    </row>
    <row r="180" spans="2:5" x14ac:dyDescent="0.35">
      <c r="B180" s="12">
        <f t="shared" si="10"/>
        <v>178</v>
      </c>
      <c r="C180" s="21" t="str">
        <f>'Default Rankings Import'!D179</f>
        <v>N'Keal Harry</v>
      </c>
      <c r="D180" s="21" t="str">
        <f>'Default Rankings Import'!E179</f>
        <v>NE</v>
      </c>
      <c r="E180" s="22" t="str">
        <f>IF(LEFT('Default Rankings Import'!F179,1)="D",LEFT('Default Rankings Import'!F179,3),IF(LEFT('Default Rankings Import'!F179,1)="K",LEFT('Default Rankings Import'!F179,1),LEFT('Default Rankings Import'!F179,2)))</f>
        <v>WR</v>
      </c>
    </row>
    <row r="181" spans="2:5" x14ac:dyDescent="0.35">
      <c r="B181" s="12">
        <f t="shared" si="10"/>
        <v>179</v>
      </c>
      <c r="C181" s="21" t="str">
        <f>'Default Rankings Import'!D180</f>
        <v>Andy Isabella</v>
      </c>
      <c r="D181" s="21" t="str">
        <f>'Default Rankings Import'!E180</f>
        <v>ARI</v>
      </c>
      <c r="E181" s="22" t="str">
        <f>IF(LEFT('Default Rankings Import'!F180,1)="D",LEFT('Default Rankings Import'!F180,3),IF(LEFT('Default Rankings Import'!F180,1)="K",LEFT('Default Rankings Import'!F180,1),LEFT('Default Rankings Import'!F180,2)))</f>
        <v>WR</v>
      </c>
    </row>
    <row r="182" spans="2:5" x14ac:dyDescent="0.35">
      <c r="B182" s="12">
        <f t="shared" si="10"/>
        <v>180</v>
      </c>
      <c r="C182" s="21" t="str">
        <f>'Default Rankings Import'!D181</f>
        <v>Kirk Cousins</v>
      </c>
      <c r="D182" s="21" t="str">
        <f>'Default Rankings Import'!E181</f>
        <v>MIN</v>
      </c>
      <c r="E182" s="22" t="str">
        <f>IF(LEFT('Default Rankings Import'!F181,1)="D",LEFT('Default Rankings Import'!F181,3),IF(LEFT('Default Rankings Import'!F181,1)="K",LEFT('Default Rankings Import'!F181,1),LEFT('Default Rankings Import'!F181,2)))</f>
        <v>QB</v>
      </c>
    </row>
    <row r="183" spans="2:5" x14ac:dyDescent="0.35">
      <c r="B183" s="12">
        <f t="shared" si="10"/>
        <v>181</v>
      </c>
      <c r="C183" s="21" t="str">
        <f>'Default Rankings Import'!D182</f>
        <v>Kyle Rudolph</v>
      </c>
      <c r="D183" s="21" t="str">
        <f>'Default Rankings Import'!E182</f>
        <v>MIN</v>
      </c>
      <c r="E183" s="22" t="str">
        <f>IF(LEFT('Default Rankings Import'!F182,1)="D",LEFT('Default Rankings Import'!F182,3),IF(LEFT('Default Rankings Import'!F182,1)="K",LEFT('Default Rankings Import'!F182,1),LEFT('Default Rankings Import'!F182,2)))</f>
        <v>TE</v>
      </c>
    </row>
    <row r="184" spans="2:5" x14ac:dyDescent="0.35">
      <c r="B184" s="12">
        <f t="shared" si="10"/>
        <v>182</v>
      </c>
      <c r="C184" s="21" t="str">
        <f>'Default Rankings Import'!D183</f>
        <v>Chris Thompson</v>
      </c>
      <c r="D184" s="21" t="str">
        <f>'Default Rankings Import'!E183</f>
        <v>WAS</v>
      </c>
      <c r="E184" s="22" t="str">
        <f>IF(LEFT('Default Rankings Import'!F183,1)="D",LEFT('Default Rankings Import'!F183,3),IF(LEFT('Default Rankings Import'!F183,1)="K",LEFT('Default Rankings Import'!F183,1),LEFT('Default Rankings Import'!F183,2)))</f>
        <v>RB</v>
      </c>
    </row>
    <row r="185" spans="2:5" x14ac:dyDescent="0.35">
      <c r="B185" s="12">
        <f t="shared" si="10"/>
        <v>183</v>
      </c>
      <c r="C185" s="21" t="str">
        <f>'Default Rankings Import'!D184</f>
        <v>Mike Davis</v>
      </c>
      <c r="D185" s="21" t="str">
        <f>'Default Rankings Import'!E184</f>
        <v>CHI</v>
      </c>
      <c r="E185" s="22" t="str">
        <f>IF(LEFT('Default Rankings Import'!F184,1)="D",LEFT('Default Rankings Import'!F184,3),IF(LEFT('Default Rankings Import'!F184,1)="K",LEFT('Default Rankings Import'!F184,1),LEFT('Default Rankings Import'!F184,2)))</f>
        <v>RB</v>
      </c>
    </row>
    <row r="186" spans="2:5" x14ac:dyDescent="0.35">
      <c r="B186" s="12">
        <f t="shared" si="10"/>
        <v>184</v>
      </c>
      <c r="C186" s="21" t="str">
        <f>'Default Rankings Import'!D185</f>
        <v>Jerick McKinnon</v>
      </c>
      <c r="D186" s="21" t="str">
        <f>'Default Rankings Import'!E185</f>
        <v>SF</v>
      </c>
      <c r="E186" s="22" t="str">
        <f>IF(LEFT('Default Rankings Import'!F185,1)="D",LEFT('Default Rankings Import'!F185,3),IF(LEFT('Default Rankings Import'!F185,1)="K",LEFT('Default Rankings Import'!F185,1),LEFT('Default Rankings Import'!F185,2)))</f>
        <v>RB</v>
      </c>
    </row>
    <row r="187" spans="2:5" x14ac:dyDescent="0.35">
      <c r="B187" s="12">
        <f t="shared" si="10"/>
        <v>185</v>
      </c>
      <c r="C187" s="21" t="str">
        <f>'Default Rankings Import'!D186</f>
        <v>Kareem Hunt</v>
      </c>
      <c r="D187" s="21" t="str">
        <f>'Default Rankings Import'!E186</f>
        <v>CLE</v>
      </c>
      <c r="E187" s="22" t="str">
        <f>IF(LEFT('Default Rankings Import'!F186,1)="D",LEFT('Default Rankings Import'!F186,3),IF(LEFT('Default Rankings Import'!F186,1)="K",LEFT('Default Rankings Import'!F186,1),LEFT('Default Rankings Import'!F186,2)))</f>
        <v>RB</v>
      </c>
    </row>
    <row r="188" spans="2:5" x14ac:dyDescent="0.35">
      <c r="B188" s="12">
        <f t="shared" si="10"/>
        <v>186</v>
      </c>
      <c r="C188" s="21" t="str">
        <f>'Default Rankings Import'!D187</f>
        <v>Darwin Thompson</v>
      </c>
      <c r="D188" s="21" t="str">
        <f>'Default Rankings Import'!E187</f>
        <v>KC</v>
      </c>
      <c r="E188" s="22" t="str">
        <f>IF(LEFT('Default Rankings Import'!F187,1)="D",LEFT('Default Rankings Import'!F187,3),IF(LEFT('Default Rankings Import'!F187,1)="K",LEFT('Default Rankings Import'!F187,1),LEFT('Default Rankings Import'!F187,2)))</f>
        <v>RB</v>
      </c>
    </row>
    <row r="189" spans="2:5" x14ac:dyDescent="0.35">
      <c r="B189" s="12">
        <f t="shared" si="10"/>
        <v>187</v>
      </c>
      <c r="C189" s="21" t="str">
        <f>'Default Rankings Import'!D188</f>
        <v>Broncos D/ST</v>
      </c>
      <c r="D189" s="21" t="str">
        <f>'Default Rankings Import'!E188</f>
        <v/>
      </c>
      <c r="E189" s="22" t="str">
        <f>IF(LEFT('Default Rankings Import'!F188,1)="D",LEFT('Default Rankings Import'!F188,3),IF(LEFT('Default Rankings Import'!F188,1)="K",LEFT('Default Rankings Import'!F188,1),LEFT('Default Rankings Import'!F188,2)))</f>
        <v>DST</v>
      </c>
    </row>
    <row r="190" spans="2:5" x14ac:dyDescent="0.35">
      <c r="B190" s="12">
        <f t="shared" si="10"/>
        <v>188</v>
      </c>
      <c r="C190" s="21" t="str">
        <f>'Default Rankings Import'!D189</f>
        <v>Texans D/ST</v>
      </c>
      <c r="D190" s="21" t="str">
        <f>'Default Rankings Import'!E189</f>
        <v/>
      </c>
      <c r="E190" s="22" t="str">
        <f>IF(LEFT('Default Rankings Import'!F189,1)="D",LEFT('Default Rankings Import'!F189,3),IF(LEFT('Default Rankings Import'!F189,1)="K",LEFT('Default Rankings Import'!F189,1),LEFT('Default Rankings Import'!F189,2)))</f>
        <v>DST</v>
      </c>
    </row>
    <row r="191" spans="2:5" x14ac:dyDescent="0.35">
      <c r="B191" s="12">
        <f t="shared" si="10"/>
        <v>189</v>
      </c>
      <c r="C191" s="21" t="str">
        <f>'Default Rankings Import'!D190</f>
        <v>Matt Prater</v>
      </c>
      <c r="D191" s="21" t="str">
        <f>'Default Rankings Import'!E190</f>
        <v>DET</v>
      </c>
      <c r="E191" s="22" t="str">
        <f>IF(LEFT('Default Rankings Import'!F190,1)="D",LEFT('Default Rankings Import'!F190,3),IF(LEFT('Default Rankings Import'!F190,1)="K",LEFT('Default Rankings Import'!F190,1),LEFT('Default Rankings Import'!F190,2)))</f>
        <v>K</v>
      </c>
    </row>
    <row r="192" spans="2:5" x14ac:dyDescent="0.35">
      <c r="B192" s="12">
        <f t="shared" si="10"/>
        <v>190</v>
      </c>
      <c r="C192" s="21" t="str">
        <f>'Default Rankings Import'!D191</f>
        <v>Jake Elliott</v>
      </c>
      <c r="D192" s="21" t="str">
        <f>'Default Rankings Import'!E191</f>
        <v>PHI</v>
      </c>
      <c r="E192" s="22" t="str">
        <f>IF(LEFT('Default Rankings Import'!F191,1)="D",LEFT('Default Rankings Import'!F191,3),IF(LEFT('Default Rankings Import'!F191,1)="K",LEFT('Default Rankings Import'!F191,1),LEFT('Default Rankings Import'!F191,2)))</f>
        <v>K</v>
      </c>
    </row>
    <row r="193" spans="2:5" x14ac:dyDescent="0.35">
      <c r="B193" s="12">
        <f t="shared" si="10"/>
        <v>191</v>
      </c>
      <c r="C193" s="21" t="str">
        <f>'Default Rankings Import'!D192</f>
        <v>Mark Walton</v>
      </c>
      <c r="D193" s="21" t="str">
        <f>'Default Rankings Import'!E192</f>
        <v>MIA</v>
      </c>
      <c r="E193" s="22" t="str">
        <f>IF(LEFT('Default Rankings Import'!F192,1)="D",LEFT('Default Rankings Import'!F192,3),IF(LEFT('Default Rankings Import'!F192,1)="K",LEFT('Default Rankings Import'!F192,1),LEFT('Default Rankings Import'!F192,2)))</f>
        <v>RB</v>
      </c>
    </row>
    <row r="194" spans="2:5" x14ac:dyDescent="0.35">
      <c r="B194" s="12">
        <f t="shared" si="10"/>
        <v>192</v>
      </c>
      <c r="C194" s="21" t="str">
        <f>'Default Rankings Import'!D193</f>
        <v>Damien Harris</v>
      </c>
      <c r="D194" s="21" t="str">
        <f>'Default Rankings Import'!E193</f>
        <v>NE</v>
      </c>
      <c r="E194" s="22" t="str">
        <f>IF(LEFT('Default Rankings Import'!F193,1)="D",LEFT('Default Rankings Import'!F193,3),IF(LEFT('Default Rankings Import'!F193,1)="K",LEFT('Default Rankings Import'!F193,1),LEFT('Default Rankings Import'!F193,2)))</f>
        <v>RB</v>
      </c>
    </row>
    <row r="195" spans="2:5" x14ac:dyDescent="0.35">
      <c r="B195" s="12">
        <f t="shared" si="10"/>
        <v>193</v>
      </c>
      <c r="C195" s="21" t="str">
        <f>'Default Rankings Import'!D194</f>
        <v>Mecole Hardman</v>
      </c>
      <c r="D195" s="21" t="str">
        <f>'Default Rankings Import'!E194</f>
        <v>KC</v>
      </c>
      <c r="E195" s="22" t="str">
        <f>IF(LEFT('Default Rankings Import'!F194,1)="D",LEFT('Default Rankings Import'!F194,3),IF(LEFT('Default Rankings Import'!F194,1)="K",LEFT('Default Rankings Import'!F194,1),LEFT('Default Rankings Import'!F194,2)))</f>
        <v>WR</v>
      </c>
    </row>
    <row r="196" spans="2:5" x14ac:dyDescent="0.35">
      <c r="B196" s="12">
        <f t="shared" si="10"/>
        <v>194</v>
      </c>
      <c r="C196" s="21" t="str">
        <f>'Default Rankings Import'!D195</f>
        <v>Terry McLaurin</v>
      </c>
      <c r="D196" s="21" t="str">
        <f>'Default Rankings Import'!E195</f>
        <v>WAS</v>
      </c>
      <c r="E196" s="22" t="str">
        <f>IF(LEFT('Default Rankings Import'!F195,1)="D",LEFT('Default Rankings Import'!F195,3),IF(LEFT('Default Rankings Import'!F195,1)="K",LEFT('Default Rankings Import'!F195,1),LEFT('Default Rankings Import'!F195,2)))</f>
        <v>WR</v>
      </c>
    </row>
    <row r="197" spans="2:5" x14ac:dyDescent="0.35">
      <c r="B197" s="12">
        <f t="shared" ref="B197:B260" si="11">B196+1</f>
        <v>195</v>
      </c>
      <c r="C197" s="21" t="str">
        <f>'Default Rankings Import'!D196</f>
        <v>A.J. Brown</v>
      </c>
      <c r="D197" s="21" t="str">
        <f>'Default Rankings Import'!E196</f>
        <v>TEN</v>
      </c>
      <c r="E197" s="22" t="str">
        <f>IF(LEFT('Default Rankings Import'!F196,1)="D",LEFT('Default Rankings Import'!F196,3),IF(LEFT('Default Rankings Import'!F196,1)="K",LEFT('Default Rankings Import'!F196,1),LEFT('Default Rankings Import'!F196,2)))</f>
        <v>WR</v>
      </c>
    </row>
    <row r="198" spans="2:5" x14ac:dyDescent="0.35">
      <c r="B198" s="12">
        <f t="shared" si="11"/>
        <v>196</v>
      </c>
      <c r="C198" s="21" t="str">
        <f>'Default Rankings Import'!D197</f>
        <v>Justice Hill</v>
      </c>
      <c r="D198" s="21" t="str">
        <f>'Default Rankings Import'!E197</f>
        <v>BAL</v>
      </c>
      <c r="E198" s="22" t="str">
        <f>IF(LEFT('Default Rankings Import'!F197,1)="D",LEFT('Default Rankings Import'!F197,3),IF(LEFT('Default Rankings Import'!F197,1)="K",LEFT('Default Rankings Import'!F197,1),LEFT('Default Rankings Import'!F197,2)))</f>
        <v>RB</v>
      </c>
    </row>
    <row r="199" spans="2:5" x14ac:dyDescent="0.35">
      <c r="B199" s="12">
        <f t="shared" si="11"/>
        <v>197</v>
      </c>
      <c r="C199" s="21" t="str">
        <f>'Default Rankings Import'!D198</f>
        <v>Malcolm Brown</v>
      </c>
      <c r="D199" s="21" t="str">
        <f>'Default Rankings Import'!E198</f>
        <v>LAR</v>
      </c>
      <c r="E199" s="22" t="str">
        <f>IF(LEFT('Default Rankings Import'!F198,1)="D",LEFT('Default Rankings Import'!F198,3),IF(LEFT('Default Rankings Import'!F198,1)="K",LEFT('Default Rankings Import'!F198,1),LEFT('Default Rankings Import'!F198,2)))</f>
        <v>RB</v>
      </c>
    </row>
    <row r="200" spans="2:5" x14ac:dyDescent="0.35">
      <c r="B200" s="12">
        <f t="shared" si="11"/>
        <v>198</v>
      </c>
      <c r="C200" s="21" t="str">
        <f>'Default Rankings Import'!D199</f>
        <v>C.J. Anderson</v>
      </c>
      <c r="D200" s="21" t="str">
        <f>'Default Rankings Import'!E199</f>
        <v>DET</v>
      </c>
      <c r="E200" s="22" t="str">
        <f>IF(LEFT('Default Rankings Import'!F199,1)="D",LEFT('Default Rankings Import'!F199,3),IF(LEFT('Default Rankings Import'!F199,1)="K",LEFT('Default Rankings Import'!F199,1),LEFT('Default Rankings Import'!F199,2)))</f>
        <v>RB</v>
      </c>
    </row>
    <row r="201" spans="2:5" x14ac:dyDescent="0.35">
      <c r="B201" s="12">
        <f t="shared" si="11"/>
        <v>199</v>
      </c>
      <c r="C201" s="21" t="str">
        <f>'Default Rankings Import'!D200</f>
        <v>Dexter Williams</v>
      </c>
      <c r="D201" s="21" t="str">
        <f>'Default Rankings Import'!E200</f>
        <v>GB</v>
      </c>
      <c r="E201" s="22" t="str">
        <f>IF(LEFT('Default Rankings Import'!F200,1)="D",LEFT('Default Rankings Import'!F200,3),IF(LEFT('Default Rankings Import'!F200,1)="K",LEFT('Default Rankings Import'!F200,1),LEFT('Default Rankings Import'!F200,2)))</f>
        <v>RB</v>
      </c>
    </row>
    <row r="202" spans="2:5" x14ac:dyDescent="0.35">
      <c r="B202" s="12">
        <f t="shared" si="11"/>
        <v>200</v>
      </c>
      <c r="C202" s="21" t="str">
        <f>'Default Rankings Import'!D201</f>
        <v>Adrian Peterson</v>
      </c>
      <c r="D202" s="21" t="str">
        <f>'Default Rankings Import'!E201</f>
        <v>WAS</v>
      </c>
      <c r="E202" s="22" t="str">
        <f>IF(LEFT('Default Rankings Import'!F201,1)="D",LEFT('Default Rankings Import'!F201,3),IF(LEFT('Default Rankings Import'!F201,1)="K",LEFT('Default Rankings Import'!F201,1),LEFT('Default Rankings Import'!F201,2)))</f>
        <v>RB</v>
      </c>
    </row>
    <row r="203" spans="2:5" x14ac:dyDescent="0.35">
      <c r="B203" s="12">
        <f t="shared" si="11"/>
        <v>201</v>
      </c>
      <c r="C203" s="21" t="str">
        <f>'Default Rankings Import'!D202</f>
        <v>Jamaal Williams</v>
      </c>
      <c r="D203" s="21" t="str">
        <f>'Default Rankings Import'!E202</f>
        <v>GB</v>
      </c>
      <c r="E203" s="22" t="str">
        <f>IF(LEFT('Default Rankings Import'!F202,1)="D",LEFT('Default Rankings Import'!F202,3),IF(LEFT('Default Rankings Import'!F202,1)="K",LEFT('Default Rankings Import'!F202,1),LEFT('Default Rankings Import'!F202,2)))</f>
        <v>RB</v>
      </c>
    </row>
    <row r="204" spans="2:5" x14ac:dyDescent="0.35">
      <c r="B204" s="12">
        <f t="shared" si="11"/>
        <v>202</v>
      </c>
      <c r="C204" s="21" t="str">
        <f>'Default Rankings Import'!D203</f>
        <v>Ito Smith</v>
      </c>
      <c r="D204" s="21" t="str">
        <f>'Default Rankings Import'!E203</f>
        <v>ATL</v>
      </c>
      <c r="E204" s="22" t="str">
        <f>IF(LEFT('Default Rankings Import'!F203,1)="D",LEFT('Default Rankings Import'!F203,3),IF(LEFT('Default Rankings Import'!F203,1)="K",LEFT('Default Rankings Import'!F203,1),LEFT('Default Rankings Import'!F203,2)))</f>
        <v>RB</v>
      </c>
    </row>
    <row r="205" spans="2:5" x14ac:dyDescent="0.35">
      <c r="B205" s="12">
        <f t="shared" si="11"/>
        <v>203</v>
      </c>
      <c r="C205" s="21" t="str">
        <f>'Default Rankings Import'!D204</f>
        <v>Alexander Mattison</v>
      </c>
      <c r="D205" s="21" t="str">
        <f>'Default Rankings Import'!E204</f>
        <v>MIN</v>
      </c>
      <c r="E205" s="22" t="str">
        <f>IF(LEFT('Default Rankings Import'!F204,1)="D",LEFT('Default Rankings Import'!F204,3),IF(LEFT('Default Rankings Import'!F204,1)="K",LEFT('Default Rankings Import'!F204,1),LEFT('Default Rankings Import'!F204,2)))</f>
        <v>RB</v>
      </c>
    </row>
    <row r="206" spans="2:5" x14ac:dyDescent="0.35">
      <c r="B206" s="12">
        <f t="shared" si="11"/>
        <v>204</v>
      </c>
      <c r="C206" s="21" t="str">
        <f>'Default Rankings Import'!D205</f>
        <v>Gus Edwards</v>
      </c>
      <c r="D206" s="21" t="str">
        <f>'Default Rankings Import'!E205</f>
        <v>BAL</v>
      </c>
      <c r="E206" s="22" t="str">
        <f>IF(LEFT('Default Rankings Import'!F205,1)="D",LEFT('Default Rankings Import'!F205,3),IF(LEFT('Default Rankings Import'!F205,1)="K",LEFT('Default Rankings Import'!F205,1),LEFT('Default Rankings Import'!F205,2)))</f>
        <v>RB</v>
      </c>
    </row>
    <row r="207" spans="2:5" x14ac:dyDescent="0.35">
      <c r="B207" s="12">
        <f t="shared" si="11"/>
        <v>205</v>
      </c>
      <c r="C207" s="21" t="str">
        <f>'Default Rankings Import'!D206</f>
        <v>Chase Edmonds</v>
      </c>
      <c r="D207" s="21" t="str">
        <f>'Default Rankings Import'!E206</f>
        <v>ARI</v>
      </c>
      <c r="E207" s="22" t="str">
        <f>IF(LEFT('Default Rankings Import'!F206,1)="D",LEFT('Default Rankings Import'!F206,3),IF(LEFT('Default Rankings Import'!F206,1)="K",LEFT('Default Rankings Import'!F206,1),LEFT('Default Rankings Import'!F206,2)))</f>
        <v>RB</v>
      </c>
    </row>
    <row r="208" spans="2:5" x14ac:dyDescent="0.35">
      <c r="B208" s="12">
        <f t="shared" si="11"/>
        <v>206</v>
      </c>
      <c r="C208" s="21" t="str">
        <f>'Default Rankings Import'!D207</f>
        <v>Frank Gore</v>
      </c>
      <c r="D208" s="21" t="str">
        <f>'Default Rankings Import'!E207</f>
        <v>BUF</v>
      </c>
      <c r="E208" s="22" t="str">
        <f>IF(LEFT('Default Rankings Import'!F207,1)="D",LEFT('Default Rankings Import'!F207,3),IF(LEFT('Default Rankings Import'!F207,1)="K",LEFT('Default Rankings Import'!F207,1),LEFT('Default Rankings Import'!F207,2)))</f>
        <v>RB</v>
      </c>
    </row>
    <row r="209" spans="2:5" x14ac:dyDescent="0.35">
      <c r="B209" s="12">
        <f t="shared" si="11"/>
        <v>207</v>
      </c>
      <c r="C209" s="21" t="str">
        <f>'Default Rankings Import'!D208</f>
        <v>T.J. Hockenson</v>
      </c>
      <c r="D209" s="21" t="str">
        <f>'Default Rankings Import'!E208</f>
        <v>DET</v>
      </c>
      <c r="E209" s="22" t="str">
        <f>IF(LEFT('Default Rankings Import'!F208,1)="D",LEFT('Default Rankings Import'!F208,3),IF(LEFT('Default Rankings Import'!F208,1)="K",LEFT('Default Rankings Import'!F208,1),LEFT('Default Rankings Import'!F208,2)))</f>
        <v>TE</v>
      </c>
    </row>
    <row r="210" spans="2:5" x14ac:dyDescent="0.35">
      <c r="B210" s="12">
        <f t="shared" si="11"/>
        <v>208</v>
      </c>
      <c r="C210" s="21" t="str">
        <f>'Default Rankings Import'!D209</f>
        <v>Noah Fant</v>
      </c>
      <c r="D210" s="21" t="str">
        <f>'Default Rankings Import'!E209</f>
        <v>DEN</v>
      </c>
      <c r="E210" s="22" t="str">
        <f>IF(LEFT('Default Rankings Import'!F209,1)="D",LEFT('Default Rankings Import'!F209,3),IF(LEFT('Default Rankings Import'!F209,1)="K",LEFT('Default Rankings Import'!F209,1),LEFT('Default Rankings Import'!F209,2)))</f>
        <v>TE</v>
      </c>
    </row>
    <row r="211" spans="2:5" x14ac:dyDescent="0.35">
      <c r="B211" s="12">
        <f t="shared" si="11"/>
        <v>209</v>
      </c>
      <c r="C211" s="21" t="str">
        <f>'Default Rankings Import'!D210</f>
        <v>Derek Carr</v>
      </c>
      <c r="D211" s="21" t="str">
        <f>'Default Rankings Import'!E210</f>
        <v>OAK</v>
      </c>
      <c r="E211" s="22" t="str">
        <f>IF(LEFT('Default Rankings Import'!F210,1)="D",LEFT('Default Rankings Import'!F210,3),IF(LEFT('Default Rankings Import'!F210,1)="K",LEFT('Default Rankings Import'!F210,1),LEFT('Default Rankings Import'!F210,2)))</f>
        <v>QB</v>
      </c>
    </row>
    <row r="212" spans="2:5" x14ac:dyDescent="0.35">
      <c r="B212" s="12">
        <f t="shared" si="11"/>
        <v>210</v>
      </c>
      <c r="C212" s="21" t="str">
        <f>'Default Rankings Import'!D211</f>
        <v>Cole Beasley</v>
      </c>
      <c r="D212" s="21" t="str">
        <f>'Default Rankings Import'!E211</f>
        <v>BUF</v>
      </c>
      <c r="E212" s="22" t="str">
        <f>IF(LEFT('Default Rankings Import'!F211,1)="D",LEFT('Default Rankings Import'!F211,3),IF(LEFT('Default Rankings Import'!F211,1)="K",LEFT('Default Rankings Import'!F211,1),LEFT('Default Rankings Import'!F211,2)))</f>
        <v>WR</v>
      </c>
    </row>
    <row r="213" spans="2:5" x14ac:dyDescent="0.35">
      <c r="B213" s="12">
        <f t="shared" si="11"/>
        <v>211</v>
      </c>
      <c r="C213" s="21" t="str">
        <f>'Default Rankings Import'!D212</f>
        <v>Hakeem Butler</v>
      </c>
      <c r="D213" s="21" t="str">
        <f>'Default Rankings Import'!E212</f>
        <v>ARI</v>
      </c>
      <c r="E213" s="22" t="str">
        <f>IF(LEFT('Default Rankings Import'!F212,1)="D",LEFT('Default Rankings Import'!F212,3),IF(LEFT('Default Rankings Import'!F212,1)="K",LEFT('Default Rankings Import'!F212,1),LEFT('Default Rankings Import'!F212,2)))</f>
        <v>WR</v>
      </c>
    </row>
    <row r="214" spans="2:5" x14ac:dyDescent="0.35">
      <c r="B214" s="12">
        <f t="shared" si="11"/>
        <v>212</v>
      </c>
      <c r="C214" s="21" t="str">
        <f>'Default Rankings Import'!D213</f>
        <v>Randall Cobb</v>
      </c>
      <c r="D214" s="21" t="str">
        <f>'Default Rankings Import'!E213</f>
        <v>DAL</v>
      </c>
      <c r="E214" s="22" t="str">
        <f>IF(LEFT('Default Rankings Import'!F213,1)="D",LEFT('Default Rankings Import'!F213,3),IF(LEFT('Default Rankings Import'!F213,1)="K",LEFT('Default Rankings Import'!F213,1),LEFT('Default Rankings Import'!F213,2)))</f>
        <v>WR</v>
      </c>
    </row>
    <row r="215" spans="2:5" x14ac:dyDescent="0.35">
      <c r="B215" s="12">
        <f t="shared" si="11"/>
        <v>213</v>
      </c>
      <c r="C215" s="21" t="str">
        <f>'Default Rankings Import'!D214</f>
        <v>Devante Parker</v>
      </c>
      <c r="D215" s="21" t="str">
        <f>'Default Rankings Import'!E214</f>
        <v>MIA</v>
      </c>
      <c r="E215" s="22" t="str">
        <f>IF(LEFT('Default Rankings Import'!F214,1)="D",LEFT('Default Rankings Import'!F214,3),IF(LEFT('Default Rankings Import'!F214,1)="K",LEFT('Default Rankings Import'!F214,1),LEFT('Default Rankings Import'!F214,2)))</f>
        <v>WR</v>
      </c>
    </row>
    <row r="216" spans="2:5" x14ac:dyDescent="0.35">
      <c r="B216" s="12">
        <f t="shared" si="11"/>
        <v>214</v>
      </c>
      <c r="C216" s="21" t="str">
        <f>'Default Rankings Import'!D215</f>
        <v>Zay Jones</v>
      </c>
      <c r="D216" s="21" t="str">
        <f>'Default Rankings Import'!E215</f>
        <v>BUF</v>
      </c>
      <c r="E216" s="22" t="str">
        <f>IF(LEFT('Default Rankings Import'!F215,1)="D",LEFT('Default Rankings Import'!F215,3),IF(LEFT('Default Rankings Import'!F215,1)="K",LEFT('Default Rankings Import'!F215,1),LEFT('Default Rankings Import'!F215,2)))</f>
        <v>WR</v>
      </c>
    </row>
    <row r="217" spans="2:5" x14ac:dyDescent="0.35">
      <c r="B217" s="12">
        <f t="shared" si="11"/>
        <v>215</v>
      </c>
      <c r="C217" s="21" t="str">
        <f>'Default Rankings Import'!D216</f>
        <v>Sam Darnold</v>
      </c>
      <c r="D217" s="21" t="str">
        <f>'Default Rankings Import'!E216</f>
        <v>NYJ</v>
      </c>
      <c r="E217" s="22" t="str">
        <f>IF(LEFT('Default Rankings Import'!F216,1)="D",LEFT('Default Rankings Import'!F216,3),IF(LEFT('Default Rankings Import'!F216,1)="K",LEFT('Default Rankings Import'!F216,1),LEFT('Default Rankings Import'!F216,2)))</f>
        <v>QB</v>
      </c>
    </row>
    <row r="218" spans="2:5" x14ac:dyDescent="0.35">
      <c r="B218" s="12">
        <f t="shared" si="11"/>
        <v>216</v>
      </c>
      <c r="C218" s="21" t="str">
        <f>'Default Rankings Import'!D217</f>
        <v>Jimmy Garoppolo</v>
      </c>
      <c r="D218" s="21" t="str">
        <f>'Default Rankings Import'!E217</f>
        <v>SF</v>
      </c>
      <c r="E218" s="22" t="str">
        <f>IF(LEFT('Default Rankings Import'!F217,1)="D",LEFT('Default Rankings Import'!F217,3),IF(LEFT('Default Rankings Import'!F217,1)="K",LEFT('Default Rankings Import'!F217,1),LEFT('Default Rankings Import'!F217,2)))</f>
        <v>QB</v>
      </c>
    </row>
    <row r="219" spans="2:5" x14ac:dyDescent="0.35">
      <c r="B219" s="12">
        <f t="shared" si="11"/>
        <v>217</v>
      </c>
      <c r="C219" s="21" t="str">
        <f>'Default Rankings Import'!D218</f>
        <v>Eagles D/ST</v>
      </c>
      <c r="D219" s="21" t="str">
        <f>'Default Rankings Import'!E218</f>
        <v/>
      </c>
      <c r="E219" s="22" t="str">
        <f>IF(LEFT('Default Rankings Import'!F218,1)="D",LEFT('Default Rankings Import'!F218,3),IF(LEFT('Default Rankings Import'!F218,1)="K",LEFT('Default Rankings Import'!F218,1),LEFT('Default Rankings Import'!F218,2)))</f>
        <v>DST</v>
      </c>
    </row>
    <row r="220" spans="2:5" x14ac:dyDescent="0.35">
      <c r="B220" s="12">
        <f t="shared" si="11"/>
        <v>218</v>
      </c>
      <c r="C220" s="21" t="str">
        <f>'Default Rankings Import'!D219</f>
        <v>Browns D/ST</v>
      </c>
      <c r="D220" s="21" t="str">
        <f>'Default Rankings Import'!E219</f>
        <v/>
      </c>
      <c r="E220" s="22" t="str">
        <f>IF(LEFT('Default Rankings Import'!F219,1)="D",LEFT('Default Rankings Import'!F219,3),IF(LEFT('Default Rankings Import'!F219,1)="K",LEFT('Default Rankings Import'!F219,1),LEFT('Default Rankings Import'!F219,2)))</f>
        <v>DST</v>
      </c>
    </row>
    <row r="221" spans="2:5" x14ac:dyDescent="0.35">
      <c r="B221" s="12">
        <f t="shared" si="11"/>
        <v>219</v>
      </c>
      <c r="C221" s="21" t="str">
        <f>'Default Rankings Import'!D220</f>
        <v>Mason Crosby</v>
      </c>
      <c r="D221" s="21" t="str">
        <f>'Default Rankings Import'!E220</f>
        <v>GB</v>
      </c>
      <c r="E221" s="22" t="str">
        <f>IF(LEFT('Default Rankings Import'!F220,1)="D",LEFT('Default Rankings Import'!F220,3),IF(LEFT('Default Rankings Import'!F220,1)="K",LEFT('Default Rankings Import'!F220,1),LEFT('Default Rankings Import'!F220,2)))</f>
        <v>K</v>
      </c>
    </row>
    <row r="222" spans="2:5" x14ac:dyDescent="0.35">
      <c r="B222" s="12">
        <f t="shared" si="11"/>
        <v>220</v>
      </c>
      <c r="C222" s="21" t="str">
        <f>'Default Rankings Import'!D221</f>
        <v>Ryan Succop</v>
      </c>
      <c r="D222" s="21" t="str">
        <f>'Default Rankings Import'!E221</f>
        <v>TEN</v>
      </c>
      <c r="E222" s="22" t="str">
        <f>IF(LEFT('Default Rankings Import'!F221,1)="D",LEFT('Default Rankings Import'!F221,3),IF(LEFT('Default Rankings Import'!F221,1)="K",LEFT('Default Rankings Import'!F221,1),LEFT('Default Rankings Import'!F221,2)))</f>
        <v>K</v>
      </c>
    </row>
    <row r="223" spans="2:5" x14ac:dyDescent="0.35">
      <c r="B223" s="12">
        <f t="shared" si="11"/>
        <v>221</v>
      </c>
      <c r="C223" s="21" t="str">
        <f>'Default Rankings Import'!D222</f>
        <v>Quincy Enunwa</v>
      </c>
      <c r="D223" s="21" t="str">
        <f>'Default Rankings Import'!E222</f>
        <v>NYJ</v>
      </c>
      <c r="E223" s="22" t="str">
        <f>IF(LEFT('Default Rankings Import'!F222,1)="D",LEFT('Default Rankings Import'!F222,3),IF(LEFT('Default Rankings Import'!F222,1)="K",LEFT('Default Rankings Import'!F222,1),LEFT('Default Rankings Import'!F222,2)))</f>
        <v>WR</v>
      </c>
    </row>
    <row r="224" spans="2:5" x14ac:dyDescent="0.35">
      <c r="B224" s="12">
        <f t="shared" si="11"/>
        <v>222</v>
      </c>
      <c r="C224" s="21" t="str">
        <f>'Default Rankings Import'!D223</f>
        <v>Josh Doctson</v>
      </c>
      <c r="D224" s="21" t="str">
        <f>'Default Rankings Import'!E223</f>
        <v>WAS</v>
      </c>
      <c r="E224" s="22" t="str">
        <f>IF(LEFT('Default Rankings Import'!F223,1)="D",LEFT('Default Rankings Import'!F223,3),IF(LEFT('Default Rankings Import'!F223,1)="K",LEFT('Default Rankings Import'!F223,1),LEFT('Default Rankings Import'!F223,2)))</f>
        <v>WR</v>
      </c>
    </row>
    <row r="225" spans="2:5" x14ac:dyDescent="0.35">
      <c r="B225" s="12">
        <f t="shared" si="11"/>
        <v>223</v>
      </c>
      <c r="C225" s="21" t="str">
        <f>'Default Rankings Import'!D224</f>
        <v>Trey Quinn</v>
      </c>
      <c r="D225" s="21" t="str">
        <f>'Default Rankings Import'!E224</f>
        <v>WAS</v>
      </c>
      <c r="E225" s="22" t="str">
        <f>IF(LEFT('Default Rankings Import'!F224,1)="D",LEFT('Default Rankings Import'!F224,3),IF(LEFT('Default Rankings Import'!F224,1)="K",LEFT('Default Rankings Import'!F224,1),LEFT('Default Rankings Import'!F224,2)))</f>
        <v>WR</v>
      </c>
    </row>
    <row r="226" spans="2:5" x14ac:dyDescent="0.35">
      <c r="B226" s="12">
        <f t="shared" si="11"/>
        <v>224</v>
      </c>
      <c r="C226" s="21" t="str">
        <f>'Default Rankings Import'!D225</f>
        <v>Nelson Agholor</v>
      </c>
      <c r="D226" s="21" t="str">
        <f>'Default Rankings Import'!E225</f>
        <v>PHI</v>
      </c>
      <c r="E226" s="22" t="str">
        <f>IF(LEFT('Default Rankings Import'!F225,1)="D",LEFT('Default Rankings Import'!F225,3),IF(LEFT('Default Rankings Import'!F225,1)="K",LEFT('Default Rankings Import'!F225,1),LEFT('Default Rankings Import'!F225,2)))</f>
        <v>WR</v>
      </c>
    </row>
    <row r="227" spans="2:5" x14ac:dyDescent="0.35">
      <c r="B227" s="12">
        <f t="shared" si="11"/>
        <v>225</v>
      </c>
      <c r="C227" s="21" t="str">
        <f>'Default Rankings Import'!D226</f>
        <v>John Ross</v>
      </c>
      <c r="D227" s="21" t="str">
        <f>'Default Rankings Import'!E226</f>
        <v>CIN</v>
      </c>
      <c r="E227" s="22" t="str">
        <f>IF(LEFT('Default Rankings Import'!F226,1)="D",LEFT('Default Rankings Import'!F226,3),IF(LEFT('Default Rankings Import'!F226,1)="K",LEFT('Default Rankings Import'!F226,1),LEFT('Default Rankings Import'!F226,2)))</f>
        <v>WR</v>
      </c>
    </row>
    <row r="228" spans="2:5" x14ac:dyDescent="0.35">
      <c r="B228" s="12">
        <f t="shared" si="11"/>
        <v>226</v>
      </c>
      <c r="C228" s="21" t="str">
        <f>'Default Rankings Import'!D227</f>
        <v>Rashard Higgins</v>
      </c>
      <c r="D228" s="21" t="str">
        <f>'Default Rankings Import'!E227</f>
        <v>CLE</v>
      </c>
      <c r="E228" s="22" t="str">
        <f>IF(LEFT('Default Rankings Import'!F227,1)="D",LEFT('Default Rankings Import'!F227,3),IF(LEFT('Default Rankings Import'!F227,1)="K",LEFT('Default Rankings Import'!F227,1),LEFT('Default Rankings Import'!F227,2)))</f>
        <v>WR</v>
      </c>
    </row>
    <row r="229" spans="2:5" x14ac:dyDescent="0.35">
      <c r="B229" s="12">
        <f t="shared" si="11"/>
        <v>227</v>
      </c>
      <c r="C229" s="21" t="str">
        <f>'Default Rankings Import'!D228</f>
        <v>Robert Foster</v>
      </c>
      <c r="D229" s="21" t="str">
        <f>'Default Rankings Import'!E228</f>
        <v>BUF</v>
      </c>
      <c r="E229" s="22" t="str">
        <f>IF(LEFT('Default Rankings Import'!F228,1)="D",LEFT('Default Rankings Import'!F228,3),IF(LEFT('Default Rankings Import'!F228,1)="K",LEFT('Default Rankings Import'!F228,1),LEFT('Default Rankings Import'!F228,2)))</f>
        <v>WR</v>
      </c>
    </row>
    <row r="230" spans="2:5" x14ac:dyDescent="0.35">
      <c r="B230" s="12">
        <f t="shared" si="11"/>
        <v>228</v>
      </c>
      <c r="C230" s="21" t="str">
        <f>'Default Rankings Import'!D229</f>
        <v>Diontae Johnson</v>
      </c>
      <c r="D230" s="21" t="str">
        <f>'Default Rankings Import'!E229</f>
        <v>PIT</v>
      </c>
      <c r="E230" s="22" t="str">
        <f>IF(LEFT('Default Rankings Import'!F229,1)="D",LEFT('Default Rankings Import'!F229,3),IF(LEFT('Default Rankings Import'!F229,1)="K",LEFT('Default Rankings Import'!F229,1),LEFT('Default Rankings Import'!F229,2)))</f>
        <v>WR</v>
      </c>
    </row>
    <row r="231" spans="2:5" x14ac:dyDescent="0.35">
      <c r="B231" s="12">
        <f t="shared" si="11"/>
        <v>229</v>
      </c>
      <c r="C231" s="21" t="str">
        <f>'Default Rankings Import'!D230</f>
        <v>Theo Riddick</v>
      </c>
      <c r="D231" s="21" t="str">
        <f>'Default Rankings Import'!E230</f>
        <v>DEN</v>
      </c>
      <c r="E231" s="22" t="str">
        <f>IF(LEFT('Default Rankings Import'!F230,1)="D",LEFT('Default Rankings Import'!F230,3),IF(LEFT('Default Rankings Import'!F230,1)="K",LEFT('Default Rankings Import'!F230,1),LEFT('Default Rankings Import'!F230,2)))</f>
        <v>RB</v>
      </c>
    </row>
    <row r="232" spans="2:5" x14ac:dyDescent="0.35">
      <c r="B232" s="12">
        <f t="shared" si="11"/>
        <v>230</v>
      </c>
      <c r="C232" s="21" t="str">
        <f>'Default Rankings Import'!D231</f>
        <v>Dontrell Hilliard</v>
      </c>
      <c r="D232" s="21" t="str">
        <f>'Default Rankings Import'!E231</f>
        <v>CLE</v>
      </c>
      <c r="E232" s="22" t="str">
        <f>IF(LEFT('Default Rankings Import'!F231,1)="D",LEFT('Default Rankings Import'!F231,3),IF(LEFT('Default Rankings Import'!F231,1)="K",LEFT('Default Rankings Import'!F231,1),LEFT('Default Rankings Import'!F231,2)))</f>
        <v>RB</v>
      </c>
    </row>
    <row r="233" spans="2:5" x14ac:dyDescent="0.35">
      <c r="B233" s="12">
        <f t="shared" si="11"/>
        <v>231</v>
      </c>
      <c r="C233" s="21" t="str">
        <f>'Default Rankings Import'!D232</f>
        <v>Darren Sproles</v>
      </c>
      <c r="D233" s="21" t="str">
        <f>'Default Rankings Import'!E232</f>
        <v>PHI</v>
      </c>
      <c r="E233" s="22" t="str">
        <f>IF(LEFT('Default Rankings Import'!F232,1)="D",LEFT('Default Rankings Import'!F232,3),IF(LEFT('Default Rankings Import'!F232,1)="K",LEFT('Default Rankings Import'!F232,1),LEFT('Default Rankings Import'!F232,2)))</f>
        <v>RB</v>
      </c>
    </row>
    <row r="234" spans="2:5" x14ac:dyDescent="0.35">
      <c r="B234" s="12">
        <f t="shared" si="11"/>
        <v>232</v>
      </c>
      <c r="C234" s="21" t="str">
        <f>'Default Rankings Import'!D233</f>
        <v>Benny Snell Jr.</v>
      </c>
      <c r="D234" s="21" t="str">
        <f>'Default Rankings Import'!E233</f>
        <v>PIT</v>
      </c>
      <c r="E234" s="22" t="str">
        <f>IF(LEFT('Default Rankings Import'!F233,1)="D",LEFT('Default Rankings Import'!F233,3),IF(LEFT('Default Rankings Import'!F233,1)="K",LEFT('Default Rankings Import'!F233,1),LEFT('Default Rankings Import'!F233,2)))</f>
        <v>RB</v>
      </c>
    </row>
    <row r="235" spans="2:5" x14ac:dyDescent="0.35">
      <c r="B235" s="12">
        <f t="shared" si="11"/>
        <v>233</v>
      </c>
      <c r="C235" s="21" t="str">
        <f>'Default Rankings Import'!D234</f>
        <v>Doug Martin</v>
      </c>
      <c r="D235" s="21" t="str">
        <f>'Default Rankings Import'!E234</f>
        <v>OAK</v>
      </c>
      <c r="E235" s="22" t="str">
        <f>IF(LEFT('Default Rankings Import'!F234,1)="D",LEFT('Default Rankings Import'!F234,3),IF(LEFT('Default Rankings Import'!F234,1)="K",LEFT('Default Rankings Import'!F234,1),LEFT('Default Rankings Import'!F234,2)))</f>
        <v>RB</v>
      </c>
    </row>
    <row r="236" spans="2:5" x14ac:dyDescent="0.35">
      <c r="B236" s="12">
        <f t="shared" si="11"/>
        <v>234</v>
      </c>
      <c r="C236" s="21" t="str">
        <f>'Default Rankings Import'!D235</f>
        <v>Rex Burkhead</v>
      </c>
      <c r="D236" s="21" t="str">
        <f>'Default Rankings Import'!E235</f>
        <v>NE</v>
      </c>
      <c r="E236" s="22" t="str">
        <f>IF(LEFT('Default Rankings Import'!F235,1)="D",LEFT('Default Rankings Import'!F235,3),IF(LEFT('Default Rankings Import'!F235,1)="K",LEFT('Default Rankings Import'!F235,1),LEFT('Default Rankings Import'!F235,2)))</f>
        <v>RB</v>
      </c>
    </row>
    <row r="237" spans="2:5" x14ac:dyDescent="0.35">
      <c r="B237" s="12">
        <f t="shared" si="11"/>
        <v>235</v>
      </c>
      <c r="C237" s="21" t="str">
        <f>'Default Rankings Import'!D236</f>
        <v>Ryquell Armstead</v>
      </c>
      <c r="D237" s="21" t="str">
        <f>'Default Rankings Import'!E236</f>
        <v>JAC</v>
      </c>
      <c r="E237" s="22" t="str">
        <f>IF(LEFT('Default Rankings Import'!F236,1)="D",LEFT('Default Rankings Import'!F236,3),IF(LEFT('Default Rankings Import'!F236,1)="K",LEFT('Default Rankings Import'!F236,1),LEFT('Default Rankings Import'!F236,2)))</f>
        <v>RB</v>
      </c>
    </row>
    <row r="238" spans="2:5" x14ac:dyDescent="0.35">
      <c r="B238" s="12">
        <f t="shared" si="11"/>
        <v>236</v>
      </c>
      <c r="C238" s="21" t="str">
        <f>'Default Rankings Import'!D237</f>
        <v>Ty Montgomery</v>
      </c>
      <c r="D238" s="21" t="str">
        <f>'Default Rankings Import'!E237</f>
        <v>NYJ</v>
      </c>
      <c r="E238" s="22" t="str">
        <f>IF(LEFT('Default Rankings Import'!F237,1)="D",LEFT('Default Rankings Import'!F237,3),IF(LEFT('Default Rankings Import'!F237,1)="K",LEFT('Default Rankings Import'!F237,1),LEFT('Default Rankings Import'!F237,2)))</f>
        <v>RB</v>
      </c>
    </row>
    <row r="239" spans="2:5" x14ac:dyDescent="0.35">
      <c r="B239" s="12">
        <f t="shared" si="11"/>
        <v>237</v>
      </c>
      <c r="C239" s="21" t="str">
        <f>'Default Rankings Import'!D238</f>
        <v>Josh Allen</v>
      </c>
      <c r="D239" s="21" t="str">
        <f>'Default Rankings Import'!E238</f>
        <v>BUF</v>
      </c>
      <c r="E239" s="22" t="str">
        <f>IF(LEFT('Default Rankings Import'!F238,1)="D",LEFT('Default Rankings Import'!F238,3),IF(LEFT('Default Rankings Import'!F238,1)="K",LEFT('Default Rankings Import'!F238,1),LEFT('Default Rankings Import'!F238,2)))</f>
        <v>QB</v>
      </c>
    </row>
    <row r="240" spans="2:5" x14ac:dyDescent="0.35">
      <c r="B240" s="12">
        <f t="shared" si="11"/>
        <v>238</v>
      </c>
      <c r="C240" s="21" t="str">
        <f>'Default Rankings Import'!D239</f>
        <v>Matthew Stafford</v>
      </c>
      <c r="D240" s="21" t="str">
        <f>'Default Rankings Import'!E239</f>
        <v>DET</v>
      </c>
      <c r="E240" s="22" t="str">
        <f>IF(LEFT('Default Rankings Import'!F239,1)="D",LEFT('Default Rankings Import'!F239,3),IF(LEFT('Default Rankings Import'!F239,1)="K",LEFT('Default Rankings Import'!F239,1),LEFT('Default Rankings Import'!F239,2)))</f>
        <v>QB</v>
      </c>
    </row>
    <row r="241" spans="2:5" x14ac:dyDescent="0.35">
      <c r="B241" s="12">
        <f t="shared" si="11"/>
        <v>239</v>
      </c>
      <c r="C241" s="21" t="str">
        <f>'Default Rankings Import'!D240</f>
        <v>Marcus Mariota</v>
      </c>
      <c r="D241" s="21" t="str">
        <f>'Default Rankings Import'!E240</f>
        <v>TEN</v>
      </c>
      <c r="E241" s="22" t="str">
        <f>IF(LEFT('Default Rankings Import'!F240,1)="D",LEFT('Default Rankings Import'!F240,3),IF(LEFT('Default Rankings Import'!F240,1)="K",LEFT('Default Rankings Import'!F240,1),LEFT('Default Rankings Import'!F240,2)))</f>
        <v>QB</v>
      </c>
    </row>
    <row r="242" spans="2:5" x14ac:dyDescent="0.35">
      <c r="B242" s="12">
        <f t="shared" si="11"/>
        <v>240</v>
      </c>
      <c r="C242" s="21" t="str">
        <f>'Default Rankings Import'!D241</f>
        <v>Tyler Eifert</v>
      </c>
      <c r="D242" s="21" t="str">
        <f>'Default Rankings Import'!E241</f>
        <v>CIN</v>
      </c>
      <c r="E242" s="22" t="str">
        <f>IF(LEFT('Default Rankings Import'!F241,1)="D",LEFT('Default Rankings Import'!F241,3),IF(LEFT('Default Rankings Import'!F241,1)="K",LEFT('Default Rankings Import'!F241,1),LEFT('Default Rankings Import'!F241,2)))</f>
        <v>TE</v>
      </c>
    </row>
    <row r="243" spans="2:5" x14ac:dyDescent="0.35">
      <c r="B243" s="12">
        <f t="shared" si="11"/>
        <v>241</v>
      </c>
      <c r="C243" s="21" t="str">
        <f>'Default Rankings Import'!D242</f>
        <v>Darren Waller</v>
      </c>
      <c r="D243" s="21" t="str">
        <f>'Default Rankings Import'!E242</f>
        <v>OAK</v>
      </c>
      <c r="E243" s="22" t="str">
        <f>IF(LEFT('Default Rankings Import'!F242,1)="D",LEFT('Default Rankings Import'!F242,3),IF(LEFT('Default Rankings Import'!F242,1)="K",LEFT('Default Rankings Import'!F242,1),LEFT('Default Rankings Import'!F242,2)))</f>
        <v>TE</v>
      </c>
    </row>
    <row r="244" spans="2:5" x14ac:dyDescent="0.35">
      <c r="B244" s="12">
        <f t="shared" si="11"/>
        <v>242</v>
      </c>
      <c r="C244" s="21" t="str">
        <f>'Default Rankings Import'!D243</f>
        <v>Mike Gesicki</v>
      </c>
      <c r="D244" s="21" t="str">
        <f>'Default Rankings Import'!E243</f>
        <v>MIA</v>
      </c>
      <c r="E244" s="22" t="str">
        <f>IF(LEFT('Default Rankings Import'!F243,1)="D",LEFT('Default Rankings Import'!F243,3),IF(LEFT('Default Rankings Import'!F243,1)="K",LEFT('Default Rankings Import'!F243,1),LEFT('Default Rankings Import'!F243,2)))</f>
        <v>TE</v>
      </c>
    </row>
    <row r="245" spans="2:5" x14ac:dyDescent="0.35">
      <c r="B245" s="12">
        <f t="shared" si="11"/>
        <v>243</v>
      </c>
      <c r="C245" s="21" t="str">
        <f>'Default Rankings Import'!D244</f>
        <v>Will Dissly</v>
      </c>
      <c r="D245" s="21" t="str">
        <f>'Default Rankings Import'!E244</f>
        <v>SEA</v>
      </c>
      <c r="E245" s="22" t="str">
        <f>IF(LEFT('Default Rankings Import'!F244,1)="D",LEFT('Default Rankings Import'!F244,3),IF(LEFT('Default Rankings Import'!F244,1)="K",LEFT('Default Rankings Import'!F244,1),LEFT('Default Rankings Import'!F244,2)))</f>
        <v>TE</v>
      </c>
    </row>
    <row r="246" spans="2:5" x14ac:dyDescent="0.35">
      <c r="B246" s="12">
        <f t="shared" si="11"/>
        <v>244</v>
      </c>
      <c r="C246" s="21" t="str">
        <f>'Default Rankings Import'!D245</f>
        <v>Andre Ellington</v>
      </c>
      <c r="D246" s="21" t="str">
        <f>'Default Rankings Import'!E245</f>
        <v>TB</v>
      </c>
      <c r="E246" s="22" t="str">
        <f>IF(LEFT('Default Rankings Import'!F245,1)="D",LEFT('Default Rankings Import'!F245,3),IF(LEFT('Default Rankings Import'!F245,1)="K",LEFT('Default Rankings Import'!F245,1),LEFT('Default Rankings Import'!F245,2)))</f>
        <v>RB</v>
      </c>
    </row>
    <row r="247" spans="2:5" x14ac:dyDescent="0.35">
      <c r="B247" s="12">
        <f t="shared" si="11"/>
        <v>245</v>
      </c>
      <c r="C247" s="21" t="str">
        <f>'Default Rankings Import'!D246</f>
        <v>Marquise Goodwin</v>
      </c>
      <c r="D247" s="21" t="str">
        <f>'Default Rankings Import'!E246</f>
        <v>SF</v>
      </c>
      <c r="E247" s="22" t="str">
        <f>IF(LEFT('Default Rankings Import'!F246,1)="D",LEFT('Default Rankings Import'!F246,3),IF(LEFT('Default Rankings Import'!F246,1)="K",LEFT('Default Rankings Import'!F246,1),LEFT('Default Rankings Import'!F246,2)))</f>
        <v>WR</v>
      </c>
    </row>
    <row r="248" spans="2:5" x14ac:dyDescent="0.35">
      <c r="B248" s="12">
        <f t="shared" si="11"/>
        <v>246</v>
      </c>
      <c r="C248" s="21" t="str">
        <f>'Default Rankings Import'!D247</f>
        <v>David Moore</v>
      </c>
      <c r="D248" s="21" t="str">
        <f>'Default Rankings Import'!E247</f>
        <v>SEA</v>
      </c>
      <c r="E248" s="22" t="str">
        <f>IF(LEFT('Default Rankings Import'!F247,1)="D",LEFT('Default Rankings Import'!F247,3),IF(LEFT('Default Rankings Import'!F247,1)="K",LEFT('Default Rankings Import'!F247,1),LEFT('Default Rankings Import'!F247,2)))</f>
        <v>WR</v>
      </c>
    </row>
    <row r="249" spans="2:5" x14ac:dyDescent="0.35">
      <c r="B249" s="12">
        <f t="shared" si="11"/>
        <v>247</v>
      </c>
      <c r="C249" s="21" t="str">
        <f>'Default Rankings Import'!D248</f>
        <v>Dallas Goedert</v>
      </c>
      <c r="D249" s="21" t="str">
        <f>'Default Rankings Import'!E248</f>
        <v>PHI</v>
      </c>
      <c r="E249" s="22" t="str">
        <f>IF(LEFT('Default Rankings Import'!F248,1)="D",LEFT('Default Rankings Import'!F248,3),IF(LEFT('Default Rankings Import'!F248,1)="K",LEFT('Default Rankings Import'!F248,1),LEFT('Default Rankings Import'!F248,2)))</f>
        <v>TE</v>
      </c>
    </row>
    <row r="250" spans="2:5" x14ac:dyDescent="0.35">
      <c r="B250" s="12">
        <f t="shared" si="11"/>
        <v>248</v>
      </c>
      <c r="C250" s="21" t="str">
        <f>'Default Rankings Import'!D249</f>
        <v>Chris Herndon IV</v>
      </c>
      <c r="D250" s="21" t="str">
        <f>'Default Rankings Import'!E249</f>
        <v>NYJ</v>
      </c>
      <c r="E250" s="22" t="str">
        <f>IF(LEFT('Default Rankings Import'!F249,1)="D",LEFT('Default Rankings Import'!F249,3),IF(LEFT('Default Rankings Import'!F249,1)="K",LEFT('Default Rankings Import'!F249,1),LEFT('Default Rankings Import'!F249,2)))</f>
        <v>TE</v>
      </c>
    </row>
    <row r="251" spans="2:5" x14ac:dyDescent="0.35">
      <c r="B251" s="12">
        <f t="shared" si="11"/>
        <v>249</v>
      </c>
      <c r="C251" s="21" t="str">
        <f>'Default Rankings Import'!D250</f>
        <v>Andy Dalton</v>
      </c>
      <c r="D251" s="21" t="str">
        <f>'Default Rankings Import'!E250</f>
        <v>CIN</v>
      </c>
      <c r="E251" s="22" t="str">
        <f>IF(LEFT('Default Rankings Import'!F250,1)="D",LEFT('Default Rankings Import'!F250,3),IF(LEFT('Default Rankings Import'!F250,1)="K",LEFT('Default Rankings Import'!F250,1),LEFT('Default Rankings Import'!F250,2)))</f>
        <v>QB</v>
      </c>
    </row>
    <row r="252" spans="2:5" x14ac:dyDescent="0.35">
      <c r="B252" s="12">
        <f t="shared" si="11"/>
        <v>250</v>
      </c>
      <c r="C252" s="21" t="str">
        <f>'Default Rankings Import'!D251</f>
        <v>Nick Foles</v>
      </c>
      <c r="D252" s="21" t="str">
        <f>'Default Rankings Import'!E251</f>
        <v>JAC</v>
      </c>
      <c r="E252" s="22" t="str">
        <f>IF(LEFT('Default Rankings Import'!F251,1)="D",LEFT('Default Rankings Import'!F251,3),IF(LEFT('Default Rankings Import'!F251,1)="K",LEFT('Default Rankings Import'!F251,1),LEFT('Default Rankings Import'!F251,2)))</f>
        <v>QB</v>
      </c>
    </row>
    <row r="253" spans="2:5" x14ac:dyDescent="0.35">
      <c r="B253" s="12">
        <f t="shared" si="11"/>
        <v>251</v>
      </c>
      <c r="C253" s="21" t="str">
        <f>'Default Rankings Import'!D252</f>
        <v>Ravens D/ST</v>
      </c>
      <c r="D253" s="21" t="str">
        <f>'Default Rankings Import'!E252</f>
        <v/>
      </c>
      <c r="E253" s="22" t="str">
        <f>IF(LEFT('Default Rankings Import'!F252,1)="D",LEFT('Default Rankings Import'!F252,3),IF(LEFT('Default Rankings Import'!F252,1)="K",LEFT('Default Rankings Import'!F252,1),LEFT('Default Rankings Import'!F252,2)))</f>
        <v>DST</v>
      </c>
    </row>
    <row r="254" spans="2:5" x14ac:dyDescent="0.35">
      <c r="B254" s="12">
        <f t="shared" si="11"/>
        <v>252</v>
      </c>
      <c r="C254" s="21" t="str">
        <f>'Default Rankings Import'!D253</f>
        <v>Taylor Gabriel</v>
      </c>
      <c r="D254" s="21" t="str">
        <f>'Default Rankings Import'!E253</f>
        <v>CHI</v>
      </c>
      <c r="E254" s="22" t="str">
        <f>IF(LEFT('Default Rankings Import'!F253,1)="D",LEFT('Default Rankings Import'!F253,3),IF(LEFT('Default Rankings Import'!F253,1)="K",LEFT('Default Rankings Import'!F253,1),LEFT('Default Rankings Import'!F253,2)))</f>
        <v>WR</v>
      </c>
    </row>
    <row r="255" spans="2:5" x14ac:dyDescent="0.35">
      <c r="B255" s="12">
        <f t="shared" si="11"/>
        <v>253</v>
      </c>
      <c r="C255" s="21" t="str">
        <f>'Default Rankings Import'!D254</f>
        <v>Ted Ginn</v>
      </c>
      <c r="D255" s="21" t="str">
        <f>'Default Rankings Import'!E254</f>
        <v>NO</v>
      </c>
      <c r="E255" s="22" t="str">
        <f>IF(LEFT('Default Rankings Import'!F254,1)="D",LEFT('Default Rankings Import'!F254,3),IF(LEFT('Default Rankings Import'!F254,1)="K",LEFT('Default Rankings Import'!F254,1),LEFT('Default Rankings Import'!F254,2)))</f>
        <v>WR</v>
      </c>
    </row>
    <row r="256" spans="2:5" x14ac:dyDescent="0.35">
      <c r="B256" s="12">
        <f t="shared" si="11"/>
        <v>254</v>
      </c>
      <c r="C256" s="21" t="str">
        <f>'Default Rankings Import'!D255</f>
        <v>Marqise Lee</v>
      </c>
      <c r="D256" s="21" t="str">
        <f>'Default Rankings Import'!E255</f>
        <v>JAC</v>
      </c>
      <c r="E256" s="22" t="str">
        <f>IF(LEFT('Default Rankings Import'!F255,1)="D",LEFT('Default Rankings Import'!F255,3),IF(LEFT('Default Rankings Import'!F255,1)="K",LEFT('Default Rankings Import'!F255,1),LEFT('Default Rankings Import'!F255,2)))</f>
        <v>WR</v>
      </c>
    </row>
    <row r="257" spans="2:5" x14ac:dyDescent="0.35">
      <c r="B257" s="12">
        <f t="shared" si="11"/>
        <v>255</v>
      </c>
      <c r="C257" s="21" t="str">
        <f>'Default Rankings Import'!D256</f>
        <v>Antonio Callaway</v>
      </c>
      <c r="D257" s="21" t="str">
        <f>'Default Rankings Import'!E256</f>
        <v>CLE</v>
      </c>
      <c r="E257" s="22" t="str">
        <f>IF(LEFT('Default Rankings Import'!F256,1)="D",LEFT('Default Rankings Import'!F256,3),IF(LEFT('Default Rankings Import'!F256,1)="K",LEFT('Default Rankings Import'!F256,1),LEFT('Default Rankings Import'!F256,2)))</f>
        <v>WR</v>
      </c>
    </row>
    <row r="258" spans="2:5" x14ac:dyDescent="0.35">
      <c r="B258" s="12">
        <f t="shared" si="11"/>
        <v>256</v>
      </c>
      <c r="C258" s="21" t="str">
        <f>'Default Rankings Import'!D257</f>
        <v>Joe Flacco</v>
      </c>
      <c r="D258" s="21" t="str">
        <f>'Default Rankings Import'!E257</f>
        <v>DEN</v>
      </c>
      <c r="E258" s="22" t="str">
        <f>IF(LEFT('Default Rankings Import'!F257,1)="D",LEFT('Default Rankings Import'!F257,3),IF(LEFT('Default Rankings Import'!F257,1)="K",LEFT('Default Rankings Import'!F257,1),LEFT('Default Rankings Import'!F257,2)))</f>
        <v>QB</v>
      </c>
    </row>
    <row r="259" spans="2:5" x14ac:dyDescent="0.35">
      <c r="B259" s="12">
        <f t="shared" si="11"/>
        <v>257</v>
      </c>
      <c r="C259" s="21" t="str">
        <f>'Default Rankings Import'!D258</f>
        <v>Cowboys D/ST</v>
      </c>
      <c r="D259" s="21" t="str">
        <f>'Default Rankings Import'!E258</f>
        <v/>
      </c>
      <c r="E259" s="22" t="str">
        <f>IF(LEFT('Default Rankings Import'!F258,1)="D",LEFT('Default Rankings Import'!F258,3),IF(LEFT('Default Rankings Import'!F258,1)="K",LEFT('Default Rankings Import'!F258,1),LEFT('Default Rankings Import'!F258,2)))</f>
        <v>DST</v>
      </c>
    </row>
    <row r="260" spans="2:5" x14ac:dyDescent="0.35">
      <c r="B260" s="12">
        <f t="shared" si="11"/>
        <v>258</v>
      </c>
      <c r="C260" s="21" t="str">
        <f>'Default Rankings Import'!D259</f>
        <v>Gerald Everett</v>
      </c>
      <c r="D260" s="21" t="str">
        <f>'Default Rankings Import'!E259</f>
        <v>LAR</v>
      </c>
      <c r="E260" s="22" t="str">
        <f>IF(LEFT('Default Rankings Import'!F259,1)="D",LEFT('Default Rankings Import'!F259,3),IF(LEFT('Default Rankings Import'!F259,1)="K",LEFT('Default Rankings Import'!F259,1),LEFT('Default Rankings Import'!F259,2)))</f>
        <v>TE</v>
      </c>
    </row>
    <row r="261" spans="2:5" x14ac:dyDescent="0.35">
      <c r="B261" s="12">
        <f t="shared" ref="B261:B302" si="12">B260+1</f>
        <v>259</v>
      </c>
      <c r="C261" s="21" t="str">
        <f>'Default Rankings Import'!D260</f>
        <v>Elijah McGuire</v>
      </c>
      <c r="D261" s="21" t="str">
        <f>'Default Rankings Import'!E260</f>
        <v>NYJ</v>
      </c>
      <c r="E261" s="22" t="str">
        <f>IF(LEFT('Default Rankings Import'!F260,1)="D",LEFT('Default Rankings Import'!F260,3),IF(LEFT('Default Rankings Import'!F260,1)="K",LEFT('Default Rankings Import'!F260,1),LEFT('Default Rankings Import'!F260,2)))</f>
        <v>RB</v>
      </c>
    </row>
    <row r="262" spans="2:5" x14ac:dyDescent="0.35">
      <c r="B262" s="12">
        <f t="shared" si="12"/>
        <v>260</v>
      </c>
      <c r="C262" s="21" t="str">
        <f>'Default Rankings Import'!D261</f>
        <v>Eli Manning</v>
      </c>
      <c r="D262" s="21" t="str">
        <f>'Default Rankings Import'!E261</f>
        <v>NYG</v>
      </c>
      <c r="E262" s="22" t="str">
        <f>IF(LEFT('Default Rankings Import'!F261,1)="D",LEFT('Default Rankings Import'!F261,3),IF(LEFT('Default Rankings Import'!F261,1)="K",LEFT('Default Rankings Import'!F261,1),LEFT('Default Rankings Import'!F261,2)))</f>
        <v>QB</v>
      </c>
    </row>
    <row r="263" spans="2:5" x14ac:dyDescent="0.35">
      <c r="B263" s="12">
        <f t="shared" si="12"/>
        <v>261</v>
      </c>
      <c r="C263" s="21" t="str">
        <f>'Default Rankings Import'!D262</f>
        <v>Steelers D/ST</v>
      </c>
      <c r="D263" s="21" t="str">
        <f>'Default Rankings Import'!E262</f>
        <v/>
      </c>
      <c r="E263" s="22" t="str">
        <f>IF(LEFT('Default Rankings Import'!F262,1)="D",LEFT('Default Rankings Import'!F262,3),IF(LEFT('Default Rankings Import'!F262,1)="K",LEFT('Default Rankings Import'!F262,1),LEFT('Default Rankings Import'!F262,2)))</f>
        <v>DST</v>
      </c>
    </row>
    <row r="264" spans="2:5" x14ac:dyDescent="0.35">
      <c r="B264" s="12">
        <f t="shared" si="12"/>
        <v>262</v>
      </c>
      <c r="C264" s="21" t="str">
        <f>'Default Rankings Import'!D263</f>
        <v>Michael Badgley</v>
      </c>
      <c r="D264" s="21" t="str">
        <f>'Default Rankings Import'!E263</f>
        <v>LAC</v>
      </c>
      <c r="E264" s="22" t="str">
        <f>IF(LEFT('Default Rankings Import'!F263,1)="D",LEFT('Default Rankings Import'!F263,3),IF(LEFT('Default Rankings Import'!F263,1)="K",LEFT('Default Rankings Import'!F263,1),LEFT('Default Rankings Import'!F263,2)))</f>
        <v>K</v>
      </c>
    </row>
    <row r="265" spans="2:5" x14ac:dyDescent="0.35">
      <c r="B265" s="12">
        <f t="shared" si="12"/>
        <v>263</v>
      </c>
      <c r="C265" s="21" t="str">
        <f>'Default Rankings Import'!D264</f>
        <v>D.J. Chark</v>
      </c>
      <c r="D265" s="21" t="str">
        <f>'Default Rankings Import'!E264</f>
        <v>JAC</v>
      </c>
      <c r="E265" s="22" t="str">
        <f>IF(LEFT('Default Rankings Import'!F264,1)="D",LEFT('Default Rankings Import'!F264,3),IF(LEFT('Default Rankings Import'!F264,1)="K",LEFT('Default Rankings Import'!F264,1),LEFT('Default Rankings Import'!F264,2)))</f>
        <v>WR</v>
      </c>
    </row>
    <row r="266" spans="2:5" x14ac:dyDescent="0.35">
      <c r="B266" s="12">
        <f t="shared" si="12"/>
        <v>264</v>
      </c>
      <c r="C266" s="21" t="str">
        <f>'Default Rankings Import'!D265</f>
        <v>Seahawks D/ST</v>
      </c>
      <c r="D266" s="21" t="str">
        <f>'Default Rankings Import'!E265</f>
        <v/>
      </c>
      <c r="E266" s="22" t="str">
        <f>IF(LEFT('Default Rankings Import'!F265,1)="D",LEFT('Default Rankings Import'!F265,3),IF(LEFT('Default Rankings Import'!F265,1)="K",LEFT('Default Rankings Import'!F265,1),LEFT('Default Rankings Import'!F265,2)))</f>
        <v>DST</v>
      </c>
    </row>
    <row r="267" spans="2:5" x14ac:dyDescent="0.35">
      <c r="B267" s="12">
        <f t="shared" si="12"/>
        <v>265</v>
      </c>
      <c r="C267" s="21" t="str">
        <f>'Default Rankings Import'!D266</f>
        <v>Josh Reynolds</v>
      </c>
      <c r="D267" s="21" t="str">
        <f>'Default Rankings Import'!E266</f>
        <v>LAR</v>
      </c>
      <c r="E267" s="22" t="str">
        <f>IF(LEFT('Default Rankings Import'!F266,1)="D",LEFT('Default Rankings Import'!F266,3),IF(LEFT('Default Rankings Import'!F266,1)="K",LEFT('Default Rankings Import'!F266,1),LEFT('Default Rankings Import'!F266,2)))</f>
        <v>WR</v>
      </c>
    </row>
    <row r="268" spans="2:5" x14ac:dyDescent="0.35">
      <c r="B268" s="12">
        <f t="shared" si="12"/>
        <v>266</v>
      </c>
      <c r="C268" s="21" t="str">
        <f>'Default Rankings Import'!D267</f>
        <v>Danny Amendola</v>
      </c>
      <c r="D268" s="21" t="str">
        <f>'Default Rankings Import'!E267</f>
        <v>DET</v>
      </c>
      <c r="E268" s="22" t="str">
        <f>IF(LEFT('Default Rankings Import'!F267,1)="D",LEFT('Default Rankings Import'!F267,3),IF(LEFT('Default Rankings Import'!F267,1)="K",LEFT('Default Rankings Import'!F267,1),LEFT('Default Rankings Import'!F267,2)))</f>
        <v>WR</v>
      </c>
    </row>
    <row r="269" spans="2:5" x14ac:dyDescent="0.35">
      <c r="B269" s="12">
        <f t="shared" si="12"/>
        <v>267</v>
      </c>
      <c r="C269" s="21" t="str">
        <f>'Default Rankings Import'!D268</f>
        <v>Chiefs D/ST</v>
      </c>
      <c r="D269" s="21" t="str">
        <f>'Default Rankings Import'!E268</f>
        <v/>
      </c>
      <c r="E269" s="22" t="str">
        <f>IF(LEFT('Default Rankings Import'!F268,1)="D",LEFT('Default Rankings Import'!F268,3),IF(LEFT('Default Rankings Import'!F268,1)="K",LEFT('Default Rankings Import'!F268,1),LEFT('Default Rankings Import'!F268,2)))</f>
        <v>DST</v>
      </c>
    </row>
    <row r="270" spans="2:5" x14ac:dyDescent="0.35">
      <c r="B270" s="12">
        <f t="shared" si="12"/>
        <v>268</v>
      </c>
      <c r="C270" s="21" t="str">
        <f>'Default Rankings Import'!D269</f>
        <v>Willie Snead</v>
      </c>
      <c r="D270" s="21" t="str">
        <f>'Default Rankings Import'!E269</f>
        <v>BAL</v>
      </c>
      <c r="E270" s="22" t="str">
        <f>IF(LEFT('Default Rankings Import'!F269,1)="D",LEFT('Default Rankings Import'!F269,3),IF(LEFT('Default Rankings Import'!F269,1)="K",LEFT('Default Rankings Import'!F269,1),LEFT('Default Rankings Import'!F269,2)))</f>
        <v>WR</v>
      </c>
    </row>
    <row r="271" spans="2:5" x14ac:dyDescent="0.35">
      <c r="B271" s="12">
        <f t="shared" si="12"/>
        <v>269</v>
      </c>
      <c r="C271" s="21" t="str">
        <f>'Default Rankings Import'!D270</f>
        <v>T.J. Yeldon</v>
      </c>
      <c r="D271" s="21" t="str">
        <f>'Default Rankings Import'!E270</f>
        <v>BUF</v>
      </c>
      <c r="E271" s="22" t="str">
        <f>IF(LEFT('Default Rankings Import'!F270,1)="D",LEFT('Default Rankings Import'!F270,3),IF(LEFT('Default Rankings Import'!F270,1)="K",LEFT('Default Rankings Import'!F270,1),LEFT('Default Rankings Import'!F270,2)))</f>
        <v>RB</v>
      </c>
    </row>
    <row r="272" spans="2:5" x14ac:dyDescent="0.35">
      <c r="B272" s="12">
        <f t="shared" si="12"/>
        <v>270</v>
      </c>
      <c r="C272" s="21" t="str">
        <f>'Default Rankings Import'!D271</f>
        <v>Dwayne Haskins</v>
      </c>
      <c r="D272" s="21" t="str">
        <f>'Default Rankings Import'!E271</f>
        <v>WAS</v>
      </c>
      <c r="E272" s="22" t="str">
        <f>IF(LEFT('Default Rankings Import'!F271,1)="D",LEFT('Default Rankings Import'!F271,3),IF(LEFT('Default Rankings Import'!F271,1)="K",LEFT('Default Rankings Import'!F271,1),LEFT('Default Rankings Import'!F271,2)))</f>
        <v>QB</v>
      </c>
    </row>
    <row r="273" spans="2:5" x14ac:dyDescent="0.35">
      <c r="B273" s="12">
        <f t="shared" si="12"/>
        <v>271</v>
      </c>
      <c r="C273" s="21" t="str">
        <f>'Default Rankings Import'!D272</f>
        <v>D'Onta Foreman</v>
      </c>
      <c r="D273" s="21" t="str">
        <f>'Default Rankings Import'!E272</f>
        <v>IND</v>
      </c>
      <c r="E273" s="22" t="str">
        <f>IF(LEFT('Default Rankings Import'!F272,1)="D",LEFT('Default Rankings Import'!F272,3),IF(LEFT('Default Rankings Import'!F272,1)="K",LEFT('Default Rankings Import'!F272,1),LEFT('Default Rankings Import'!F272,2)))</f>
        <v>RB</v>
      </c>
    </row>
    <row r="274" spans="2:5" x14ac:dyDescent="0.35">
      <c r="B274" s="12">
        <f t="shared" si="12"/>
        <v>272</v>
      </c>
      <c r="C274" s="21" t="str">
        <f>'Default Rankings Import'!D273</f>
        <v>Ryan Fitzpatrick</v>
      </c>
      <c r="D274" s="21" t="str">
        <f>'Default Rankings Import'!E273</f>
        <v>MIA</v>
      </c>
      <c r="E274" s="22" t="str">
        <f>IF(LEFT('Default Rankings Import'!F273,1)="D",LEFT('Default Rankings Import'!F273,3),IF(LEFT('Default Rankings Import'!F273,1)="K",LEFT('Default Rankings Import'!F273,1),LEFT('Default Rankings Import'!F273,2)))</f>
        <v>QB</v>
      </c>
    </row>
    <row r="275" spans="2:5" x14ac:dyDescent="0.35">
      <c r="B275" s="12">
        <f t="shared" si="12"/>
        <v>273</v>
      </c>
      <c r="C275" s="21" t="str">
        <f>'Default Rankings Import'!D274</f>
        <v>Kenneth Dixon</v>
      </c>
      <c r="D275" s="21" t="str">
        <f>'Default Rankings Import'!E274</f>
        <v>BAL</v>
      </c>
      <c r="E275" s="22" t="str">
        <f>IF(LEFT('Default Rankings Import'!F274,1)="D",LEFT('Default Rankings Import'!F274,3),IF(LEFT('Default Rankings Import'!F274,1)="K",LEFT('Default Rankings Import'!F274,1),LEFT('Default Rankings Import'!F274,2)))</f>
        <v>RB</v>
      </c>
    </row>
    <row r="276" spans="2:5" x14ac:dyDescent="0.35">
      <c r="B276" s="12">
        <f t="shared" si="12"/>
        <v>274</v>
      </c>
      <c r="C276" s="21" t="str">
        <f>'Default Rankings Import'!D275</f>
        <v>Phillip Dorsett</v>
      </c>
      <c r="D276" s="21" t="str">
        <f>'Default Rankings Import'!E275</f>
        <v>NE</v>
      </c>
      <c r="E276" s="22" t="str">
        <f>IF(LEFT('Default Rankings Import'!F275,1)="D",LEFT('Default Rankings Import'!F275,3),IF(LEFT('Default Rankings Import'!F275,1)="K",LEFT('Default Rankings Import'!F275,1),LEFT('Default Rankings Import'!F275,2)))</f>
        <v>WR</v>
      </c>
    </row>
    <row r="277" spans="2:5" x14ac:dyDescent="0.35">
      <c r="B277" s="12">
        <f t="shared" si="12"/>
        <v>275</v>
      </c>
      <c r="C277" s="21" t="str">
        <f>'Default Rankings Import'!D276</f>
        <v>Josh Rosen</v>
      </c>
      <c r="D277" s="21" t="str">
        <f>'Default Rankings Import'!E276</f>
        <v>MIA</v>
      </c>
      <c r="E277" s="22" t="str">
        <f>IF(LEFT('Default Rankings Import'!F276,1)="D",LEFT('Default Rankings Import'!F276,3),IF(LEFT('Default Rankings Import'!F276,1)="K",LEFT('Default Rankings Import'!F276,1),LEFT('Default Rankings Import'!F276,2)))</f>
        <v>QB</v>
      </c>
    </row>
    <row r="278" spans="2:5" x14ac:dyDescent="0.35">
      <c r="B278" s="12">
        <f t="shared" si="12"/>
        <v>276</v>
      </c>
      <c r="C278" s="21" t="str">
        <f>'Default Rankings Import'!D277</f>
        <v>Equanimeous St. Brown</v>
      </c>
      <c r="D278" s="21" t="str">
        <f>'Default Rankings Import'!E277</f>
        <v>GB</v>
      </c>
      <c r="E278" s="22" t="str">
        <f>IF(LEFT('Default Rankings Import'!F277,1)="D",LEFT('Default Rankings Import'!F277,3),IF(LEFT('Default Rankings Import'!F277,1)="K",LEFT('Default Rankings Import'!F277,1),LEFT('Default Rankings Import'!F277,2)))</f>
        <v>WR</v>
      </c>
    </row>
    <row r="279" spans="2:5" x14ac:dyDescent="0.35">
      <c r="B279" s="12">
        <f t="shared" si="12"/>
        <v>277</v>
      </c>
      <c r="C279" s="21" t="str">
        <f>'Default Rankings Import'!D278</f>
        <v>Jason Myers</v>
      </c>
      <c r="D279" s="21" t="str">
        <f>'Default Rankings Import'!E278</f>
        <v>SEA</v>
      </c>
      <c r="E279" s="22" t="str">
        <f>IF(LEFT('Default Rankings Import'!F278,1)="D",LEFT('Default Rankings Import'!F278,3),IF(LEFT('Default Rankings Import'!F278,1)="K",LEFT('Default Rankings Import'!F278,1),LEFT('Default Rankings Import'!F278,2)))</f>
        <v>K</v>
      </c>
    </row>
    <row r="280" spans="2:5" x14ac:dyDescent="0.35">
      <c r="B280" s="12">
        <f t="shared" si="12"/>
        <v>278</v>
      </c>
      <c r="C280" s="21" t="str">
        <f>'Default Rankings Import'!D279</f>
        <v>J.J. Arcega-Whiteside</v>
      </c>
      <c r="D280" s="21" t="str">
        <f>'Default Rankings Import'!E279</f>
        <v>PHI</v>
      </c>
      <c r="E280" s="22" t="str">
        <f>IF(LEFT('Default Rankings Import'!F279,1)="D",LEFT('Default Rankings Import'!F279,3),IF(LEFT('Default Rankings Import'!F279,1)="K",LEFT('Default Rankings Import'!F279,1),LEFT('Default Rankings Import'!F279,2)))</f>
        <v>WR</v>
      </c>
    </row>
    <row r="281" spans="2:5" x14ac:dyDescent="0.35">
      <c r="B281" s="12">
        <f t="shared" si="12"/>
        <v>279</v>
      </c>
      <c r="C281" s="21" t="str">
        <f>'Default Rankings Import'!D280</f>
        <v>Cameron Brate</v>
      </c>
      <c r="D281" s="21" t="str">
        <f>'Default Rankings Import'!E280</f>
        <v>TB</v>
      </c>
      <c r="E281" s="22" t="str">
        <f>IF(LEFT('Default Rankings Import'!F280,1)="D",LEFT('Default Rankings Import'!F280,3),IF(LEFT('Default Rankings Import'!F280,1)="K",LEFT('Default Rankings Import'!F280,1),LEFT('Default Rankings Import'!F280,2)))</f>
        <v>TE</v>
      </c>
    </row>
    <row r="282" spans="2:5" x14ac:dyDescent="0.35">
      <c r="B282" s="12">
        <f t="shared" si="12"/>
        <v>280</v>
      </c>
      <c r="C282" s="21" t="str">
        <f>'Default Rankings Import'!D281</f>
        <v>Panthers D/ST</v>
      </c>
      <c r="D282" s="21" t="str">
        <f>'Default Rankings Import'!E281</f>
        <v/>
      </c>
      <c r="E282" s="22" t="str">
        <f>IF(LEFT('Default Rankings Import'!F281,1)="D",LEFT('Default Rankings Import'!F281,3),IF(LEFT('Default Rankings Import'!F281,1)="K",LEFT('Default Rankings Import'!F281,1),LEFT('Default Rankings Import'!F281,2)))</f>
        <v>DST</v>
      </c>
    </row>
    <row r="283" spans="2:5" x14ac:dyDescent="0.35">
      <c r="B283" s="12">
        <f t="shared" si="12"/>
        <v>281</v>
      </c>
      <c r="C283" s="21" t="str">
        <f>'Default Rankings Import'!D282</f>
        <v>Keelan Cole</v>
      </c>
      <c r="D283" s="21" t="str">
        <f>'Default Rankings Import'!E282</f>
        <v>JAC</v>
      </c>
      <c r="E283" s="22" t="str">
        <f>IF(LEFT('Default Rankings Import'!F282,1)="D",LEFT('Default Rankings Import'!F282,3),IF(LEFT('Default Rankings Import'!F282,1)="K",LEFT('Default Rankings Import'!F282,1),LEFT('Default Rankings Import'!F282,2)))</f>
        <v>WR</v>
      </c>
    </row>
    <row r="284" spans="2:5" x14ac:dyDescent="0.35">
      <c r="B284" s="12">
        <f t="shared" si="12"/>
        <v>282</v>
      </c>
      <c r="C284" s="21" t="str">
        <f>'Default Rankings Import'!D283</f>
        <v>Ian Thomas</v>
      </c>
      <c r="D284" s="21" t="str">
        <f>'Default Rankings Import'!E283</f>
        <v>CAR</v>
      </c>
      <c r="E284" s="22" t="str">
        <f>IF(LEFT('Default Rankings Import'!F283,1)="D",LEFT('Default Rankings Import'!F283,3),IF(LEFT('Default Rankings Import'!F283,1)="K",LEFT('Default Rankings Import'!F283,1),LEFT('Default Rankings Import'!F283,2)))</f>
        <v>TE</v>
      </c>
    </row>
    <row r="285" spans="2:5" x14ac:dyDescent="0.35">
      <c r="B285" s="12">
        <f t="shared" si="12"/>
        <v>283</v>
      </c>
      <c r="C285" s="21" t="str">
        <f>'Default Rankings Import'!D284</f>
        <v>Miles Boykin</v>
      </c>
      <c r="D285" s="21" t="str">
        <f>'Default Rankings Import'!E284</f>
        <v>BAL</v>
      </c>
      <c r="E285" s="22" t="str">
        <f>IF(LEFT('Default Rankings Import'!F284,1)="D",LEFT('Default Rankings Import'!F284,3),IF(LEFT('Default Rankings Import'!F284,1)="K",LEFT('Default Rankings Import'!F284,1),LEFT('Default Rankings Import'!F284,2)))</f>
        <v>WR</v>
      </c>
    </row>
    <row r="286" spans="2:5" x14ac:dyDescent="0.35">
      <c r="B286" s="12">
        <f t="shared" si="12"/>
        <v>284</v>
      </c>
      <c r="C286" s="21" t="str">
        <f>'Default Rankings Import'!D285</f>
        <v>Graham Gano</v>
      </c>
      <c r="D286" s="21" t="str">
        <f>'Default Rankings Import'!E285</f>
        <v>CAR</v>
      </c>
      <c r="E286" s="22" t="str">
        <f>IF(LEFT('Default Rankings Import'!F285,1)="D",LEFT('Default Rankings Import'!F285,3),IF(LEFT('Default Rankings Import'!F285,1)="K",LEFT('Default Rankings Import'!F285,1),LEFT('Default Rankings Import'!F285,2)))</f>
        <v>K</v>
      </c>
    </row>
    <row r="287" spans="2:5" x14ac:dyDescent="0.35">
      <c r="B287" s="12">
        <f t="shared" si="12"/>
        <v>285</v>
      </c>
      <c r="C287" s="21" t="str">
        <f>'Default Rankings Import'!D286</f>
        <v>Aldrick Rosas</v>
      </c>
      <c r="D287" s="21" t="str">
        <f>'Default Rankings Import'!E286</f>
        <v>NYG</v>
      </c>
      <c r="E287" s="22" t="str">
        <f>IF(LEFT('Default Rankings Import'!F286,1)="D",LEFT('Default Rankings Import'!F286,3),IF(LEFT('Default Rankings Import'!F286,1)="K",LEFT('Default Rankings Import'!F286,1),LEFT('Default Rankings Import'!F286,2)))</f>
        <v>K</v>
      </c>
    </row>
    <row r="288" spans="2:5" x14ac:dyDescent="0.35">
      <c r="B288" s="12">
        <f t="shared" si="12"/>
        <v>286</v>
      </c>
      <c r="C288" s="21" t="str">
        <f>'Default Rankings Import'!D287</f>
        <v>Corey Clement</v>
      </c>
      <c r="D288" s="21" t="str">
        <f>'Default Rankings Import'!E287</f>
        <v>PHI</v>
      </c>
      <c r="E288" s="22" t="str">
        <f>IF(LEFT('Default Rankings Import'!F287,1)="D",LEFT('Default Rankings Import'!F287,3),IF(LEFT('Default Rankings Import'!F287,1)="K",LEFT('Default Rankings Import'!F287,1),LEFT('Default Rankings Import'!F287,2)))</f>
        <v>RB</v>
      </c>
    </row>
    <row r="289" spans="2:5" x14ac:dyDescent="0.35">
      <c r="B289" s="12">
        <f t="shared" si="12"/>
        <v>287</v>
      </c>
      <c r="C289" s="21" t="str">
        <f>'Default Rankings Import'!D288</f>
        <v>Case Keenum</v>
      </c>
      <c r="D289" s="21" t="str">
        <f>'Default Rankings Import'!E288</f>
        <v>WAS</v>
      </c>
      <c r="E289" s="22" t="str">
        <f>IF(LEFT('Default Rankings Import'!F288,1)="D",LEFT('Default Rankings Import'!F288,3),IF(LEFT('Default Rankings Import'!F288,1)="K",LEFT('Default Rankings Import'!F288,1),LEFT('Default Rankings Import'!F288,2)))</f>
        <v>QB</v>
      </c>
    </row>
    <row r="290" spans="2:5" x14ac:dyDescent="0.35">
      <c r="B290" s="12">
        <f t="shared" si="12"/>
        <v>288</v>
      </c>
      <c r="C290" s="21" t="str">
        <f>'Default Rankings Import'!D289</f>
        <v>Jason Witten</v>
      </c>
      <c r="D290" s="21" t="str">
        <f>'Default Rankings Import'!E289</f>
        <v>DAL</v>
      </c>
      <c r="E290" s="22" t="str">
        <f>IF(LEFT('Default Rankings Import'!F289,1)="D",LEFT('Default Rankings Import'!F289,3),IF(LEFT('Default Rankings Import'!F289,1)="K",LEFT('Default Rankings Import'!F289,1),LEFT('Default Rankings Import'!F289,2)))</f>
        <v>TE</v>
      </c>
    </row>
    <row r="291" spans="2:5" x14ac:dyDescent="0.35">
      <c r="B291" s="12">
        <f t="shared" si="12"/>
        <v>289</v>
      </c>
      <c r="C291" s="21" t="str">
        <f>'Default Rankings Import'!D290</f>
        <v>Packers D/ST</v>
      </c>
      <c r="D291" s="21" t="str">
        <f>'Default Rankings Import'!E290</f>
        <v/>
      </c>
      <c r="E291" s="22" t="str">
        <f>IF(LEFT('Default Rankings Import'!F290,1)="D",LEFT('Default Rankings Import'!F290,3),IF(LEFT('Default Rankings Import'!F290,1)="K",LEFT('Default Rankings Import'!F290,1),LEFT('Default Rankings Import'!F290,2)))</f>
        <v>DST</v>
      </c>
    </row>
    <row r="292" spans="2:5" x14ac:dyDescent="0.35">
      <c r="B292" s="12">
        <f t="shared" si="12"/>
        <v>290</v>
      </c>
      <c r="C292" s="21" t="str">
        <f>'Default Rankings Import'!D291</f>
        <v>Breshad Perriman</v>
      </c>
      <c r="D292" s="21" t="str">
        <f>'Default Rankings Import'!E291</f>
        <v>TB</v>
      </c>
      <c r="E292" s="22" t="str">
        <f>IF(LEFT('Default Rankings Import'!F291,1)="D",LEFT('Default Rankings Import'!F291,3),IF(LEFT('Default Rankings Import'!F291,1)="K",LEFT('Default Rankings Import'!F291,1),LEFT('Default Rankings Import'!F291,2)))</f>
        <v>WR</v>
      </c>
    </row>
    <row r="293" spans="2:5" x14ac:dyDescent="0.35">
      <c r="B293" s="12">
        <f t="shared" si="12"/>
        <v>291</v>
      </c>
      <c r="C293" s="21" t="str">
        <f>'Default Rankings Import'!D292</f>
        <v>Ricky Seals-Jones</v>
      </c>
      <c r="D293" s="21" t="str">
        <f>'Default Rankings Import'!E292</f>
        <v>ARI</v>
      </c>
      <c r="E293" s="22" t="str">
        <f>IF(LEFT('Default Rankings Import'!F292,1)="D",LEFT('Default Rankings Import'!F292,3),IF(LEFT('Default Rankings Import'!F292,1)="K",LEFT('Default Rankings Import'!F292,1),LEFT('Default Rankings Import'!F292,2)))</f>
        <v>TE</v>
      </c>
    </row>
    <row r="294" spans="2:5" x14ac:dyDescent="0.35">
      <c r="B294" s="12">
        <f t="shared" si="12"/>
        <v>292</v>
      </c>
      <c r="C294" s="21" t="str">
        <f>'Default Rankings Import'!D293</f>
        <v>Dan Bailey</v>
      </c>
      <c r="D294" s="21" t="str">
        <f>'Default Rankings Import'!E293</f>
        <v>MIN</v>
      </c>
      <c r="E294" s="22" t="str">
        <f>IF(LEFT('Default Rankings Import'!F293,1)="D",LEFT('Default Rankings Import'!F293,3),IF(LEFT('Default Rankings Import'!F293,1)="K",LEFT('Default Rankings Import'!F293,1),LEFT('Default Rankings Import'!F293,2)))</f>
        <v>K</v>
      </c>
    </row>
    <row r="295" spans="2:5" x14ac:dyDescent="0.35">
      <c r="B295" s="12">
        <f t="shared" si="12"/>
        <v>293</v>
      </c>
      <c r="C295" s="21" t="str">
        <f>'Default Rankings Import'!D294</f>
        <v>Falcons D/ST</v>
      </c>
      <c r="D295" s="21" t="str">
        <f>'Default Rankings Import'!E294</f>
        <v/>
      </c>
      <c r="E295" s="22" t="str">
        <f>IF(LEFT('Default Rankings Import'!F294,1)="D",LEFT('Default Rankings Import'!F294,3),IF(LEFT('Default Rankings Import'!F294,1)="K",LEFT('Default Rankings Import'!F294,1),LEFT('Default Rankings Import'!F294,2)))</f>
        <v>DST</v>
      </c>
    </row>
    <row r="296" spans="2:5" x14ac:dyDescent="0.35">
      <c r="B296" s="12">
        <f t="shared" si="12"/>
        <v>294</v>
      </c>
      <c r="C296" s="21" t="str">
        <f>'Default Rankings Import'!D295</f>
        <v>Chris Hogan</v>
      </c>
      <c r="D296" s="21" t="str">
        <f>'Default Rankings Import'!E295</f>
        <v>CAR</v>
      </c>
      <c r="E296" s="22" t="str">
        <f>IF(LEFT('Default Rankings Import'!F295,1)="D",LEFT('Default Rankings Import'!F295,3),IF(LEFT('Default Rankings Import'!F295,1)="K",LEFT('Default Rankings Import'!F295,1),LEFT('Default Rankings Import'!F295,2)))</f>
        <v>WR</v>
      </c>
    </row>
    <row r="297" spans="2:5" x14ac:dyDescent="0.35">
      <c r="B297" s="12">
        <f t="shared" si="12"/>
        <v>295</v>
      </c>
      <c r="C297" s="21" t="str">
        <f>'Default Rankings Import'!D296</f>
        <v>Demaryius Thomas</v>
      </c>
      <c r="D297" s="21" t="str">
        <f>'Default Rankings Import'!E296</f>
        <v>NE</v>
      </c>
      <c r="E297" s="22" t="str">
        <f>IF(LEFT('Default Rankings Import'!F296,1)="D",LEFT('Default Rankings Import'!F296,3),IF(LEFT('Default Rankings Import'!F296,1)="K",LEFT('Default Rankings Import'!F296,1),LEFT('Default Rankings Import'!F296,2)))</f>
        <v>WR</v>
      </c>
    </row>
    <row r="298" spans="2:5" x14ac:dyDescent="0.35">
      <c r="B298" s="12">
        <f t="shared" si="12"/>
        <v>296</v>
      </c>
      <c r="C298" s="21" t="str">
        <f>'Default Rankings Import'!D297</f>
        <v>Taywan Taylor</v>
      </c>
      <c r="D298" s="21" t="str">
        <f>'Default Rankings Import'!E297</f>
        <v>TEN</v>
      </c>
      <c r="E298" s="22" t="str">
        <f>IF(LEFT('Default Rankings Import'!F297,1)="D",LEFT('Default Rankings Import'!F297,3),IF(LEFT('Default Rankings Import'!F297,1)="K",LEFT('Default Rankings Import'!F297,1),LEFT('Default Rankings Import'!F297,2)))</f>
        <v>WR</v>
      </c>
    </row>
    <row r="299" spans="2:5" x14ac:dyDescent="0.35">
      <c r="B299" s="12">
        <f t="shared" si="12"/>
        <v>297</v>
      </c>
      <c r="C299" s="21" t="str">
        <f>'Default Rankings Import'!D298</f>
        <v>Chris Boswell</v>
      </c>
      <c r="D299" s="21" t="str">
        <f>'Default Rankings Import'!E298</f>
        <v>PIT</v>
      </c>
      <c r="E299" s="22" t="str">
        <f>IF(LEFT('Default Rankings Import'!F298,1)="D",LEFT('Default Rankings Import'!F298,3),IF(LEFT('Default Rankings Import'!F298,1)="K",LEFT('Default Rankings Import'!F298,1),LEFT('Default Rankings Import'!F298,2)))</f>
        <v>K</v>
      </c>
    </row>
    <row r="300" spans="2:5" x14ac:dyDescent="0.35">
      <c r="B300" s="12">
        <f t="shared" si="12"/>
        <v>298</v>
      </c>
      <c r="C300" s="21" t="str">
        <f>'Default Rankings Import'!D299</f>
        <v>Hayden Hurst</v>
      </c>
      <c r="D300" s="21" t="str">
        <f>'Default Rankings Import'!E299</f>
        <v>BAL</v>
      </c>
      <c r="E300" s="22" t="str">
        <f>IF(LEFT('Default Rankings Import'!F299,1)="D",LEFT('Default Rankings Import'!F299,3),IF(LEFT('Default Rankings Import'!F299,1)="K",LEFT('Default Rankings Import'!F299,1),LEFT('Default Rankings Import'!F299,2)))</f>
        <v>TE</v>
      </c>
    </row>
    <row r="301" spans="2:5" x14ac:dyDescent="0.35">
      <c r="B301" s="12">
        <f t="shared" si="12"/>
        <v>299</v>
      </c>
      <c r="C301" s="21" t="str">
        <f>'Default Rankings Import'!D300</f>
        <v>Redskins D/ST</v>
      </c>
      <c r="D301" s="21" t="str">
        <f>'Default Rankings Import'!E300</f>
        <v/>
      </c>
      <c r="E301" s="22" t="str">
        <f>IF(LEFT('Default Rankings Import'!F300,1)="D",LEFT('Default Rankings Import'!F300,3),IF(LEFT('Default Rankings Import'!F300,1)="K",LEFT('Default Rankings Import'!F300,1),LEFT('Default Rankings Import'!F300,2)))</f>
        <v>DST</v>
      </c>
    </row>
    <row r="302" spans="2:5" ht="15" thickBot="1" x14ac:dyDescent="0.4">
      <c r="B302" s="13">
        <f t="shared" si="12"/>
        <v>300</v>
      </c>
      <c r="C302" s="21" t="str">
        <f>'Default Rankings Import'!D301</f>
        <v>Giorgio Tavecchio</v>
      </c>
      <c r="D302" s="23" t="str">
        <f>'Default Rankings Import'!E301</f>
        <v>ATL</v>
      </c>
      <c r="E302" s="24" t="str">
        <f>IF(LEFT('Default Rankings Import'!F301,1)="D",LEFT('Default Rankings Import'!F301,3),IF(LEFT('Default Rankings Import'!F301,1)="K",LEFT('Default Rankings Import'!F301,1),LEFT('Default Rankings Import'!F301,2)))</f>
        <v>K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7BC1-C84E-44A7-A320-A427F2BF72A1}">
  <sheetPr codeName="Sheet4"/>
  <dimension ref="B1:AK77"/>
  <sheetViews>
    <sheetView workbookViewId="0">
      <selection activeCell="I10" sqref="I10"/>
    </sheetView>
  </sheetViews>
  <sheetFormatPr defaultRowHeight="14.5" x14ac:dyDescent="0.35"/>
  <cols>
    <col min="1" max="1" width="1.6328125" style="1" customWidth="1" collapsed="1"/>
    <col min="2" max="2" width="3.26953125" style="1" bestFit="1" customWidth="1" collapsed="1"/>
    <col min="3" max="3" width="19.7265625" style="1" bestFit="1" customWidth="1" collapsed="1"/>
    <col min="4" max="4" width="4.36328125" style="1" bestFit="1" customWidth="1" collapsed="1"/>
    <col min="5" max="5" width="6.90625" style="1" bestFit="1" customWidth="1" collapsed="1"/>
    <col min="6" max="6" width="1.7265625" style="1" customWidth="1" collapsed="1"/>
    <col min="7" max="7" width="3" style="1" bestFit="1" customWidth="1" collapsed="1"/>
    <col min="8" max="8" width="21.26953125" style="1" bestFit="1" customWidth="1" collapsed="1"/>
    <col min="9" max="9" width="4.36328125" style="1" bestFit="1" customWidth="1" collapsed="1"/>
    <col min="10" max="10" width="6.90625" style="1" bestFit="1" customWidth="1" collapsed="1"/>
    <col min="11" max="11" width="1.453125" style="1" customWidth="1" collapsed="1"/>
    <col min="12" max="12" width="3.7265625" style="1" bestFit="1" customWidth="1" collapsed="1"/>
    <col min="13" max="13" width="25.36328125" style="1" bestFit="1" customWidth="1" collapsed="1"/>
    <col min="14" max="14" width="4.36328125" style="1" bestFit="1" customWidth="1" collapsed="1"/>
    <col min="15" max="15" width="6.90625" style="1" bestFit="1" customWidth="1" collapsed="1"/>
    <col min="16" max="16" width="1.7265625" style="1" customWidth="1" collapsed="1"/>
    <col min="17" max="17" width="2.81640625" style="1" bestFit="1" customWidth="1" collapsed="1"/>
    <col min="18" max="18" width="23" style="1" bestFit="1" customWidth="1" collapsed="1"/>
    <col min="19" max="19" width="4.36328125" style="1" bestFit="1" customWidth="1" collapsed="1"/>
    <col min="20" max="20" width="6.90625" style="1" bestFit="1" customWidth="1" collapsed="1"/>
    <col min="21" max="21" width="1.54296875" style="1" customWidth="1" collapsed="1"/>
    <col min="22" max="22" width="4" style="1" bestFit="1" customWidth="1" collapsed="1"/>
    <col min="23" max="23" width="16.1796875" style="1" bestFit="1" customWidth="1" collapsed="1"/>
    <col min="24" max="24" width="4.36328125" style="1" bestFit="1" customWidth="1" collapsed="1"/>
    <col min="25" max="25" width="6.90625" style="1" bestFit="1" customWidth="1" collapsed="1"/>
    <col min="26" max="26" width="1.90625" style="1" customWidth="1" collapsed="1"/>
    <col min="27" max="27" width="2.81640625" style="1" bestFit="1" customWidth="1" collapsed="1"/>
    <col min="28" max="28" width="20.453125" style="1" bestFit="1" customWidth="1" collapsed="1"/>
    <col min="29" max="29" width="4.36328125" style="1" bestFit="1" customWidth="1" collapsed="1"/>
    <col min="30" max="30" width="6.90625" style="1" bestFit="1" customWidth="1" collapsed="1"/>
    <col min="31" max="31" width="8.7265625" style="1" collapsed="1"/>
    <col min="32" max="37" width="8.7265625" style="1"/>
    <col min="38" max="16384" width="8.7265625" style="1" collapsed="1"/>
  </cols>
  <sheetData>
    <row r="1" spans="2:30" ht="10" customHeight="1" thickBot="1" x14ac:dyDescent="0.4"/>
    <row r="2" spans="2:30" s="25" customFormat="1" ht="29" x14ac:dyDescent="0.35">
      <c r="B2" s="26" t="s">
        <v>3</v>
      </c>
      <c r="C2" s="54" t="s">
        <v>918</v>
      </c>
      <c r="D2" s="54" t="s">
        <v>917</v>
      </c>
      <c r="E2" s="27" t="s">
        <v>920</v>
      </c>
      <c r="G2" s="26" t="s">
        <v>4</v>
      </c>
      <c r="H2" s="54" t="s">
        <v>918</v>
      </c>
      <c r="I2" s="54" t="s">
        <v>917</v>
      </c>
      <c r="J2" s="27" t="s">
        <v>920</v>
      </c>
      <c r="L2" s="26" t="s">
        <v>5</v>
      </c>
      <c r="M2" s="54" t="s">
        <v>918</v>
      </c>
      <c r="N2" s="54" t="s">
        <v>917</v>
      </c>
      <c r="O2" s="27" t="s">
        <v>920</v>
      </c>
      <c r="Q2" s="26" t="s">
        <v>7</v>
      </c>
      <c r="R2" s="54" t="s">
        <v>918</v>
      </c>
      <c r="S2" s="54" t="s">
        <v>917</v>
      </c>
      <c r="T2" s="27" t="s">
        <v>920</v>
      </c>
      <c r="V2" s="26" t="s">
        <v>8</v>
      </c>
      <c r="W2" s="54" t="s">
        <v>918</v>
      </c>
      <c r="X2" s="54" t="s">
        <v>917</v>
      </c>
      <c r="Y2" s="27" t="s">
        <v>920</v>
      </c>
      <c r="AA2" s="26" t="s">
        <v>9</v>
      </c>
      <c r="AB2" s="54" t="s">
        <v>918</v>
      </c>
      <c r="AC2" s="54" t="s">
        <v>917</v>
      </c>
      <c r="AD2" s="27" t="s">
        <v>920</v>
      </c>
    </row>
    <row r="3" spans="2:30" x14ac:dyDescent="0.35">
      <c r="B3" s="12">
        <v>1</v>
      </c>
      <c r="C3" s="18" t="s">
        <v>919</v>
      </c>
      <c r="D3" s="37">
        <f>IF(ISBLANK(C3),"",VLOOKUP(C3,'Default Rankings'!$H$3:$I$32,2,FALSE))</f>
        <v>43</v>
      </c>
      <c r="E3" s="38">
        <f>IF(ISBLANK(C3),"",INDEX('Default Rankings'!$G$3:$G77,MATCH(C3,'Default Rankings'!$H$3:$H$32,0),1))</f>
        <v>1</v>
      </c>
      <c r="G3" s="12">
        <v>1</v>
      </c>
      <c r="H3" s="18" t="s">
        <v>922</v>
      </c>
      <c r="I3" s="37">
        <f>IF(ISBLANK(H3),"",VLOOKUP(H3,'Default Rankings'!$L$3:$M$77,2,FALSE))</f>
        <v>1</v>
      </c>
      <c r="J3" s="38">
        <f>IF(ISBLANK(H3),"",INDEX('Default Rankings'!$K$3:$K77,MATCH(H3,'Default Rankings'!$L$3:$L$77,0),1))</f>
        <v>1</v>
      </c>
      <c r="L3" s="12">
        <v>1</v>
      </c>
      <c r="M3" s="18" t="s">
        <v>926</v>
      </c>
      <c r="N3" s="37">
        <f>IF(ISBLANK(M3),"",VLOOKUP(M3,'Default Rankings'!$P$3:$Q$77,2,FALSE))</f>
        <v>9</v>
      </c>
      <c r="O3" s="38">
        <f>IF(ISBLANK(M3),"",INDEX('Default Rankings'!$O$3:$O77,MATCH(M3,'Default Rankings'!$P$3:$P$77,0),1))</f>
        <v>3</v>
      </c>
      <c r="Q3" s="12">
        <v>1</v>
      </c>
      <c r="R3" s="18" t="s">
        <v>927</v>
      </c>
      <c r="S3" s="37">
        <f>IF(ISBLANK(R3),"",VLOOKUP(R3,'Default Rankings'!$T$3:$U$77,2,FALSE))</f>
        <v>15</v>
      </c>
      <c r="T3" s="38">
        <f>IF(ISBLANK(R3),"",INDEX('Default Rankings'!$S$3:$S77,MATCH(R3,'Default Rankings'!$T$3:$T$32,0),1))</f>
        <v>1</v>
      </c>
      <c r="V3" s="12">
        <v>1</v>
      </c>
      <c r="W3" s="18" t="s">
        <v>1588</v>
      </c>
      <c r="X3" s="37">
        <f>IF(ISBLANK(W3),"",VLOOKUP(W3,'Default Rankings'!$X$3:$Y$77,2,FALSE))</f>
        <v>141</v>
      </c>
      <c r="Y3" s="38">
        <f>IF(ISBLANK(W3),"",INDEX('Default Rankings'!$W$3:$W77,MATCH(W3,'Default Rankings'!$X$3:$X$22,0),1))</f>
        <v>1</v>
      </c>
      <c r="AA3" s="12">
        <v>1</v>
      </c>
      <c r="AB3" s="18" t="s">
        <v>928</v>
      </c>
      <c r="AC3" s="37">
        <f>IF(ISBLANK(AB3),"",VLOOKUP(AB3,'Default Rankings'!$AB$3:$AC$77,2,FALSE))</f>
        <v>151</v>
      </c>
      <c r="AD3" s="38">
        <f>IF(ISBLANK(AB3),"",INDEX('Default Rankings'!$AA$3:$AA77,MATCH(AB3,'Default Rankings'!$AB$3:$AB$22,0),1))</f>
        <v>1</v>
      </c>
    </row>
    <row r="4" spans="2:30" x14ac:dyDescent="0.35">
      <c r="B4" s="12">
        <f>B3+1</f>
        <v>2</v>
      </c>
      <c r="C4" s="18" t="s">
        <v>972</v>
      </c>
      <c r="D4" s="37">
        <f>IF(ISBLANK(C4),"",VLOOKUP(C4,'Default Rankings'!$H$3:$I$32,2,FALSE))</f>
        <v>68</v>
      </c>
      <c r="E4" s="38">
        <f>IF(ISBLANK(C4),"",INDEX('Default Rankings'!$G$3:$G78,MATCH(C4,'Default Rankings'!$H$3:$H$32,0),1))</f>
        <v>2</v>
      </c>
      <c r="G4" s="12">
        <f>G3+1</f>
        <v>2</v>
      </c>
      <c r="H4" s="18" t="s">
        <v>957</v>
      </c>
      <c r="I4" s="37">
        <f>IF(ISBLANK(H4),"",VLOOKUP(H4,'Default Rankings'!$L$3:$M$77,2,FALSE))</f>
        <v>3</v>
      </c>
      <c r="J4" s="38">
        <f>IF(ISBLANK(H4),"",INDEX('Default Rankings'!$K$3:$K78,MATCH(H4,'Default Rankings'!$L$3:$L$77,0),1))</f>
        <v>3</v>
      </c>
      <c r="L4" s="12">
        <f>L3+1</f>
        <v>2</v>
      </c>
      <c r="M4" s="18" t="s">
        <v>966</v>
      </c>
      <c r="N4" s="37">
        <f>IF(ISBLANK(M4),"",VLOOKUP(M4,'Default Rankings'!$P$3:$Q$77,2,FALSE))</f>
        <v>10</v>
      </c>
      <c r="O4" s="38">
        <f>IF(ISBLANK(M4),"",INDEX('Default Rankings'!$O$3:$O78,MATCH(M4,'Default Rankings'!$P$3:$P$77,0),1))</f>
        <v>4</v>
      </c>
      <c r="Q4" s="12">
        <f>Q3+1</f>
        <v>2</v>
      </c>
      <c r="R4" s="18" t="s">
        <v>955</v>
      </c>
      <c r="S4" s="37">
        <f>IF(ISBLANK(R4),"",VLOOKUP(R4,'Default Rankings'!$T$3:$U$77,2,FALSE))</f>
        <v>29</v>
      </c>
      <c r="T4" s="38">
        <f>IF(ISBLANK(R4),"",INDEX('Default Rankings'!$S$3:$S78,MATCH(R4,'Default Rankings'!$T$3:$T$32,0),1))</f>
        <v>2</v>
      </c>
      <c r="V4" s="12">
        <f>V3+1</f>
        <v>2</v>
      </c>
      <c r="W4" s="18" t="s">
        <v>1589</v>
      </c>
      <c r="X4" s="37">
        <f>IF(ISBLANK(W4),"",VLOOKUP(W4,'Default Rankings'!$X$3:$Y$77,2,FALSE))</f>
        <v>142</v>
      </c>
      <c r="Y4" s="38">
        <f>IF(ISBLANK(W4),"",INDEX('Default Rankings'!$W$3:$W78,MATCH(W4,'Default Rankings'!$X$3:$X$22,0),1))</f>
        <v>2</v>
      </c>
      <c r="AA4" s="12">
        <f>AA3+1</f>
        <v>2</v>
      </c>
      <c r="AB4" s="18" t="s">
        <v>1016</v>
      </c>
      <c r="AC4" s="37">
        <f>IF(ISBLANK(AB4),"",VLOOKUP(AB4,'Default Rankings'!$AB$3:$AC$77,2,FALSE))</f>
        <v>154</v>
      </c>
      <c r="AD4" s="38">
        <f>IF(ISBLANK(AB4),"",INDEX('Default Rankings'!$AA$3:$AA78,MATCH(AB4,'Default Rankings'!$AB$3:$AB$22,0),1))</f>
        <v>4</v>
      </c>
    </row>
    <row r="5" spans="2:30" x14ac:dyDescent="0.35">
      <c r="B5" s="12">
        <f t="shared" ref="B5:B32" si="0">B4+1</f>
        <v>3</v>
      </c>
      <c r="C5" s="18" t="s">
        <v>971</v>
      </c>
      <c r="D5" s="37">
        <f>IF(ISBLANK(C5),"",VLOOKUP(C5,'Default Rankings'!$H$3:$I$32,2,FALSE))</f>
        <v>70</v>
      </c>
      <c r="E5" s="38">
        <f>IF(ISBLANK(C5),"",INDEX('Default Rankings'!$G$3:$G79,MATCH(C5,'Default Rankings'!$H$3:$H$32,0),1))</f>
        <v>4</v>
      </c>
      <c r="G5" s="12">
        <f t="shared" ref="G5:G68" si="1">G4+1</f>
        <v>3</v>
      </c>
      <c r="H5" s="18" t="s">
        <v>923</v>
      </c>
      <c r="I5" s="37">
        <f>IF(ISBLANK(H5),"",VLOOKUP(H5,'Default Rankings'!$L$3:$M$77,2,FALSE))</f>
        <v>2</v>
      </c>
      <c r="J5" s="38">
        <f>IF(ISBLANK(H5),"",INDEX('Default Rankings'!$K$3:$K79,MATCH(H5,'Default Rankings'!$L$3:$L$77,0),1))</f>
        <v>2</v>
      </c>
      <c r="L5" s="12">
        <f t="shared" ref="L5:L68" si="2">L4+1</f>
        <v>3</v>
      </c>
      <c r="M5" s="18" t="s">
        <v>925</v>
      </c>
      <c r="N5" s="37">
        <f>IF(ISBLANK(M5),"",VLOOKUP(M5,'Default Rankings'!$P$3:$Q$77,2,FALSE))</f>
        <v>7</v>
      </c>
      <c r="O5" s="38">
        <f>IF(ISBLANK(M5),"",INDEX('Default Rankings'!$O$3:$O79,MATCH(M5,'Default Rankings'!$P$3:$P$77,0),1))</f>
        <v>1</v>
      </c>
      <c r="Q5" s="12">
        <f t="shared" ref="Q5:Q32" si="3">Q4+1</f>
        <v>3</v>
      </c>
      <c r="R5" s="18" t="s">
        <v>982</v>
      </c>
      <c r="S5" s="37">
        <f>IF(ISBLANK(R5),"",VLOOKUP(R5,'Default Rankings'!$T$3:$U$77,2,FALSE))</f>
        <v>30</v>
      </c>
      <c r="T5" s="38">
        <f>IF(ISBLANK(R5),"",INDEX('Default Rankings'!$S$3:$S79,MATCH(R5,'Default Rankings'!$T$3:$T$32,0),1))</f>
        <v>3</v>
      </c>
      <c r="V5" s="12">
        <f t="shared" ref="V5:V22" si="4">V4+1</f>
        <v>3</v>
      </c>
      <c r="W5" s="18" t="s">
        <v>1592</v>
      </c>
      <c r="X5" s="37">
        <f>IF(ISBLANK(W5),"",VLOOKUP(W5,'Default Rankings'!$X$3:$Y$77,2,FALSE))</f>
        <v>145</v>
      </c>
      <c r="Y5" s="38">
        <f>IF(ISBLANK(W5),"",INDEX('Default Rankings'!$W$3:$W79,MATCH(W5,'Default Rankings'!$X$3:$X$22,0),1))</f>
        <v>5</v>
      </c>
      <c r="AA5" s="12">
        <f t="shared" ref="AA5:AA22" si="5">AA4+1</f>
        <v>3</v>
      </c>
      <c r="AB5" s="18" t="s">
        <v>929</v>
      </c>
      <c r="AC5" s="37">
        <f>IF(ISBLANK(AB5),"",VLOOKUP(AB5,'Default Rankings'!$AB$3:$AC$77,2,FALSE))</f>
        <v>152</v>
      </c>
      <c r="AD5" s="38">
        <f>IF(ISBLANK(AB5),"",INDEX('Default Rankings'!$AA$3:$AA79,MATCH(AB5,'Default Rankings'!$AB$3:$AB$22,0),1))</f>
        <v>2</v>
      </c>
    </row>
    <row r="6" spans="2:30" x14ac:dyDescent="0.35">
      <c r="B6" s="12">
        <f t="shared" si="0"/>
        <v>4</v>
      </c>
      <c r="C6" s="18" t="s">
        <v>976</v>
      </c>
      <c r="D6" s="37">
        <f>IF(ISBLANK(C6),"",VLOOKUP(C6,'Default Rankings'!$H$3:$I$32,2,FALSE))</f>
        <v>86</v>
      </c>
      <c r="E6" s="38">
        <f>IF(ISBLANK(C6),"",INDEX('Default Rankings'!$G$3:$G80,MATCH(C6,'Default Rankings'!$H$3:$H$32,0),1))</f>
        <v>5</v>
      </c>
      <c r="G6" s="12">
        <f t="shared" si="1"/>
        <v>4</v>
      </c>
      <c r="H6" s="18" t="s">
        <v>954</v>
      </c>
      <c r="I6" s="37">
        <f>IF(ISBLANK(H6),"",VLOOKUP(H6,'Default Rankings'!$L$3:$M$77,2,FALSE))</f>
        <v>4</v>
      </c>
      <c r="J6" s="38">
        <f>IF(ISBLANK(H6),"",INDEX('Default Rankings'!$K$3:$K80,MATCH(H6,'Default Rankings'!$L$3:$L$77,0),1))</f>
        <v>4</v>
      </c>
      <c r="L6" s="12">
        <f t="shared" si="2"/>
        <v>4</v>
      </c>
      <c r="M6" s="18" t="s">
        <v>1596</v>
      </c>
      <c r="N6" s="37">
        <f>IF(ISBLANK(M6),"",VLOOKUP(M6,'Default Rankings'!$P$3:$Q$77,2,FALSE))</f>
        <v>12</v>
      </c>
      <c r="O6" s="38">
        <f>IF(ISBLANK(M6),"",INDEX('Default Rankings'!$O$3:$O80,MATCH(M6,'Default Rankings'!$P$3:$P$77,0),1))</f>
        <v>6</v>
      </c>
      <c r="Q6" s="12">
        <f t="shared" si="3"/>
        <v>4</v>
      </c>
      <c r="R6" s="18" t="s">
        <v>983</v>
      </c>
      <c r="S6" s="37">
        <f>IF(ISBLANK(R6),"",VLOOKUP(R6,'Default Rankings'!$T$3:$U$77,2,FALSE))</f>
        <v>65</v>
      </c>
      <c r="T6" s="38">
        <f>IF(ISBLANK(R6),"",INDEX('Default Rankings'!$S$3:$S80,MATCH(R6,'Default Rankings'!$T$3:$T$32,0),1))</f>
        <v>5</v>
      </c>
      <c r="V6" s="12">
        <f t="shared" si="4"/>
        <v>4</v>
      </c>
      <c r="W6" s="18" t="s">
        <v>1590</v>
      </c>
      <c r="X6" s="37">
        <f>IF(ISBLANK(W6),"",VLOOKUP(W6,'Default Rankings'!$X$3:$Y$77,2,FALSE))</f>
        <v>144</v>
      </c>
      <c r="Y6" s="38">
        <f>IF(ISBLANK(W6),"",INDEX('Default Rankings'!$W$3:$W80,MATCH(W6,'Default Rankings'!$X$3:$X$22,0),1))</f>
        <v>4</v>
      </c>
      <c r="AA6" s="12">
        <f t="shared" si="5"/>
        <v>4</v>
      </c>
      <c r="AB6" s="18" t="s">
        <v>1017</v>
      </c>
      <c r="AC6" s="37">
        <f>IF(ISBLANK(AB6),"",VLOOKUP(AB6,'Default Rankings'!$AB$3:$AC$77,2,FALSE))</f>
        <v>153</v>
      </c>
      <c r="AD6" s="38">
        <f>IF(ISBLANK(AB6),"",INDEX('Default Rankings'!$AA$3:$AA80,MATCH(AB6,'Default Rankings'!$AB$3:$AB$22,0),1))</f>
        <v>3</v>
      </c>
    </row>
    <row r="7" spans="2:30" x14ac:dyDescent="0.35">
      <c r="B7" s="12">
        <f t="shared" si="0"/>
        <v>5</v>
      </c>
      <c r="C7" s="18" t="s">
        <v>974</v>
      </c>
      <c r="D7" s="37">
        <f>IF(ISBLANK(C7),"",VLOOKUP(C7,'Default Rankings'!$H$3:$I$32,2,FALSE))</f>
        <v>69</v>
      </c>
      <c r="E7" s="38">
        <f>IF(ISBLANK(C7),"",INDEX('Default Rankings'!$G$3:$G81,MATCH(C7,'Default Rankings'!$H$3:$H$32,0),1))</f>
        <v>3</v>
      </c>
      <c r="G7" s="12">
        <f t="shared" si="1"/>
        <v>5</v>
      </c>
      <c r="H7" s="18" t="s">
        <v>962</v>
      </c>
      <c r="I7" s="37">
        <f>IF(ISBLANK(H7),"",VLOOKUP(H7,'Default Rankings'!$L$3:$M$77,2,FALSE))</f>
        <v>5</v>
      </c>
      <c r="J7" s="38">
        <f>IF(ISBLANK(H7),"",INDEX('Default Rankings'!$K$3:$K81,MATCH(H7,'Default Rankings'!$L$3:$L$77,0),1))</f>
        <v>5</v>
      </c>
      <c r="L7" s="12">
        <f t="shared" si="2"/>
        <v>5</v>
      </c>
      <c r="M7" s="18" t="s">
        <v>960</v>
      </c>
      <c r="N7" s="37">
        <f>IF(ISBLANK(M7),"",VLOOKUP(M7,'Default Rankings'!$P$3:$Q$77,2,FALSE))</f>
        <v>8</v>
      </c>
      <c r="O7" s="38">
        <f>IF(ISBLANK(M7),"",INDEX('Default Rankings'!$O$3:$O81,MATCH(M7,'Default Rankings'!$P$3:$P$77,0),1))</f>
        <v>2</v>
      </c>
      <c r="Q7" s="12">
        <f t="shared" si="3"/>
        <v>5</v>
      </c>
      <c r="R7" s="18" t="s">
        <v>985</v>
      </c>
      <c r="S7" s="37">
        <f>IF(ISBLANK(R7),"",VLOOKUP(R7,'Default Rankings'!$T$3:$U$77,2,FALSE))</f>
        <v>64</v>
      </c>
      <c r="T7" s="38">
        <f>IF(ISBLANK(R7),"",INDEX('Default Rankings'!$S$3:$S81,MATCH(R7,'Default Rankings'!$T$3:$T$32,0),1))</f>
        <v>4</v>
      </c>
      <c r="V7" s="12">
        <f t="shared" si="4"/>
        <v>5</v>
      </c>
      <c r="W7" s="18" t="s">
        <v>1594</v>
      </c>
      <c r="X7" s="37">
        <f>IF(ISBLANK(W7),"",VLOOKUP(W7,'Default Rankings'!$X$3:$Y$77,2,FALSE))</f>
        <v>147</v>
      </c>
      <c r="Y7" s="38">
        <f>IF(ISBLANK(W7),"",INDEX('Default Rankings'!$W$3:$W81,MATCH(W7,'Default Rankings'!$X$3:$X$22,0),1))</f>
        <v>7</v>
      </c>
      <c r="AA7" s="12">
        <f t="shared" si="5"/>
        <v>5</v>
      </c>
      <c r="AB7" s="18" t="s">
        <v>1620</v>
      </c>
      <c r="AC7" s="37">
        <f>IF(ISBLANK(AB7),"",VLOOKUP(AB7,'Default Rankings'!$AB$3:$AC$77,2,FALSE))</f>
        <v>156</v>
      </c>
      <c r="AD7" s="38">
        <f>IF(ISBLANK(AB7),"",INDEX('Default Rankings'!$AA$3:$AA81,MATCH(AB7,'Default Rankings'!$AB$3:$AB$22,0),1))</f>
        <v>6</v>
      </c>
    </row>
    <row r="8" spans="2:30" x14ac:dyDescent="0.35">
      <c r="B8" s="12">
        <f t="shared" si="0"/>
        <v>6</v>
      </c>
      <c r="C8" s="18" t="s">
        <v>970</v>
      </c>
      <c r="D8" s="37">
        <f>IF(ISBLANK(C8),"",VLOOKUP(C8,'Default Rankings'!$H$3:$I$32,2,FALSE))</f>
        <v>89</v>
      </c>
      <c r="E8" s="38">
        <f>IF(ISBLANK(C8),"",INDEX('Default Rankings'!$G$3:$G82,MATCH(C8,'Default Rankings'!$H$3:$H$32,0),1))</f>
        <v>8</v>
      </c>
      <c r="G8" s="12">
        <f t="shared" si="1"/>
        <v>6</v>
      </c>
      <c r="H8" s="18" t="s">
        <v>965</v>
      </c>
      <c r="I8" s="37">
        <f>IF(ISBLANK(H8),"",VLOOKUP(H8,'Default Rankings'!$L$3:$M$77,2,FALSE))</f>
        <v>18</v>
      </c>
      <c r="J8" s="38">
        <f>IF(ISBLANK(H8),"",INDEX('Default Rankings'!$K$3:$K82,MATCH(H8,'Default Rankings'!$L$3:$L$77,0),1))</f>
        <v>9</v>
      </c>
      <c r="L8" s="12">
        <f t="shared" si="2"/>
        <v>6</v>
      </c>
      <c r="M8" s="18" t="s">
        <v>956</v>
      </c>
      <c r="N8" s="37">
        <f>IF(ISBLANK(M8),"",VLOOKUP(M8,'Default Rankings'!$P$3:$Q$77,2,FALSE))</f>
        <v>13</v>
      </c>
      <c r="O8" s="38">
        <f>IF(ISBLANK(M8),"",INDEX('Default Rankings'!$O$3:$O82,MATCH(M8,'Default Rankings'!$P$3:$P$77,0),1))</f>
        <v>7</v>
      </c>
      <c r="Q8" s="12">
        <f t="shared" si="3"/>
        <v>6</v>
      </c>
      <c r="R8" s="18" t="s">
        <v>987</v>
      </c>
      <c r="S8" s="37">
        <f>IF(ISBLANK(R8),"",VLOOKUP(R8,'Default Rankings'!$T$3:$U$77,2,FALSE))</f>
        <v>67</v>
      </c>
      <c r="T8" s="38">
        <f>IF(ISBLANK(R8),"",INDEX('Default Rankings'!$S$3:$S82,MATCH(R8,'Default Rankings'!$T$3:$T$32,0),1))</f>
        <v>7</v>
      </c>
      <c r="V8" s="12">
        <f t="shared" si="4"/>
        <v>6</v>
      </c>
      <c r="W8" s="18" t="s">
        <v>1591</v>
      </c>
      <c r="X8" s="37">
        <f>IF(ISBLANK(W8),"",VLOOKUP(W8,'Default Rankings'!$X$3:$Y$77,2,FALSE))</f>
        <v>251</v>
      </c>
      <c r="Y8" s="38">
        <f>IF(ISBLANK(W8),"",INDEX('Default Rankings'!$W$3:$W82,MATCH(W8,'Default Rankings'!$X$3:$X$22,0),1))</f>
        <v>15</v>
      </c>
      <c r="AA8" s="12">
        <f t="shared" si="5"/>
        <v>6</v>
      </c>
      <c r="AB8" s="18" t="s">
        <v>1621</v>
      </c>
      <c r="AC8" s="37">
        <f>IF(ISBLANK(AB8),"",VLOOKUP(AB8,'Default Rankings'!$AB$3:$AC$77,2,FALSE))</f>
        <v>158</v>
      </c>
      <c r="AD8" s="38">
        <f>IF(ISBLANK(AB8),"",INDEX('Default Rankings'!$AA$3:$AA82,MATCH(AB8,'Default Rankings'!$AB$3:$AB$22,0),1))</f>
        <v>8</v>
      </c>
    </row>
    <row r="9" spans="2:30" x14ac:dyDescent="0.35">
      <c r="B9" s="12">
        <f t="shared" si="0"/>
        <v>7</v>
      </c>
      <c r="C9" s="18" t="s">
        <v>973</v>
      </c>
      <c r="D9" s="37">
        <f>IF(ISBLANK(C9),"",VLOOKUP(C9,'Default Rankings'!$H$3:$I$32,2,FALSE))</f>
        <v>87</v>
      </c>
      <c r="E9" s="38">
        <f>IF(ISBLANK(C9),"",INDEX('Default Rankings'!$G$3:$G83,MATCH(C9,'Default Rankings'!$H$3:$H$32,0),1))</f>
        <v>6</v>
      </c>
      <c r="G9" s="12">
        <f t="shared" si="1"/>
        <v>7</v>
      </c>
      <c r="H9" s="18" t="s">
        <v>958</v>
      </c>
      <c r="I9" s="37">
        <f>IF(ISBLANK(H9),"",VLOOKUP(H9,'Default Rankings'!$L$3:$M$77,2,FALSE))</f>
        <v>22</v>
      </c>
      <c r="J9" s="38">
        <f>IF(ISBLANK(H9),"",INDEX('Default Rankings'!$K$3:$K83,MATCH(H9,'Default Rankings'!$L$3:$L$77,0),1))</f>
        <v>11</v>
      </c>
      <c r="L9" s="12">
        <f t="shared" si="2"/>
        <v>7</v>
      </c>
      <c r="M9" s="18" t="s">
        <v>979</v>
      </c>
      <c r="N9" s="37">
        <f>IF(ISBLANK(M9),"",VLOOKUP(M9,'Default Rankings'!$P$3:$Q$77,2,FALSE))</f>
        <v>20</v>
      </c>
      <c r="O9" s="38">
        <f>IF(ISBLANK(M9),"",INDEX('Default Rankings'!$O$3:$O83,MATCH(M9,'Default Rankings'!$P$3:$P$77,0),1))</f>
        <v>9</v>
      </c>
      <c r="Q9" s="12">
        <f t="shared" si="3"/>
        <v>7</v>
      </c>
      <c r="R9" s="18" t="s">
        <v>984</v>
      </c>
      <c r="S9" s="37">
        <f>IF(ISBLANK(R9),"",VLOOKUP(R9,'Default Rankings'!$T$3:$U$77,2,FALSE))</f>
        <v>66</v>
      </c>
      <c r="T9" s="38">
        <f>IF(ISBLANK(R9),"",INDEX('Default Rankings'!$S$3:$S83,MATCH(R9,'Default Rankings'!$T$3:$T$32,0),1))</f>
        <v>6</v>
      </c>
      <c r="V9" s="12">
        <f t="shared" si="4"/>
        <v>7</v>
      </c>
      <c r="W9" s="18" t="s">
        <v>1618</v>
      </c>
      <c r="X9" s="37">
        <f>IF(ISBLANK(W9),"",VLOOKUP(W9,'Default Rankings'!$X$3:$Y$77,2,FALSE))</f>
        <v>143</v>
      </c>
      <c r="Y9" s="38">
        <f>IF(ISBLANK(W9),"",INDEX('Default Rankings'!$W$3:$W83,MATCH(W9,'Default Rankings'!$X$3:$X$22,0),1))</f>
        <v>3</v>
      </c>
      <c r="AA9" s="12">
        <f t="shared" si="5"/>
        <v>7</v>
      </c>
      <c r="AB9" s="18" t="s">
        <v>1622</v>
      </c>
      <c r="AC9" s="37">
        <f>IF(ISBLANK(AB9),"",VLOOKUP(AB9,'Default Rankings'!$AB$3:$AC$77,2,FALSE))</f>
        <v>262</v>
      </c>
      <c r="AD9" s="38">
        <f>IF(ISBLANK(AB9),"",INDEX('Default Rankings'!$AA$3:$AA83,MATCH(AB9,'Default Rankings'!$AB$3:$AB$22,0),1))</f>
        <v>14</v>
      </c>
    </row>
    <row r="10" spans="2:30" x14ac:dyDescent="0.35">
      <c r="B10" s="12">
        <f t="shared" si="0"/>
        <v>8</v>
      </c>
      <c r="C10" s="18" t="s">
        <v>977</v>
      </c>
      <c r="D10" s="37">
        <f>IF(ISBLANK(C10),"",VLOOKUP(C10,'Default Rankings'!$H$3:$I$32,2,FALSE))</f>
        <v>167</v>
      </c>
      <c r="E10" s="38">
        <f>IF(ISBLANK(C10),"",INDEX('Default Rankings'!$G$3:$G84,MATCH(C10,'Default Rankings'!$H$3:$H$32,0),1))</f>
        <v>18</v>
      </c>
      <c r="G10" s="12">
        <f t="shared" si="1"/>
        <v>8</v>
      </c>
      <c r="H10" s="18" t="s">
        <v>924</v>
      </c>
      <c r="I10" s="37">
        <f>IF(ISBLANK(H10),"",VLOOKUP(H10,'Default Rankings'!$L$3:$M$77,2,FALSE))</f>
        <v>6</v>
      </c>
      <c r="J10" s="38">
        <f>IF(ISBLANK(H10),"",INDEX('Default Rankings'!$K$3:$K84,MATCH(H10,'Default Rankings'!$L$3:$L$77,0),1))</f>
        <v>6</v>
      </c>
      <c r="L10" s="12">
        <f t="shared" si="2"/>
        <v>8</v>
      </c>
      <c r="M10" s="18" t="s">
        <v>961</v>
      </c>
      <c r="N10" s="37">
        <f>IF(ISBLANK(M10),"",VLOOKUP(M10,'Default Rankings'!$P$3:$Q$77,2,FALSE))</f>
        <v>11</v>
      </c>
      <c r="O10" s="38">
        <f>IF(ISBLANK(M10),"",INDEX('Default Rankings'!$O$3:$O84,MATCH(M10,'Default Rankings'!$P$3:$P$77,0),1))</f>
        <v>5</v>
      </c>
      <c r="Q10" s="12">
        <f t="shared" si="3"/>
        <v>8</v>
      </c>
      <c r="R10" s="18" t="s">
        <v>1289</v>
      </c>
      <c r="S10" s="37">
        <f>IF(ISBLANK(R10),"",VLOOKUP(R10,'Default Rankings'!$T$3:$U$77,2,FALSE))</f>
        <v>109</v>
      </c>
      <c r="T10" s="38">
        <f>IF(ISBLANK(R10),"",INDEX('Default Rankings'!$S$3:$S84,MATCH(R10,'Default Rankings'!$T$3:$T$32,0),1))</f>
        <v>8</v>
      </c>
      <c r="V10" s="12">
        <f t="shared" si="4"/>
        <v>8</v>
      </c>
      <c r="W10" s="18" t="s">
        <v>1619</v>
      </c>
      <c r="X10" s="37">
        <f>IF(ISBLANK(W10),"",VLOOKUP(W10,'Default Rankings'!$X$3:$Y$77,2,FALSE))</f>
        <v>148</v>
      </c>
      <c r="Y10" s="38">
        <f>IF(ISBLANK(W10),"",INDEX('Default Rankings'!$W$3:$W84,MATCH(W10,'Default Rankings'!$X$3:$X$22,0),1))</f>
        <v>8</v>
      </c>
      <c r="AA10" s="12">
        <f t="shared" si="5"/>
        <v>8</v>
      </c>
      <c r="AB10" s="18" t="s">
        <v>936</v>
      </c>
      <c r="AC10" s="37">
        <f>IF(ISBLANK(AB10),"",VLOOKUP(AB10,'Default Rankings'!$AB$3:$AC$77,2,FALSE))</f>
        <v>155</v>
      </c>
      <c r="AD10" s="38">
        <f>IF(ISBLANK(AB10),"",INDEX('Default Rankings'!$AA$3:$AA84,MATCH(AB10,'Default Rankings'!$AB$3:$AB$22,0),1))</f>
        <v>5</v>
      </c>
    </row>
    <row r="11" spans="2:30" x14ac:dyDescent="0.35">
      <c r="B11" s="12">
        <f t="shared" si="0"/>
        <v>9</v>
      </c>
      <c r="C11" s="18" t="s">
        <v>1277</v>
      </c>
      <c r="D11" s="37">
        <f>IF(ISBLANK(C11),"",VLOOKUP(C11,'Default Rankings'!$H$3:$I$32,2,FALSE))</f>
        <v>88</v>
      </c>
      <c r="E11" s="38">
        <f>IF(ISBLANK(C11),"",INDEX('Default Rankings'!$G$3:$G85,MATCH(C11,'Default Rankings'!$H$3:$H$32,0),1))</f>
        <v>7</v>
      </c>
      <c r="G11" s="12">
        <f t="shared" si="1"/>
        <v>9</v>
      </c>
      <c r="H11" s="18" t="s">
        <v>964</v>
      </c>
      <c r="I11" s="37">
        <f>IF(ISBLANK(H11),"",VLOOKUP(H11,'Default Rankings'!$L$3:$M$77,2,FALSE))</f>
        <v>17</v>
      </c>
      <c r="J11" s="38">
        <f>IF(ISBLANK(H11),"",INDEX('Default Rankings'!$K$3:$K85,MATCH(H11,'Default Rankings'!$L$3:$L$77,0),1))</f>
        <v>8</v>
      </c>
      <c r="L11" s="12">
        <f t="shared" si="2"/>
        <v>9</v>
      </c>
      <c r="M11" s="18" t="s">
        <v>980</v>
      </c>
      <c r="N11" s="37">
        <f>IF(ISBLANK(M11),"",VLOOKUP(M11,'Default Rankings'!$P$3:$Q$77,2,FALSE))</f>
        <v>28</v>
      </c>
      <c r="O11" s="38">
        <f>IF(ISBLANK(M11),"",INDEX('Default Rankings'!$O$3:$O85,MATCH(M11,'Default Rankings'!$P$3:$P$77,0),1))</f>
        <v>12</v>
      </c>
      <c r="Q11" s="12">
        <f t="shared" si="3"/>
        <v>9</v>
      </c>
      <c r="R11" s="18" t="s">
        <v>988</v>
      </c>
      <c r="S11" s="37">
        <f>IF(ISBLANK(R11),"",VLOOKUP(R11,'Default Rankings'!$T$3:$U$77,2,FALSE))</f>
        <v>110</v>
      </c>
      <c r="T11" s="38">
        <f>IF(ISBLANK(R11),"",INDEX('Default Rankings'!$S$3:$S85,MATCH(R11,'Default Rankings'!$T$3:$T$32,0),1))</f>
        <v>9</v>
      </c>
      <c r="V11" s="12">
        <f t="shared" si="4"/>
        <v>9</v>
      </c>
      <c r="W11" s="18" t="s">
        <v>1595</v>
      </c>
      <c r="X11" s="37">
        <f>IF(ISBLANK(W11),"",VLOOKUP(W11,'Default Rankings'!$X$3:$Y$77,2,FALSE))</f>
        <v>187</v>
      </c>
      <c r="Y11" s="38">
        <f>IF(ISBLANK(W11),"",INDEX('Default Rankings'!$W$3:$W85,MATCH(W11,'Default Rankings'!$X$3:$X$22,0),1))</f>
        <v>11</v>
      </c>
      <c r="AA11" s="12">
        <f t="shared" si="5"/>
        <v>9</v>
      </c>
      <c r="AB11" s="18" t="s">
        <v>1018</v>
      </c>
      <c r="AC11" s="37">
        <f>IF(ISBLANK(AB11),"",VLOOKUP(AB11,'Default Rankings'!$AB$3:$AC$77,2,FALSE))</f>
        <v>219</v>
      </c>
      <c r="AD11" s="38">
        <f>IF(ISBLANK(AB11),"",INDEX('Default Rankings'!$AA$3:$AA85,MATCH(AB11,'Default Rankings'!$AB$3:$AB$22,0),1))</f>
        <v>12</v>
      </c>
    </row>
    <row r="12" spans="2:30" x14ac:dyDescent="0.35">
      <c r="B12" s="12">
        <f t="shared" si="0"/>
        <v>10</v>
      </c>
      <c r="C12" s="18" t="s">
        <v>1278</v>
      </c>
      <c r="D12" s="37">
        <f>IF(ISBLANK(C12),"",VLOOKUP(C12,'Default Rankings'!$H$3:$I$32,2,FALSE))</f>
        <v>118</v>
      </c>
      <c r="E12" s="38">
        <f>IF(ISBLANK(C12),"",INDEX('Default Rankings'!$G$3:$G86,MATCH(C12,'Default Rankings'!$H$3:$H$32,0),1))</f>
        <v>14</v>
      </c>
      <c r="G12" s="12">
        <f t="shared" si="1"/>
        <v>10</v>
      </c>
      <c r="H12" s="18" t="s">
        <v>990</v>
      </c>
      <c r="I12" s="37">
        <f>IF(ISBLANK(H12),"",VLOOKUP(H12,'Default Rankings'!$L$3:$M$77,2,FALSE))</f>
        <v>19</v>
      </c>
      <c r="J12" s="38">
        <f>IF(ISBLANK(H12),"",INDEX('Default Rankings'!$K$3:$K86,MATCH(H12,'Default Rankings'!$L$3:$L$77,0),1))</f>
        <v>10</v>
      </c>
      <c r="L12" s="12">
        <f t="shared" si="2"/>
        <v>10</v>
      </c>
      <c r="M12" s="18" t="s">
        <v>978</v>
      </c>
      <c r="N12" s="37">
        <f>IF(ISBLANK(M12),"",VLOOKUP(M12,'Default Rankings'!$P$3:$Q$77,2,FALSE))</f>
        <v>16</v>
      </c>
      <c r="O12" s="38">
        <f>IF(ISBLANK(M12),"",INDEX('Default Rankings'!$O$3:$O86,MATCH(M12,'Default Rankings'!$P$3:$P$77,0),1))</f>
        <v>8</v>
      </c>
      <c r="Q12" s="12">
        <f t="shared" si="3"/>
        <v>10</v>
      </c>
      <c r="R12" s="18" t="s">
        <v>989</v>
      </c>
      <c r="S12" s="37">
        <f>IF(ISBLANK(R12),"",VLOOKUP(R12,'Default Rankings'!$T$3:$U$77,2,FALSE))</f>
        <v>111</v>
      </c>
      <c r="T12" s="38">
        <f>IF(ISBLANK(R12),"",INDEX('Default Rankings'!$S$3:$S86,MATCH(R12,'Default Rankings'!$T$3:$T$32,0),1))</f>
        <v>10</v>
      </c>
      <c r="V12" s="12">
        <f t="shared" si="4"/>
        <v>10</v>
      </c>
      <c r="W12" s="18" t="s">
        <v>1593</v>
      </c>
      <c r="X12" s="37">
        <f>IF(ISBLANK(W12),"",VLOOKUP(W12,'Default Rankings'!$X$3:$Y$77,2,FALSE))</f>
        <v>188</v>
      </c>
      <c r="Y12" s="38">
        <f>IF(ISBLANK(W12),"",INDEX('Default Rankings'!$W$3:$W86,MATCH(W12,'Default Rankings'!$X$3:$X$22,0),1))</f>
        <v>12</v>
      </c>
      <c r="AA12" s="12">
        <f t="shared" si="5"/>
        <v>10</v>
      </c>
      <c r="AB12" s="18" t="s">
        <v>1019</v>
      </c>
      <c r="AC12" s="37">
        <f>IF(ISBLANK(AB12),"",VLOOKUP(AB12,'Default Rankings'!$AB$3:$AC$77,2,FALSE))</f>
        <v>190</v>
      </c>
      <c r="AD12" s="38">
        <f>IF(ISBLANK(AB12),"",INDEX('Default Rankings'!$AA$3:$AA86,MATCH(AB12,'Default Rankings'!$AB$3:$AB$22,0),1))</f>
        <v>11</v>
      </c>
    </row>
    <row r="13" spans="2:30" x14ac:dyDescent="0.35">
      <c r="B13" s="12">
        <f t="shared" si="0"/>
        <v>11</v>
      </c>
      <c r="C13" s="18" t="s">
        <v>921</v>
      </c>
      <c r="D13" s="37">
        <f>IF(ISBLANK(C13),"",VLOOKUP(C13,'Default Rankings'!$H$3:$I$32,2,FALSE))</f>
        <v>116</v>
      </c>
      <c r="E13" s="38">
        <f>IF(ISBLANK(C13),"",INDEX('Default Rankings'!$G$3:$G87,MATCH(C13,'Default Rankings'!$H$3:$H$32,0),1))</f>
        <v>12</v>
      </c>
      <c r="G13" s="12">
        <f t="shared" si="1"/>
        <v>11</v>
      </c>
      <c r="H13" s="18" t="s">
        <v>963</v>
      </c>
      <c r="I13" s="37">
        <f>IF(ISBLANK(H13),"",VLOOKUP(H13,'Default Rankings'!$L$3:$M$77,2,FALSE))</f>
        <v>14</v>
      </c>
      <c r="J13" s="38">
        <f>IF(ISBLANK(H13),"",INDEX('Default Rankings'!$K$3:$K87,MATCH(H13,'Default Rankings'!$L$3:$L$77,0),1))</f>
        <v>7</v>
      </c>
      <c r="L13" s="12">
        <f t="shared" si="2"/>
        <v>11</v>
      </c>
      <c r="M13" s="18" t="s">
        <v>998</v>
      </c>
      <c r="N13" s="37">
        <f>IF(ISBLANK(M13),"",VLOOKUP(M13,'Default Rankings'!$P$3:$Q$77,2,FALSE))</f>
        <v>21</v>
      </c>
      <c r="O13" s="38">
        <f>IF(ISBLANK(M13),"",INDEX('Default Rankings'!$O$3:$O87,MATCH(M13,'Default Rankings'!$P$3:$P$77,0),1))</f>
        <v>10</v>
      </c>
      <c r="Q13" s="12">
        <f t="shared" si="3"/>
        <v>11</v>
      </c>
      <c r="R13" s="18" t="s">
        <v>1291</v>
      </c>
      <c r="S13" s="37">
        <f>IF(ISBLANK(R13),"",VLOOKUP(R13,'Default Rankings'!$T$3:$U$77,2,FALSE))</f>
        <v>131</v>
      </c>
      <c r="T13" s="38">
        <f>IF(ISBLANK(R13),"",INDEX('Default Rankings'!$S$3:$S87,MATCH(R13,'Default Rankings'!$T$3:$T$32,0),1))</f>
        <v>12</v>
      </c>
      <c r="V13" s="12">
        <f t="shared" si="4"/>
        <v>11</v>
      </c>
      <c r="W13" s="18"/>
      <c r="X13" s="37" t="str">
        <f>IF(ISBLANK(W13),"",VLOOKUP(W13,'Default Rankings'!$X$3:$Y$77,2,FALSE))</f>
        <v/>
      </c>
      <c r="Y13" s="38" t="str">
        <f>IF(ISBLANK(W13),"",INDEX('Default Rankings'!$W$3:$W87,MATCH(W13,'Default Rankings'!$X$3:$X$22,0),1))</f>
        <v/>
      </c>
      <c r="AA13" s="12">
        <f t="shared" si="5"/>
        <v>11</v>
      </c>
      <c r="AB13" s="18"/>
      <c r="AC13" s="37" t="str">
        <f>IF(ISBLANK(AB13),"",VLOOKUP(AB13,'Default Rankings'!$AB$3:$AC$77,2,FALSE))</f>
        <v/>
      </c>
      <c r="AD13" s="38" t="str">
        <f>IF(ISBLANK(AB13),"",INDEX('Default Rankings'!$AA$3:$AA87,MATCH(AB13,'Default Rankings'!$AB$3:$AB$22,0),1))</f>
        <v/>
      </c>
    </row>
    <row r="14" spans="2:30" x14ac:dyDescent="0.35">
      <c r="B14" s="12">
        <f t="shared" si="0"/>
        <v>12</v>
      </c>
      <c r="C14" s="18" t="s">
        <v>1357</v>
      </c>
      <c r="D14" s="37">
        <f>IF(ISBLANK(C14),"",VLOOKUP(C14,'Default Rankings'!$H$3:$I$32,2,FALSE))</f>
        <v>117</v>
      </c>
      <c r="E14" s="38">
        <f>IF(ISBLANK(C14),"",INDEX('Default Rankings'!$G$3:$G88,MATCH(C14,'Default Rankings'!$H$3:$H$32,0),1))</f>
        <v>13</v>
      </c>
      <c r="G14" s="12">
        <f t="shared" si="1"/>
        <v>12</v>
      </c>
      <c r="H14" s="18" t="s">
        <v>996</v>
      </c>
      <c r="I14" s="37">
        <f>IF(ISBLANK(H14),"",VLOOKUP(H14,'Default Rankings'!$L$3:$M$77,2,FALSE))</f>
        <v>44</v>
      </c>
      <c r="J14" s="38">
        <f>IF(ISBLANK(H14),"",INDEX('Default Rankings'!$K$3:$K88,MATCH(H14,'Default Rankings'!$L$3:$L$77,0),1))</f>
        <v>21</v>
      </c>
      <c r="L14" s="12">
        <f t="shared" si="2"/>
        <v>12</v>
      </c>
      <c r="M14" s="18" t="s">
        <v>1001</v>
      </c>
      <c r="N14" s="37">
        <f>IF(ISBLANK(M14),"",VLOOKUP(M14,'Default Rankings'!$P$3:$Q$77,2,FALSE))</f>
        <v>39</v>
      </c>
      <c r="O14" s="38">
        <f>IF(ISBLANK(M14),"",INDEX('Default Rankings'!$O$3:$O88,MATCH(M14,'Default Rankings'!$P$3:$P$77,0),1))</f>
        <v>16</v>
      </c>
      <c r="Q14" s="12">
        <f t="shared" si="3"/>
        <v>12</v>
      </c>
      <c r="R14" s="18" t="s">
        <v>1623</v>
      </c>
      <c r="S14" s="37">
        <f>IF(ISBLANK(R14),"",VLOOKUP(R14,'Default Rankings'!$T$3:$U$77,2,FALSE))</f>
        <v>132</v>
      </c>
      <c r="T14" s="38">
        <f>IF(ISBLANK(R14),"",INDEX('Default Rankings'!$S$3:$S88,MATCH(R14,'Default Rankings'!$T$3:$T$32,0),1))</f>
        <v>13</v>
      </c>
      <c r="V14" s="12">
        <f t="shared" si="4"/>
        <v>12</v>
      </c>
      <c r="W14" s="18"/>
      <c r="X14" s="37" t="str">
        <f>IF(ISBLANK(W14),"",VLOOKUP(W14,'Default Rankings'!$X$3:$Y$77,2,FALSE))</f>
        <v/>
      </c>
      <c r="Y14" s="38" t="str">
        <f>IF(ISBLANK(W14),"",INDEX('Default Rankings'!$W$3:$W88,MATCH(W14,'Default Rankings'!$X$3:$X$22,0),1))</f>
        <v/>
      </c>
      <c r="AA14" s="12">
        <f t="shared" si="5"/>
        <v>12</v>
      </c>
      <c r="AB14" s="18"/>
      <c r="AC14" s="37" t="str">
        <f>IF(ISBLANK(AB14),"",VLOOKUP(AB14,'Default Rankings'!$AB$3:$AC$77,2,FALSE))</f>
        <v/>
      </c>
      <c r="AD14" s="38" t="str">
        <f>IF(ISBLANK(AB14),"",INDEX('Default Rankings'!$AA$3:$AA88,MATCH(AB14,'Default Rankings'!$AB$3:$AB$22,0),1))</f>
        <v/>
      </c>
    </row>
    <row r="15" spans="2:30" x14ac:dyDescent="0.35">
      <c r="B15" s="12">
        <f t="shared" si="0"/>
        <v>13</v>
      </c>
      <c r="C15" s="18" t="s">
        <v>975</v>
      </c>
      <c r="D15" s="37">
        <f>IF(ISBLANK(C15),"",VLOOKUP(C15,'Default Rankings'!$H$3:$I$32,2,FALSE))</f>
        <v>114</v>
      </c>
      <c r="E15" s="38">
        <f>IF(ISBLANK(C15),"",INDEX('Default Rankings'!$G$3:$G89,MATCH(C15,'Default Rankings'!$H$3:$H$32,0),1))</f>
        <v>10</v>
      </c>
      <c r="G15" s="12">
        <f t="shared" si="1"/>
        <v>13</v>
      </c>
      <c r="H15" s="18" t="s">
        <v>995</v>
      </c>
      <c r="I15" s="37">
        <f>IF(ISBLANK(H15),"",VLOOKUP(H15,'Default Rankings'!$L$3:$M$77,2,FALSE))</f>
        <v>35</v>
      </c>
      <c r="J15" s="38">
        <f>IF(ISBLANK(H15),"",INDEX('Default Rankings'!$K$3:$K89,MATCH(H15,'Default Rankings'!$L$3:$L$77,0),1))</f>
        <v>20</v>
      </c>
      <c r="L15" s="12">
        <f t="shared" si="2"/>
        <v>13</v>
      </c>
      <c r="M15" s="18" t="s">
        <v>999</v>
      </c>
      <c r="N15" s="37">
        <f>IF(ISBLANK(M15),"",VLOOKUP(M15,'Default Rankings'!$P$3:$Q$77,2,FALSE))</f>
        <v>27</v>
      </c>
      <c r="O15" s="38">
        <f>IF(ISBLANK(M15),"",INDEX('Default Rankings'!$O$3:$O89,MATCH(M15,'Default Rankings'!$P$3:$P$77,0),1))</f>
        <v>11</v>
      </c>
      <c r="Q15" s="12">
        <f t="shared" si="3"/>
        <v>13</v>
      </c>
      <c r="R15" s="18" t="s">
        <v>1624</v>
      </c>
      <c r="S15" s="37">
        <f>IF(ISBLANK(R15),"",VLOOKUP(R15,'Default Rankings'!$T$3:$U$77,2,FALSE))</f>
        <v>165</v>
      </c>
      <c r="T15" s="38">
        <f>IF(ISBLANK(R15),"",INDEX('Default Rankings'!$S$3:$S89,MATCH(R15,'Default Rankings'!$T$3:$T$32,0),1))</f>
        <v>18</v>
      </c>
      <c r="V15" s="12">
        <f t="shared" si="4"/>
        <v>13</v>
      </c>
      <c r="W15" s="18"/>
      <c r="X15" s="37" t="str">
        <f>IF(ISBLANK(W15),"",VLOOKUP(W15,'Default Rankings'!$X$3:$Y$77,2,FALSE))</f>
        <v/>
      </c>
      <c r="Y15" s="38" t="str">
        <f>IF(ISBLANK(W15),"",INDEX('Default Rankings'!$W$3:$W89,MATCH(W15,'Default Rankings'!$X$3:$X$22,0),1))</f>
        <v/>
      </c>
      <c r="AA15" s="12">
        <f t="shared" si="5"/>
        <v>13</v>
      </c>
      <c r="AB15" s="18"/>
      <c r="AC15" s="37" t="str">
        <f>IF(ISBLANK(AB15),"",VLOOKUP(AB15,'Default Rankings'!$AB$3:$AC$77,2,FALSE))</f>
        <v/>
      </c>
      <c r="AD15" s="38" t="str">
        <f>IF(ISBLANK(AB15),"",INDEX('Default Rankings'!$AA$3:$AA89,MATCH(AB15,'Default Rankings'!$AB$3:$AB$22,0),1))</f>
        <v/>
      </c>
    </row>
    <row r="16" spans="2:30" x14ac:dyDescent="0.35">
      <c r="B16" s="12">
        <f t="shared" si="0"/>
        <v>14</v>
      </c>
      <c r="C16" s="18" t="s">
        <v>1584</v>
      </c>
      <c r="D16" s="37">
        <f>IF(ISBLANK(C16),"",VLOOKUP(C16,'Default Rankings'!$H$3:$I$32,2,FALSE))</f>
        <v>166</v>
      </c>
      <c r="E16" s="38">
        <f>IF(ISBLANK(C16),"",INDEX('Default Rankings'!$G$3:$G90,MATCH(C16,'Default Rankings'!$H$3:$H$32,0),1))</f>
        <v>17</v>
      </c>
      <c r="G16" s="12">
        <f t="shared" si="1"/>
        <v>14</v>
      </c>
      <c r="H16" s="18" t="s">
        <v>959</v>
      </c>
      <c r="I16" s="37">
        <f>IF(ISBLANK(H16),"",VLOOKUP(H16,'Default Rankings'!$L$3:$M$77,2,FALSE))</f>
        <v>26</v>
      </c>
      <c r="J16" s="38">
        <f>IF(ISBLANK(H16),"",INDEX('Default Rankings'!$K$3:$K90,MATCH(H16,'Default Rankings'!$L$3:$L$77,0),1))</f>
        <v>15</v>
      </c>
      <c r="L16" s="12">
        <f t="shared" si="2"/>
        <v>14</v>
      </c>
      <c r="M16" s="18" t="s">
        <v>1002</v>
      </c>
      <c r="N16" s="37">
        <f>IF(ISBLANK(M16),"",VLOOKUP(M16,'Default Rankings'!$P$3:$Q$77,2,FALSE))</f>
        <v>38</v>
      </c>
      <c r="O16" s="38">
        <f>IF(ISBLANK(M16),"",INDEX('Default Rankings'!$O$3:$O90,MATCH(M16,'Default Rankings'!$P$3:$P$77,0),1))</f>
        <v>15</v>
      </c>
      <c r="Q16" s="12">
        <f t="shared" si="3"/>
        <v>14</v>
      </c>
      <c r="R16" s="18" t="s">
        <v>986</v>
      </c>
      <c r="S16" s="37">
        <f>IF(ISBLANK(R16),"",VLOOKUP(R16,'Default Rankings'!$T$3:$U$77,2,FALSE))</f>
        <v>112</v>
      </c>
      <c r="T16" s="38">
        <f>IF(ISBLANK(R16),"",INDEX('Default Rankings'!$S$3:$S90,MATCH(R16,'Default Rankings'!$T$3:$T$32,0),1))</f>
        <v>11</v>
      </c>
      <c r="V16" s="12">
        <f t="shared" si="4"/>
        <v>14</v>
      </c>
      <c r="W16" s="18"/>
      <c r="X16" s="37" t="str">
        <f>IF(ISBLANK(W16),"",VLOOKUP(W16,'Default Rankings'!$X$3:$Y$77,2,FALSE))</f>
        <v/>
      </c>
      <c r="Y16" s="38" t="str">
        <f>IF(ISBLANK(W16),"",INDEX('Default Rankings'!$W$3:$W90,MATCH(W16,'Default Rankings'!$X$3:$X$22,0),1))</f>
        <v/>
      </c>
      <c r="AA16" s="12">
        <f t="shared" si="5"/>
        <v>14</v>
      </c>
      <c r="AB16" s="18"/>
      <c r="AC16" s="37" t="str">
        <f>IF(ISBLANK(AB16),"",VLOOKUP(AB16,'Default Rankings'!$AB$3:$AC$77,2,FALSE))</f>
        <v/>
      </c>
      <c r="AD16" s="38" t="str">
        <f>IF(ISBLANK(AB16),"",INDEX('Default Rankings'!$AA$3:$AA90,MATCH(AB16,'Default Rankings'!$AB$3:$AB$22,0),1))</f>
        <v/>
      </c>
    </row>
    <row r="17" spans="2:30" x14ac:dyDescent="0.35">
      <c r="B17" s="12">
        <f t="shared" si="0"/>
        <v>15</v>
      </c>
      <c r="C17" s="18" t="s">
        <v>1280</v>
      </c>
      <c r="D17" s="37">
        <f>IF(ISBLANK(C17),"",VLOOKUP(C17,'Default Rankings'!$H$3:$I$32,2,FALSE))</f>
        <v>113</v>
      </c>
      <c r="E17" s="38">
        <f>IF(ISBLANK(C17),"",INDEX('Default Rankings'!$G$3:$G91,MATCH(C17,'Default Rankings'!$H$3:$H$32,0),1))</f>
        <v>9</v>
      </c>
      <c r="G17" s="12">
        <f t="shared" si="1"/>
        <v>15</v>
      </c>
      <c r="H17" s="18" t="s">
        <v>991</v>
      </c>
      <c r="I17" s="37">
        <f>IF(ISBLANK(H17),"",VLOOKUP(H17,'Default Rankings'!$L$3:$M$77,2,FALSE))</f>
        <v>34</v>
      </c>
      <c r="J17" s="38">
        <f>IF(ISBLANK(H17),"",INDEX('Default Rankings'!$K$3:$K91,MATCH(H17,'Default Rankings'!$L$3:$L$77,0),1))</f>
        <v>19</v>
      </c>
      <c r="L17" s="12">
        <f t="shared" si="2"/>
        <v>15</v>
      </c>
      <c r="M17" s="18" t="s">
        <v>1003</v>
      </c>
      <c r="N17" s="37">
        <f>IF(ISBLANK(M17),"",VLOOKUP(M17,'Default Rankings'!$P$3:$Q$77,2,FALSE))</f>
        <v>40</v>
      </c>
      <c r="O17" s="38">
        <f>IF(ISBLANK(M17),"",INDEX('Default Rankings'!$O$3:$O91,MATCH(M17,'Default Rankings'!$P$3:$P$77,0),1))</f>
        <v>17</v>
      </c>
      <c r="Q17" s="12">
        <f t="shared" si="3"/>
        <v>15</v>
      </c>
      <c r="R17" s="18" t="s">
        <v>1292</v>
      </c>
      <c r="S17" s="37">
        <f>IF(ISBLANK(R17),"",VLOOKUP(R17,'Default Rankings'!$T$3:$U$77,2,FALSE))</f>
        <v>164</v>
      </c>
      <c r="T17" s="38">
        <f>IF(ISBLANK(R17),"",INDEX('Default Rankings'!$S$3:$S91,MATCH(R17,'Default Rankings'!$T$3:$T$32,0),1))</f>
        <v>17</v>
      </c>
      <c r="V17" s="12">
        <f t="shared" si="4"/>
        <v>15</v>
      </c>
      <c r="W17" s="18"/>
      <c r="X17" s="37" t="str">
        <f>IF(ISBLANK(W17),"",VLOOKUP(W17,'Default Rankings'!$X$3:$Y$77,2,FALSE))</f>
        <v/>
      </c>
      <c r="Y17" s="38" t="str">
        <f>IF(ISBLANK(W17),"",INDEX('Default Rankings'!$W$3:$W91,MATCH(W17,'Default Rankings'!$X$3:$X$22,0),1))</f>
        <v/>
      </c>
      <c r="AA17" s="12">
        <f t="shared" si="5"/>
        <v>15</v>
      </c>
      <c r="AB17" s="18"/>
      <c r="AC17" s="37" t="str">
        <f>IF(ISBLANK(AB17),"",VLOOKUP(AB17,'Default Rankings'!$AB$3:$AC$77,2,FALSE))</f>
        <v/>
      </c>
      <c r="AD17" s="38" t="str">
        <f>IF(ISBLANK(AB17),"",INDEX('Default Rankings'!$AA$3:$AA91,MATCH(AB17,'Default Rankings'!$AB$3:$AB$22,0),1))</f>
        <v/>
      </c>
    </row>
    <row r="18" spans="2:30" x14ac:dyDescent="0.35">
      <c r="B18" s="12">
        <f t="shared" si="0"/>
        <v>16</v>
      </c>
      <c r="C18" s="18" t="s">
        <v>1359</v>
      </c>
      <c r="D18" s="37">
        <f>IF(ISBLANK(C18),"",VLOOKUP(C18,'Default Rankings'!$H$3:$I$32,2,FALSE))</f>
        <v>125</v>
      </c>
      <c r="E18" s="38">
        <f>IF(ISBLANK(C18),"",INDEX('Default Rankings'!$G$3:$G92,MATCH(C18,'Default Rankings'!$H$3:$H$32,0),1))</f>
        <v>16</v>
      </c>
      <c r="G18" s="12">
        <f t="shared" si="1"/>
        <v>16</v>
      </c>
      <c r="H18" s="18" t="s">
        <v>994</v>
      </c>
      <c r="I18" s="37">
        <f>IF(ISBLANK(H18),"",VLOOKUP(H18,'Default Rankings'!$L$3:$M$77,2,FALSE))</f>
        <v>24</v>
      </c>
      <c r="J18" s="38">
        <f>IF(ISBLANK(H18),"",INDEX('Default Rankings'!$K$3:$K92,MATCH(H18,'Default Rankings'!$L$3:$L$77,0),1))</f>
        <v>13</v>
      </c>
      <c r="L18" s="12">
        <f t="shared" si="2"/>
        <v>16</v>
      </c>
      <c r="M18" s="18" t="s">
        <v>1000</v>
      </c>
      <c r="N18" s="37">
        <f>IF(ISBLANK(M18),"",VLOOKUP(M18,'Default Rankings'!$P$3:$Q$77,2,FALSE))</f>
        <v>37</v>
      </c>
      <c r="O18" s="38">
        <f>IF(ISBLANK(M18),"",INDEX('Default Rankings'!$O$3:$O92,MATCH(M18,'Default Rankings'!$P$3:$P$77,0),1))</f>
        <v>14</v>
      </c>
      <c r="Q18" s="12">
        <f t="shared" si="3"/>
        <v>16</v>
      </c>
      <c r="R18" s="18" t="s">
        <v>1625</v>
      </c>
      <c r="S18" s="37">
        <f>IF(ISBLANK(R18),"",VLOOKUP(R18,'Default Rankings'!$T$3:$U$77,2,FALSE))</f>
        <v>163</v>
      </c>
      <c r="T18" s="38">
        <f>IF(ISBLANK(R18),"",INDEX('Default Rankings'!$S$3:$S92,MATCH(R18,'Default Rankings'!$T$3:$T$32,0),1))</f>
        <v>16</v>
      </c>
      <c r="V18" s="12">
        <f t="shared" si="4"/>
        <v>16</v>
      </c>
      <c r="W18" s="18"/>
      <c r="X18" s="37" t="str">
        <f>IF(ISBLANK(W18),"",VLOOKUP(W18,'Default Rankings'!$X$3:$Y$77,2,FALSE))</f>
        <v/>
      </c>
      <c r="Y18" s="38" t="str">
        <f>IF(ISBLANK(W18),"",INDEX('Default Rankings'!$W$3:$W92,MATCH(W18,'Default Rankings'!$X$3:$X$22,0),1))</f>
        <v/>
      </c>
      <c r="AA18" s="12">
        <f t="shared" si="5"/>
        <v>16</v>
      </c>
      <c r="AB18" s="18"/>
      <c r="AC18" s="37" t="str">
        <f>IF(ISBLANK(AB18),"",VLOOKUP(AB18,'Default Rankings'!$AB$3:$AC$77,2,FALSE))</f>
        <v/>
      </c>
      <c r="AD18" s="38" t="str">
        <f>IF(ISBLANK(AB18),"",INDEX('Default Rankings'!$AA$3:$AA92,MATCH(AB18,'Default Rankings'!$AB$3:$AB$22,0),1))</f>
        <v/>
      </c>
    </row>
    <row r="19" spans="2:30" x14ac:dyDescent="0.35">
      <c r="B19" s="12">
        <f t="shared" si="0"/>
        <v>17</v>
      </c>
      <c r="C19" s="18" t="s">
        <v>1358</v>
      </c>
      <c r="D19" s="37">
        <f>IF(ISBLANK(C19),"",VLOOKUP(C19,'Default Rankings'!$H$3:$I$32,2,FALSE))</f>
        <v>180</v>
      </c>
      <c r="E19" s="38">
        <f>IF(ISBLANK(C19),"",INDEX('Default Rankings'!$G$3:$G93,MATCH(C19,'Default Rankings'!$H$3:$H$32,0),1))</f>
        <v>20</v>
      </c>
      <c r="G19" s="12">
        <f t="shared" si="1"/>
        <v>17</v>
      </c>
      <c r="H19" s="18" t="s">
        <v>997</v>
      </c>
      <c r="I19" s="37">
        <f>IF(ISBLANK(H19),"",VLOOKUP(H19,'Default Rankings'!$L$3:$M$77,2,FALSE))</f>
        <v>33</v>
      </c>
      <c r="J19" s="38">
        <f>IF(ISBLANK(H19),"",INDEX('Default Rankings'!$K$3:$K93,MATCH(H19,'Default Rankings'!$L$3:$L$77,0),1))</f>
        <v>18</v>
      </c>
      <c r="L19" s="12">
        <f t="shared" si="2"/>
        <v>17</v>
      </c>
      <c r="M19" s="18" t="s">
        <v>1006</v>
      </c>
      <c r="N19" s="37">
        <f>IF(ISBLANK(M19),"",VLOOKUP(M19,'Default Rankings'!$P$3:$Q$77,2,FALSE))</f>
        <v>42</v>
      </c>
      <c r="O19" s="38">
        <f>IF(ISBLANK(M19),"",INDEX('Default Rankings'!$O$3:$O93,MATCH(M19,'Default Rankings'!$P$3:$P$77,0),1))</f>
        <v>19</v>
      </c>
      <c r="Q19" s="12">
        <f t="shared" si="3"/>
        <v>17</v>
      </c>
      <c r="R19" s="18" t="s">
        <v>1290</v>
      </c>
      <c r="S19" s="37">
        <f>IF(ISBLANK(R19),"",VLOOKUP(R19,'Default Rankings'!$T$3:$U$77,2,FALSE))</f>
        <v>133</v>
      </c>
      <c r="T19" s="38">
        <f>IF(ISBLANK(R19),"",INDEX('Default Rankings'!$S$3:$S93,MATCH(R19,'Default Rankings'!$T$3:$T$32,0),1))</f>
        <v>14</v>
      </c>
      <c r="V19" s="12">
        <f t="shared" si="4"/>
        <v>17</v>
      </c>
      <c r="W19" s="18"/>
      <c r="X19" s="37" t="str">
        <f>IF(ISBLANK(W19),"",VLOOKUP(W19,'Default Rankings'!$X$3:$Y$77,2,FALSE))</f>
        <v/>
      </c>
      <c r="Y19" s="38" t="str">
        <f>IF(ISBLANK(W19),"",INDEX('Default Rankings'!$W$3:$W93,MATCH(W19,'Default Rankings'!$X$3:$X$22,0),1))</f>
        <v/>
      </c>
      <c r="AA19" s="12">
        <f t="shared" si="5"/>
        <v>17</v>
      </c>
      <c r="AB19" s="18"/>
      <c r="AC19" s="37" t="str">
        <f>IF(ISBLANK(AB19),"",VLOOKUP(AB19,'Default Rankings'!$AB$3:$AC$77,2,FALSE))</f>
        <v/>
      </c>
      <c r="AD19" s="38" t="str">
        <f>IF(ISBLANK(AB19),"",INDEX('Default Rankings'!$AA$3:$AA93,MATCH(AB19,'Default Rankings'!$AB$3:$AB$22,0),1))</f>
        <v/>
      </c>
    </row>
    <row r="20" spans="2:30" x14ac:dyDescent="0.35">
      <c r="B20" s="12">
        <f t="shared" si="0"/>
        <v>18</v>
      </c>
      <c r="C20" s="18" t="s">
        <v>1279</v>
      </c>
      <c r="D20" s="37">
        <f>IF(ISBLANK(C20),"",VLOOKUP(C20,'Default Rankings'!$H$3:$I$32,2,FALSE))</f>
        <v>115</v>
      </c>
      <c r="E20" s="38">
        <f>IF(ISBLANK(C20),"",INDEX('Default Rankings'!$G$3:$G94,MATCH(C20,'Default Rankings'!$H$3:$H$32,0),1))</f>
        <v>11</v>
      </c>
      <c r="G20" s="12">
        <f t="shared" si="1"/>
        <v>18</v>
      </c>
      <c r="H20" s="18" t="s">
        <v>1015</v>
      </c>
      <c r="I20" s="37">
        <f>IF(ISBLANK(H20),"",VLOOKUP(H20,'Default Rankings'!$L$3:$M$77,2,FALSE))</f>
        <v>31</v>
      </c>
      <c r="J20" s="38">
        <f>IF(ISBLANK(H20),"",INDEX('Default Rankings'!$K$3:$K94,MATCH(H20,'Default Rankings'!$L$3:$L$77,0),1))</f>
        <v>16</v>
      </c>
      <c r="L20" s="12">
        <f t="shared" si="2"/>
        <v>18</v>
      </c>
      <c r="M20" s="18" t="s">
        <v>1020</v>
      </c>
      <c r="N20" s="37">
        <f>IF(ISBLANK(M20),"",VLOOKUP(M20,'Default Rankings'!$P$3:$Q$77,2,FALSE))</f>
        <v>47</v>
      </c>
      <c r="O20" s="38">
        <f>IF(ISBLANK(M20),"",INDEX('Default Rankings'!$O$3:$O94,MATCH(M20,'Default Rankings'!$P$3:$P$77,0),1))</f>
        <v>21</v>
      </c>
      <c r="Q20" s="12">
        <f t="shared" si="3"/>
        <v>18</v>
      </c>
      <c r="R20" s="18" t="s">
        <v>1626</v>
      </c>
      <c r="S20" s="37">
        <f>IF(ISBLANK(R20),"",VLOOKUP(R20,'Default Rankings'!$T$3:$U$77,2,FALSE))</f>
        <v>207</v>
      </c>
      <c r="T20" s="38">
        <f>IF(ISBLANK(R20),"",INDEX('Default Rankings'!$S$3:$S94,MATCH(R20,'Default Rankings'!$T$3:$T$32,0),1))</f>
        <v>20</v>
      </c>
      <c r="V20" s="12">
        <f t="shared" si="4"/>
        <v>18</v>
      </c>
      <c r="W20" s="18"/>
      <c r="X20" s="37" t="str">
        <f>IF(ISBLANK(W20),"",VLOOKUP(W20,'Default Rankings'!$X$3:$Y$77,2,FALSE))</f>
        <v/>
      </c>
      <c r="Y20" s="38" t="str">
        <f>IF(ISBLANK(W20),"",INDEX('Default Rankings'!$W$3:$W94,MATCH(W20,'Default Rankings'!$X$3:$X$22,0),1))</f>
        <v/>
      </c>
      <c r="AA20" s="12">
        <f t="shared" si="5"/>
        <v>18</v>
      </c>
      <c r="AB20" s="18"/>
      <c r="AC20" s="37" t="str">
        <f>IF(ISBLANK(AB20),"",VLOOKUP(AB20,'Default Rankings'!$AB$3:$AC$77,2,FALSE))</f>
        <v/>
      </c>
      <c r="AD20" s="38" t="str">
        <f>IF(ISBLANK(AB20),"",INDEX('Default Rankings'!$AA$3:$AA94,MATCH(AB20,'Default Rankings'!$AB$3:$AB$22,0),1))</f>
        <v/>
      </c>
    </row>
    <row r="21" spans="2:30" x14ac:dyDescent="0.35">
      <c r="B21" s="12">
        <f t="shared" si="0"/>
        <v>19</v>
      </c>
      <c r="C21" s="18" t="s">
        <v>1281</v>
      </c>
      <c r="D21" s="37">
        <f>IF(ISBLANK(C21),"",VLOOKUP(C21,'Default Rankings'!$H$3:$I$32,2,FALSE))</f>
        <v>168</v>
      </c>
      <c r="E21" s="38">
        <f>IF(ISBLANK(C21),"",INDEX('Default Rankings'!$G$3:$G95,MATCH(C21,'Default Rankings'!$H$3:$H$32,0),1))</f>
        <v>19</v>
      </c>
      <c r="G21" s="12">
        <f t="shared" si="1"/>
        <v>19</v>
      </c>
      <c r="H21" s="18" t="s">
        <v>1008</v>
      </c>
      <c r="I21" s="37">
        <f>IF(ISBLANK(H21),"",VLOOKUP(H21,'Default Rankings'!$L$3:$M$77,2,FALSE))</f>
        <v>23</v>
      </c>
      <c r="J21" s="38">
        <f>IF(ISBLANK(H21),"",INDEX('Default Rankings'!$K$3:$K95,MATCH(H21,'Default Rankings'!$L$3:$L$77,0),1))</f>
        <v>12</v>
      </c>
      <c r="L21" s="12">
        <f t="shared" si="2"/>
        <v>19</v>
      </c>
      <c r="M21" s="18" t="s">
        <v>1598</v>
      </c>
      <c r="N21" s="37">
        <f>IF(ISBLANK(M21),"",VLOOKUP(M21,'Default Rankings'!$P$3:$Q$77,2,FALSE))</f>
        <v>50</v>
      </c>
      <c r="O21" s="38">
        <f>IF(ISBLANK(M21),"",INDEX('Default Rankings'!$O$3:$O95,MATCH(M21,'Default Rankings'!$P$3:$P$77,0),1))</f>
        <v>24</v>
      </c>
      <c r="Q21" s="12">
        <f t="shared" si="3"/>
        <v>19</v>
      </c>
      <c r="R21" s="18" t="s">
        <v>1627</v>
      </c>
      <c r="S21" s="37">
        <f>IF(ISBLANK(R21),"",VLOOKUP(R21,'Default Rankings'!$T$3:$U$77,2,FALSE))</f>
        <v>181</v>
      </c>
      <c r="T21" s="38">
        <f>IF(ISBLANK(R21),"",INDEX('Default Rankings'!$S$3:$S95,MATCH(R21,'Default Rankings'!$T$3:$T$32,0),1))</f>
        <v>19</v>
      </c>
      <c r="V21" s="12">
        <f t="shared" si="4"/>
        <v>19</v>
      </c>
      <c r="W21" s="18"/>
      <c r="X21" s="37" t="str">
        <f>IF(ISBLANK(W21),"",VLOOKUP(W21,'Default Rankings'!$X$3:$Y$77,2,FALSE))</f>
        <v/>
      </c>
      <c r="Y21" s="38" t="str">
        <f>IF(ISBLANK(W21),"",INDEX('Default Rankings'!$W$3:$W95,MATCH(W21,'Default Rankings'!$X$3:$X$22,0),1))</f>
        <v/>
      </c>
      <c r="AA21" s="12">
        <f t="shared" si="5"/>
        <v>19</v>
      </c>
      <c r="AB21" s="18"/>
      <c r="AC21" s="37" t="str">
        <f>IF(ISBLANK(AB21),"",VLOOKUP(AB21,'Default Rankings'!$AB$3:$AC$77,2,FALSE))</f>
        <v/>
      </c>
      <c r="AD21" s="38" t="str">
        <f>IF(ISBLANK(AB21),"",INDEX('Default Rankings'!$AA$3:$AA95,MATCH(AB21,'Default Rankings'!$AB$3:$AB$22,0),1))</f>
        <v/>
      </c>
    </row>
    <row r="22" spans="2:30" ht="15" thickBot="1" x14ac:dyDescent="0.4">
      <c r="B22" s="12">
        <f t="shared" si="0"/>
        <v>20</v>
      </c>
      <c r="C22" s="18" t="s">
        <v>1360</v>
      </c>
      <c r="D22" s="37">
        <f>IF(ISBLANK(C22),"",VLOOKUP(C22,'Default Rankings'!$H$3:$I$32,2,FALSE))</f>
        <v>216</v>
      </c>
      <c r="E22" s="38">
        <f>IF(ISBLANK(C22),"",INDEX('Default Rankings'!$G$3:$G96,MATCH(C22,'Default Rankings'!$H$3:$H$32,0),1))</f>
        <v>23</v>
      </c>
      <c r="G22" s="12">
        <f t="shared" si="1"/>
        <v>20</v>
      </c>
      <c r="H22" s="18" t="s">
        <v>1368</v>
      </c>
      <c r="I22" s="37">
        <f>IF(ISBLANK(H22),"",VLOOKUP(H22,'Default Rankings'!$L$3:$M$77,2,FALSE))</f>
        <v>25</v>
      </c>
      <c r="J22" s="38">
        <f>IF(ISBLANK(H22),"",INDEX('Default Rankings'!$K$3:$K96,MATCH(H22,'Default Rankings'!$L$3:$L$77,0),1))</f>
        <v>14</v>
      </c>
      <c r="L22" s="12">
        <f t="shared" si="2"/>
        <v>20</v>
      </c>
      <c r="M22" s="18" t="s">
        <v>1021</v>
      </c>
      <c r="N22" s="37">
        <f>IF(ISBLANK(M22),"",VLOOKUP(M22,'Default Rankings'!$P$3:$Q$77,2,FALSE))</f>
        <v>48</v>
      </c>
      <c r="O22" s="38">
        <f>IF(ISBLANK(M22),"",INDEX('Default Rankings'!$O$3:$O96,MATCH(M22,'Default Rankings'!$P$3:$P$77,0),1))</f>
        <v>22</v>
      </c>
      <c r="Q22" s="12">
        <f t="shared" si="3"/>
        <v>20</v>
      </c>
      <c r="R22" s="18" t="s">
        <v>1628</v>
      </c>
      <c r="S22" s="37">
        <f>IF(ISBLANK(R22),"",VLOOKUP(R22,'Default Rankings'!$T$3:$U$77,2,FALSE))</f>
        <v>134</v>
      </c>
      <c r="T22" s="38">
        <f>IF(ISBLANK(R22),"",INDEX('Default Rankings'!$S$3:$S96,MATCH(R22,'Default Rankings'!$T$3:$T$32,0),1))</f>
        <v>15</v>
      </c>
      <c r="V22" s="13">
        <f t="shared" si="4"/>
        <v>20</v>
      </c>
      <c r="W22" s="19"/>
      <c r="X22" s="37" t="str">
        <f>IF(ISBLANK(W22),"",VLOOKUP(W22,'Default Rankings'!$X$3:$Y$77,2,FALSE))</f>
        <v/>
      </c>
      <c r="Y22" s="38" t="str">
        <f>IF(ISBLANK(W22),"",INDEX('Default Rankings'!$W$3:$W96,MATCH(W22,'Default Rankings'!$X$3:$X$22,0),1))</f>
        <v/>
      </c>
      <c r="AA22" s="13">
        <f t="shared" si="5"/>
        <v>20</v>
      </c>
      <c r="AB22" s="19"/>
      <c r="AC22" s="37" t="str">
        <f>IF(ISBLANK(AB22),"",VLOOKUP(AB22,'Default Rankings'!$AB$3:$AC$77,2,FALSE))</f>
        <v/>
      </c>
      <c r="AD22" s="38" t="str">
        <f>IF(ISBLANK(AB22),"",INDEX('Default Rankings'!$AA$3:$AA96,MATCH(AB22,'Default Rankings'!$AB$3:$AB$22,0),1))</f>
        <v/>
      </c>
    </row>
    <row r="23" spans="2:30" x14ac:dyDescent="0.35">
      <c r="B23" s="12">
        <f t="shared" si="0"/>
        <v>21</v>
      </c>
      <c r="C23" s="18" t="s">
        <v>1361</v>
      </c>
      <c r="D23" s="37">
        <f>IF(ISBLANK(C23),"",VLOOKUP(C23,'Default Rankings'!$H$3:$I$32,2,FALSE))</f>
        <v>209</v>
      </c>
      <c r="E23" s="38">
        <f>IF(ISBLANK(C23),"",INDEX('Default Rankings'!$G$3:$G97,MATCH(C23,'Default Rankings'!$H$3:$H$32,0),1))</f>
        <v>21</v>
      </c>
      <c r="G23" s="12">
        <f t="shared" si="1"/>
        <v>21</v>
      </c>
      <c r="H23" s="18" t="s">
        <v>993</v>
      </c>
      <c r="I23" s="37">
        <f>IF(ISBLANK(H23),"",VLOOKUP(H23,'Default Rankings'!$L$3:$M$77,2,FALSE))</f>
        <v>32</v>
      </c>
      <c r="J23" s="38">
        <f>IF(ISBLANK(H23),"",INDEX('Default Rankings'!$K$3:$K97,MATCH(H23,'Default Rankings'!$L$3:$L$77,0),1))</f>
        <v>17</v>
      </c>
      <c r="L23" s="12">
        <f t="shared" si="2"/>
        <v>21</v>
      </c>
      <c r="M23" s="18" t="s">
        <v>1007</v>
      </c>
      <c r="N23" s="37">
        <f>IF(ISBLANK(M23),"",VLOOKUP(M23,'Default Rankings'!$P$3:$Q$77,2,FALSE))</f>
        <v>46</v>
      </c>
      <c r="O23" s="38">
        <f>IF(ISBLANK(M23),"",INDEX('Default Rankings'!$O$3:$O97,MATCH(M23,'Default Rankings'!$P$3:$P$77,0),1))</f>
        <v>20</v>
      </c>
      <c r="Q23" s="12">
        <f t="shared" si="3"/>
        <v>21</v>
      </c>
      <c r="R23" s="18"/>
      <c r="S23" s="37" t="str">
        <f>IF(ISBLANK(R23),"",VLOOKUP(R23,'Default Rankings'!$T$3:$U$77,2,FALSE))</f>
        <v/>
      </c>
      <c r="T23" s="38" t="str">
        <f>IF(ISBLANK(R23),"",INDEX('Default Rankings'!$S$3:$S97,MATCH(R23,'Default Rankings'!$T$3:$T$32,0),1))</f>
        <v/>
      </c>
    </row>
    <row r="24" spans="2:30" x14ac:dyDescent="0.35">
      <c r="B24" s="12">
        <f t="shared" si="0"/>
        <v>22</v>
      </c>
      <c r="C24" s="18" t="s">
        <v>1362</v>
      </c>
      <c r="D24" s="37">
        <f>IF(ISBLANK(C24),"",VLOOKUP(C24,'Default Rankings'!$H$3:$I$32,2,FALSE))</f>
        <v>237</v>
      </c>
      <c r="E24" s="38">
        <f>IF(ISBLANK(C24),"",INDEX('Default Rankings'!$G$3:$G98,MATCH(C24,'Default Rankings'!$H$3:$H$32,0),1))</f>
        <v>24</v>
      </c>
      <c r="G24" s="12">
        <f t="shared" si="1"/>
        <v>22</v>
      </c>
      <c r="H24" s="18" t="s">
        <v>1010</v>
      </c>
      <c r="I24" s="37">
        <f>IF(ISBLANK(H24),"",VLOOKUP(H24,'Default Rankings'!$L$3:$M$77,2,FALSE))</f>
        <v>61</v>
      </c>
      <c r="J24" s="38">
        <f>IF(ISBLANK(H24),"",INDEX('Default Rankings'!$K$3:$K98,MATCH(H24,'Default Rankings'!$L$3:$L$77,0),1))</f>
        <v>28</v>
      </c>
      <c r="L24" s="12">
        <f t="shared" si="2"/>
        <v>22</v>
      </c>
      <c r="M24" s="18" t="s">
        <v>1004</v>
      </c>
      <c r="N24" s="37">
        <f>IF(ISBLANK(M24),"",VLOOKUP(M24,'Default Rankings'!$P$3:$Q$77,2,FALSE))</f>
        <v>41</v>
      </c>
      <c r="O24" s="38">
        <f>IF(ISBLANK(M24),"",INDEX('Default Rankings'!$O$3:$O98,MATCH(M24,'Default Rankings'!$P$3:$P$77,0),1))</f>
        <v>18</v>
      </c>
      <c r="Q24" s="12">
        <f t="shared" si="3"/>
        <v>22</v>
      </c>
      <c r="R24" s="18"/>
      <c r="S24" s="37" t="str">
        <f>IF(ISBLANK(R24),"",VLOOKUP(R24,'Default Rankings'!$T$3:$U$77,2,FALSE))</f>
        <v/>
      </c>
      <c r="T24" s="38" t="str">
        <f>IF(ISBLANK(R24),"",INDEX('Default Rankings'!$S$3:$S98,MATCH(R24,'Default Rankings'!$T$3:$T$32,0),1))</f>
        <v/>
      </c>
    </row>
    <row r="25" spans="2:30" x14ac:dyDescent="0.35">
      <c r="B25" s="12">
        <f t="shared" si="0"/>
        <v>23</v>
      </c>
      <c r="C25" s="18" t="s">
        <v>1363</v>
      </c>
      <c r="D25" s="37">
        <f>IF(ISBLANK(C25),"",VLOOKUP(C25,'Default Rankings'!$H$3:$I$32,2,FALSE))</f>
        <v>238</v>
      </c>
      <c r="E25" s="38">
        <f>IF(ISBLANK(C25),"",INDEX('Default Rankings'!$G$3:$G99,MATCH(C25,'Default Rankings'!$H$3:$H$32,0),1))</f>
        <v>25</v>
      </c>
      <c r="G25" s="12">
        <f t="shared" si="1"/>
        <v>23</v>
      </c>
      <c r="H25" s="18" t="s">
        <v>992</v>
      </c>
      <c r="I25" s="37">
        <f>IF(ISBLANK(H25),"",VLOOKUP(H25,'Default Rankings'!$L$3:$M$77,2,FALSE))</f>
        <v>57</v>
      </c>
      <c r="J25" s="38">
        <f>IF(ISBLANK(H25),"",INDEX('Default Rankings'!$K$3:$K99,MATCH(H25,'Default Rankings'!$L$3:$L$77,0),1))</f>
        <v>24</v>
      </c>
      <c r="L25" s="12">
        <f t="shared" si="2"/>
        <v>23</v>
      </c>
      <c r="M25" s="18" t="s">
        <v>1286</v>
      </c>
      <c r="N25" s="37">
        <f>IF(ISBLANK(M25),"",VLOOKUP(M25,'Default Rankings'!$P$3:$Q$77,2,FALSE))</f>
        <v>51</v>
      </c>
      <c r="O25" s="38">
        <f>IF(ISBLANK(M25),"",INDEX('Default Rankings'!$O$3:$O99,MATCH(M25,'Default Rankings'!$P$3:$P$77,0),1))</f>
        <v>25</v>
      </c>
      <c r="Q25" s="12">
        <f t="shared" si="3"/>
        <v>23</v>
      </c>
      <c r="R25" s="18"/>
      <c r="S25" s="37" t="str">
        <f>IF(ISBLANK(R25),"",VLOOKUP(R25,'Default Rankings'!$T$3:$U$77,2,FALSE))</f>
        <v/>
      </c>
      <c r="T25" s="38" t="str">
        <f>IF(ISBLANK(R25),"",INDEX('Default Rankings'!$S$3:$S99,MATCH(R25,'Default Rankings'!$T$3:$T$32,0),1))</f>
        <v/>
      </c>
    </row>
    <row r="26" spans="2:30" x14ac:dyDescent="0.35">
      <c r="B26" s="12">
        <f t="shared" si="0"/>
        <v>24</v>
      </c>
      <c r="C26" s="18"/>
      <c r="D26" s="37" t="str">
        <f>IF(ISBLANK(C26),"",VLOOKUP(C26,'Default Rankings'!$H$3:$I$32,2,FALSE))</f>
        <v/>
      </c>
      <c r="E26" s="38" t="str">
        <f>IF(ISBLANK(C26),"",INDEX('Default Rankings'!$G$3:$G100,MATCH(C26,'Default Rankings'!$H$3:$H$32,0),1))</f>
        <v/>
      </c>
      <c r="G26" s="12">
        <f t="shared" si="1"/>
        <v>24</v>
      </c>
      <c r="H26" s="18" t="s">
        <v>1282</v>
      </c>
      <c r="I26" s="37">
        <f>IF(ISBLANK(H26),"",VLOOKUP(H26,'Default Rankings'!$L$3:$M$77,2,FALSE))</f>
        <v>59</v>
      </c>
      <c r="J26" s="38">
        <f>IF(ISBLANK(H26),"",INDEX('Default Rankings'!$K$3:$K100,MATCH(H26,'Default Rankings'!$L$3:$L$77,0),1))</f>
        <v>26</v>
      </c>
      <c r="L26" s="12">
        <f t="shared" si="2"/>
        <v>24</v>
      </c>
      <c r="M26" s="18" t="s">
        <v>1005</v>
      </c>
      <c r="N26" s="37">
        <f>IF(ISBLANK(M26),"",VLOOKUP(M26,'Default Rankings'!$P$3:$Q$77,2,FALSE))</f>
        <v>36</v>
      </c>
      <c r="O26" s="38">
        <f>IF(ISBLANK(M26),"",INDEX('Default Rankings'!$O$3:$O100,MATCH(M26,'Default Rankings'!$P$3:$P$77,0),1))</f>
        <v>13</v>
      </c>
      <c r="Q26" s="12">
        <f t="shared" si="3"/>
        <v>24</v>
      </c>
      <c r="R26" s="18"/>
      <c r="S26" s="37" t="str">
        <f>IF(ISBLANK(R26),"",VLOOKUP(R26,'Default Rankings'!$T$3:$U$77,2,FALSE))</f>
        <v/>
      </c>
      <c r="T26" s="38" t="str">
        <f>IF(ISBLANK(R26),"",INDEX('Default Rankings'!$S$3:$S100,MATCH(R26,'Default Rankings'!$T$3:$T$32,0),1))</f>
        <v/>
      </c>
    </row>
    <row r="27" spans="2:30" x14ac:dyDescent="0.35">
      <c r="B27" s="12">
        <f t="shared" si="0"/>
        <v>25</v>
      </c>
      <c r="C27" s="18"/>
      <c r="D27" s="37" t="str">
        <f>IF(ISBLANK(C27),"",VLOOKUP(C27,'Default Rankings'!$H$3:$I$32,2,FALSE))</f>
        <v/>
      </c>
      <c r="E27" s="38" t="str">
        <f>IF(ISBLANK(C27),"",INDEX('Default Rankings'!$G$3:$G101,MATCH(C27,'Default Rankings'!$H$3:$H$32,0),1))</f>
        <v/>
      </c>
      <c r="G27" s="12">
        <f t="shared" si="1"/>
        <v>25</v>
      </c>
      <c r="H27" s="18" t="s">
        <v>1026</v>
      </c>
      <c r="I27" s="37">
        <f>IF(ISBLANK(H27),"",VLOOKUP(H27,'Default Rankings'!$L$3:$M$77,2,FALSE))</f>
        <v>56</v>
      </c>
      <c r="J27" s="38">
        <f>IF(ISBLANK(H27),"",INDEX('Default Rankings'!$K$3:$K101,MATCH(H27,'Default Rankings'!$L$3:$L$77,0),1))</f>
        <v>23</v>
      </c>
      <c r="L27" s="12">
        <f t="shared" si="2"/>
        <v>25</v>
      </c>
      <c r="M27" s="18" t="s">
        <v>981</v>
      </c>
      <c r="N27" s="37">
        <f>IF(ISBLANK(M27),"",VLOOKUP(M27,'Default Rankings'!$P$3:$Q$77,2,FALSE))</f>
        <v>55</v>
      </c>
      <c r="O27" s="38">
        <f>IF(ISBLANK(M27),"",INDEX('Default Rankings'!$O$3:$O101,MATCH(M27,'Default Rankings'!$P$3:$P$77,0),1))</f>
        <v>29</v>
      </c>
      <c r="Q27" s="12">
        <f t="shared" si="3"/>
        <v>25</v>
      </c>
      <c r="R27" s="18"/>
      <c r="S27" s="37" t="str">
        <f>IF(ISBLANK(R27),"",VLOOKUP(R27,'Default Rankings'!$T$3:$U$77,2,FALSE))</f>
        <v/>
      </c>
      <c r="T27" s="38" t="str">
        <f>IF(ISBLANK(R27),"",INDEX('Default Rankings'!$S$3:$S101,MATCH(R27,'Default Rankings'!$T$3:$T$32,0),1))</f>
        <v/>
      </c>
    </row>
    <row r="28" spans="2:30" x14ac:dyDescent="0.35">
      <c r="B28" s="12">
        <f t="shared" si="0"/>
        <v>26</v>
      </c>
      <c r="C28" s="18"/>
      <c r="D28" s="37" t="str">
        <f>IF(ISBLANK(C28),"",VLOOKUP(C28,'Default Rankings'!$H$3:$I$32,2,FALSE))</f>
        <v/>
      </c>
      <c r="E28" s="38" t="str">
        <f>IF(ISBLANK(C28),"",INDEX('Default Rankings'!$G$3:$G102,MATCH(C28,'Default Rankings'!$H$3:$H$32,0),1))</f>
        <v/>
      </c>
      <c r="G28" s="12">
        <f t="shared" si="1"/>
        <v>26</v>
      </c>
      <c r="H28" s="18" t="s">
        <v>1011</v>
      </c>
      <c r="I28" s="37">
        <f>IF(ISBLANK(H28),"",VLOOKUP(H28,'Default Rankings'!$L$3:$M$77,2,FALSE))</f>
        <v>58</v>
      </c>
      <c r="J28" s="38">
        <f>IF(ISBLANK(H28),"",INDEX('Default Rankings'!$K$3:$K102,MATCH(H28,'Default Rankings'!$L$3:$L$77,0),1))</f>
        <v>25</v>
      </c>
      <c r="L28" s="12">
        <f t="shared" si="2"/>
        <v>26</v>
      </c>
      <c r="M28" s="18" t="s">
        <v>1285</v>
      </c>
      <c r="N28" s="37">
        <f>IF(ISBLANK(M28),"",VLOOKUP(M28,'Default Rankings'!$P$3:$Q$77,2,FALSE))</f>
        <v>49</v>
      </c>
      <c r="O28" s="38">
        <f>IF(ISBLANK(M28),"",INDEX('Default Rankings'!$O$3:$O102,MATCH(M28,'Default Rankings'!$P$3:$P$77,0),1))</f>
        <v>23</v>
      </c>
      <c r="Q28" s="12">
        <f t="shared" si="3"/>
        <v>26</v>
      </c>
      <c r="R28" s="18"/>
      <c r="S28" s="37" t="str">
        <f>IF(ISBLANK(R28),"",VLOOKUP(R28,'Default Rankings'!$T$3:$U$77,2,FALSE))</f>
        <v/>
      </c>
      <c r="T28" s="38" t="str">
        <f>IF(ISBLANK(R28),"",INDEX('Default Rankings'!$S$3:$S102,MATCH(R28,'Default Rankings'!$T$3:$T$32,0),1))</f>
        <v/>
      </c>
    </row>
    <row r="29" spans="2:30" x14ac:dyDescent="0.35">
      <c r="B29" s="12">
        <f t="shared" si="0"/>
        <v>27</v>
      </c>
      <c r="C29" s="18"/>
      <c r="D29" s="37" t="str">
        <f>IF(ISBLANK(C29),"",VLOOKUP(C29,'Default Rankings'!$H$3:$I$32,2,FALSE))</f>
        <v/>
      </c>
      <c r="E29" s="38" t="str">
        <f>IF(ISBLANK(C29),"",INDEX('Default Rankings'!$G$3:$G103,MATCH(C29,'Default Rankings'!$H$3:$H$32,0),1))</f>
        <v/>
      </c>
      <c r="G29" s="12">
        <f t="shared" si="1"/>
        <v>27</v>
      </c>
      <c r="H29" s="18" t="s">
        <v>1009</v>
      </c>
      <c r="I29" s="37">
        <f>IF(ISBLANK(H29),"",VLOOKUP(H29,'Default Rankings'!$L$3:$M$77,2,FALSE))</f>
        <v>45</v>
      </c>
      <c r="J29" s="38">
        <f>IF(ISBLANK(H29),"",INDEX('Default Rankings'!$K$3:$K103,MATCH(H29,'Default Rankings'!$L$3:$L$77,0),1))</f>
        <v>22</v>
      </c>
      <c r="L29" s="12">
        <f t="shared" si="2"/>
        <v>27</v>
      </c>
      <c r="M29" s="18" t="s">
        <v>1284</v>
      </c>
      <c r="N29" s="37">
        <f>IF(ISBLANK(M29),"",VLOOKUP(M29,'Default Rankings'!$P$3:$Q$77,2,FALSE))</f>
        <v>73</v>
      </c>
      <c r="O29" s="38">
        <f>IF(ISBLANK(M29),"",INDEX('Default Rankings'!$O$3:$O103,MATCH(M29,'Default Rankings'!$P$3:$P$77,0),1))</f>
        <v>32</v>
      </c>
      <c r="Q29" s="12">
        <f t="shared" si="3"/>
        <v>27</v>
      </c>
      <c r="R29" s="18"/>
      <c r="S29" s="37" t="str">
        <f>IF(ISBLANK(R29),"",VLOOKUP(R29,'Default Rankings'!$T$3:$U$77,2,FALSE))</f>
        <v/>
      </c>
      <c r="T29" s="38" t="str">
        <f>IF(ISBLANK(R29),"",INDEX('Default Rankings'!$S$3:$S103,MATCH(R29,'Default Rankings'!$T$3:$T$32,0),1))</f>
        <v/>
      </c>
    </row>
    <row r="30" spans="2:30" x14ac:dyDescent="0.35">
      <c r="B30" s="12">
        <f t="shared" si="0"/>
        <v>28</v>
      </c>
      <c r="C30" s="18"/>
      <c r="D30" s="37" t="str">
        <f>IF(ISBLANK(C30),"",VLOOKUP(C30,'Default Rankings'!$H$3:$I$32,2,FALSE))</f>
        <v/>
      </c>
      <c r="E30" s="38" t="str">
        <f>IF(ISBLANK(C30),"",INDEX('Default Rankings'!$G$3:$G104,MATCH(C30,'Default Rankings'!$H$3:$H$32,0),1))</f>
        <v/>
      </c>
      <c r="G30" s="12">
        <f t="shared" si="1"/>
        <v>28</v>
      </c>
      <c r="H30" s="18" t="s">
        <v>1013</v>
      </c>
      <c r="I30" s="37">
        <f>IF(ISBLANK(H30),"",VLOOKUP(H30,'Default Rankings'!$L$3:$M$77,2,FALSE))</f>
        <v>63</v>
      </c>
      <c r="J30" s="38">
        <f>IF(ISBLANK(H30),"",INDEX('Default Rankings'!$K$3:$K104,MATCH(H30,'Default Rankings'!$L$3:$L$77,0),1))</f>
        <v>30</v>
      </c>
      <c r="L30" s="12">
        <f t="shared" si="2"/>
        <v>28</v>
      </c>
      <c r="M30" s="18" t="s">
        <v>1283</v>
      </c>
      <c r="N30" s="37">
        <f>IF(ISBLANK(M30),"",VLOOKUP(M30,'Default Rankings'!$P$3:$Q$77,2,FALSE))</f>
        <v>53</v>
      </c>
      <c r="O30" s="38">
        <f>IF(ISBLANK(M30),"",INDEX('Default Rankings'!$O$3:$O104,MATCH(M30,'Default Rankings'!$P$3:$P$77,0),1))</f>
        <v>27</v>
      </c>
      <c r="Q30" s="12">
        <f t="shared" si="3"/>
        <v>28</v>
      </c>
      <c r="R30" s="18"/>
      <c r="S30" s="37" t="str">
        <f>IF(ISBLANK(R30),"",VLOOKUP(R30,'Default Rankings'!$T$3:$U$77,2,FALSE))</f>
        <v/>
      </c>
      <c r="T30" s="38" t="str">
        <f>IF(ISBLANK(R30),"",INDEX('Default Rankings'!$S$3:$S104,MATCH(R30,'Default Rankings'!$T$3:$T$32,0),1))</f>
        <v/>
      </c>
    </row>
    <row r="31" spans="2:30" x14ac:dyDescent="0.35">
      <c r="B31" s="12">
        <f t="shared" si="0"/>
        <v>29</v>
      </c>
      <c r="C31" s="18"/>
      <c r="D31" s="37" t="str">
        <f>IF(ISBLANK(C31),"",VLOOKUP(C31,'Default Rankings'!$H$3:$I$32,2,FALSE))</f>
        <v/>
      </c>
      <c r="E31" s="38" t="str">
        <f>IF(ISBLANK(C31),"",INDEX('Default Rankings'!$G$3:$G105,MATCH(C31,'Default Rankings'!$H$3:$H$32,0),1))</f>
        <v/>
      </c>
      <c r="G31" s="12">
        <f t="shared" si="1"/>
        <v>29</v>
      </c>
      <c r="H31" s="18" t="s">
        <v>1014</v>
      </c>
      <c r="I31" s="37">
        <f>IF(ISBLANK(H31),"",VLOOKUP(H31,'Default Rankings'!$L$3:$M$77,2,FALSE))</f>
        <v>79</v>
      </c>
      <c r="J31" s="38">
        <f>IF(ISBLANK(H31),"",INDEX('Default Rankings'!$K$3:$K105,MATCH(H31,'Default Rankings'!$L$3:$L$77,0),1))</f>
        <v>31</v>
      </c>
      <c r="L31" s="12">
        <f t="shared" si="2"/>
        <v>29</v>
      </c>
      <c r="M31" s="18" t="s">
        <v>1597</v>
      </c>
      <c r="N31" s="37">
        <f>IF(ISBLANK(M31),"",VLOOKUP(M31,'Default Rankings'!$P$3:$Q$77,2,FALSE))</f>
        <v>93</v>
      </c>
      <c r="O31" s="38">
        <f>IF(ISBLANK(M31),"",INDEX('Default Rankings'!$O$3:$O105,MATCH(M31,'Default Rankings'!$P$3:$P$77,0),1))</f>
        <v>41</v>
      </c>
      <c r="Q31" s="12">
        <f t="shared" si="3"/>
        <v>29</v>
      </c>
      <c r="R31" s="18"/>
      <c r="S31" s="37" t="str">
        <f>IF(ISBLANK(R31),"",VLOOKUP(R31,'Default Rankings'!$T$3:$U$77,2,FALSE))</f>
        <v/>
      </c>
      <c r="T31" s="38" t="str">
        <f>IF(ISBLANK(R31),"",INDEX('Default Rankings'!$S$3:$S105,MATCH(R31,'Default Rankings'!$T$3:$T$32,0),1))</f>
        <v/>
      </c>
    </row>
    <row r="32" spans="2:30" ht="15" thickBot="1" x14ac:dyDescent="0.4">
      <c r="B32" s="13">
        <f t="shared" si="0"/>
        <v>30</v>
      </c>
      <c r="C32" s="19"/>
      <c r="D32" s="37" t="str">
        <f>IF(ISBLANK(C32),"",VLOOKUP(C32,'Default Rankings'!$H$3:$I$32,2,FALSE))</f>
        <v/>
      </c>
      <c r="E32" s="40" t="str">
        <f>IF(ISBLANK(C32),"",INDEX('Default Rankings'!$G$3:$G106,MATCH(C32,'Default Rankings'!$H$3:$H$32,0),1))</f>
        <v/>
      </c>
      <c r="G32" s="12">
        <f t="shared" si="1"/>
        <v>30</v>
      </c>
      <c r="H32" s="18" t="s">
        <v>1024</v>
      </c>
      <c r="I32" s="37">
        <f>IF(ISBLANK(H32),"",VLOOKUP(H32,'Default Rankings'!$L$3:$M$77,2,FALSE))</f>
        <v>60</v>
      </c>
      <c r="J32" s="38">
        <f>IF(ISBLANK(H32),"",INDEX('Default Rankings'!$K$3:$K106,MATCH(H32,'Default Rankings'!$L$3:$L$77,0),1))</f>
        <v>27</v>
      </c>
      <c r="L32" s="12">
        <f t="shared" si="2"/>
        <v>30</v>
      </c>
      <c r="M32" s="18" t="s">
        <v>1022</v>
      </c>
      <c r="N32" s="37">
        <f>IF(ISBLANK(M32),"",VLOOKUP(M32,'Default Rankings'!$P$3:$Q$77,2,FALSE))</f>
        <v>52</v>
      </c>
      <c r="O32" s="38">
        <f>IF(ISBLANK(M32),"",INDEX('Default Rankings'!$O$3:$O106,MATCH(M32,'Default Rankings'!$P$3:$P$77,0),1))</f>
        <v>26</v>
      </c>
      <c r="Q32" s="13">
        <f t="shared" si="3"/>
        <v>30</v>
      </c>
      <c r="R32" s="19"/>
      <c r="S32" s="37" t="str">
        <f>IF(ISBLANK(R32),"",VLOOKUP(R32,'Default Rankings'!$T$3:$U$77,2,FALSE))</f>
        <v/>
      </c>
      <c r="T32" s="40" t="str">
        <f>IF(ISBLANK(R32),"",INDEX('Default Rankings'!$S$3:$S106,MATCH(R32,'Default Rankings'!$T$3:$T$32,0),1))</f>
        <v/>
      </c>
    </row>
    <row r="33" spans="7:15" x14ac:dyDescent="0.35">
      <c r="G33" s="12">
        <f t="shared" si="1"/>
        <v>31</v>
      </c>
      <c r="H33" s="18" t="s">
        <v>1027</v>
      </c>
      <c r="I33" s="37">
        <f>IF(ISBLANK(H33),"",VLOOKUP(H33,'Default Rankings'!$L$3:$M$77,2,FALSE))</f>
        <v>84</v>
      </c>
      <c r="J33" s="38">
        <f>IF(ISBLANK(H33),"",INDEX('Default Rankings'!$K$3:$K107,MATCH(H33,'Default Rankings'!$L$3:$L$77,0),1))</f>
        <v>36</v>
      </c>
      <c r="L33" s="12">
        <f t="shared" si="2"/>
        <v>31</v>
      </c>
      <c r="M33" s="18" t="s">
        <v>1305</v>
      </c>
      <c r="N33" s="37">
        <f>IF(ISBLANK(M33),"",VLOOKUP(M33,'Default Rankings'!$P$3:$Q$77,2,FALSE))</f>
        <v>77</v>
      </c>
      <c r="O33" s="38">
        <f>IF(ISBLANK(M33),"",INDEX('Default Rankings'!$O$3:$O107,MATCH(M33,'Default Rankings'!$P$3:$P$77,0),1))</f>
        <v>36</v>
      </c>
    </row>
    <row r="34" spans="7:15" x14ac:dyDescent="0.35">
      <c r="G34" s="12">
        <f t="shared" si="1"/>
        <v>32</v>
      </c>
      <c r="H34" s="18" t="s">
        <v>1025</v>
      </c>
      <c r="I34" s="37">
        <f>IF(ISBLANK(H34),"",VLOOKUP(H34,'Default Rankings'!$L$3:$M$77,2,FALSE))</f>
        <v>101</v>
      </c>
      <c r="J34" s="38">
        <f>IF(ISBLANK(H34),"",INDEX('Default Rankings'!$K$3:$K108,MATCH(H34,'Default Rankings'!$L$3:$L$77,0),1))</f>
        <v>41</v>
      </c>
      <c r="L34" s="12">
        <f t="shared" si="2"/>
        <v>32</v>
      </c>
      <c r="M34" s="18" t="s">
        <v>1304</v>
      </c>
      <c r="N34" s="37">
        <f>IF(ISBLANK(M34),"",VLOOKUP(M34,'Default Rankings'!$P$3:$Q$77,2,FALSE))</f>
        <v>105</v>
      </c>
      <c r="O34" s="38">
        <f>IF(ISBLANK(M34),"",INDEX('Default Rankings'!$O$3:$O108,MATCH(M34,'Default Rankings'!$P$3:$P$77,0),1))</f>
        <v>46</v>
      </c>
    </row>
    <row r="35" spans="7:15" x14ac:dyDescent="0.35">
      <c r="G35" s="12">
        <f t="shared" si="1"/>
        <v>33</v>
      </c>
      <c r="H35" s="18" t="s">
        <v>1298</v>
      </c>
      <c r="I35" s="37">
        <f>IF(ISBLANK(H35),"",VLOOKUP(H35,'Default Rankings'!$L$3:$M$77,2,FALSE))</f>
        <v>81</v>
      </c>
      <c r="J35" s="38">
        <f>IF(ISBLANK(H35),"",INDEX('Default Rankings'!$K$3:$K109,MATCH(H35,'Default Rankings'!$L$3:$L$77,0),1))</f>
        <v>33</v>
      </c>
      <c r="L35" s="12">
        <f t="shared" si="2"/>
        <v>33</v>
      </c>
      <c r="M35" s="18" t="s">
        <v>1287</v>
      </c>
      <c r="N35" s="37">
        <f>IF(ISBLANK(M35),"",VLOOKUP(M35,'Default Rankings'!$P$3:$Q$77,2,FALSE))</f>
        <v>72</v>
      </c>
      <c r="O35" s="38">
        <f>IF(ISBLANK(M35),"",INDEX('Default Rankings'!$O$3:$O109,MATCH(M35,'Default Rankings'!$P$3:$P$77,0),1))</f>
        <v>31</v>
      </c>
    </row>
    <row r="36" spans="7:15" x14ac:dyDescent="0.35">
      <c r="G36" s="12">
        <f t="shared" si="1"/>
        <v>34</v>
      </c>
      <c r="H36" s="18" t="s">
        <v>1585</v>
      </c>
      <c r="I36" s="37">
        <f>IF(ISBLANK(H36),"",VLOOKUP(H36,'Default Rankings'!$L$3:$M$77,2,FALSE))</f>
        <v>82</v>
      </c>
      <c r="J36" s="38">
        <f>IF(ISBLANK(H36),"",INDEX('Default Rankings'!$K$3:$K110,MATCH(H36,'Default Rankings'!$L$3:$L$77,0),1))</f>
        <v>34</v>
      </c>
      <c r="L36" s="12">
        <f t="shared" si="2"/>
        <v>34</v>
      </c>
      <c r="M36" s="18" t="s">
        <v>1023</v>
      </c>
      <c r="N36" s="37">
        <f>IF(ISBLANK(M36),"",VLOOKUP(M36,'Default Rankings'!$P$3:$Q$77,2,FALSE))</f>
        <v>54</v>
      </c>
      <c r="O36" s="38">
        <f>IF(ISBLANK(M36),"",INDEX('Default Rankings'!$O$3:$O110,MATCH(M36,'Default Rankings'!$P$3:$P$77,0),1))</f>
        <v>28</v>
      </c>
    </row>
    <row r="37" spans="7:15" x14ac:dyDescent="0.35">
      <c r="G37" s="12">
        <f t="shared" si="1"/>
        <v>35</v>
      </c>
      <c r="H37" s="18" t="s">
        <v>1297</v>
      </c>
      <c r="I37" s="37">
        <f>IF(ISBLANK(H37),"",VLOOKUP(H37,'Default Rankings'!$L$3:$M$77,2,FALSE))</f>
        <v>80</v>
      </c>
      <c r="J37" s="38">
        <f>IF(ISBLANK(H37),"",INDEX('Default Rankings'!$K$3:$K111,MATCH(H37,'Default Rankings'!$L$3:$L$77,0),1))</f>
        <v>32</v>
      </c>
      <c r="L37" s="12">
        <f t="shared" si="2"/>
        <v>35</v>
      </c>
      <c r="M37" s="18" t="s">
        <v>1307</v>
      </c>
      <c r="N37" s="37">
        <f>IF(ISBLANK(M37),"",VLOOKUP(M37,'Default Rankings'!$P$3:$Q$77,2,FALSE))</f>
        <v>92</v>
      </c>
      <c r="O37" s="38">
        <f>IF(ISBLANK(M37),"",INDEX('Default Rankings'!$O$3:$O111,MATCH(M37,'Default Rankings'!$P$3:$P$77,0),1))</f>
        <v>40</v>
      </c>
    </row>
    <row r="38" spans="7:15" x14ac:dyDescent="0.35">
      <c r="G38" s="12">
        <f t="shared" si="1"/>
        <v>36</v>
      </c>
      <c r="H38" s="18" t="s">
        <v>1012</v>
      </c>
      <c r="I38" s="37">
        <f>IF(ISBLANK(H38),"",VLOOKUP(H38,'Default Rankings'!$L$3:$M$77,2,FALSE))</f>
        <v>62</v>
      </c>
      <c r="J38" s="38">
        <f>IF(ISBLANK(H38),"",INDEX('Default Rankings'!$K$3:$K112,MATCH(H38,'Default Rankings'!$L$3:$L$77,0),1))</f>
        <v>29</v>
      </c>
      <c r="L38" s="12">
        <f t="shared" si="2"/>
        <v>36</v>
      </c>
      <c r="M38" s="18" t="s">
        <v>1587</v>
      </c>
      <c r="N38" s="37">
        <f>IF(ISBLANK(M38),"",VLOOKUP(M38,'Default Rankings'!$P$3:$Q$77,2,FALSE))</f>
        <v>75</v>
      </c>
      <c r="O38" s="38">
        <f>IF(ISBLANK(M38),"",INDEX('Default Rankings'!$O$3:$O112,MATCH(M38,'Default Rankings'!$P$3:$P$77,0),1))</f>
        <v>34</v>
      </c>
    </row>
    <row r="39" spans="7:15" x14ac:dyDescent="0.35">
      <c r="G39" s="12">
        <f t="shared" si="1"/>
        <v>37</v>
      </c>
      <c r="H39" s="18" t="s">
        <v>1311</v>
      </c>
      <c r="I39" s="37">
        <f>IF(ISBLANK(H39),"",VLOOKUP(H39,'Default Rankings'!$L$3:$M$77,2,FALSE))</f>
        <v>99</v>
      </c>
      <c r="J39" s="38">
        <f>IF(ISBLANK(H39),"",INDEX('Default Rankings'!$K$3:$K113,MATCH(H39,'Default Rankings'!$L$3:$L$77,0),1))</f>
        <v>39</v>
      </c>
      <c r="L39" s="12">
        <f t="shared" si="2"/>
        <v>37</v>
      </c>
      <c r="M39" s="18" t="s">
        <v>1288</v>
      </c>
      <c r="N39" s="37">
        <f>IF(ISBLANK(M39),"",VLOOKUP(M39,'Default Rankings'!$P$3:$Q$77,2,FALSE))</f>
        <v>90</v>
      </c>
      <c r="O39" s="38">
        <f>IF(ISBLANK(M39),"",INDEX('Default Rankings'!$O$3:$O113,MATCH(M39,'Default Rankings'!$P$3:$P$77,0),1))</f>
        <v>38</v>
      </c>
    </row>
    <row r="40" spans="7:15" x14ac:dyDescent="0.35">
      <c r="G40" s="12">
        <f t="shared" si="1"/>
        <v>38</v>
      </c>
      <c r="H40" s="18" t="s">
        <v>1295</v>
      </c>
      <c r="I40" s="37">
        <f>IF(ISBLANK(H40),"",VLOOKUP(H40,'Default Rankings'!$L$3:$M$77,2,FALSE))</f>
        <v>83</v>
      </c>
      <c r="J40" s="38">
        <f>IF(ISBLANK(H40),"",INDEX('Default Rankings'!$K$3:$K114,MATCH(H40,'Default Rankings'!$L$3:$L$77,0),1))</f>
        <v>35</v>
      </c>
      <c r="L40" s="12">
        <f t="shared" si="2"/>
        <v>38</v>
      </c>
      <c r="M40" s="18" t="s">
        <v>1309</v>
      </c>
      <c r="N40" s="37">
        <f>IF(ISBLANK(M40),"",VLOOKUP(M40,'Default Rankings'!$P$3:$Q$77,2,FALSE))</f>
        <v>96</v>
      </c>
      <c r="O40" s="38">
        <f>IF(ISBLANK(M40),"",INDEX('Default Rankings'!$O$3:$O114,MATCH(M40,'Default Rankings'!$P$3:$P$77,0),1))</f>
        <v>44</v>
      </c>
    </row>
    <row r="41" spans="7:15" x14ac:dyDescent="0.35">
      <c r="G41" s="12">
        <f t="shared" si="1"/>
        <v>39</v>
      </c>
      <c r="H41" s="18" t="s">
        <v>1294</v>
      </c>
      <c r="I41" s="37">
        <f>IF(ISBLANK(H41),"",VLOOKUP(H41,'Default Rankings'!$L$3:$M$77,2,FALSE))</f>
        <v>98</v>
      </c>
      <c r="J41" s="38">
        <f>IF(ISBLANK(H41),"",INDEX('Default Rankings'!$K$3:$K115,MATCH(H41,'Default Rankings'!$L$3:$L$77,0),1))</f>
        <v>38</v>
      </c>
      <c r="L41" s="12">
        <f t="shared" si="2"/>
        <v>39</v>
      </c>
      <c r="M41" s="18" t="s">
        <v>1599</v>
      </c>
      <c r="N41" s="37">
        <f>IF(ISBLANK(M41),"",VLOOKUP(M41,'Default Rankings'!$P$3:$Q$77,2,FALSE))</f>
        <v>108</v>
      </c>
      <c r="O41" s="38">
        <f>IF(ISBLANK(M41),"",INDEX('Default Rankings'!$O$3:$O115,MATCH(M41,'Default Rankings'!$P$3:$P$77,0),1))</f>
        <v>49</v>
      </c>
    </row>
    <row r="42" spans="7:15" x14ac:dyDescent="0.35">
      <c r="G42" s="12">
        <f t="shared" si="1"/>
        <v>40</v>
      </c>
      <c r="H42" s="18" t="s">
        <v>1302</v>
      </c>
      <c r="I42" s="37">
        <f>IF(ISBLANK(H42),"",VLOOKUP(H42,'Default Rankings'!$L$3:$M$77,2,FALSE))</f>
        <v>85</v>
      </c>
      <c r="J42" s="38">
        <f>IF(ISBLANK(H42),"",INDEX('Default Rankings'!$K$3:$K116,MATCH(H42,'Default Rankings'!$L$3:$L$77,0),1))</f>
        <v>37</v>
      </c>
      <c r="L42" s="12">
        <f t="shared" si="2"/>
        <v>40</v>
      </c>
      <c r="M42" s="18" t="s">
        <v>1616</v>
      </c>
      <c r="N42" s="37">
        <f>IF(ISBLANK(M42),"",VLOOKUP(M42,'Default Rankings'!$P$3:$Q$77,2,FALSE))</f>
        <v>76</v>
      </c>
      <c r="O42" s="38">
        <f>IF(ISBLANK(M42),"",INDEX('Default Rankings'!$O$3:$O116,MATCH(M42,'Default Rankings'!$P$3:$P$77,0),1))</f>
        <v>35</v>
      </c>
    </row>
    <row r="43" spans="7:15" x14ac:dyDescent="0.35">
      <c r="G43" s="12">
        <f t="shared" si="1"/>
        <v>41</v>
      </c>
      <c r="H43" s="18" t="s">
        <v>1312</v>
      </c>
      <c r="I43" s="37">
        <f>IF(ISBLANK(H43),"",VLOOKUP(H43,'Default Rankings'!$L$3:$M$77,2,FALSE))</f>
        <v>104</v>
      </c>
      <c r="J43" s="38">
        <f>IF(ISBLANK(H43),"",INDEX('Default Rankings'!$K$3:$K117,MATCH(H43,'Default Rankings'!$L$3:$L$77,0),1))</f>
        <v>44</v>
      </c>
      <c r="L43" s="12">
        <f t="shared" si="2"/>
        <v>41</v>
      </c>
      <c r="M43" s="18" t="s">
        <v>1306</v>
      </c>
      <c r="N43" s="37">
        <f>IF(ISBLANK(M43),"",VLOOKUP(M43,'Default Rankings'!$P$3:$Q$77,2,FALSE))</f>
        <v>74</v>
      </c>
      <c r="O43" s="38">
        <f>IF(ISBLANK(M43),"",INDEX('Default Rankings'!$O$3:$O117,MATCH(M43,'Default Rankings'!$P$3:$P$77,0),1))</f>
        <v>33</v>
      </c>
    </row>
    <row r="44" spans="7:15" x14ac:dyDescent="0.35">
      <c r="G44" s="12">
        <f t="shared" si="1"/>
        <v>42</v>
      </c>
      <c r="H44" s="18" t="s">
        <v>1310</v>
      </c>
      <c r="I44" s="37">
        <f>IF(ISBLANK(H44),"",VLOOKUP(H44,'Default Rankings'!$L$3:$M$77,2,FALSE))</f>
        <v>103</v>
      </c>
      <c r="J44" s="38">
        <f>IF(ISBLANK(H44),"",INDEX('Default Rankings'!$K$3:$K118,MATCH(H44,'Default Rankings'!$L$3:$L$77,0),1))</f>
        <v>43</v>
      </c>
      <c r="L44" s="12">
        <f t="shared" si="2"/>
        <v>42</v>
      </c>
      <c r="M44" s="18" t="s">
        <v>1308</v>
      </c>
      <c r="N44" s="37">
        <f>IF(ISBLANK(M44),"",VLOOKUP(M44,'Default Rankings'!$P$3:$Q$77,2,FALSE))</f>
        <v>94</v>
      </c>
      <c r="O44" s="38">
        <f>IF(ISBLANK(M44),"",INDEX('Default Rankings'!$O$3:$O118,MATCH(M44,'Default Rankings'!$P$3:$P$77,0),1))</f>
        <v>42</v>
      </c>
    </row>
    <row r="45" spans="7:15" x14ac:dyDescent="0.35">
      <c r="G45" s="12">
        <f t="shared" si="1"/>
        <v>43</v>
      </c>
      <c r="H45" s="18" t="s">
        <v>1299</v>
      </c>
      <c r="I45" s="37">
        <f>IF(ISBLANK(H45),"",VLOOKUP(H45,'Default Rankings'!$L$3:$M$77,2,FALSE))</f>
        <v>100</v>
      </c>
      <c r="J45" s="38">
        <f>IF(ISBLANK(H45),"",INDEX('Default Rankings'!$K$3:$K119,MATCH(H45,'Default Rankings'!$L$3:$L$77,0),1))</f>
        <v>40</v>
      </c>
      <c r="L45" s="12">
        <f t="shared" si="2"/>
        <v>43</v>
      </c>
      <c r="M45" s="18" t="s">
        <v>1600</v>
      </c>
      <c r="N45" s="37">
        <f>IF(ISBLANK(M45),"",VLOOKUP(M45,'Default Rankings'!$P$3:$Q$77,2,FALSE))</f>
        <v>119</v>
      </c>
      <c r="O45" s="38">
        <f>IF(ISBLANK(M45),"",INDEX('Default Rankings'!$O$3:$O119,MATCH(M45,'Default Rankings'!$P$3:$P$77,0),1))</f>
        <v>50</v>
      </c>
    </row>
    <row r="46" spans="7:15" x14ac:dyDescent="0.35">
      <c r="G46" s="12">
        <f t="shared" si="1"/>
        <v>44</v>
      </c>
      <c r="H46" s="18" t="s">
        <v>1586</v>
      </c>
      <c r="I46" s="37">
        <f>IF(ISBLANK(H46),"",VLOOKUP(H46,'Default Rankings'!$L$3:$M$77,2,FALSE))</f>
        <v>135</v>
      </c>
      <c r="J46" s="38">
        <f>IF(ISBLANK(H46),"",INDEX('Default Rankings'!$K$3:$K120,MATCH(H46,'Default Rankings'!$L$3:$L$77,0),1))</f>
        <v>45</v>
      </c>
      <c r="L46" s="12">
        <f t="shared" si="2"/>
        <v>44</v>
      </c>
      <c r="M46" s="18" t="s">
        <v>1601</v>
      </c>
      <c r="N46" s="37">
        <f>IF(ISBLANK(M46),"",VLOOKUP(M46,'Default Rankings'!$P$3:$Q$77,2,FALSE))</f>
        <v>106</v>
      </c>
      <c r="O46" s="38">
        <f>IF(ISBLANK(M46),"",INDEX('Default Rankings'!$O$3:$O120,MATCH(M46,'Default Rankings'!$P$3:$P$77,0),1))</f>
        <v>47</v>
      </c>
    </row>
    <row r="47" spans="7:15" x14ac:dyDescent="0.35">
      <c r="G47" s="12">
        <f t="shared" si="1"/>
        <v>45</v>
      </c>
      <c r="H47" s="18" t="s">
        <v>1617</v>
      </c>
      <c r="I47" s="37">
        <f>IF(ISBLANK(H47),"",VLOOKUP(H47,'Default Rankings'!$L$3:$M$77,2,FALSE))</f>
        <v>172</v>
      </c>
      <c r="J47" s="38">
        <f>IF(ISBLANK(H47),"",INDEX('Default Rankings'!$K$3:$K121,MATCH(H47,'Default Rankings'!$L$3:$L$77,0),1))</f>
        <v>52</v>
      </c>
      <c r="L47" s="12">
        <f t="shared" si="2"/>
        <v>45</v>
      </c>
      <c r="M47" s="18" t="s">
        <v>1602</v>
      </c>
      <c r="N47" s="37">
        <f>IF(ISBLANK(M47),"",VLOOKUP(M47,'Default Rankings'!$P$3:$Q$77,2,FALSE))</f>
        <v>107</v>
      </c>
      <c r="O47" s="38">
        <f>IF(ISBLANK(M47),"",INDEX('Default Rankings'!$O$3:$O121,MATCH(M47,'Default Rankings'!$P$3:$P$77,0),1))</f>
        <v>48</v>
      </c>
    </row>
    <row r="48" spans="7:15" x14ac:dyDescent="0.35">
      <c r="G48" s="12">
        <f t="shared" si="1"/>
        <v>46</v>
      </c>
      <c r="H48" s="18" t="s">
        <v>1301</v>
      </c>
      <c r="I48" s="37">
        <f>IF(ISBLANK(H48),"",VLOOKUP(H48,'Default Rankings'!$L$3:$M$77,2,FALSE))</f>
        <v>202</v>
      </c>
      <c r="J48" s="38">
        <f>IF(ISBLANK(H48),"",INDEX('Default Rankings'!$K$3:$K122,MATCH(H48,'Default Rankings'!$L$3:$L$77,0),1))</f>
        <v>67</v>
      </c>
      <c r="L48" s="12">
        <f t="shared" si="2"/>
        <v>46</v>
      </c>
      <c r="M48" s="18" t="s">
        <v>1603</v>
      </c>
      <c r="N48" s="37">
        <f>IF(ISBLANK(M48),"",VLOOKUP(M48,'Default Rankings'!$P$3:$Q$77,2,FALSE))</f>
        <v>95</v>
      </c>
      <c r="O48" s="38">
        <f>IF(ISBLANK(M48),"",INDEX('Default Rankings'!$O$3:$O122,MATCH(M48,'Default Rankings'!$P$3:$P$77,0),1))</f>
        <v>43</v>
      </c>
    </row>
    <row r="49" spans="7:15" x14ac:dyDescent="0.35">
      <c r="G49" s="12">
        <f t="shared" si="1"/>
        <v>47</v>
      </c>
      <c r="H49" s="18" t="s">
        <v>1300</v>
      </c>
      <c r="I49" s="37">
        <f>IF(ISBLANK(H49),"",VLOOKUP(H49,'Default Rankings'!$L$3:$M$77,2,FALSE))</f>
        <v>137</v>
      </c>
      <c r="J49" s="38">
        <f>IF(ISBLANK(H49),"",INDEX('Default Rankings'!$K$3:$K123,MATCH(H49,'Default Rankings'!$L$3:$L$77,0),1))</f>
        <v>47</v>
      </c>
      <c r="L49" s="12">
        <f t="shared" si="2"/>
        <v>47</v>
      </c>
      <c r="M49" s="18" t="s">
        <v>1604</v>
      </c>
      <c r="N49" s="37">
        <f>IF(ISBLANK(M49),"",VLOOKUP(M49,'Default Rankings'!$P$3:$Q$77,2,FALSE))</f>
        <v>78</v>
      </c>
      <c r="O49" s="38">
        <f>IF(ISBLANK(M49),"",INDEX('Default Rankings'!$O$3:$O123,MATCH(M49,'Default Rankings'!$P$3:$P$77,0),1))</f>
        <v>37</v>
      </c>
    </row>
    <row r="50" spans="7:15" x14ac:dyDescent="0.35">
      <c r="G50" s="12">
        <f t="shared" si="1"/>
        <v>48</v>
      </c>
      <c r="H50" s="18" t="s">
        <v>1369</v>
      </c>
      <c r="I50" s="37">
        <f>IF(ISBLANK(H50),"",VLOOKUP(H50,'Default Rankings'!$L$3:$M$77,2,FALSE))</f>
        <v>169</v>
      </c>
      <c r="J50" s="38">
        <f>IF(ISBLANK(H50),"",INDEX('Default Rankings'!$K$3:$K124,MATCH(H50,'Default Rankings'!$L$3:$L$77,0),1))</f>
        <v>49</v>
      </c>
      <c r="L50" s="12">
        <f t="shared" si="2"/>
        <v>48</v>
      </c>
      <c r="M50" s="18" t="s">
        <v>1605</v>
      </c>
      <c r="N50" s="37">
        <f>IF(ISBLANK(M50),"",VLOOKUP(M50,'Default Rankings'!$P$3:$Q$77,2,FALSE))</f>
        <v>71</v>
      </c>
      <c r="O50" s="38">
        <f>IF(ISBLANK(M50),"",INDEX('Default Rankings'!$O$3:$O124,MATCH(M50,'Default Rankings'!$P$3:$P$77,0),1))</f>
        <v>30</v>
      </c>
    </row>
    <row r="51" spans="7:15" x14ac:dyDescent="0.35">
      <c r="G51" s="12">
        <f t="shared" si="1"/>
        <v>49</v>
      </c>
      <c r="H51" s="18" t="s">
        <v>1370</v>
      </c>
      <c r="I51" s="37">
        <f>IF(ISBLANK(H51),"",VLOOKUP(H51,'Default Rankings'!$L$3:$M$77,2,FALSE))</f>
        <v>198</v>
      </c>
      <c r="J51" s="38">
        <f>IF(ISBLANK(H51),"",INDEX('Default Rankings'!$K$3:$K125,MATCH(H51,'Default Rankings'!$L$3:$L$77,0),1))</f>
        <v>63</v>
      </c>
      <c r="L51" s="12">
        <f t="shared" si="2"/>
        <v>49</v>
      </c>
      <c r="M51" s="18" t="s">
        <v>1606</v>
      </c>
      <c r="N51" s="37">
        <f>IF(ISBLANK(M51),"",VLOOKUP(M51,'Default Rankings'!$P$3:$Q$77,2,FALSE))</f>
        <v>123</v>
      </c>
      <c r="O51" s="38">
        <f>IF(ISBLANK(M51),"",INDEX('Default Rankings'!$O$3:$O125,MATCH(M51,'Default Rankings'!$P$3:$P$77,0),1))</f>
        <v>54</v>
      </c>
    </row>
    <row r="52" spans="7:15" x14ac:dyDescent="0.35">
      <c r="G52" s="12">
        <f t="shared" si="1"/>
        <v>50</v>
      </c>
      <c r="H52" s="18" t="s">
        <v>1303</v>
      </c>
      <c r="I52" s="37">
        <f>IF(ISBLANK(H52),"",VLOOKUP(H52,'Default Rankings'!$L$3:$M$77,2,FALSE))</f>
        <v>200</v>
      </c>
      <c r="J52" s="38">
        <f>IF(ISBLANK(H52),"",INDEX('Default Rankings'!$K$3:$K126,MATCH(H52,'Default Rankings'!$L$3:$L$77,0),1))</f>
        <v>65</v>
      </c>
      <c r="L52" s="12">
        <f t="shared" si="2"/>
        <v>50</v>
      </c>
      <c r="M52" s="18" t="s">
        <v>1607</v>
      </c>
      <c r="N52" s="37">
        <f>IF(ISBLANK(M52),"",VLOOKUP(M52,'Default Rankings'!$P$3:$Q$77,2,FALSE))</f>
        <v>121</v>
      </c>
      <c r="O52" s="38">
        <f>IF(ISBLANK(M52),"",INDEX('Default Rankings'!$O$3:$O126,MATCH(M52,'Default Rankings'!$P$3:$P$77,0),1))</f>
        <v>52</v>
      </c>
    </row>
    <row r="53" spans="7:15" x14ac:dyDescent="0.35">
      <c r="G53" s="12">
        <f t="shared" si="1"/>
        <v>51</v>
      </c>
      <c r="H53" s="18" t="s">
        <v>1371</v>
      </c>
      <c r="I53" s="37">
        <f>IF(ISBLANK(H53),"",VLOOKUP(H53,'Default Rankings'!$L$3:$M$77,2,FALSE))</f>
        <v>170</v>
      </c>
      <c r="J53" s="38">
        <f>IF(ISBLANK(H53),"",INDEX('Default Rankings'!$K$3:$K127,MATCH(H53,'Default Rankings'!$L$3:$L$77,0),1))</f>
        <v>50</v>
      </c>
      <c r="L53" s="12">
        <f t="shared" si="2"/>
        <v>51</v>
      </c>
      <c r="M53" s="18" t="s">
        <v>1608</v>
      </c>
      <c r="N53" s="37">
        <f>IF(ISBLANK(M53),"",VLOOKUP(M53,'Default Rankings'!$P$3:$Q$77,2,FALSE))</f>
        <v>97</v>
      </c>
      <c r="O53" s="38">
        <f>IF(ISBLANK(M53),"",INDEX('Default Rankings'!$O$3:$O127,MATCH(M53,'Default Rankings'!$P$3:$P$77,0),1))</f>
        <v>45</v>
      </c>
    </row>
    <row r="54" spans="7:15" x14ac:dyDescent="0.35">
      <c r="G54" s="12">
        <f t="shared" si="1"/>
        <v>52</v>
      </c>
      <c r="H54" s="18" t="s">
        <v>1293</v>
      </c>
      <c r="I54" s="37">
        <f>IF(ISBLANK(H54),"",VLOOKUP(H54,'Default Rankings'!$L$3:$M$77,2,FALSE))</f>
        <v>102</v>
      </c>
      <c r="J54" s="38">
        <f>IF(ISBLANK(H54),"",INDEX('Default Rankings'!$K$3:$K128,MATCH(H54,'Default Rankings'!$L$3:$L$77,0),1))</f>
        <v>42</v>
      </c>
      <c r="L54" s="12">
        <f t="shared" si="2"/>
        <v>52</v>
      </c>
      <c r="M54" s="18" t="s">
        <v>1609</v>
      </c>
      <c r="N54" s="37">
        <f>IF(ISBLANK(M54),"",VLOOKUP(M54,'Default Rankings'!$P$3:$Q$77,2,FALSE))</f>
        <v>122</v>
      </c>
      <c r="O54" s="38">
        <f>IF(ISBLANK(M54),"",INDEX('Default Rankings'!$O$3:$O128,MATCH(M54,'Default Rankings'!$P$3:$P$77,0),1))</f>
        <v>53</v>
      </c>
    </row>
    <row r="55" spans="7:15" x14ac:dyDescent="0.35">
      <c r="G55" s="12">
        <f t="shared" si="1"/>
        <v>53</v>
      </c>
      <c r="H55" s="18" t="s">
        <v>1378</v>
      </c>
      <c r="I55" s="37">
        <f>IF(ISBLANK(H55),"",VLOOKUP(H55,'Default Rankings'!$L$3:$M$77,2,FALSE))</f>
        <v>173</v>
      </c>
      <c r="J55" s="38">
        <f>IF(ISBLANK(H55),"",INDEX('Default Rankings'!$K$3:$K129,MATCH(H55,'Default Rankings'!$L$3:$L$77,0),1))</f>
        <v>53</v>
      </c>
      <c r="L55" s="12">
        <f t="shared" si="2"/>
        <v>53</v>
      </c>
      <c r="M55" s="18" t="s">
        <v>1610</v>
      </c>
      <c r="N55" s="37">
        <f>IF(ISBLANK(M55),"",VLOOKUP(M55,'Default Rankings'!$P$3:$Q$77,2,FALSE))</f>
        <v>120</v>
      </c>
      <c r="O55" s="38">
        <f>IF(ISBLANK(M55),"",INDEX('Default Rankings'!$O$3:$O129,MATCH(M55,'Default Rankings'!$P$3:$P$77,0),1))</f>
        <v>51</v>
      </c>
    </row>
    <row r="56" spans="7:15" x14ac:dyDescent="0.35">
      <c r="G56" s="12">
        <f t="shared" si="1"/>
        <v>54</v>
      </c>
      <c r="H56" s="18" t="s">
        <v>1372</v>
      </c>
      <c r="I56" s="37">
        <f>IF(ISBLANK(H56),"",VLOOKUP(H56,'Default Rankings'!$L$3:$M$77,2,FALSE))</f>
        <v>136</v>
      </c>
      <c r="J56" s="38">
        <f>IF(ISBLANK(H56),"",INDEX('Default Rankings'!$K$3:$K130,MATCH(H56,'Default Rankings'!$L$3:$L$77,0),1))</f>
        <v>46</v>
      </c>
      <c r="L56" s="12">
        <f t="shared" si="2"/>
        <v>54</v>
      </c>
      <c r="M56" s="18" t="s">
        <v>1611</v>
      </c>
      <c r="N56" s="37">
        <f>IF(ISBLANK(M56),"",VLOOKUP(M56,'Default Rankings'!$P$3:$Q$77,2,FALSE))</f>
        <v>139</v>
      </c>
      <c r="O56" s="38">
        <f>IF(ISBLANK(M56),"",INDEX('Default Rankings'!$O$3:$O130,MATCH(M56,'Default Rankings'!$P$3:$P$77,0),1))</f>
        <v>60</v>
      </c>
    </row>
    <row r="57" spans="7:15" x14ac:dyDescent="0.35">
      <c r="G57" s="12">
        <f t="shared" si="1"/>
        <v>55</v>
      </c>
      <c r="H57" s="18" t="s">
        <v>1373</v>
      </c>
      <c r="I57" s="37">
        <f>IF(ISBLANK(H57),"",VLOOKUP(H57,'Default Rankings'!$L$3:$M$77,2,FALSE))</f>
        <v>196</v>
      </c>
      <c r="J57" s="38">
        <f>IF(ISBLANK(H57),"",INDEX('Default Rankings'!$K$3:$K131,MATCH(H57,'Default Rankings'!$L$3:$L$77,0),1))</f>
        <v>61</v>
      </c>
      <c r="L57" s="12">
        <f t="shared" si="2"/>
        <v>55</v>
      </c>
      <c r="M57" s="18" t="s">
        <v>1612</v>
      </c>
      <c r="N57" s="37">
        <f>IF(ISBLANK(M57),"",VLOOKUP(M57,'Default Rankings'!$P$3:$Q$77,2,FALSE))</f>
        <v>160</v>
      </c>
      <c r="O57" s="38">
        <f>IF(ISBLANK(M57),"",INDEX('Default Rankings'!$O$3:$O131,MATCH(M57,'Default Rankings'!$P$3:$P$77,0),1))</f>
        <v>62</v>
      </c>
    </row>
    <row r="58" spans="7:15" x14ac:dyDescent="0.35">
      <c r="G58" s="12">
        <f t="shared" si="1"/>
        <v>56</v>
      </c>
      <c r="H58" s="18" t="s">
        <v>1374</v>
      </c>
      <c r="I58" s="37">
        <f>IF(ISBLANK(H58),"",VLOOKUP(H58,'Default Rankings'!$L$3:$M$77,2,FALSE))</f>
        <v>192</v>
      </c>
      <c r="J58" s="38">
        <f>IF(ISBLANK(H58),"",INDEX('Default Rankings'!$K$3:$K132,MATCH(H58,'Default Rankings'!$L$3:$L$77,0),1))</f>
        <v>60</v>
      </c>
      <c r="L58" s="12">
        <f t="shared" si="2"/>
        <v>56</v>
      </c>
      <c r="M58" s="18" t="s">
        <v>1613</v>
      </c>
      <c r="N58" s="37">
        <f>IF(ISBLANK(M58),"",VLOOKUP(M58,'Default Rankings'!$P$3:$Q$77,2,FALSE))</f>
        <v>128</v>
      </c>
      <c r="O58" s="38">
        <f>IF(ISBLANK(M58),"",INDEX('Default Rankings'!$O$3:$O132,MATCH(M58,'Default Rankings'!$P$3:$P$77,0),1))</f>
        <v>57</v>
      </c>
    </row>
    <row r="59" spans="7:15" x14ac:dyDescent="0.35">
      <c r="G59" s="12">
        <f t="shared" si="1"/>
        <v>57</v>
      </c>
      <c r="H59" s="18" t="s">
        <v>1296</v>
      </c>
      <c r="I59" s="37">
        <f>IF(ISBLANK(H59),"",VLOOKUP(H59,'Default Rankings'!$L$3:$M$77,2,FALSE))</f>
        <v>184</v>
      </c>
      <c r="J59" s="38">
        <f>IF(ISBLANK(H59),"",INDEX('Default Rankings'!$K$3:$K133,MATCH(H59,'Default Rankings'!$L$3:$L$77,0),1))</f>
        <v>56</v>
      </c>
      <c r="L59" s="12">
        <f t="shared" si="2"/>
        <v>57</v>
      </c>
      <c r="M59" s="18" t="s">
        <v>1614</v>
      </c>
      <c r="N59" s="37">
        <f>IF(ISBLANK(M59),"",VLOOKUP(M59,'Default Rankings'!$P$3:$Q$77,2,FALSE))</f>
        <v>127</v>
      </c>
      <c r="O59" s="38">
        <f>IF(ISBLANK(M59),"",INDEX('Default Rankings'!$O$3:$O133,MATCH(M59,'Default Rankings'!$P$3:$P$77,0),1))</f>
        <v>56</v>
      </c>
    </row>
    <row r="60" spans="7:15" x14ac:dyDescent="0.35">
      <c r="G60" s="12">
        <f t="shared" si="1"/>
        <v>58</v>
      </c>
      <c r="H60" s="18" t="s">
        <v>1375</v>
      </c>
      <c r="I60" s="37">
        <f>IF(ISBLANK(H60),"",VLOOKUP(H60,'Default Rankings'!$L$3:$M$77,2,FALSE))</f>
        <v>203</v>
      </c>
      <c r="J60" s="38">
        <f>IF(ISBLANK(H60),"",INDEX('Default Rankings'!$K$3:$K134,MATCH(H60,'Default Rankings'!$L$3:$L$77,0),1))</f>
        <v>68</v>
      </c>
      <c r="L60" s="12">
        <f t="shared" si="2"/>
        <v>58</v>
      </c>
      <c r="M60" s="18" t="s">
        <v>1615</v>
      </c>
      <c r="N60" s="37">
        <f>IF(ISBLANK(M60),"",VLOOKUP(M60,'Default Rankings'!$P$3:$Q$77,2,FALSE))</f>
        <v>91</v>
      </c>
      <c r="O60" s="38">
        <f>IF(ISBLANK(M60),"",INDEX('Default Rankings'!$O$3:$O134,MATCH(M60,'Default Rankings'!$P$3:$P$77,0),1))</f>
        <v>39</v>
      </c>
    </row>
    <row r="61" spans="7:15" x14ac:dyDescent="0.35">
      <c r="G61" s="12">
        <f t="shared" si="1"/>
        <v>59</v>
      </c>
      <c r="H61" s="18" t="s">
        <v>1376</v>
      </c>
      <c r="I61" s="37">
        <f>IF(ISBLANK(H61),"",VLOOKUP(H61,'Default Rankings'!$L$3:$M$77,2,FALSE))</f>
        <v>205</v>
      </c>
      <c r="J61" s="38">
        <f>IF(ISBLANK(H61),"",INDEX('Default Rankings'!$K$3:$K135,MATCH(H61,'Default Rankings'!$L$3:$L$77,0),1))</f>
        <v>70</v>
      </c>
      <c r="L61" s="12">
        <f t="shared" si="2"/>
        <v>59</v>
      </c>
      <c r="M61" s="18"/>
      <c r="N61" s="37" t="str">
        <f>IF(ISBLANK(M61),"",VLOOKUP(M61,'Default Rankings'!$P$3:$Q$77,2,FALSE))</f>
        <v/>
      </c>
      <c r="O61" s="38" t="str">
        <f>IF(ISBLANK(M61),"",INDEX('Default Rankings'!$O$3:$O135,MATCH(M61,'Default Rankings'!$P$3:$P$77,0),1))</f>
        <v/>
      </c>
    </row>
    <row r="62" spans="7:15" x14ac:dyDescent="0.35">
      <c r="G62" s="12">
        <f t="shared" si="1"/>
        <v>60</v>
      </c>
      <c r="H62" s="18" t="s">
        <v>1377</v>
      </c>
      <c r="I62" s="37">
        <f>IF(ISBLANK(H62),"",VLOOKUP(H62,'Default Rankings'!$L$3:$M$77,2,FALSE))</f>
        <v>201</v>
      </c>
      <c r="J62" s="38">
        <f>IF(ISBLANK(H62),"",INDEX('Default Rankings'!$K$3:$K136,MATCH(H62,'Default Rankings'!$L$3:$L$77,0),1))</f>
        <v>66</v>
      </c>
      <c r="L62" s="12">
        <f t="shared" si="2"/>
        <v>60</v>
      </c>
      <c r="M62" s="18"/>
      <c r="N62" s="37" t="str">
        <f>IF(ISBLANK(M62),"",VLOOKUP(M62,'Default Rankings'!$P$3:$Q$77,2,FALSE))</f>
        <v/>
      </c>
      <c r="O62" s="38" t="str">
        <f>IF(ISBLANK(M62),"",INDEX('Default Rankings'!$O$3:$O136,MATCH(M62,'Default Rankings'!$P$3:$P$77,0),1))</f>
        <v/>
      </c>
    </row>
    <row r="63" spans="7:15" x14ac:dyDescent="0.35">
      <c r="G63" s="12">
        <f t="shared" si="1"/>
        <v>61</v>
      </c>
      <c r="H63" s="18" t="s">
        <v>1379</v>
      </c>
      <c r="I63" s="37">
        <f>IF(ISBLANK(H63),"",VLOOKUP(H63,'Default Rankings'!$L$3:$M$77,2,FALSE))</f>
        <v>197</v>
      </c>
      <c r="J63" s="38">
        <f>IF(ISBLANK(H63),"",INDEX('Default Rankings'!$K$3:$K137,MATCH(H63,'Default Rankings'!$L$3:$L$77,0),1))</f>
        <v>62</v>
      </c>
      <c r="L63" s="12">
        <f t="shared" si="2"/>
        <v>61</v>
      </c>
      <c r="M63" s="18"/>
      <c r="N63" s="37" t="str">
        <f>IF(ISBLANK(M63),"",VLOOKUP(M63,'Default Rankings'!$P$3:$Q$77,2,FALSE))</f>
        <v/>
      </c>
      <c r="O63" s="38" t="str">
        <f>IF(ISBLANK(M63),"",INDEX('Default Rankings'!$O$3:$O137,MATCH(M63,'Default Rankings'!$P$3:$P$77,0),1))</f>
        <v/>
      </c>
    </row>
    <row r="64" spans="7:15" x14ac:dyDescent="0.35">
      <c r="G64" s="12">
        <f t="shared" si="1"/>
        <v>62</v>
      </c>
      <c r="H64" s="18"/>
      <c r="I64" s="37" t="str">
        <f>IF(ISBLANK(H64),"",VLOOKUP(H64,'Default Rankings'!$L$3:$M$77,2,FALSE))</f>
        <v/>
      </c>
      <c r="J64" s="38" t="str">
        <f>IF(ISBLANK(H64),"",INDEX('Default Rankings'!$K$3:$K138,MATCH(H64,'Default Rankings'!$L$3:$L$77,0),1))</f>
        <v/>
      </c>
      <c r="L64" s="12">
        <f t="shared" si="2"/>
        <v>62</v>
      </c>
      <c r="M64" s="18"/>
      <c r="N64" s="37" t="str">
        <f>IF(ISBLANK(M64),"",VLOOKUP(M64,'Default Rankings'!$P$3:$Q$77,2,FALSE))</f>
        <v/>
      </c>
      <c r="O64" s="38" t="str">
        <f>IF(ISBLANK(M64),"",INDEX('Default Rankings'!$O$3:$O138,MATCH(M64,'Default Rankings'!$P$3:$P$77,0),1))</f>
        <v/>
      </c>
    </row>
    <row r="65" spans="7:15" x14ac:dyDescent="0.35">
      <c r="G65" s="12">
        <f t="shared" si="1"/>
        <v>63</v>
      </c>
      <c r="H65" s="18"/>
      <c r="I65" s="37" t="str">
        <f>IF(ISBLANK(H65),"",VLOOKUP(H65,'Default Rankings'!$L$3:$M$77,2,FALSE))</f>
        <v/>
      </c>
      <c r="J65" s="38" t="str">
        <f>IF(ISBLANK(H65),"",INDEX('Default Rankings'!$K$3:$K139,MATCH(H65,'Default Rankings'!$L$3:$L$77,0),1))</f>
        <v/>
      </c>
      <c r="L65" s="12">
        <f t="shared" si="2"/>
        <v>63</v>
      </c>
      <c r="M65" s="18"/>
      <c r="N65" s="37" t="str">
        <f>IF(ISBLANK(M65),"",VLOOKUP(M65,'Default Rankings'!$P$3:$Q$77,2,FALSE))</f>
        <v/>
      </c>
      <c r="O65" s="38" t="str">
        <f>IF(ISBLANK(M65),"",INDEX('Default Rankings'!$O$3:$O139,MATCH(M65,'Default Rankings'!$P$3:$P$77,0),1))</f>
        <v/>
      </c>
    </row>
    <row r="66" spans="7:15" x14ac:dyDescent="0.35">
      <c r="G66" s="12">
        <f t="shared" si="1"/>
        <v>64</v>
      </c>
      <c r="H66" s="18"/>
      <c r="I66" s="37" t="str">
        <f>IF(ISBLANK(H66),"",VLOOKUP(H66,'Default Rankings'!$L$3:$M$77,2,FALSE))</f>
        <v/>
      </c>
      <c r="J66" s="38" t="str">
        <f>IF(ISBLANK(H66),"",INDEX('Default Rankings'!$K$3:$K140,MATCH(H66,'Default Rankings'!$L$3:$L$77,0),1))</f>
        <v/>
      </c>
      <c r="L66" s="12">
        <f t="shared" si="2"/>
        <v>64</v>
      </c>
      <c r="M66" s="18"/>
      <c r="N66" s="37" t="str">
        <f>IF(ISBLANK(M66),"",VLOOKUP(M66,'Default Rankings'!$P$3:$Q$77,2,FALSE))</f>
        <v/>
      </c>
      <c r="O66" s="38" t="str">
        <f>IF(ISBLANK(M66),"",INDEX('Default Rankings'!$O$3:$O140,MATCH(M66,'Default Rankings'!$P$3:$P$77,0),1))</f>
        <v/>
      </c>
    </row>
    <row r="67" spans="7:15" x14ac:dyDescent="0.35">
      <c r="G67" s="12">
        <f t="shared" si="1"/>
        <v>65</v>
      </c>
      <c r="H67" s="18"/>
      <c r="I67" s="37" t="str">
        <f>IF(ISBLANK(H67),"",VLOOKUP(H67,'Default Rankings'!$L$3:$M$77,2,FALSE))</f>
        <v/>
      </c>
      <c r="J67" s="38" t="str">
        <f>IF(ISBLANK(H67),"",INDEX('Default Rankings'!$K$3:$K141,MATCH(H67,'Default Rankings'!$L$3:$L$77,0),1))</f>
        <v/>
      </c>
      <c r="L67" s="12">
        <f t="shared" si="2"/>
        <v>65</v>
      </c>
      <c r="M67" s="18"/>
      <c r="N67" s="37" t="str">
        <f>IF(ISBLANK(M67),"",VLOOKUP(M67,'Default Rankings'!$P$3:$Q$77,2,FALSE))</f>
        <v/>
      </c>
      <c r="O67" s="38" t="str">
        <f>IF(ISBLANK(M67),"",INDEX('Default Rankings'!$O$3:$O141,MATCH(M67,'Default Rankings'!$P$3:$P$77,0),1))</f>
        <v/>
      </c>
    </row>
    <row r="68" spans="7:15" x14ac:dyDescent="0.35">
      <c r="G68" s="12">
        <f t="shared" si="1"/>
        <v>66</v>
      </c>
      <c r="H68" s="18"/>
      <c r="I68" s="37" t="str">
        <f>IF(ISBLANK(H68),"",VLOOKUP(H68,'Default Rankings'!$L$3:$M$77,2,FALSE))</f>
        <v/>
      </c>
      <c r="J68" s="38" t="str">
        <f>IF(ISBLANK(H68),"",INDEX('Default Rankings'!$K$3:$K142,MATCH(H68,'Default Rankings'!$L$3:$L$77,0),1))</f>
        <v/>
      </c>
      <c r="L68" s="12">
        <f t="shared" si="2"/>
        <v>66</v>
      </c>
      <c r="M68" s="18"/>
      <c r="N68" s="37" t="str">
        <f>IF(ISBLANK(M68),"",VLOOKUP(M68,'Default Rankings'!$P$3:$Q$77,2,FALSE))</f>
        <v/>
      </c>
      <c r="O68" s="38" t="str">
        <f>IF(ISBLANK(M68),"",INDEX('Default Rankings'!$O$3:$O142,MATCH(M68,'Default Rankings'!$P$3:$P$77,0),1))</f>
        <v/>
      </c>
    </row>
    <row r="69" spans="7:15" x14ac:dyDescent="0.35">
      <c r="G69" s="12">
        <f t="shared" ref="G69:G76" si="6">G68+1</f>
        <v>67</v>
      </c>
      <c r="H69" s="18"/>
      <c r="I69" s="37" t="str">
        <f>IF(ISBLANK(H69),"",VLOOKUP(H69,'Default Rankings'!$L$3:$M$77,2,FALSE))</f>
        <v/>
      </c>
      <c r="J69" s="38" t="str">
        <f>IF(ISBLANK(H69),"",INDEX('Default Rankings'!$K$3:$K143,MATCH(H69,'Default Rankings'!$L$3:$L$77,0),1))</f>
        <v/>
      </c>
      <c r="L69" s="12">
        <f t="shared" ref="L69:L77" si="7">L68+1</f>
        <v>67</v>
      </c>
      <c r="M69" s="18"/>
      <c r="N69" s="37" t="str">
        <f>IF(ISBLANK(M69),"",VLOOKUP(M69,'Default Rankings'!$P$3:$Q$77,2,FALSE))</f>
        <v/>
      </c>
      <c r="O69" s="38" t="str">
        <f>IF(ISBLANK(M69),"",INDEX('Default Rankings'!$O$3:$O143,MATCH(M69,'Default Rankings'!$P$3:$P$77,0),1))</f>
        <v/>
      </c>
    </row>
    <row r="70" spans="7:15" x14ac:dyDescent="0.35">
      <c r="G70" s="12">
        <f t="shared" si="6"/>
        <v>68</v>
      </c>
      <c r="H70" s="18"/>
      <c r="I70" s="37" t="str">
        <f>IF(ISBLANK(H70),"",VLOOKUP(H70,'Default Rankings'!$L$3:$M$77,2,FALSE))</f>
        <v/>
      </c>
      <c r="J70" s="38" t="str">
        <f>IF(ISBLANK(H70),"",INDEX('Default Rankings'!$K$3:$K144,MATCH(H70,'Default Rankings'!$L$3:$L$77,0),1))</f>
        <v/>
      </c>
      <c r="L70" s="12">
        <f t="shared" si="7"/>
        <v>68</v>
      </c>
      <c r="M70" s="18"/>
      <c r="N70" s="37" t="str">
        <f>IF(ISBLANK(M70),"",VLOOKUP(M70,'Default Rankings'!$P$3:$Q$77,2,FALSE))</f>
        <v/>
      </c>
      <c r="O70" s="38" t="str">
        <f>IF(ISBLANK(M70),"",INDEX('Default Rankings'!$O$3:$O144,MATCH(M70,'Default Rankings'!$P$3:$P$77,0),1))</f>
        <v/>
      </c>
    </row>
    <row r="71" spans="7:15" x14ac:dyDescent="0.35">
      <c r="G71" s="12">
        <f t="shared" si="6"/>
        <v>69</v>
      </c>
      <c r="H71" s="18"/>
      <c r="I71" s="37" t="str">
        <f>IF(ISBLANK(H71),"",VLOOKUP(H71,'Default Rankings'!$L$3:$M$77,2,FALSE))</f>
        <v/>
      </c>
      <c r="J71" s="38" t="str">
        <f>IF(ISBLANK(H71),"",INDEX('Default Rankings'!$K$3:$K145,MATCH(H71,'Default Rankings'!$L$3:$L$77,0),1))</f>
        <v/>
      </c>
      <c r="L71" s="12">
        <f t="shared" si="7"/>
        <v>69</v>
      </c>
      <c r="M71" s="18"/>
      <c r="N71" s="37" t="str">
        <f>IF(ISBLANK(M71),"",VLOOKUP(M71,'Default Rankings'!$P$3:$Q$77,2,FALSE))</f>
        <v/>
      </c>
      <c r="O71" s="38" t="str">
        <f>IF(ISBLANK(M71),"",INDEX('Default Rankings'!$O$3:$O145,MATCH(M71,'Default Rankings'!$P$3:$P$77,0),1))</f>
        <v/>
      </c>
    </row>
    <row r="72" spans="7:15" x14ac:dyDescent="0.35">
      <c r="G72" s="12">
        <f t="shared" si="6"/>
        <v>70</v>
      </c>
      <c r="H72" s="18"/>
      <c r="I72" s="37" t="str">
        <f>IF(ISBLANK(H72),"",VLOOKUP(H72,'Default Rankings'!$L$3:$M$77,2,FALSE))</f>
        <v/>
      </c>
      <c r="J72" s="38" t="str">
        <f>IF(ISBLANK(H72),"",INDEX('Default Rankings'!$K$3:$K146,MATCH(H72,'Default Rankings'!$L$3:$L$77,0),1))</f>
        <v/>
      </c>
      <c r="L72" s="12">
        <f t="shared" si="7"/>
        <v>70</v>
      </c>
      <c r="M72" s="18"/>
      <c r="N72" s="37" t="str">
        <f>IF(ISBLANK(M72),"",VLOOKUP(M72,'Default Rankings'!$P$3:$Q$77,2,FALSE))</f>
        <v/>
      </c>
      <c r="O72" s="38" t="str">
        <f>IF(ISBLANK(M72),"",INDEX('Default Rankings'!$O$3:$O146,MATCH(M72,'Default Rankings'!$P$3:$P$77,0),1))</f>
        <v/>
      </c>
    </row>
    <row r="73" spans="7:15" x14ac:dyDescent="0.35">
      <c r="G73" s="12">
        <f t="shared" si="6"/>
        <v>71</v>
      </c>
      <c r="H73" s="18"/>
      <c r="I73" s="37" t="str">
        <f>IF(ISBLANK(H73),"",VLOOKUP(H73,'Default Rankings'!$L$3:$M$77,2,FALSE))</f>
        <v/>
      </c>
      <c r="J73" s="38" t="str">
        <f>IF(ISBLANK(H73),"",INDEX('Default Rankings'!$K$3:$K147,MATCH(H73,'Default Rankings'!$L$3:$L$77,0),1))</f>
        <v/>
      </c>
      <c r="L73" s="12">
        <f t="shared" si="7"/>
        <v>71</v>
      </c>
      <c r="M73" s="18"/>
      <c r="N73" s="37" t="str">
        <f>IF(ISBLANK(M73),"",VLOOKUP(M73,'Default Rankings'!$P$3:$Q$77,2,FALSE))</f>
        <v/>
      </c>
      <c r="O73" s="38" t="str">
        <f>IF(ISBLANK(M73),"",INDEX('Default Rankings'!$O$3:$O147,MATCH(M73,'Default Rankings'!$P$3:$P$77,0),1))</f>
        <v/>
      </c>
    </row>
    <row r="74" spans="7:15" x14ac:dyDescent="0.35">
      <c r="G74" s="12">
        <f t="shared" si="6"/>
        <v>72</v>
      </c>
      <c r="H74" s="18"/>
      <c r="I74" s="37" t="str">
        <f>IF(ISBLANK(H74),"",VLOOKUP(H74,'Default Rankings'!$L$3:$M$77,2,FALSE))</f>
        <v/>
      </c>
      <c r="J74" s="38" t="str">
        <f>IF(ISBLANK(H74),"",INDEX('Default Rankings'!$K$3:$K148,MATCH(H74,'Default Rankings'!$L$3:$L$77,0),1))</f>
        <v/>
      </c>
      <c r="L74" s="12">
        <f t="shared" si="7"/>
        <v>72</v>
      </c>
      <c r="M74" s="18"/>
      <c r="N74" s="37" t="str">
        <f>IF(ISBLANK(M74),"",VLOOKUP(M74,'Default Rankings'!$P$3:$Q$77,2,FALSE))</f>
        <v/>
      </c>
      <c r="O74" s="38" t="str">
        <f>IF(ISBLANK(M74),"",INDEX('Default Rankings'!$O$3:$O148,MATCH(M74,'Default Rankings'!$P$3:$P$77,0),1))</f>
        <v/>
      </c>
    </row>
    <row r="75" spans="7:15" x14ac:dyDescent="0.35">
      <c r="G75" s="12">
        <f t="shared" si="6"/>
        <v>73</v>
      </c>
      <c r="H75" s="18"/>
      <c r="I75" s="37" t="str">
        <f>IF(ISBLANK(H75),"",VLOOKUP(H75,'Default Rankings'!$L$3:$M$77,2,FALSE))</f>
        <v/>
      </c>
      <c r="J75" s="38" t="str">
        <f>IF(ISBLANK(H75),"",INDEX('Default Rankings'!$K$3:$K149,MATCH(H75,'Default Rankings'!$L$3:$L$77,0),1))</f>
        <v/>
      </c>
      <c r="L75" s="12">
        <f t="shared" si="7"/>
        <v>73</v>
      </c>
      <c r="M75" s="18"/>
      <c r="N75" s="37" t="str">
        <f>IF(ISBLANK(M75),"",VLOOKUP(M75,'Default Rankings'!$P$3:$Q$77,2,FALSE))</f>
        <v/>
      </c>
      <c r="O75" s="38" t="str">
        <f>IF(ISBLANK(M75),"",INDEX('Default Rankings'!$O$3:$O149,MATCH(M75,'Default Rankings'!$P$3:$P$77,0),1))</f>
        <v/>
      </c>
    </row>
    <row r="76" spans="7:15" x14ac:dyDescent="0.35">
      <c r="G76" s="12">
        <f t="shared" si="6"/>
        <v>74</v>
      </c>
      <c r="H76" s="18"/>
      <c r="I76" s="37" t="str">
        <f>IF(ISBLANK(H76),"",VLOOKUP(H76,'Default Rankings'!$L$3:$M$77,2,FALSE))</f>
        <v/>
      </c>
      <c r="J76" s="38" t="str">
        <f>IF(ISBLANK(H76),"",INDEX('Default Rankings'!$K$3:$K150,MATCH(H76,'Default Rankings'!$L$3:$L$77,0),1))</f>
        <v/>
      </c>
      <c r="L76" s="12">
        <f t="shared" si="7"/>
        <v>74</v>
      </c>
      <c r="M76" s="18"/>
      <c r="N76" s="37" t="str">
        <f>IF(ISBLANK(M76),"",VLOOKUP(M76,'Default Rankings'!$P$3:$Q$77,2,FALSE))</f>
        <v/>
      </c>
      <c r="O76" s="38" t="str">
        <f>IF(ISBLANK(M76),"",INDEX('Default Rankings'!$O$3:$O150,MATCH(M76,'Default Rankings'!$P$3:$P$77,0),1))</f>
        <v/>
      </c>
    </row>
    <row r="77" spans="7:15" ht="15" thickBot="1" x14ac:dyDescent="0.4">
      <c r="G77" s="13">
        <f t="shared" ref="G77" si="8">G76+1</f>
        <v>75</v>
      </c>
      <c r="H77" s="19"/>
      <c r="I77" s="37" t="str">
        <f>IF(ISBLANK(H77),"",VLOOKUP(H77,'Default Rankings'!$L$3:$M$77,2,FALSE))</f>
        <v/>
      </c>
      <c r="J77" s="38" t="str">
        <f>IF(ISBLANK(H77),"",INDEX('Default Rankings'!$K$3:$K151,MATCH(H77,'Default Rankings'!$L$3:$L$77,0),1))</f>
        <v/>
      </c>
      <c r="L77" s="13">
        <f t="shared" si="7"/>
        <v>75</v>
      </c>
      <c r="M77" s="19"/>
      <c r="N77" s="37" t="str">
        <f>IF(ISBLANK(M77),"",VLOOKUP(M77,'Default Rankings'!$P$3:$Q$77,2,FALSE))</f>
        <v/>
      </c>
      <c r="O77" s="38" t="str">
        <f>IF(ISBLANK(M77),"",INDEX('Default Rankings'!$O$3:$O151,MATCH(M77,'Default Rankings'!$P$3:$P$77,0),1))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08232CA-11D0-4F62-A3B5-FE45563E2CCE}">
          <x14:formula1>
            <xm:f>'Default Rankings'!$H$3:$H$32</xm:f>
          </x14:formula1>
          <xm:sqref>C3:C32</xm:sqref>
        </x14:dataValidation>
        <x14:dataValidation type="list" allowBlank="1" showInputMessage="1" showErrorMessage="1" xr:uid="{6BE1CCB0-9E5D-4E23-BB1F-182F96A22445}">
          <x14:formula1>
            <xm:f>'Default Rankings'!$L$3:$L$77</xm:f>
          </x14:formula1>
          <xm:sqref>H3:H77</xm:sqref>
        </x14:dataValidation>
        <x14:dataValidation type="list" allowBlank="1" showInputMessage="1" showErrorMessage="1" xr:uid="{8D17C9DA-146D-459C-9A36-951FFA7D9E12}">
          <x14:formula1>
            <xm:f>'Default Rankings'!$P$3:$P$77</xm:f>
          </x14:formula1>
          <xm:sqref>M3:M77</xm:sqref>
        </x14:dataValidation>
        <x14:dataValidation type="list" allowBlank="1" showInputMessage="1" showErrorMessage="1" xr:uid="{3D347286-4259-4EF4-8CCA-B47913D6CC49}">
          <x14:formula1>
            <xm:f>'Default Rankings'!$T$3:$T$32</xm:f>
          </x14:formula1>
          <xm:sqref>R3:R32</xm:sqref>
        </x14:dataValidation>
        <x14:dataValidation type="list" allowBlank="1" showInputMessage="1" showErrorMessage="1" xr:uid="{D9E2305C-841E-4C17-8C52-FA502D0960D5}">
          <x14:formula1>
            <xm:f>'Default Rankings'!$X$3:$X$22</xm:f>
          </x14:formula1>
          <xm:sqref>W3:W22</xm:sqref>
        </x14:dataValidation>
        <x14:dataValidation type="list" allowBlank="1" showInputMessage="1" showErrorMessage="1" xr:uid="{32017399-CACC-423D-BD63-14CCE421499E}">
          <x14:formula1>
            <xm:f>'Default Rankings'!$AB$3:$AB$22</xm:f>
          </x14:formula1>
          <xm:sqref>AB3:AB22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2AAA-6C22-4802-B699-7E35D3D4A549}">
  <sheetPr codeName="Sheet5"/>
  <dimension ref="A1:BR20"/>
  <sheetViews>
    <sheetView topLeftCell="F1" workbookViewId="0">
      <selection activeCell="AV6" sqref="AV6"/>
    </sheetView>
  </sheetViews>
  <sheetFormatPr defaultRowHeight="14.5" x14ac:dyDescent="0.35"/>
  <cols>
    <col min="1" max="1" width="2.36328125" style="1" customWidth="1" collapsed="1"/>
    <col min="2" max="2" width="5.90625" style="1" bestFit="1" customWidth="1" collapsed="1"/>
    <col min="3" max="3" width="25.36328125" style="1" bestFit="1" customWidth="1" collapsed="1"/>
    <col min="4" max="4" width="3.7265625" style="1" bestFit="1" customWidth="1" collapsed="1"/>
    <col min="5" max="5" width="4.36328125" style="1" bestFit="1" customWidth="1" collapsed="1"/>
    <col min="6" max="6" width="1.36328125" style="1" bestFit="1" customWidth="1" collapsed="1"/>
    <col min="7" max="7" width="5.90625" style="1" bestFit="1" customWidth="1" collapsed="1"/>
    <col min="8" max="8" width="26" style="1" bestFit="1" customWidth="1" collapsed="1"/>
    <col min="9" max="9" width="3.7265625" style="1" bestFit="1" customWidth="1" collapsed="1"/>
    <col min="10" max="10" width="4.36328125" style="1" bestFit="1" customWidth="1" collapsed="1"/>
    <col min="11" max="11" width="1.36328125" style="1" bestFit="1" customWidth="1" collapsed="1"/>
    <col min="12" max="12" width="5.90625" style="1" bestFit="1" customWidth="1" collapsed="1"/>
    <col min="13" max="13" width="26" style="1" bestFit="1" customWidth="1" collapsed="1"/>
    <col min="14" max="14" width="3.7265625" style="1" bestFit="1" customWidth="1" collapsed="1"/>
    <col min="15" max="15" width="4.36328125" style="1" bestFit="1" customWidth="1" collapsed="1"/>
    <col min="16" max="16" width="1.36328125" style="1" bestFit="1" customWidth="1" collapsed="1"/>
    <col min="17" max="17" width="5.90625" style="1" bestFit="1" customWidth="1" collapsed="1"/>
    <col min="18" max="18" width="26" style="1" bestFit="1" customWidth="1" collapsed="1"/>
    <col min="19" max="19" width="3.7265625" style="1" bestFit="1" customWidth="1" collapsed="1"/>
    <col min="20" max="20" width="4.36328125" style="1" bestFit="1" customWidth="1" collapsed="1"/>
    <col min="21" max="21" width="1.36328125" style="1" bestFit="1" customWidth="1" collapsed="1"/>
    <col min="22" max="22" width="5.90625" style="1" bestFit="1" customWidth="1" collapsed="1"/>
    <col min="23" max="23" width="26" style="1" bestFit="1" customWidth="1" collapsed="1"/>
    <col min="24" max="24" width="3.7265625" style="1" bestFit="1" customWidth="1" collapsed="1"/>
    <col min="25" max="25" width="4.36328125" style="1" bestFit="1" customWidth="1" collapsed="1"/>
    <col min="26" max="26" width="1.36328125" style="1" bestFit="1" customWidth="1" collapsed="1"/>
    <col min="27" max="27" width="5.90625" style="1" bestFit="1" customWidth="1" collapsed="1"/>
    <col min="28" max="28" width="26" style="1" bestFit="1" customWidth="1" collapsed="1"/>
    <col min="29" max="29" width="3.7265625" style="1" bestFit="1" customWidth="1" collapsed="1"/>
    <col min="30" max="30" width="4.36328125" style="1" bestFit="1" customWidth="1" collapsed="1"/>
    <col min="31" max="31" width="1.36328125" style="1" bestFit="1" customWidth="1" collapsed="1"/>
    <col min="32" max="32" width="5.90625" style="1" bestFit="1" customWidth="1" collapsed="1"/>
    <col min="33" max="33" width="26" style="1" bestFit="1" customWidth="1" collapsed="1"/>
    <col min="34" max="34" width="3.7265625" style="1" bestFit="1" customWidth="1" collapsed="1"/>
    <col min="35" max="35" width="4.36328125" style="1" bestFit="1" customWidth="1" collapsed="1"/>
    <col min="36" max="36" width="1.36328125" style="1" bestFit="1" customWidth="1" collapsed="1"/>
    <col min="37" max="37" width="5.90625" style="1" bestFit="1" customWidth="1" collapsed="1"/>
    <col min="38" max="38" width="26" style="1" bestFit="1" customWidth="1" collapsed="1"/>
    <col min="39" max="39" width="3.7265625" style="1" bestFit="1" customWidth="1" collapsed="1"/>
    <col min="40" max="40" width="4.36328125" style="1" bestFit="1" customWidth="1" collapsed="1"/>
    <col min="41" max="41" width="1.36328125" style="1" bestFit="1" customWidth="1" collapsed="1"/>
    <col min="42" max="42" width="5.90625" style="1" bestFit="1" customWidth="1" collapsed="1"/>
    <col min="43" max="43" width="26" style="1" bestFit="1" customWidth="1" collapsed="1"/>
    <col min="44" max="44" width="3.7265625" style="1" bestFit="1" customWidth="1" collapsed="1"/>
    <col min="45" max="45" width="4.36328125" style="1" bestFit="1" customWidth="1" collapsed="1"/>
    <col min="46" max="46" width="1.36328125" style="1" bestFit="1" customWidth="1" collapsed="1"/>
    <col min="47" max="47" width="5.90625" style="1" bestFit="1" customWidth="1" collapsed="1"/>
    <col min="48" max="48" width="26" style="1" bestFit="1" customWidth="1" collapsed="1"/>
    <col min="49" max="49" width="3.7265625" style="1" bestFit="1" customWidth="1" collapsed="1"/>
    <col min="50" max="50" width="4.36328125" style="1" bestFit="1" customWidth="1" collapsed="1"/>
    <col min="51" max="51" width="1.36328125" style="1" bestFit="1" customWidth="1" collapsed="1"/>
    <col min="52" max="52" width="5.90625" style="1" bestFit="1" customWidth="1" collapsed="1"/>
    <col min="53" max="53" width="26" style="1" bestFit="1" customWidth="1" collapsed="1"/>
    <col min="54" max="54" width="3.7265625" style="1" bestFit="1" customWidth="1" collapsed="1"/>
    <col min="55" max="55" width="4.36328125" style="1" bestFit="1" customWidth="1" collapsed="1"/>
    <col min="56" max="56" width="1.36328125" style="1" bestFit="1" customWidth="1" collapsed="1"/>
    <col min="57" max="57" width="5.90625" style="1" bestFit="1" customWidth="1" collapsed="1"/>
    <col min="58" max="58" width="26" style="1" bestFit="1" customWidth="1" collapsed="1"/>
    <col min="59" max="59" width="3.7265625" style="1" bestFit="1" customWidth="1" collapsed="1"/>
    <col min="60" max="60" width="4.36328125" style="1" bestFit="1" customWidth="1" collapsed="1"/>
    <col min="61" max="61" width="1.36328125" style="1" bestFit="1" customWidth="1" collapsed="1"/>
    <col min="62" max="62" width="5.90625" style="1" bestFit="1" customWidth="1" collapsed="1"/>
    <col min="63" max="63" width="26" style="1" bestFit="1" customWidth="1" collapsed="1"/>
    <col min="64" max="64" width="3.7265625" style="1" bestFit="1" customWidth="1" collapsed="1"/>
    <col min="65" max="65" width="4.36328125" style="1" bestFit="1" customWidth="1" collapsed="1"/>
    <col min="66" max="66" width="1.36328125" style="1" bestFit="1" customWidth="1" collapsed="1"/>
    <col min="67" max="67" width="5.90625" style="1" bestFit="1" customWidth="1" collapsed="1"/>
    <col min="68" max="68" width="26" style="1" bestFit="1" customWidth="1" collapsed="1"/>
    <col min="69" max="69" width="3.7265625" style="1" bestFit="1" customWidth="1" collapsed="1"/>
    <col min="70" max="70" width="4.36328125" style="1" bestFit="1" customWidth="1" collapsed="1"/>
    <col min="71" max="16384" width="8.7265625" style="1" collapsed="1"/>
  </cols>
  <sheetData>
    <row r="1" spans="1:70" ht="8.5" customHeight="1" thickBot="1" x14ac:dyDescent="0.4">
      <c r="B1" s="29"/>
      <c r="G1" s="29"/>
      <c r="L1" s="29"/>
      <c r="Q1" s="29"/>
      <c r="V1" s="29"/>
      <c r="AA1" s="29"/>
      <c r="AZ1" s="29"/>
      <c r="BJ1" s="29"/>
    </row>
    <row r="2" spans="1:70" ht="15" thickBot="1" x14ac:dyDescent="0.4">
      <c r="A2" s="29"/>
      <c r="B2" s="31"/>
      <c r="C2" s="35" t="str">
        <f>'League Settings'!H5</f>
        <v>1st</v>
      </c>
      <c r="D2" s="49" t="s">
        <v>32</v>
      </c>
      <c r="E2" s="15" t="s">
        <v>917</v>
      </c>
      <c r="F2" s="30"/>
      <c r="G2" s="31"/>
      <c r="H2" s="35" t="str">
        <f>'League Settings'!H6</f>
        <v>2nd</v>
      </c>
      <c r="I2" s="49" t="s">
        <v>32</v>
      </c>
      <c r="J2" s="15" t="s">
        <v>917</v>
      </c>
      <c r="K2" s="30"/>
      <c r="L2" s="31"/>
      <c r="M2" s="35" t="str">
        <f>'League Settings'!H7</f>
        <v>3rd</v>
      </c>
      <c r="N2" s="49" t="s">
        <v>32</v>
      </c>
      <c r="O2" s="15" t="s">
        <v>917</v>
      </c>
      <c r="P2" s="30"/>
      <c r="Q2" s="31"/>
      <c r="R2" s="35" t="str">
        <f>'League Settings'!H8</f>
        <v>4th</v>
      </c>
      <c r="S2" s="49" t="s">
        <v>32</v>
      </c>
      <c r="T2" s="15" t="s">
        <v>917</v>
      </c>
      <c r="U2" s="30"/>
      <c r="V2" s="31"/>
      <c r="W2" s="35" t="str">
        <f>'League Settings'!H9</f>
        <v>5th</v>
      </c>
      <c r="X2" s="49" t="s">
        <v>32</v>
      </c>
      <c r="Y2" s="15" t="s">
        <v>917</v>
      </c>
      <c r="Z2" s="30"/>
      <c r="AA2" s="31"/>
      <c r="AB2" s="35" t="str">
        <f>'League Settings'!H10</f>
        <v>6th</v>
      </c>
      <c r="AC2" s="49" t="s">
        <v>32</v>
      </c>
      <c r="AD2" s="15" t="s">
        <v>917</v>
      </c>
      <c r="AF2" s="31"/>
      <c r="AG2" s="35" t="str">
        <f>'League Settings'!H11</f>
        <v>7th</v>
      </c>
      <c r="AH2" s="49" t="s">
        <v>32</v>
      </c>
      <c r="AI2" s="15" t="s">
        <v>917</v>
      </c>
      <c r="AK2" s="31"/>
      <c r="AL2" s="35" t="str">
        <f>'League Settings'!H12</f>
        <v>8th</v>
      </c>
      <c r="AM2" s="49" t="s">
        <v>32</v>
      </c>
      <c r="AN2" s="15" t="s">
        <v>917</v>
      </c>
      <c r="AP2" s="31"/>
      <c r="AQ2" s="35" t="str">
        <f>'League Settings'!H13</f>
        <v>9th</v>
      </c>
      <c r="AR2" s="49" t="s">
        <v>32</v>
      </c>
      <c r="AS2" s="15" t="s">
        <v>917</v>
      </c>
      <c r="AU2" s="31"/>
      <c r="AV2" s="35" t="str">
        <f>'League Settings'!H14</f>
        <v>10th</v>
      </c>
      <c r="AW2" s="49" t="s">
        <v>32</v>
      </c>
      <c r="AX2" s="15" t="s">
        <v>917</v>
      </c>
      <c r="AZ2" s="31"/>
      <c r="BA2" s="35" t="str">
        <f>'League Settings'!H15</f>
        <v>11th</v>
      </c>
      <c r="BB2" s="49" t="s">
        <v>32</v>
      </c>
      <c r="BC2" s="15" t="s">
        <v>917</v>
      </c>
      <c r="BE2" s="31"/>
      <c r="BF2" s="35" t="str">
        <f>'League Settings'!H16</f>
        <v>12th</v>
      </c>
      <c r="BG2" s="49" t="s">
        <v>32</v>
      </c>
      <c r="BH2" s="15" t="s">
        <v>917</v>
      </c>
      <c r="BJ2" s="31"/>
      <c r="BK2" s="35" t="str">
        <f>'League Settings'!H17</f>
        <v>13th</v>
      </c>
      <c r="BL2" s="49" t="s">
        <v>32</v>
      </c>
      <c r="BM2" s="15" t="s">
        <v>917</v>
      </c>
      <c r="BO2" s="31"/>
      <c r="BP2" s="35" t="str">
        <f>'League Settings'!H18</f>
        <v>14th</v>
      </c>
      <c r="BQ2" s="49" t="s">
        <v>32</v>
      </c>
      <c r="BR2" s="15" t="s">
        <v>917</v>
      </c>
    </row>
    <row r="3" spans="1:70" x14ac:dyDescent="0.35">
      <c r="B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C3" s="37"/>
      <c r="D3" s="50"/>
      <c r="E3" s="47"/>
      <c r="G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H3" s="37" t="s">
        <v>970</v>
      </c>
      <c r="I3" s="50" t="s">
        <v>3</v>
      </c>
      <c r="J3" s="38">
        <v>46</v>
      </c>
      <c r="L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M3" s="37"/>
      <c r="N3" s="50"/>
      <c r="O3" s="38"/>
      <c r="Q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R3" s="37"/>
      <c r="S3" s="50"/>
      <c r="T3" s="38"/>
      <c r="V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W3" s="37"/>
      <c r="X3" s="50"/>
      <c r="Y3" s="38"/>
      <c r="AA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B3" s="37"/>
      <c r="AC3" s="50"/>
      <c r="AD3" s="38"/>
      <c r="AF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G3" s="37"/>
      <c r="AH3" s="50"/>
      <c r="AI3" s="38"/>
      <c r="AK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L3" s="37"/>
      <c r="AM3" s="50"/>
      <c r="AN3" s="38"/>
      <c r="AP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Q3" s="37"/>
      <c r="AR3" s="50"/>
      <c r="AS3" s="38"/>
      <c r="AU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AV3" s="37" t="s">
        <v>919</v>
      </c>
      <c r="AW3" s="50" t="s">
        <v>3</v>
      </c>
      <c r="AX3" s="38">
        <v>37</v>
      </c>
      <c r="AZ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A3" s="37"/>
      <c r="BB3" s="50"/>
      <c r="BC3" s="38"/>
      <c r="BE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F3" s="37"/>
      <c r="BG3" s="50"/>
      <c r="BH3" s="38"/>
      <c r="BJ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K3" s="37"/>
      <c r="BL3" s="50"/>
      <c r="BM3" s="38"/>
      <c r="BO3" s="36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QB</v>
      </c>
      <c r="BP3" s="37"/>
      <c r="BQ3" s="50"/>
      <c r="BR3" s="38"/>
    </row>
    <row r="4" spans="1:70" x14ac:dyDescent="0.35">
      <c r="B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4" s="37" t="s">
        <v>922</v>
      </c>
      <c r="D4" s="50" t="s">
        <v>4</v>
      </c>
      <c r="E4" s="47">
        <v>1</v>
      </c>
      <c r="G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H4" s="37" t="s">
        <v>954</v>
      </c>
      <c r="I4" s="50" t="s">
        <v>4</v>
      </c>
      <c r="J4" s="38">
        <v>2</v>
      </c>
      <c r="L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M4" s="37" t="s">
        <v>923</v>
      </c>
      <c r="N4" s="50" t="s">
        <v>4</v>
      </c>
      <c r="O4" s="38">
        <v>3</v>
      </c>
      <c r="Q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R4" s="37" t="s">
        <v>957</v>
      </c>
      <c r="S4" s="50" t="s">
        <v>4</v>
      </c>
      <c r="T4" s="38">
        <v>4</v>
      </c>
      <c r="V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4" s="37" t="s">
        <v>959</v>
      </c>
      <c r="X4" s="50" t="s">
        <v>4</v>
      </c>
      <c r="Y4" s="38">
        <v>5</v>
      </c>
      <c r="AA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B4" s="37" t="s">
        <v>962</v>
      </c>
      <c r="AC4" s="50" t="s">
        <v>4</v>
      </c>
      <c r="AD4" s="38">
        <v>8</v>
      </c>
      <c r="AF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G4" s="37" t="s">
        <v>924</v>
      </c>
      <c r="AH4" s="50" t="s">
        <v>4</v>
      </c>
      <c r="AI4" s="38">
        <v>9</v>
      </c>
      <c r="AK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L4" s="37" t="s">
        <v>965</v>
      </c>
      <c r="AM4" s="50" t="s">
        <v>4</v>
      </c>
      <c r="AN4" s="38">
        <v>10</v>
      </c>
      <c r="AP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4" s="37" t="s">
        <v>964</v>
      </c>
      <c r="AR4" s="50" t="s">
        <v>4</v>
      </c>
      <c r="AS4" s="38">
        <v>12</v>
      </c>
      <c r="AU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V4" s="37"/>
      <c r="AW4" s="50"/>
      <c r="AX4" s="38">
        <v>10</v>
      </c>
      <c r="AZ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A4" s="37"/>
      <c r="BB4" s="50"/>
      <c r="BC4" s="38"/>
      <c r="BE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F4" s="37"/>
      <c r="BG4" s="50"/>
      <c r="BH4" s="38"/>
      <c r="BJ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K4" s="37"/>
      <c r="BL4" s="50"/>
      <c r="BM4" s="38"/>
      <c r="BO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P4" s="37"/>
      <c r="BQ4" s="50"/>
      <c r="BR4" s="38"/>
    </row>
    <row r="5" spans="1:70" x14ac:dyDescent="0.35">
      <c r="B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C5" s="37" t="s">
        <v>991</v>
      </c>
      <c r="D5" s="50" t="s">
        <v>4</v>
      </c>
      <c r="E5" s="47">
        <v>25</v>
      </c>
      <c r="G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H5" s="37"/>
      <c r="I5" s="50"/>
      <c r="J5" s="38"/>
      <c r="L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M5" s="37"/>
      <c r="N5" s="50"/>
      <c r="O5" s="38"/>
      <c r="Q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R5" s="37"/>
      <c r="S5" s="50"/>
      <c r="T5" s="38"/>
      <c r="V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W5" s="37" t="s">
        <v>990</v>
      </c>
      <c r="X5" s="50" t="s">
        <v>4</v>
      </c>
      <c r="Y5" s="38">
        <v>21</v>
      </c>
      <c r="AA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B5" s="37"/>
      <c r="AC5" s="50"/>
      <c r="AD5" s="38"/>
      <c r="AF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G5" s="37" t="s">
        <v>958</v>
      </c>
      <c r="AH5" s="50" t="s">
        <v>4</v>
      </c>
      <c r="AI5" s="38">
        <v>17</v>
      </c>
      <c r="AK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L5" s="37"/>
      <c r="AM5" s="50"/>
      <c r="AN5" s="38"/>
      <c r="AP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Q5" s="37" t="s">
        <v>963</v>
      </c>
      <c r="AR5" s="50" t="s">
        <v>4</v>
      </c>
      <c r="AS5" s="38">
        <v>13</v>
      </c>
      <c r="AU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AV5" s="37"/>
      <c r="AW5" s="50"/>
      <c r="AX5" s="38"/>
      <c r="AZ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A5" s="37"/>
      <c r="BB5" s="50"/>
      <c r="BC5" s="38"/>
      <c r="BE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F5" s="37"/>
      <c r="BG5" s="50"/>
      <c r="BH5" s="38"/>
      <c r="BJ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K5" s="37"/>
      <c r="BL5" s="50"/>
      <c r="BM5" s="38"/>
      <c r="BO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RB</v>
      </c>
      <c r="BP5" s="37"/>
      <c r="BQ5" s="50"/>
      <c r="BR5" s="38"/>
    </row>
    <row r="6" spans="1:70" x14ac:dyDescent="0.35">
      <c r="B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6" s="37"/>
      <c r="D6" s="50"/>
      <c r="E6" s="47"/>
      <c r="G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H6" s="37"/>
      <c r="I6" s="50"/>
      <c r="J6" s="38"/>
      <c r="L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M6" s="37" t="s">
        <v>961</v>
      </c>
      <c r="N6" s="50" t="s">
        <v>5</v>
      </c>
      <c r="O6" s="38">
        <v>14</v>
      </c>
      <c r="Q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R6" s="37"/>
      <c r="S6" s="50"/>
      <c r="T6" s="38"/>
      <c r="V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6" s="37"/>
      <c r="X6" s="50"/>
      <c r="Y6" s="38"/>
      <c r="AA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B6" s="37" t="s">
        <v>966</v>
      </c>
      <c r="AC6" s="50" t="s">
        <v>5</v>
      </c>
      <c r="AD6" s="38">
        <v>11</v>
      </c>
      <c r="AF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G6" s="37"/>
      <c r="AH6" s="50"/>
      <c r="AI6" s="38"/>
      <c r="AK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L6" s="37" t="s">
        <v>926</v>
      </c>
      <c r="AM6" s="50" t="s">
        <v>5</v>
      </c>
      <c r="AN6" s="38">
        <v>7</v>
      </c>
      <c r="AP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6" s="37"/>
      <c r="AR6" s="50"/>
      <c r="AS6" s="38"/>
      <c r="AU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V6" s="37" t="s">
        <v>925</v>
      </c>
      <c r="AW6" s="50" t="s">
        <v>5</v>
      </c>
      <c r="AX6" s="38">
        <v>6</v>
      </c>
      <c r="AZ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A6" s="37"/>
      <c r="BB6" s="50"/>
      <c r="BC6" s="38"/>
      <c r="BE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F6" s="37"/>
      <c r="BG6" s="50"/>
      <c r="BH6" s="38"/>
      <c r="BJ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K6" s="37"/>
      <c r="BL6" s="50"/>
      <c r="BM6" s="38"/>
      <c r="BO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P6" s="37"/>
      <c r="BQ6" s="50"/>
      <c r="BR6" s="38"/>
    </row>
    <row r="7" spans="1:70" x14ac:dyDescent="0.35">
      <c r="B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C7" s="37"/>
      <c r="D7" s="50"/>
      <c r="E7" s="47"/>
      <c r="G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H7" s="37"/>
      <c r="I7" s="50"/>
      <c r="J7" s="38"/>
      <c r="L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M7" s="37"/>
      <c r="N7" s="50"/>
      <c r="O7" s="38"/>
      <c r="Q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R7" s="37"/>
      <c r="S7" s="50"/>
      <c r="T7" s="38"/>
      <c r="V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W7" s="37"/>
      <c r="X7" s="50"/>
      <c r="Y7" s="38"/>
      <c r="AA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B7" s="37"/>
      <c r="AC7" s="50"/>
      <c r="AD7" s="38"/>
      <c r="AF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G7" s="37"/>
      <c r="AH7" s="50"/>
      <c r="AI7" s="38"/>
      <c r="AK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L7" s="37"/>
      <c r="AM7" s="50"/>
      <c r="AN7" s="38"/>
      <c r="AP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Q7" s="37"/>
      <c r="AR7" s="50"/>
      <c r="AS7" s="38"/>
      <c r="AU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AV7" s="37"/>
      <c r="AW7" s="50"/>
      <c r="AX7" s="38"/>
      <c r="AZ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A7" s="37"/>
      <c r="BB7" s="50"/>
      <c r="BC7" s="38"/>
      <c r="BE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F7" s="37"/>
      <c r="BG7" s="50"/>
      <c r="BH7" s="38"/>
      <c r="BJ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K7" s="37"/>
      <c r="BL7" s="50"/>
      <c r="BM7" s="38"/>
      <c r="BO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WR</v>
      </c>
      <c r="BP7" s="37"/>
      <c r="BQ7" s="50"/>
      <c r="BR7" s="38"/>
    </row>
    <row r="8" spans="1:70" x14ac:dyDescent="0.35">
      <c r="B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C8" s="37"/>
      <c r="D8" s="50"/>
      <c r="E8" s="47"/>
      <c r="G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H8" s="37"/>
      <c r="I8" s="50"/>
      <c r="J8" s="38"/>
      <c r="L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M8" s="37"/>
      <c r="N8" s="50"/>
      <c r="O8" s="38"/>
      <c r="Q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R8" s="37" t="s">
        <v>927</v>
      </c>
      <c r="S8" s="50" t="s">
        <v>7</v>
      </c>
      <c r="T8" s="38">
        <v>15</v>
      </c>
      <c r="V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W8" s="37"/>
      <c r="X8" s="50"/>
      <c r="Y8" s="38"/>
      <c r="AA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B8" s="37"/>
      <c r="AC8" s="50"/>
      <c r="AD8" s="38"/>
      <c r="AF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G8" s="37"/>
      <c r="AH8" s="50"/>
      <c r="AI8" s="38"/>
      <c r="AK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L8" s="37"/>
      <c r="AM8" s="50"/>
      <c r="AN8" s="38"/>
      <c r="AP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Q8" s="37"/>
      <c r="AR8" s="50"/>
      <c r="AS8" s="38"/>
      <c r="AU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AV8" s="37"/>
      <c r="AW8" s="50"/>
      <c r="AX8" s="38"/>
      <c r="AZ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A8" s="37"/>
      <c r="BB8" s="50"/>
      <c r="BC8" s="38"/>
      <c r="BE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F8" s="37"/>
      <c r="BG8" s="50"/>
      <c r="BH8" s="38"/>
      <c r="BJ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K8" s="37"/>
      <c r="BL8" s="50"/>
      <c r="BM8" s="38"/>
      <c r="BO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TE</v>
      </c>
      <c r="BP8" s="37"/>
      <c r="BQ8" s="50"/>
      <c r="BR8" s="38"/>
    </row>
    <row r="9" spans="1:70" x14ac:dyDescent="0.35">
      <c r="B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C9" s="37"/>
      <c r="D9" s="50"/>
      <c r="E9" s="47"/>
      <c r="G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H9" s="37"/>
      <c r="I9" s="50"/>
      <c r="J9" s="38"/>
      <c r="L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M9" s="37"/>
      <c r="N9" s="50"/>
      <c r="O9" s="38"/>
      <c r="Q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R9" s="37"/>
      <c r="S9" s="50"/>
      <c r="T9" s="38"/>
      <c r="V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W9" s="37"/>
      <c r="X9" s="50"/>
      <c r="Y9" s="38"/>
      <c r="AA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B9" s="37"/>
      <c r="AC9" s="50"/>
      <c r="AD9" s="38"/>
      <c r="AF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G9" s="37"/>
      <c r="AH9" s="50"/>
      <c r="AI9" s="38"/>
      <c r="AK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L9" s="37"/>
      <c r="AM9" s="50"/>
      <c r="AN9" s="38"/>
      <c r="AP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Q9" s="37"/>
      <c r="AR9" s="50"/>
      <c r="AS9" s="38"/>
      <c r="AU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AV9" s="37"/>
      <c r="AW9" s="50"/>
      <c r="AX9" s="38"/>
      <c r="AZ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A9" s="37"/>
      <c r="BB9" s="50"/>
      <c r="BC9" s="38"/>
      <c r="BE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F9" s="37"/>
      <c r="BG9" s="50"/>
      <c r="BH9" s="38"/>
      <c r="BJ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K9" s="37"/>
      <c r="BL9" s="50"/>
      <c r="BM9" s="38"/>
      <c r="BO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FLEX</v>
      </c>
      <c r="BP9" s="37"/>
      <c r="BQ9" s="50"/>
      <c r="BR9" s="38"/>
    </row>
    <row r="10" spans="1:70" x14ac:dyDescent="0.35">
      <c r="B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C10" s="37"/>
      <c r="D10" s="50"/>
      <c r="E10" s="47"/>
      <c r="G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H10" s="37"/>
      <c r="I10" s="50"/>
      <c r="J10" s="38"/>
      <c r="L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M10" s="37"/>
      <c r="N10" s="50"/>
      <c r="O10" s="38"/>
      <c r="Q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R10" s="37"/>
      <c r="S10" s="50"/>
      <c r="T10" s="38"/>
      <c r="V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W10" s="37"/>
      <c r="X10" s="50"/>
      <c r="Y10" s="38"/>
      <c r="AA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B10" s="37"/>
      <c r="AC10" s="50"/>
      <c r="AD10" s="38"/>
      <c r="AF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G10" s="37"/>
      <c r="AH10" s="50"/>
      <c r="AI10" s="38"/>
      <c r="AK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L10" s="37"/>
      <c r="AM10" s="50"/>
      <c r="AN10" s="38"/>
      <c r="AP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Q10" s="37"/>
      <c r="AR10" s="50"/>
      <c r="AS10" s="38"/>
      <c r="AU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AV10" s="37"/>
      <c r="AW10" s="50"/>
      <c r="AX10" s="38"/>
      <c r="AZ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A10" s="37"/>
      <c r="BB10" s="50"/>
      <c r="BC10" s="38"/>
      <c r="BE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F10" s="37"/>
      <c r="BG10" s="50"/>
      <c r="BH10" s="38"/>
      <c r="BJ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K10" s="37"/>
      <c r="BL10" s="50"/>
      <c r="BM10" s="38"/>
      <c r="BO10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DST</v>
      </c>
      <c r="BP10" s="37"/>
      <c r="BQ10" s="50"/>
      <c r="BR10" s="38"/>
    </row>
    <row r="11" spans="1:70" x14ac:dyDescent="0.35">
      <c r="B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C11" s="37"/>
      <c r="D11" s="50"/>
      <c r="E11" s="47"/>
      <c r="G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H11" s="37"/>
      <c r="I11" s="50"/>
      <c r="J11" s="38"/>
      <c r="L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M11" s="37"/>
      <c r="N11" s="50"/>
      <c r="O11" s="38"/>
      <c r="Q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R11" s="37"/>
      <c r="S11" s="50"/>
      <c r="T11" s="38"/>
      <c r="V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W11" s="37"/>
      <c r="X11" s="50"/>
      <c r="Y11" s="38"/>
      <c r="AA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B11" s="37"/>
      <c r="AC11" s="50"/>
      <c r="AD11" s="38"/>
      <c r="AF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G11" s="37"/>
      <c r="AH11" s="50"/>
      <c r="AI11" s="38"/>
      <c r="AK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L11" s="37"/>
      <c r="AM11" s="50"/>
      <c r="AN11" s="38"/>
      <c r="AP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Q11" s="37"/>
      <c r="AR11" s="50"/>
      <c r="AS11" s="38"/>
      <c r="AU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AV11" s="37"/>
      <c r="AW11" s="50"/>
      <c r="AX11" s="38"/>
      <c r="AZ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A11" s="37"/>
      <c r="BB11" s="50"/>
      <c r="BC11" s="38"/>
      <c r="BE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F11" s="37"/>
      <c r="BG11" s="50"/>
      <c r="BH11" s="38"/>
      <c r="BJ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K11" s="37"/>
      <c r="BL11" s="50"/>
      <c r="BM11" s="38"/>
      <c r="BO11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K</v>
      </c>
      <c r="BP11" s="37"/>
      <c r="BQ11" s="50"/>
      <c r="BR11" s="38"/>
    </row>
    <row r="12" spans="1:70" x14ac:dyDescent="0.35">
      <c r="B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2" s="37"/>
      <c r="D12" s="50"/>
      <c r="E12" s="47"/>
      <c r="G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2" s="37"/>
      <c r="I12" s="50"/>
      <c r="J12" s="38"/>
      <c r="L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2" s="37"/>
      <c r="N12" s="50"/>
      <c r="O12" s="38"/>
      <c r="Q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2" s="37"/>
      <c r="S12" s="50"/>
      <c r="T12" s="38"/>
      <c r="V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2" s="37"/>
      <c r="X12" s="50"/>
      <c r="Y12" s="38"/>
      <c r="AA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2" s="37"/>
      <c r="AC12" s="50"/>
      <c r="AD12" s="38"/>
      <c r="AF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2" s="37"/>
      <c r="AH12" s="50"/>
      <c r="AI12" s="38"/>
      <c r="AK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2" s="37"/>
      <c r="AM12" s="50"/>
      <c r="AN12" s="38"/>
      <c r="AP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2" s="37"/>
      <c r="AR12" s="50"/>
      <c r="AS12" s="38"/>
      <c r="AU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2" s="37"/>
      <c r="AW12" s="50"/>
      <c r="AX12" s="38"/>
      <c r="AZ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2" s="37"/>
      <c r="BB12" s="50"/>
      <c r="BC12" s="38"/>
      <c r="BE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2" s="37"/>
      <c r="BG12" s="50"/>
      <c r="BH12" s="38"/>
      <c r="BJ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2" s="37"/>
      <c r="BL12" s="50"/>
      <c r="BM12" s="38"/>
      <c r="BO12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2" s="37"/>
      <c r="BQ12" s="50"/>
      <c r="BR12" s="38"/>
    </row>
    <row r="13" spans="1:70" x14ac:dyDescent="0.35">
      <c r="B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3" s="37"/>
      <c r="D13" s="50"/>
      <c r="E13" s="47"/>
      <c r="G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3" s="37"/>
      <c r="I13" s="50"/>
      <c r="J13" s="38"/>
      <c r="L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3" s="37"/>
      <c r="N13" s="50"/>
      <c r="O13" s="38"/>
      <c r="Q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3" s="37"/>
      <c r="S13" s="50"/>
      <c r="T13" s="38"/>
      <c r="V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3" s="37"/>
      <c r="X13" s="50"/>
      <c r="Y13" s="38"/>
      <c r="AA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3" s="37"/>
      <c r="AC13" s="50"/>
      <c r="AD13" s="38"/>
      <c r="AF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3" s="37"/>
      <c r="AH13" s="50"/>
      <c r="AI13" s="38"/>
      <c r="AK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3" s="37"/>
      <c r="AM13" s="50"/>
      <c r="AN13" s="38"/>
      <c r="AP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3" s="37"/>
      <c r="AR13" s="50"/>
      <c r="AS13" s="38"/>
      <c r="AU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3" s="37"/>
      <c r="AW13" s="50"/>
      <c r="AX13" s="38"/>
      <c r="AZ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3" s="37"/>
      <c r="BB13" s="50"/>
      <c r="BC13" s="38"/>
      <c r="BE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3" s="37"/>
      <c r="BG13" s="50"/>
      <c r="BH13" s="38"/>
      <c r="BJ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3" s="37"/>
      <c r="BL13" s="50"/>
      <c r="BM13" s="38"/>
      <c r="BO13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3" s="37"/>
      <c r="BQ13" s="50"/>
      <c r="BR13" s="38"/>
    </row>
    <row r="14" spans="1:70" x14ac:dyDescent="0.35">
      <c r="B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4" s="37"/>
      <c r="D14" s="50"/>
      <c r="E14" s="47"/>
      <c r="G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4" s="37"/>
      <c r="I14" s="50"/>
      <c r="J14" s="38"/>
      <c r="L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4" s="37"/>
      <c r="N14" s="50"/>
      <c r="O14" s="38"/>
      <c r="Q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4" s="37"/>
      <c r="S14" s="50"/>
      <c r="T14" s="38"/>
      <c r="V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4" s="37"/>
      <c r="X14" s="50"/>
      <c r="Y14" s="38"/>
      <c r="AA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4" s="37"/>
      <c r="AC14" s="50"/>
      <c r="AD14" s="38"/>
      <c r="AF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4" s="37"/>
      <c r="AH14" s="50"/>
      <c r="AI14" s="38"/>
      <c r="AK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4" s="37"/>
      <c r="AM14" s="50"/>
      <c r="AN14" s="38"/>
      <c r="AP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4" s="37"/>
      <c r="AR14" s="50"/>
      <c r="AS14" s="38"/>
      <c r="AU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4" s="37"/>
      <c r="AW14" s="50"/>
      <c r="AX14" s="38"/>
      <c r="AZ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4" s="37"/>
      <c r="BB14" s="50"/>
      <c r="BC14" s="38"/>
      <c r="BE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4" s="37"/>
      <c r="BG14" s="50"/>
      <c r="BH14" s="38"/>
      <c r="BJ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4" s="37"/>
      <c r="BL14" s="50"/>
      <c r="BM14" s="38"/>
      <c r="BO14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4" s="37"/>
      <c r="BQ14" s="50"/>
      <c r="BR14" s="38"/>
    </row>
    <row r="15" spans="1:70" x14ac:dyDescent="0.35">
      <c r="B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5" s="37"/>
      <c r="D15" s="50"/>
      <c r="E15" s="47"/>
      <c r="G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5" s="37"/>
      <c r="I15" s="50"/>
      <c r="J15" s="38"/>
      <c r="L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5" s="37"/>
      <c r="N15" s="50"/>
      <c r="O15" s="38"/>
      <c r="Q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5" s="37"/>
      <c r="S15" s="50"/>
      <c r="T15" s="38"/>
      <c r="V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5" s="37"/>
      <c r="X15" s="50"/>
      <c r="Y15" s="38"/>
      <c r="AA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5" s="37"/>
      <c r="AC15" s="50"/>
      <c r="AD15" s="38"/>
      <c r="AF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5" s="37"/>
      <c r="AH15" s="50"/>
      <c r="AI15" s="38"/>
      <c r="AK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5" s="37"/>
      <c r="AM15" s="50"/>
      <c r="AN15" s="38"/>
      <c r="AP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5" s="37"/>
      <c r="AR15" s="50"/>
      <c r="AS15" s="38"/>
      <c r="AU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5" s="37"/>
      <c r="AW15" s="50"/>
      <c r="AX15" s="38"/>
      <c r="AZ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5" s="37"/>
      <c r="BB15" s="50"/>
      <c r="BC15" s="38"/>
      <c r="BE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5" s="37"/>
      <c r="BG15" s="50"/>
      <c r="BH15" s="38"/>
      <c r="BJ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5" s="37"/>
      <c r="BL15" s="50"/>
      <c r="BM15" s="38"/>
      <c r="BO15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5" s="37"/>
      <c r="BQ15" s="50"/>
      <c r="BR15" s="38"/>
    </row>
    <row r="16" spans="1:70" x14ac:dyDescent="0.35">
      <c r="B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6" s="37"/>
      <c r="D16" s="50"/>
      <c r="E16" s="47"/>
      <c r="G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6" s="37"/>
      <c r="I16" s="50"/>
      <c r="J16" s="38"/>
      <c r="L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6" s="37"/>
      <c r="N16" s="50"/>
      <c r="O16" s="38"/>
      <c r="Q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6" s="37"/>
      <c r="S16" s="50"/>
      <c r="T16" s="38"/>
      <c r="V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6" s="37"/>
      <c r="X16" s="50"/>
      <c r="Y16" s="38"/>
      <c r="AA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6" s="37"/>
      <c r="AC16" s="50"/>
      <c r="AD16" s="38"/>
      <c r="AF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6" s="37"/>
      <c r="AH16" s="50"/>
      <c r="AI16" s="38"/>
      <c r="AK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6" s="37"/>
      <c r="AM16" s="50"/>
      <c r="AN16" s="38"/>
      <c r="AP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6" s="37"/>
      <c r="AR16" s="50"/>
      <c r="AS16" s="38"/>
      <c r="AU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6" s="37"/>
      <c r="AW16" s="50"/>
      <c r="AX16" s="38"/>
      <c r="AZ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6" s="37"/>
      <c r="BB16" s="50"/>
      <c r="BC16" s="38"/>
      <c r="BE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6" s="37"/>
      <c r="BG16" s="50"/>
      <c r="BH16" s="38"/>
      <c r="BJ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6" s="37"/>
      <c r="BL16" s="50"/>
      <c r="BM16" s="38"/>
      <c r="BO16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6" s="37"/>
      <c r="BQ16" s="50"/>
      <c r="BR16" s="38"/>
    </row>
    <row r="17" spans="2:70" x14ac:dyDescent="0.35">
      <c r="B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7" s="37"/>
      <c r="D17" s="50"/>
      <c r="E17" s="47"/>
      <c r="G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7" s="37"/>
      <c r="I17" s="50"/>
      <c r="J17" s="38"/>
      <c r="L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7" s="37"/>
      <c r="N17" s="50"/>
      <c r="O17" s="38"/>
      <c r="Q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7" s="37"/>
      <c r="S17" s="50"/>
      <c r="T17" s="38"/>
      <c r="V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7" s="37"/>
      <c r="X17" s="50"/>
      <c r="Y17" s="38"/>
      <c r="AA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7" s="37"/>
      <c r="AC17" s="50"/>
      <c r="AD17" s="38"/>
      <c r="AF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7" s="37"/>
      <c r="AH17" s="50"/>
      <c r="AI17" s="38"/>
      <c r="AK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7" s="37"/>
      <c r="AM17" s="50"/>
      <c r="AN17" s="38"/>
      <c r="AP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7" s="37"/>
      <c r="AR17" s="50"/>
      <c r="AS17" s="38"/>
      <c r="AU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7" s="37"/>
      <c r="AW17" s="50"/>
      <c r="AX17" s="38"/>
      <c r="AZ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7" s="37"/>
      <c r="BB17" s="50"/>
      <c r="BC17" s="38"/>
      <c r="BE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7" s="37"/>
      <c r="BG17" s="50"/>
      <c r="BH17" s="38"/>
      <c r="BJ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7" s="37"/>
      <c r="BL17" s="50"/>
      <c r="BM17" s="38"/>
      <c r="BO17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7" s="37"/>
      <c r="BQ17" s="50"/>
      <c r="BR17" s="38"/>
    </row>
    <row r="18" spans="2:70" x14ac:dyDescent="0.35">
      <c r="B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C18" s="37"/>
      <c r="D18" s="50"/>
      <c r="E18" s="47"/>
      <c r="G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H18" s="37"/>
      <c r="I18" s="50"/>
      <c r="J18" s="38"/>
      <c r="L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M18" s="37"/>
      <c r="N18" s="50"/>
      <c r="O18" s="38"/>
      <c r="Q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R18" s="37"/>
      <c r="S18" s="50"/>
      <c r="T18" s="38"/>
      <c r="V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W18" s="37"/>
      <c r="X18" s="50"/>
      <c r="Y18" s="38"/>
      <c r="AA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B18" s="37"/>
      <c r="AC18" s="50"/>
      <c r="AD18" s="38"/>
      <c r="AF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G18" s="37"/>
      <c r="AH18" s="50"/>
      <c r="AI18" s="38"/>
      <c r="AK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L18" s="37"/>
      <c r="AM18" s="50"/>
      <c r="AN18" s="38"/>
      <c r="AP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Q18" s="37"/>
      <c r="AR18" s="50"/>
      <c r="AS18" s="38"/>
      <c r="AU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AV18" s="37"/>
      <c r="AW18" s="50"/>
      <c r="AX18" s="38"/>
      <c r="AZ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A18" s="37"/>
      <c r="BB18" s="50"/>
      <c r="BC18" s="38"/>
      <c r="BE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F18" s="37"/>
      <c r="BG18" s="50"/>
      <c r="BH18" s="38"/>
      <c r="BJ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K18" s="37"/>
      <c r="BL18" s="50"/>
      <c r="BM18" s="38"/>
      <c r="BO18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>Bench</v>
      </c>
      <c r="BP18" s="37"/>
      <c r="BQ18" s="50"/>
      <c r="BR18" s="38"/>
    </row>
    <row r="19" spans="2:70" x14ac:dyDescent="0.35">
      <c r="B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19" s="37"/>
      <c r="D19" s="50"/>
      <c r="E19" s="47"/>
      <c r="G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H19" s="37"/>
      <c r="I19" s="50"/>
      <c r="J19" s="38"/>
      <c r="L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M19" s="37"/>
      <c r="N19" s="50"/>
      <c r="O19" s="38"/>
      <c r="Q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R19" s="37"/>
      <c r="S19" s="50"/>
      <c r="T19" s="38"/>
      <c r="V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19" s="37"/>
      <c r="X19" s="50"/>
      <c r="Y19" s="38"/>
      <c r="AA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B19" s="37"/>
      <c r="AC19" s="50"/>
      <c r="AD19" s="38"/>
      <c r="AF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G19" s="37"/>
      <c r="AH19" s="50"/>
      <c r="AI19" s="38"/>
      <c r="AK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L19" s="37"/>
      <c r="AM19" s="50"/>
      <c r="AN19" s="38"/>
      <c r="AP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19" s="37"/>
      <c r="AR19" s="50"/>
      <c r="AS19" s="38"/>
      <c r="AU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V19" s="37"/>
      <c r="AW19" s="50"/>
      <c r="AX19" s="38"/>
      <c r="AZ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A19" s="37"/>
      <c r="BB19" s="50"/>
      <c r="BC19" s="38"/>
      <c r="BE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F19" s="37"/>
      <c r="BG19" s="50"/>
      <c r="BH19" s="38"/>
      <c r="BJ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K19" s="37"/>
      <c r="BL19" s="50"/>
      <c r="BM19" s="38"/>
      <c r="BO19" s="12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P19" s="37"/>
      <c r="BQ19" s="50"/>
      <c r="BR19" s="38"/>
    </row>
    <row r="20" spans="2:70" ht="15" thickBot="1" x14ac:dyDescent="0.4">
      <c r="B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C20" s="39"/>
      <c r="D20" s="51"/>
      <c r="E20" s="48"/>
      <c r="G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H20" s="39"/>
      <c r="I20" s="51"/>
      <c r="J20" s="40"/>
      <c r="L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M20" s="39"/>
      <c r="N20" s="51"/>
      <c r="O20" s="40"/>
      <c r="Q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R20" s="39"/>
      <c r="S20" s="51"/>
      <c r="T20" s="40"/>
      <c r="V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W20" s="39"/>
      <c r="X20" s="51"/>
      <c r="Y20" s="40"/>
      <c r="AA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B20" s="39"/>
      <c r="AC20" s="51"/>
      <c r="AD20" s="40"/>
      <c r="AF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G20" s="39"/>
      <c r="AH20" s="51"/>
      <c r="AI20" s="40"/>
      <c r="AK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L20" s="39"/>
      <c r="AM20" s="51"/>
      <c r="AN20" s="40"/>
      <c r="AP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Q20" s="39"/>
      <c r="AR20" s="51"/>
      <c r="AS20" s="40"/>
      <c r="AU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AV20" s="39"/>
      <c r="AW20" s="51"/>
      <c r="AX20" s="40"/>
      <c r="AZ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A20" s="39"/>
      <c r="BB20" s="51"/>
      <c r="BC20" s="40"/>
      <c r="BE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F20" s="39"/>
      <c r="BG20" s="51"/>
      <c r="BH20" s="40"/>
      <c r="BJ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K20" s="39"/>
      <c r="BL20" s="51"/>
      <c r="BM20" s="40"/>
      <c r="BO20" s="13" t="str">
        <f>IF(ROW()-2&lt;=SUM('League Settings'!$F$4:'League Settings'!$F$4),'League Settings'!$E$4,IF(AND(ROW()-2&lt;=SUM('League Settings'!$F$4:'League Settings'!$F$5),ROW()-2&gt;SUM('League Settings'!$F$4:'League Settings'!$F$4)),'League Settings'!$E$5,IF(AND(ROW()-2&lt;=SUM('League Settings'!$F$4:'League Settings'!$F$6),ROW()-2&gt;SUM('League Settings'!$F$4:'League Settings'!$F$5)),'League Settings'!$E$6,IF(AND(ROW()-2&lt;=SUM('League Settings'!$F$4:'League Settings'!$F$7),ROW()-2&gt;SUM('League Settings'!$F$4:'League Settings'!$F$6)),'League Settings'!$E$7,IF(AND(ROW()-2&lt;=SUM('League Settings'!$F$4:'League Settings'!$F$8),ROW()-2&gt;SUM('League Settings'!$F$4:'League Settings'!$F$7)),'League Settings'!$E$8,IF(AND(ROW()-2&lt;=SUM('League Settings'!$F$4:'League Settings'!$F$9),ROW()-2&gt;SUM('League Settings'!$F$4:'League Settings'!$F$8)),'League Settings'!$E$9,IF(AND(ROW()-2&lt;=SUM('League Settings'!$F$4:'League Settings'!$F$10),ROW()-2&gt;SUM('League Settings'!$F$4:'League Settings'!$F$9)),'League Settings'!$E$10,IF(AND(ROW()-2&lt;=SUM('League Settings'!$F$4:'League Settings'!$F$11),ROW()-2&gt;SUM('League Settings'!$F$4:'League Settings'!$F$10)),'League Settings'!$E$11," "))))))))</f>
        <v xml:space="preserve"> </v>
      </c>
      <c r="BP20" s="39"/>
      <c r="BQ20" s="51"/>
      <c r="BR20" s="40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3" id="{33D5144D-688E-45AD-8915-07437CDC144E}">
            <xm:f>1&gt;'League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B2:E20</xm:sqref>
        </x14:conditionalFormatting>
        <x14:conditionalFormatting xmlns:xm="http://schemas.microsoft.com/office/excel/2006/main">
          <x14:cfRule type="expression" priority="52" id="{F6B9E166-60CC-473E-B1A6-711C419CA52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G3:G20</xm:sqref>
        </x14:conditionalFormatting>
        <x14:conditionalFormatting xmlns:xm="http://schemas.microsoft.com/office/excel/2006/main">
          <x14:cfRule type="expression" priority="51" id="{68BCCB13-B072-4112-82F9-01F55C9F3F3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L3:L20</xm:sqref>
        </x14:conditionalFormatting>
        <x14:conditionalFormatting xmlns:xm="http://schemas.microsoft.com/office/excel/2006/main">
          <x14:cfRule type="expression" priority="50" id="{E08108F5-A5B4-420B-A615-452C41EB2E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Q3:Q20</xm:sqref>
        </x14:conditionalFormatting>
        <x14:conditionalFormatting xmlns:xm="http://schemas.microsoft.com/office/excel/2006/main">
          <x14:cfRule type="expression" priority="49" id="{DE570C4E-0C7D-44F8-9D64-7441BE7E7D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V3:V20</xm:sqref>
        </x14:conditionalFormatting>
        <x14:conditionalFormatting xmlns:xm="http://schemas.microsoft.com/office/excel/2006/main">
          <x14:cfRule type="expression" priority="48" id="{7A7C6B30-7F0C-4F76-BA0C-CF972A91DD51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AA3:AA20</xm:sqref>
        </x14:conditionalFormatting>
        <x14:conditionalFormatting xmlns:xm="http://schemas.microsoft.com/office/excel/2006/main">
          <x14:cfRule type="expression" priority="47" id="{69DD383E-3A34-4F21-830F-7DC6A4B5841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AF3:AF20</xm:sqref>
        </x14:conditionalFormatting>
        <x14:conditionalFormatting xmlns:xm="http://schemas.microsoft.com/office/excel/2006/main">
          <x14:cfRule type="expression" priority="46" id="{FB1DF442-6670-4B31-99EE-B0343E8E085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AK3:AK20</xm:sqref>
        </x14:conditionalFormatting>
        <x14:conditionalFormatting xmlns:xm="http://schemas.microsoft.com/office/excel/2006/main">
          <x14:cfRule type="expression" priority="45" id="{593E40B3-37E3-420F-B8DA-403938867253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AP3:AP20</xm:sqref>
        </x14:conditionalFormatting>
        <x14:conditionalFormatting xmlns:xm="http://schemas.microsoft.com/office/excel/2006/main">
          <x14:cfRule type="expression" priority="44" id="{16CB112F-F627-4664-B08C-16AFCB672F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AU3:AU20</xm:sqref>
        </x14:conditionalFormatting>
        <x14:conditionalFormatting xmlns:xm="http://schemas.microsoft.com/office/excel/2006/main">
          <x14:cfRule type="expression" priority="43" id="{027B29E6-AF9A-4DCB-8B87-7A7D7C8F7B9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AZ3:AZ20</xm:sqref>
        </x14:conditionalFormatting>
        <x14:conditionalFormatting xmlns:xm="http://schemas.microsoft.com/office/excel/2006/main">
          <x14:cfRule type="expression" priority="42" id="{189B85D1-7889-4599-A343-6BB74803740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BE3:BE20</xm:sqref>
        </x14:conditionalFormatting>
        <x14:conditionalFormatting xmlns:xm="http://schemas.microsoft.com/office/excel/2006/main">
          <x14:cfRule type="expression" priority="41" id="{FBE1B346-02AD-48C4-93D5-695F2FE9672D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BJ3:BJ20</xm:sqref>
        </x14:conditionalFormatting>
        <x14:conditionalFormatting xmlns:xm="http://schemas.microsoft.com/office/excel/2006/main">
          <x14:cfRule type="expression" priority="40" id="{A5E61C8F-6441-4159-9A4B-2FCCA7BB7F4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BO3:BO20</xm:sqref>
        </x14:conditionalFormatting>
        <x14:conditionalFormatting xmlns:xm="http://schemas.microsoft.com/office/excel/2006/main">
          <x14:cfRule type="expression" priority="26" id="{42F51E9C-6204-4D6C-80DD-82ED53498A3E}">
            <xm:f>2&gt;'League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G2:J20</xm:sqref>
        </x14:conditionalFormatting>
        <x14:conditionalFormatting xmlns:xm="http://schemas.microsoft.com/office/excel/2006/main">
          <x14:cfRule type="expression" priority="25" id="{31213897-A045-4809-AC4D-354ED86F84A2}">
            <xm:f>3&gt;'League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L2:O20</xm:sqref>
        </x14:conditionalFormatting>
        <x14:conditionalFormatting xmlns:xm="http://schemas.microsoft.com/office/excel/2006/main">
          <x14:cfRule type="expression" priority="24" id="{181E7DA9-A9CF-4C28-966A-09A44BA3DC6C}">
            <xm:f>4&gt;'League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Q2:T20</xm:sqref>
        </x14:conditionalFormatting>
        <x14:conditionalFormatting xmlns:xm="http://schemas.microsoft.com/office/excel/2006/main">
          <x14:cfRule type="expression" priority="23" id="{0561334D-D5DC-497F-8E71-DBC717FB782E}">
            <xm:f>5&gt;'League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V3:Y20 V2:W2 Y2</xm:sqref>
        </x14:conditionalFormatting>
        <x14:conditionalFormatting xmlns:xm="http://schemas.microsoft.com/office/excel/2006/main">
          <x14:cfRule type="expression" priority="22" id="{84CC49BF-C9E2-4622-9E77-0E0A9B9C7B66}">
            <xm:f>6&gt;'League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AA2:AD20</xm:sqref>
        </x14:conditionalFormatting>
        <x14:conditionalFormatting xmlns:xm="http://schemas.microsoft.com/office/excel/2006/main">
          <x14:cfRule type="expression" priority="21" id="{9DB30481-2245-41BA-8940-256FCB589A3C}">
            <xm:f>7&gt;'League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AF2:AI20</xm:sqref>
        </x14:conditionalFormatting>
        <x14:conditionalFormatting xmlns:xm="http://schemas.microsoft.com/office/excel/2006/main">
          <x14:cfRule type="expression" priority="20" id="{FFFAD2A4-437C-44C3-98FD-4C4716CBEB48}">
            <xm:f>8&gt;'League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AK2:AN20</xm:sqref>
        </x14:conditionalFormatting>
        <x14:conditionalFormatting xmlns:xm="http://schemas.microsoft.com/office/excel/2006/main">
          <x14:cfRule type="expression" priority="19" id="{40A568DD-D14D-44AC-A9B2-9FE5748AA79A}">
            <xm:f>9&gt;'League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AP2:AS20</xm:sqref>
        </x14:conditionalFormatting>
        <x14:conditionalFormatting xmlns:xm="http://schemas.microsoft.com/office/excel/2006/main">
          <x14:cfRule type="expression" priority="18" id="{21B0585D-FFB6-43A9-A3DB-37FEBA35FF77}">
            <xm:f>10&gt;'League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AU2:AX20</xm:sqref>
        </x14:conditionalFormatting>
        <x14:conditionalFormatting xmlns:xm="http://schemas.microsoft.com/office/excel/2006/main">
          <x14:cfRule type="expression" priority="17" id="{60B9EB19-6574-481A-A176-0CF47159E592}">
            <xm:f>11&gt;'League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AZ2:BC20</xm:sqref>
        </x14:conditionalFormatting>
        <x14:conditionalFormatting xmlns:xm="http://schemas.microsoft.com/office/excel/2006/main">
          <x14:cfRule type="expression" priority="16" id="{E57BA505-EE31-4D28-9A9E-C4F9F9039719}">
            <xm:f>12&gt;'League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BE2:BH20</xm:sqref>
        </x14:conditionalFormatting>
        <x14:conditionalFormatting xmlns:xm="http://schemas.microsoft.com/office/excel/2006/main">
          <x14:cfRule type="expression" priority="15" id="{3CC7EE65-4216-48E3-895A-1FAB47CD019D}">
            <xm:f>13&gt;'League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BJ2:BM20</xm:sqref>
        </x14:conditionalFormatting>
        <x14:conditionalFormatting xmlns:xm="http://schemas.microsoft.com/office/excel/2006/main">
          <x14:cfRule type="expression" priority="14" id="{F21F6DB6-BD32-408B-8121-00FFB9D05C26}">
            <xm:f>14&gt;'League Settings'!$I$2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BO2:BR20</xm:sqref>
        </x14:conditionalFormatting>
        <x14:conditionalFormatting xmlns:xm="http://schemas.microsoft.com/office/excel/2006/main">
          <x14:cfRule type="expression" priority="13" id="{87A2FD96-2B00-4A04-8ACA-F3B53AE78364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2" id="{3345E1EF-74C9-4456-9AE3-89F019993DB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11" id="{7C291954-F9AF-4775-9AA6-91BABEA2CE7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S2</xm:sqref>
        </x14:conditionalFormatting>
        <x14:conditionalFormatting xmlns:xm="http://schemas.microsoft.com/office/excel/2006/main">
          <x14:cfRule type="expression" priority="10" id="{C979D546-9BB6-4D72-8E60-1CBD6327EA37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X2</xm:sqref>
        </x14:conditionalFormatting>
        <x14:conditionalFormatting xmlns:xm="http://schemas.microsoft.com/office/excel/2006/main">
          <x14:cfRule type="expression" priority="9" id="{890A6927-E5C4-4A4E-903E-88E9CB6E219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AC2</xm:sqref>
        </x14:conditionalFormatting>
        <x14:conditionalFormatting xmlns:xm="http://schemas.microsoft.com/office/excel/2006/main">
          <x14:cfRule type="expression" priority="8" id="{9BB012B1-EB71-4D80-BC8F-831B4781CAEF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AH2</xm:sqref>
        </x14:conditionalFormatting>
        <x14:conditionalFormatting xmlns:xm="http://schemas.microsoft.com/office/excel/2006/main">
          <x14:cfRule type="expression" priority="7" id="{50E0A29D-C520-4258-850B-4DD8270A7CFC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AM2</xm:sqref>
        </x14:conditionalFormatting>
        <x14:conditionalFormatting xmlns:xm="http://schemas.microsoft.com/office/excel/2006/main">
          <x14:cfRule type="expression" priority="6" id="{C7408EE1-F24D-4D33-B565-4C97D9E68CB9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AR2</xm:sqref>
        </x14:conditionalFormatting>
        <x14:conditionalFormatting xmlns:xm="http://schemas.microsoft.com/office/excel/2006/main">
          <x14:cfRule type="expression" priority="5" id="{1CF40F9F-E334-4258-9E25-FE28C56182BA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AW2</xm:sqref>
        </x14:conditionalFormatting>
        <x14:conditionalFormatting xmlns:xm="http://schemas.microsoft.com/office/excel/2006/main">
          <x14:cfRule type="expression" priority="4" id="{16B28403-EE64-4F53-AC58-735062696950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BB2</xm:sqref>
        </x14:conditionalFormatting>
        <x14:conditionalFormatting xmlns:xm="http://schemas.microsoft.com/office/excel/2006/main">
          <x14:cfRule type="expression" priority="3" id="{444B6635-650D-4ACD-A6CF-13C4A37CA454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BG2</xm:sqref>
        </x14:conditionalFormatting>
        <x14:conditionalFormatting xmlns:xm="http://schemas.microsoft.com/office/excel/2006/main">
          <x14:cfRule type="expression" priority="2" id="{349AE4C5-7307-401C-ACED-C1D562F8EDD2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BL2</xm:sqref>
        </x14:conditionalFormatting>
        <x14:conditionalFormatting xmlns:xm="http://schemas.microsoft.com/office/excel/2006/main">
          <x14:cfRule type="expression" priority="1" id="{2BC84DE2-B6BF-44D0-9E28-E41BDF24B3E8}">
            <xm:f>ISBLANK('League Settings'!$H$5)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BQ2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E51B-8260-468F-9CCE-983C547EBE14}">
  <sheetPr codeName="Sheet6"/>
  <dimension ref="B1:AD332"/>
  <sheetViews>
    <sheetView workbookViewId="0">
      <selection activeCell="S16" sqref="S16"/>
    </sheetView>
  </sheetViews>
  <sheetFormatPr defaultRowHeight="14.5" x14ac:dyDescent="0.35"/>
  <cols>
    <col min="1" max="1" width="1.36328125" style="1" bestFit="1" customWidth="1" collapsed="1"/>
    <col min="2" max="2" width="3.26953125" style="1" bestFit="1" customWidth="1" collapsed="1"/>
    <col min="3" max="3" width="19.7265625" style="1" bestFit="1" customWidth="1" collapsed="1"/>
    <col min="4" max="4" width="4.36328125" style="1" customWidth="1" collapsed="1"/>
    <col min="5" max="5" width="5.6328125" style="1" bestFit="1" customWidth="1" collapsed="1"/>
    <col min="6" max="6" width="1.453125" style="1" bestFit="1" customWidth="1" collapsed="1"/>
    <col min="7" max="7" width="3" style="1" bestFit="1" customWidth="1" collapsed="1"/>
    <col min="8" max="8" width="21.26953125" style="1" bestFit="1" customWidth="1" collapsed="1"/>
    <col min="9" max="9" width="4.36328125" style="1" customWidth="1" collapsed="1"/>
    <col min="10" max="10" width="5.6328125" style="1" bestFit="1" customWidth="1" collapsed="1"/>
    <col min="11" max="11" width="1.453125" style="1" bestFit="1" customWidth="1" collapsed="1"/>
    <col min="12" max="12" width="3.7265625" style="1" bestFit="1" customWidth="1" collapsed="1"/>
    <col min="13" max="13" width="20.36328125" style="1" bestFit="1" customWidth="1" collapsed="1"/>
    <col min="14" max="14" width="4.36328125" style="1" bestFit="1" customWidth="1" collapsed="1"/>
    <col min="15" max="15" width="5.6328125" style="1" bestFit="1" customWidth="1" collapsed="1"/>
    <col min="16" max="16" width="1.453125" style="1" bestFit="1" customWidth="1" collapsed="1"/>
    <col min="17" max="17" width="2.81640625" style="1" bestFit="1" customWidth="1" collapsed="1"/>
    <col min="18" max="18" width="18.453125" style="1" bestFit="1" customWidth="1" collapsed="1"/>
    <col min="19" max="19" width="4.36328125" style="1" bestFit="1" customWidth="1" collapsed="1"/>
    <col min="20" max="20" width="5.6328125" style="1" bestFit="1" customWidth="1" collapsed="1"/>
    <col min="21" max="21" width="1.453125" style="1" bestFit="1" customWidth="1" collapsed="1"/>
    <col min="22" max="22" width="4" style="1" bestFit="1" customWidth="1" collapsed="1"/>
    <col min="23" max="23" width="16.36328125" style="1" bestFit="1" customWidth="1" collapsed="1"/>
    <col min="24" max="25" width="4.36328125" style="1" bestFit="1" customWidth="1" collapsed="1"/>
    <col min="26" max="26" width="1.453125" style="1" bestFit="1" customWidth="1" collapsed="1"/>
    <col min="27" max="27" width="2.81640625" style="1" bestFit="1" customWidth="1" collapsed="1"/>
    <col min="28" max="28" width="20.453125" style="1" bestFit="1" customWidth="1" collapsed="1"/>
    <col min="29" max="29" width="4.36328125" style="1" bestFit="1" customWidth="1" collapsed="1"/>
    <col min="30" max="30" width="4.08984375" style="1" bestFit="1" customWidth="1" collapsed="1"/>
    <col min="31" max="31" width="4.36328125" style="1" bestFit="1" customWidth="1" collapsed="1"/>
    <col min="32" max="32" width="1.36328125" style="1" bestFit="1" customWidth="1" collapsed="1"/>
    <col min="33" max="33" width="2.81640625" style="1" bestFit="1" customWidth="1" collapsed="1"/>
    <col min="34" max="34" width="20.453125" style="1" bestFit="1" customWidth="1" collapsed="1"/>
    <col min="35" max="35" width="4.08984375" style="1" bestFit="1" customWidth="1" collapsed="1"/>
    <col min="36" max="36" width="4.36328125" style="1" bestFit="1" customWidth="1" collapsed="1"/>
    <col min="37" max="16384" width="8.7265625" style="1" collapsed="1"/>
  </cols>
  <sheetData>
    <row r="1" spans="2:30" ht="15" thickBot="1" x14ac:dyDescent="0.4"/>
    <row r="2" spans="2:30" ht="15" thickBot="1" x14ac:dyDescent="0.4">
      <c r="B2" s="108" t="s">
        <v>935</v>
      </c>
      <c r="C2" s="109"/>
      <c r="D2" s="95">
        <f ca="1">INDEX('League Settings'!B25:B30,'League Settings'!F17+1)/SUM(OFFSET('League Settings'!$B$25,0,0,'League Settings'!F4*2))</f>
        <v>0.89999999999999991</v>
      </c>
      <c r="E2" s="92" t="s">
        <v>1367</v>
      </c>
      <c r="I2" s="91">
        <f>INDEX('League Settings'!H32:H36,'League Settings'!F18+1)</f>
        <v>0.91877094655914138</v>
      </c>
      <c r="J2" s="92" t="s">
        <v>1367</v>
      </c>
      <c r="N2" s="93">
        <f>INDEX('League Settings'!H32:H36,'League Settings'!F19+1)</f>
        <v>0.91877094655914138</v>
      </c>
      <c r="O2" s="92" t="s">
        <v>1367</v>
      </c>
      <c r="S2" s="91">
        <f ca="1">INDEX('League Settings'!E25:E30,'League Settings'!F20+1)/SUM(OFFSET('League Settings'!$E$25,0,0,'League Settings'!F7*2))</f>
        <v>0.89999999999999991</v>
      </c>
      <c r="T2" s="94" t="s">
        <v>1367</v>
      </c>
    </row>
    <row r="3" spans="2:30" ht="14.5" customHeight="1" x14ac:dyDescent="0.35">
      <c r="B3" s="14" t="s">
        <v>3</v>
      </c>
      <c r="C3" s="20" t="s">
        <v>918</v>
      </c>
      <c r="D3" s="20" t="s">
        <v>967</v>
      </c>
      <c r="E3" s="15" t="s">
        <v>917</v>
      </c>
      <c r="G3" s="14" t="s">
        <v>4</v>
      </c>
      <c r="H3" s="20" t="s">
        <v>918</v>
      </c>
      <c r="I3" s="20" t="s">
        <v>967</v>
      </c>
      <c r="J3" s="15" t="s">
        <v>917</v>
      </c>
      <c r="L3" s="14" t="s">
        <v>5</v>
      </c>
      <c r="M3" s="20" t="s">
        <v>918</v>
      </c>
      <c r="N3" s="89" t="s">
        <v>967</v>
      </c>
      <c r="O3" s="15" t="s">
        <v>917</v>
      </c>
      <c r="Q3" s="14" t="s">
        <v>7</v>
      </c>
      <c r="R3" s="20" t="s">
        <v>918</v>
      </c>
      <c r="S3" s="20" t="s">
        <v>967</v>
      </c>
      <c r="T3" s="90" t="s">
        <v>917</v>
      </c>
      <c r="V3" s="14" t="s">
        <v>8</v>
      </c>
      <c r="W3" s="20" t="s">
        <v>918</v>
      </c>
      <c r="X3" s="55" t="s">
        <v>967</v>
      </c>
      <c r="Y3" s="15" t="s">
        <v>917</v>
      </c>
      <c r="AA3" s="14" t="s">
        <v>9</v>
      </c>
      <c r="AB3" s="20" t="s">
        <v>918</v>
      </c>
      <c r="AC3" s="55" t="s">
        <v>967</v>
      </c>
      <c r="AD3" s="15" t="s">
        <v>917</v>
      </c>
    </row>
    <row r="4" spans="2:30" x14ac:dyDescent="0.35">
      <c r="B4" s="12">
        <v>1</v>
      </c>
      <c r="C4" s="37" t="str">
        <f>IF(ISBLANK('Personal Rankings'!C3),"",'Personal Rankings'!C3)</f>
        <v>Patrick Mahomes KC</v>
      </c>
      <c r="D4" s="66">
        <f ca="1">IF(ISBLANK('Personal Rankings'!C3),"",([1]QB!$AL$4*B4^5+[1]QB!$AM$4*B4^4+[1]QB!$AN$4*B4^3+[1]QB!$AO$4*B4^2+[1]QB!$AP$4*B4+[1]QB!$AQ$4-INDEX('League Settings'!$U$5:$U$22,'Live Draft Picks'!$N$3+2))*D$2)</f>
        <v>0</v>
      </c>
      <c r="E4" s="38">
        <f>IF(ISBLANK('Personal Rankings'!C3),"",'Personal Rankings'!D3)</f>
        <v>43</v>
      </c>
      <c r="G4" s="12">
        <v>1</v>
      </c>
      <c r="H4" s="37" t="str">
        <f>IF(ISBLANK('Personal Rankings'!H3),"",'Personal Rankings'!H3)</f>
        <v>Saquon Barkley NYG</v>
      </c>
      <c r="I4" s="66">
        <f>IF(ISBLANK('Personal Rankings'!H3),"",([1]RB!$AL$4*G4^5+[1]RB!$AM$4*G4^4+[1]RB!$AN$4*G4^3+[1]RB!$AO$4*G4^2+[1]RB!$AP$4*G4+[1]RB!$AQ$4-INDEX('League Settings'!$W$5:$W$22,'Live Draft Picks'!$N$3+2))*I$2)</f>
        <v>114.92841970070462</v>
      </c>
      <c r="J4" s="38">
        <f>IF(ISBLANK('Personal Rankings'!H3),"",'Personal Rankings'!I3)</f>
        <v>1</v>
      </c>
      <c r="L4" s="12">
        <v>1</v>
      </c>
      <c r="M4" s="37" t="str">
        <f>IF(ISBLANK('Personal Rankings'!M3),"",'Personal Rankings'!M3)</f>
        <v>Davante Adams GB</v>
      </c>
      <c r="N4" s="66">
        <f>IF(ISBLANK('Personal Rankings'!M3),"",([1]WR!$AL$4*L4^5+[1]WR!$AM$4*L4^4+[1]WR!$AN$4*L4^3+[1]WR!$AO$4*L4^2+[1]WR!$AP$4*L4+[1]WR!$AQ$4-INDEX('League Settings'!$Y$5:$Y$22,'Live Draft Picks'!$N$3+2))*N$2)</f>
        <v>58.904436266082868</v>
      </c>
      <c r="O4" s="38">
        <f>IF(ISBLANK('Personal Rankings'!M3),"",'Personal Rankings'!N3)</f>
        <v>9</v>
      </c>
      <c r="Q4" s="12">
        <v>1</v>
      </c>
      <c r="R4" s="37" t="str">
        <f>IF(ISBLANK('Personal Rankings'!R3),"",'Personal Rankings'!R3)</f>
        <v>Travis Kelce KC</v>
      </c>
      <c r="S4" s="66">
        <f ca="1">IF(ISBLANK('Personal Rankings'!R3),"",([1]TE!$AL$4*Q4^5+[1]TE!$AM$4*Q4^4+[1]TE!$AN$4*Q4^3+[1]TE!$AO$4*Q4^2+[1]TE!$AP$4*Q4+[1]TE!$AQ$4-INDEX('League Settings'!$AA$5:$AA$22,'Live Draft Picks'!$N$3+2))*S$2)</f>
        <v>16.401317865867433</v>
      </c>
      <c r="T4" s="38">
        <f>IF(ISBLANK('Personal Rankings'!R3),"",'Personal Rankings'!S3)</f>
        <v>15</v>
      </c>
      <c r="V4" s="12">
        <v>1</v>
      </c>
      <c r="W4" s="37" t="str">
        <f>IF(ISBLANK('Personal Rankings'!W3),"",'Personal Rankings'!W3)</f>
        <v xml:space="preserve">Bears D/ST </v>
      </c>
      <c r="X4" s="66">
        <f>IF(ISBLANK('Personal Rankings'!W3),"",[1]DST!$R$4*V4^5+[1]DST!$S$4*V4^4+[1]DST!$T$4*V4^3+[1]DST!$U$4*V4^2+[1]DST!$V$4*V4+[1]DST!$W$4-INDEX('League Settings'!$AC$5:$AC$22,'Live Draft Picks'!$N$3+2))</f>
        <v>0</v>
      </c>
      <c r="Y4" s="38">
        <f>IF(ISBLANK('Personal Rankings'!W3),"",'Personal Rankings'!X3)</f>
        <v>141</v>
      </c>
      <c r="AA4" s="12">
        <v>1</v>
      </c>
      <c r="AB4" s="37" t="str">
        <f>IF(ISBLANK('Personal Rankings'!AB3),"",'Personal Rankings'!AB3)</f>
        <v>Greg Zuerlein LAR</v>
      </c>
      <c r="AC4" s="66">
        <f>IF(ISBLANK('Personal Rankings'!AB3),"",[1]K!$AG$4*AA4^5+[1]K!$AH$4*AA4^4+[1]K!$AI$4*AA4^3+[1]K!$AJ$4*AA4^2+[1]K!$AK$4*AA4+[1]K!$AL$4-INDEX('League Settings'!$AE$5:$AE$22,'Live Draft Picks'!$N$3+2))</f>
        <v>0</v>
      </c>
      <c r="AD4" s="38">
        <f>IF(ISBLANK('Personal Rankings'!AB3),"",'Personal Rankings'!AC3)</f>
        <v>151</v>
      </c>
    </row>
    <row r="5" spans="2:30" x14ac:dyDescent="0.35">
      <c r="B5" s="12">
        <f>B4+1</f>
        <v>2</v>
      </c>
      <c r="C5" s="37" t="str">
        <f>IF(ISBLANK('Personal Rankings'!C4),"",'Personal Rankings'!C4)</f>
        <v>Deshaun Watson HOU</v>
      </c>
      <c r="D5" s="66">
        <f ca="1">IF(ISBLANK('Personal Rankings'!C4),"",([1]QB!$AL$4*B5^5+[1]QB!$AM$4*B5^4+[1]QB!$AN$4*B5^3+[1]QB!$AO$4*B5^2+[1]QB!$AP$4*B5+[1]QB!$AQ$4-INDEX('League Settings'!$U$5:$U$22,'Live Draft Picks'!$N$3+2))*D$2)</f>
        <v>-21.670621027454438</v>
      </c>
      <c r="E5" s="38">
        <f>IF(ISBLANK('Personal Rankings'!C4),"",'Personal Rankings'!D4)</f>
        <v>68</v>
      </c>
      <c r="G5" s="12">
        <f>G4+1</f>
        <v>2</v>
      </c>
      <c r="H5" s="37" t="str">
        <f>IF(ISBLANK('Personal Rankings'!H4),"",'Personal Rankings'!H4)</f>
        <v>Alvin Kamara NO</v>
      </c>
      <c r="I5" s="66">
        <f>IF(ISBLANK('Personal Rankings'!H4),"",([1]RB!$AL$4*G5^5+[1]RB!$AM$4*G5^4+[1]RB!$AN$4*G5^3+[1]RB!$AO$4*G5^2+[1]RB!$AP$4*G5+[1]RB!$AQ$4-INDEX('League Settings'!$W$5:$W$22,'Live Draft Picks'!$N$3+2))*I$2)</f>
        <v>98.593240130425741</v>
      </c>
      <c r="J5" s="38">
        <f>IF(ISBLANK('Personal Rankings'!H4),"",'Personal Rankings'!I4)</f>
        <v>3</v>
      </c>
      <c r="L5" s="12">
        <f>L4+1</f>
        <v>2</v>
      </c>
      <c r="M5" s="37" t="str">
        <f>IF(ISBLANK('Personal Rankings'!M4),"",'Personal Rankings'!M4)</f>
        <v>Julio Jones ATL</v>
      </c>
      <c r="N5" s="66">
        <f>IF(ISBLANK('Personal Rankings'!M4),"",([1]WR!$AL$4*L5^5+[1]WR!$AM$4*L5^4+[1]WR!$AN$4*L5^3+[1]WR!$AO$4*L5^2+[1]WR!$AP$4*L5+[1]WR!$AQ$4-INDEX('League Settings'!$Y$5:$Y$22,'Live Draft Picks'!$N$3+2))*N$2)</f>
        <v>51.261926560217162</v>
      </c>
      <c r="O5" s="38">
        <f>IF(ISBLANK('Personal Rankings'!M4),"",'Personal Rankings'!N4)</f>
        <v>10</v>
      </c>
      <c r="Q5" s="12">
        <f>Q4+1</f>
        <v>2</v>
      </c>
      <c r="R5" s="37" t="str">
        <f>IF(ISBLANK('Personal Rankings'!R4),"",'Personal Rankings'!R4)</f>
        <v>George Kittle SF</v>
      </c>
      <c r="S5" s="66">
        <f ca="1">IF(ISBLANK('Personal Rankings'!R4),"",([1]TE!$AL$4*Q5^5+[1]TE!$AM$4*Q5^4+[1]TE!$AN$4*Q5^3+[1]TE!$AO$4*Q5^2+[1]TE!$AP$4*Q5+[1]TE!$AQ$4-INDEX('League Settings'!$AA$5:$AA$22,'Live Draft Picks'!$N$3+2))*S$2)</f>
        <v>0</v>
      </c>
      <c r="T5" s="38">
        <f>IF(ISBLANK('Personal Rankings'!R4),"",'Personal Rankings'!S4)</f>
        <v>29</v>
      </c>
      <c r="V5" s="12">
        <f>V4+1</f>
        <v>2</v>
      </c>
      <c r="W5" s="37" t="str">
        <f>IF(ISBLANK('Personal Rankings'!W4),"",'Personal Rankings'!W4)</f>
        <v xml:space="preserve">Jaguars D/ST </v>
      </c>
      <c r="X5" s="66">
        <f>IF(ISBLANK('Personal Rankings'!W4),"",[1]DST!$R$4*V5^5+[1]DST!$S$4*V5^4+[1]DST!$T$4*V5^3+[1]DST!$U$4*V5^2+[1]DST!$V$4*V5+[1]DST!$W$4-INDEX('League Settings'!$AC$5:$AC$22,'Live Draft Picks'!$N$3+2))</f>
        <v>-10.399308037851711</v>
      </c>
      <c r="Y5" s="38">
        <f>IF(ISBLANK('Personal Rankings'!W4),"",'Personal Rankings'!X4)</f>
        <v>142</v>
      </c>
      <c r="AA5" s="12">
        <f>AA4+1</f>
        <v>2</v>
      </c>
      <c r="AB5" s="37" t="str">
        <f>IF(ISBLANK('Personal Rankings'!AB4),"",'Personal Rankings'!AB4)</f>
        <v>Harrison Butker KC</v>
      </c>
      <c r="AC5" s="66">
        <f>IF(ISBLANK('Personal Rankings'!AB4),"",[1]K!$AG$4*AA5^5+[1]K!$AH$4*AA5^4+[1]K!$AI$4*AA5^3+[1]K!$AJ$4*AA5^2+[1]K!$AK$4*AA5+[1]K!$AL$4-INDEX('League Settings'!$AE$5:$AE$22,'Live Draft Picks'!$N$3+2))</f>
        <v>-13.038437371154316</v>
      </c>
      <c r="AD5" s="38">
        <f>IF(ISBLANK('Personal Rankings'!AB4),"",'Personal Rankings'!AC4)</f>
        <v>154</v>
      </c>
    </row>
    <row r="6" spans="2:30" x14ac:dyDescent="0.35">
      <c r="B6" s="12">
        <f t="shared" ref="B6:B33" si="0">B5+1</f>
        <v>3</v>
      </c>
      <c r="C6" s="37" t="str">
        <f>IF(ISBLANK('Personal Rankings'!C5),"",'Personal Rankings'!C5)</f>
        <v>Aaron Rodgers GB</v>
      </c>
      <c r="D6" s="66">
        <f ca="1">IF(ISBLANK('Personal Rankings'!C5),"",([1]QB!$AL$4*B6^5+[1]QB!$AM$4*B6^4+[1]QB!$AN$4*B6^3+[1]QB!$AO$4*B6^2+[1]QB!$AP$4*B6+[1]QB!$AQ$4-INDEX('League Settings'!$U$5:$U$22,'Live Draft Picks'!$N$3+2))*D$2)</f>
        <v>-38.127491306213741</v>
      </c>
      <c r="E6" s="38">
        <f>IF(ISBLANK('Personal Rankings'!C5),"",'Personal Rankings'!D5)</f>
        <v>70</v>
      </c>
      <c r="G6" s="12">
        <f t="shared" ref="G6:G69" si="1">G5+1</f>
        <v>3</v>
      </c>
      <c r="H6" s="37" t="str">
        <f>IF(ISBLANK('Personal Rankings'!H5),"",'Personal Rankings'!H5)</f>
        <v>Christian McCaffrey CAR</v>
      </c>
      <c r="I6" s="66">
        <f>IF(ISBLANK('Personal Rankings'!H5),"",([1]RB!$AL$4*G6^5+[1]RB!$AM$4*G6^4+[1]RB!$AN$4*G6^3+[1]RB!$AO$4*G6^2+[1]RB!$AP$4*G6+[1]RB!$AQ$4-INDEX('League Settings'!$W$5:$W$22,'Live Draft Picks'!$N$3+2))*I$2)</f>
        <v>83.545686962472686</v>
      </c>
      <c r="J6" s="38">
        <f>IF(ISBLANK('Personal Rankings'!H5),"",'Personal Rankings'!I5)</f>
        <v>2</v>
      </c>
      <c r="L6" s="12">
        <f t="shared" ref="L6:L69" si="2">L5+1</f>
        <v>3</v>
      </c>
      <c r="M6" s="37" t="str">
        <f>IF(ISBLANK('Personal Rankings'!M5),"",'Personal Rankings'!M5)</f>
        <v>DeAndre Hopkins HOU</v>
      </c>
      <c r="N6" s="66">
        <f>IF(ISBLANK('Personal Rankings'!M5),"",([1]WR!$AL$4*L6^5+[1]WR!$AM$4*L6^4+[1]WR!$AN$4*L6^3+[1]WR!$AO$4*L6^2+[1]WR!$AP$4*L6+[1]WR!$AQ$4-INDEX('League Settings'!$Y$5:$Y$22,'Live Draft Picks'!$N$3+2))*N$2)</f>
        <v>44.071850800037858</v>
      </c>
      <c r="O6" s="38">
        <f>IF(ISBLANK('Personal Rankings'!M5),"",'Personal Rankings'!N5)</f>
        <v>7</v>
      </c>
      <c r="Q6" s="12">
        <f t="shared" ref="Q6:Q33" si="3">Q5+1</f>
        <v>3</v>
      </c>
      <c r="R6" s="37" t="str">
        <f>IF(ISBLANK('Personal Rankings'!R5),"",'Personal Rankings'!R5)</f>
        <v>Zach Ertz PHI</v>
      </c>
      <c r="S6" s="66">
        <f ca="1">IF(ISBLANK('Personal Rankings'!R5),"",([1]TE!$AL$4*Q6^5+[1]TE!$AM$4*Q6^4+[1]TE!$AN$4*Q6^3+[1]TE!$AO$4*Q6^2+[1]TE!$AP$4*Q6+[1]TE!$AQ$4-INDEX('League Settings'!$AA$5:$AA$22,'Live Draft Picks'!$N$3+2))*S$2)</f>
        <v>-14.137397828566659</v>
      </c>
      <c r="T6" s="38">
        <f>IF(ISBLANK('Personal Rankings'!R5),"",'Personal Rankings'!S5)</f>
        <v>30</v>
      </c>
      <c r="V6" s="12">
        <f t="shared" ref="V6:V23" si="4">V5+1</f>
        <v>3</v>
      </c>
      <c r="W6" s="37" t="str">
        <f>IF(ISBLANK('Personal Rankings'!W5),"",'Personal Rankings'!W5)</f>
        <v xml:space="preserve">Vikings D/ST </v>
      </c>
      <c r="X6" s="66">
        <f>IF(ISBLANK('Personal Rankings'!W5),"",[1]DST!$R$4*V6^5+[1]DST!$S$4*V6^4+[1]DST!$T$4*V6^3+[1]DST!$U$4*V6^2+[1]DST!$V$4*V6+[1]DST!$W$4-INDEX('League Settings'!$AC$5:$AC$22,'Live Draft Picks'!$N$3+2))</f>
        <v>-18.884182629770891</v>
      </c>
      <c r="Y6" s="38">
        <f>IF(ISBLANK('Personal Rankings'!W5),"",'Personal Rankings'!X5)</f>
        <v>145</v>
      </c>
      <c r="AA6" s="12">
        <f t="shared" ref="AA6:AA23" si="5">AA5+1</f>
        <v>3</v>
      </c>
      <c r="AB6" s="37" t="str">
        <f>IF(ISBLANK('Personal Rankings'!AB5),"",'Personal Rankings'!AB5)</f>
        <v>Justin Tucker BAL</v>
      </c>
      <c r="AC6" s="66">
        <f>IF(ISBLANK('Personal Rankings'!AB5),"",[1]K!$AG$4*AA6^5+[1]K!$AH$4*AA6^4+[1]K!$AI$4*AA6^3+[1]K!$AJ$4*AA6^2+[1]K!$AK$4*AA6+[1]K!$AL$4-INDEX('League Settings'!$AE$5:$AE$22,'Live Draft Picks'!$N$3+2))</f>
        <v>-22.58113961391274</v>
      </c>
      <c r="AD6" s="38">
        <f>IF(ISBLANK('Personal Rankings'!AB5),"",'Personal Rankings'!AC5)</f>
        <v>152</v>
      </c>
    </row>
    <row r="7" spans="2:30" x14ac:dyDescent="0.35">
      <c r="B7" s="12">
        <f t="shared" si="0"/>
        <v>4</v>
      </c>
      <c r="C7" s="37" t="str">
        <f>IF(ISBLANK('Personal Rankings'!C6),"",'Personal Rankings'!C6)</f>
        <v>Cam Newton CAR</v>
      </c>
      <c r="D7" s="66">
        <f ca="1">IF(ISBLANK('Personal Rankings'!C6),"",([1]QB!$AL$4*B7^5+[1]QB!$AM$4*B7^4+[1]QB!$AN$4*B7^3+[1]QB!$AO$4*B7^2+[1]QB!$AP$4*B7+[1]QB!$AQ$4-INDEX('League Settings'!$U$5:$U$22,'Live Draft Picks'!$N$3+2))*D$2)</f>
        <v>-50.436334504744529</v>
      </c>
      <c r="E7" s="38">
        <f>IF(ISBLANK('Personal Rankings'!C6),"",'Personal Rankings'!D6)</f>
        <v>86</v>
      </c>
      <c r="G7" s="12">
        <f t="shared" si="1"/>
        <v>4</v>
      </c>
      <c r="H7" s="37" t="str">
        <f>IF(ISBLANK('Personal Rankings'!H6),"",'Personal Rankings'!H6)</f>
        <v>Ezekiel Elliott DAL</v>
      </c>
      <c r="I7" s="66">
        <f>IF(ISBLANK('Personal Rankings'!H6),"",([1]RB!$AL$4*G7^5+[1]RB!$AM$4*G7^4+[1]RB!$AN$4*G7^3+[1]RB!$AO$4*G7^2+[1]RB!$AP$4*G7+[1]RB!$AQ$4-INDEX('League Settings'!$W$5:$W$22,'Live Draft Picks'!$N$3+2))*I$2)</f>
        <v>69.700133769240381</v>
      </c>
      <c r="J7" s="38">
        <f>IF(ISBLANK('Personal Rankings'!H6),"",'Personal Rankings'!I6)</f>
        <v>4</v>
      </c>
      <c r="L7" s="12">
        <f t="shared" si="2"/>
        <v>4</v>
      </c>
      <c r="M7" s="37" t="str">
        <f>IF(ISBLANK('Personal Rankings'!M6),"",'Personal Rankings'!M6)</f>
        <v>Tyreek Hill KC</v>
      </c>
      <c r="N7" s="66">
        <f>IF(ISBLANK('Personal Rankings'!M6),"",([1]WR!$AL$4*L7^5+[1]WR!$AM$4*L7^4+[1]WR!$AN$4*L7^3+[1]WR!$AO$4*L7^2+[1]WR!$AP$4*L7+[1]WR!$AQ$4-INDEX('League Settings'!$Y$5:$Y$22,'Live Draft Picks'!$N$3+2))*N$2)</f>
        <v>37.308938016645918</v>
      </c>
      <c r="O7" s="38">
        <f>IF(ISBLANK('Personal Rankings'!M6),"",'Personal Rankings'!N6)</f>
        <v>12</v>
      </c>
      <c r="Q7" s="12">
        <f t="shared" si="3"/>
        <v>4</v>
      </c>
      <c r="R7" s="37" t="str">
        <f>IF(ISBLANK('Personal Rankings'!R6),"",'Personal Rankings'!R6)</f>
        <v>O.J. Howard TB</v>
      </c>
      <c r="S7" s="66">
        <f ca="1">IF(ISBLANK('Personal Rankings'!R6),"",([1]TE!$AL$4*Q7^5+[1]TE!$AM$4*Q7^4+[1]TE!$AN$4*Q7^3+[1]TE!$AO$4*Q7^2+[1]TE!$AP$4*Q7+[1]TE!$AQ$4-INDEX('League Settings'!$AA$5:$AA$22,'Live Draft Picks'!$N$3+2))*S$2)</f>
        <v>-26.261757995828013</v>
      </c>
      <c r="T7" s="38">
        <f>IF(ISBLANK('Personal Rankings'!R6),"",'Personal Rankings'!S6)</f>
        <v>65</v>
      </c>
      <c r="V7" s="12">
        <f t="shared" si="4"/>
        <v>4</v>
      </c>
      <c r="W7" s="37" t="str">
        <f>IF(ISBLANK('Personal Rankings'!W6),"",'Personal Rankings'!W6)</f>
        <v xml:space="preserve">Rams D/ST </v>
      </c>
      <c r="X7" s="66">
        <f>IF(ISBLANK('Personal Rankings'!W6),"",[1]DST!$R$4*V7^5+[1]DST!$S$4*V7^4+[1]DST!$T$4*V7^3+[1]DST!$U$4*V7^2+[1]DST!$V$4*V7+[1]DST!$W$4-INDEX('League Settings'!$AC$5:$AC$22,'Live Draft Picks'!$N$3+2))</f>
        <v>-25.837077656984633</v>
      </c>
      <c r="Y7" s="38">
        <f>IF(ISBLANK('Personal Rankings'!W6),"",'Personal Rankings'!X6)</f>
        <v>144</v>
      </c>
      <c r="AA7" s="12">
        <f t="shared" si="5"/>
        <v>4</v>
      </c>
      <c r="AB7" s="37" t="str">
        <f>IF(ISBLANK('Personal Rankings'!AB6),"",'Personal Rankings'!AB6)</f>
        <v>Wil Lutz NO</v>
      </c>
      <c r="AC7" s="66">
        <f>IF(ISBLANK('Personal Rankings'!AB6),"",[1]K!$AG$4*AA7^5+[1]K!$AH$4*AA7^4+[1]K!$AI$4*AA7^3+[1]K!$AJ$4*AA7^2+[1]K!$AK$4*AA7+[1]K!$AL$4-INDEX('League Settings'!$AE$5:$AE$22,'Live Draft Picks'!$N$3+2))</f>
        <v>-29.446804290641353</v>
      </c>
      <c r="AD7" s="38">
        <f>IF(ISBLANK('Personal Rankings'!AB6),"",'Personal Rankings'!AC6)</f>
        <v>153</v>
      </c>
    </row>
    <row r="8" spans="2:30" x14ac:dyDescent="0.35">
      <c r="B8" s="12">
        <f t="shared" si="0"/>
        <v>5</v>
      </c>
      <c r="C8" s="37" t="str">
        <f>IF(ISBLANK('Personal Rankings'!C7),"",'Personal Rankings'!C7)</f>
        <v>Matt Ryan ATL</v>
      </c>
      <c r="D8" s="66">
        <f ca="1">IF(ISBLANK('Personal Rankings'!C7),"",([1]QB!$AL$4*B8^5+[1]QB!$AM$4*B8^4+[1]QB!$AN$4*B8^3+[1]QB!$AO$4*B8^2+[1]QB!$AP$4*B8+[1]QB!$AQ$4-INDEX('League Settings'!$U$5:$U$22,'Live Draft Picks'!$N$3+2))*D$2)</f>
        <v>-59.521823708091667</v>
      </c>
      <c r="E8" s="38">
        <f>IF(ISBLANK('Personal Rankings'!C7),"",'Personal Rankings'!D7)</f>
        <v>69</v>
      </c>
      <c r="G8" s="12">
        <f t="shared" si="1"/>
        <v>5</v>
      </c>
      <c r="H8" s="37" t="str">
        <f>IF(ISBLANK('Personal Rankings'!H7),"",'Personal Rankings'!H7)</f>
        <v>David Johnson ARI</v>
      </c>
      <c r="I8" s="66">
        <f>IF(ISBLANK('Personal Rankings'!H7),"",([1]RB!$AL$4*G8^5+[1]RB!$AM$4*G8^4+[1]RB!$AN$4*G8^3+[1]RB!$AO$4*G8^2+[1]RB!$AP$4*G8+[1]RB!$AQ$4-INDEX('League Settings'!$W$5:$W$22,'Live Draft Picks'!$N$3+2))*I$2)</f>
        <v>56.974643278944804</v>
      </c>
      <c r="J8" s="38">
        <f>IF(ISBLANK('Personal Rankings'!H7),"",'Personal Rankings'!I7)</f>
        <v>5</v>
      </c>
      <c r="L8" s="12">
        <f t="shared" si="2"/>
        <v>5</v>
      </c>
      <c r="M8" s="37" t="str">
        <f>IF(ISBLANK('Personal Rankings'!M7),"",'Personal Rankings'!M7)</f>
        <v>Michael Thomas NO</v>
      </c>
      <c r="N8" s="66">
        <f>IF(ISBLANK('Personal Rankings'!M7),"",([1]WR!$AL$4*L8^5+[1]WR!$AM$4*L8^4+[1]WR!$AN$4*L8^3+[1]WR!$AO$4*L8^2+[1]WR!$AP$4*L8+[1]WR!$AQ$4-INDEX('League Settings'!$Y$5:$Y$22,'Live Draft Picks'!$N$3+2))*N$2)</f>
        <v>30.948860202233185</v>
      </c>
      <c r="O8" s="38">
        <f>IF(ISBLANK('Personal Rankings'!M7),"",'Personal Rankings'!N7)</f>
        <v>8</v>
      </c>
      <c r="Q8" s="12">
        <f t="shared" si="3"/>
        <v>5</v>
      </c>
      <c r="R8" s="37" t="str">
        <f>IF(ISBLANK('Personal Rankings'!R7),"",'Personal Rankings'!R7)</f>
        <v>Evan Engram NYG</v>
      </c>
      <c r="S8" s="66">
        <f ca="1">IF(ISBLANK('Personal Rankings'!R7),"",([1]TE!$AL$4*Q8^5+[1]TE!$AM$4*Q8^4+[1]TE!$AN$4*Q8^3+[1]TE!$AO$4*Q8^2+[1]TE!$AP$4*Q8+[1]TE!$AQ$4-INDEX('League Settings'!$AA$5:$AA$22,'Live Draft Picks'!$N$3+2))*S$2)</f>
        <v>-36.612901111984364</v>
      </c>
      <c r="T8" s="38">
        <f>IF(ISBLANK('Personal Rankings'!R7),"",'Personal Rankings'!S7)</f>
        <v>64</v>
      </c>
      <c r="V8" s="12">
        <f t="shared" si="4"/>
        <v>5</v>
      </c>
      <c r="W8" s="37" t="str">
        <f>IF(ISBLANK('Personal Rankings'!W7),"",'Personal Rankings'!W7)</f>
        <v xml:space="preserve">Chargers D/ST </v>
      </c>
      <c r="X8" s="66">
        <f>IF(ISBLANK('Personal Rankings'!W7),"",[1]DST!$R$4*V8^5+[1]DST!$S$4*V8^4+[1]DST!$T$4*V8^3+[1]DST!$U$4*V8^2+[1]DST!$V$4*V8+[1]DST!$W$4-INDEX('League Settings'!$AC$5:$AC$22,'Live Draft Picks'!$N$3+2))</f>
        <v>-31.583840352753597</v>
      </c>
      <c r="Y8" s="38">
        <f>IF(ISBLANK('Personal Rankings'!W7),"",'Personal Rankings'!X7)</f>
        <v>147</v>
      </c>
      <c r="AA8" s="12">
        <f t="shared" si="5"/>
        <v>5</v>
      </c>
      <c r="AB8" s="37" t="str">
        <f>IF(ISBLANK('Personal Rankings'!AB7),"",'Personal Rankings'!AB7)</f>
        <v>Ka'imi Fairbairn HOU</v>
      </c>
      <c r="AC8" s="66">
        <f>IF(ISBLANK('Personal Rankings'!AB7),"",[1]K!$AG$4*AA8^5+[1]K!$AH$4*AA8^4+[1]K!$AI$4*AA8^3+[1]K!$AJ$4*AA8^2+[1]K!$AK$4*AA8+[1]K!$AL$4-INDEX('League Settings'!$AE$5:$AE$22,'Live Draft Picks'!$N$3+2))</f>
        <v>-34.332023406921678</v>
      </c>
      <c r="AD8" s="38">
        <f>IF(ISBLANK('Personal Rankings'!AB7),"",'Personal Rankings'!AC7)</f>
        <v>156</v>
      </c>
    </row>
    <row r="9" spans="2:30" x14ac:dyDescent="0.35">
      <c r="B9" s="12">
        <f t="shared" si="0"/>
        <v>6</v>
      </c>
      <c r="C9" s="37" t="str">
        <f>IF(ISBLANK('Personal Rankings'!C8),"",'Personal Rankings'!C8)</f>
        <v>Andrew Luck IND</v>
      </c>
      <c r="D9" s="66">
        <f ca="1">IF(ISBLANK('Personal Rankings'!C8),"",([1]QB!$AL$4*B9^5+[1]QB!$AM$4*B9^4+[1]QB!$AN$4*B9^3+[1]QB!$AO$4*B9^2+[1]QB!$AP$4*B9+[1]QB!$AQ$4-INDEX('League Settings'!$U$5:$U$22,'Live Draft Picks'!$N$3+2))*D$2)</f>
        <v>-66.17706757297131</v>
      </c>
      <c r="E9" s="38">
        <f>IF(ISBLANK('Personal Rankings'!C8),"",'Personal Rankings'!D8)</f>
        <v>89</v>
      </c>
      <c r="G9" s="12">
        <f t="shared" si="1"/>
        <v>6</v>
      </c>
      <c r="H9" s="37" t="str">
        <f>IF(ISBLANK('Personal Rankings'!H8),"",'Personal Rankings'!H8)</f>
        <v>James Conner PIT</v>
      </c>
      <c r="I9" s="66">
        <f>IF(ISBLANK('Personal Rankings'!H8),"",([1]RB!$AL$4*G9^5+[1]RB!$AM$4*G9^4+[1]RB!$AN$4*G9^3+[1]RB!$AO$4*G9^2+[1]RB!$AP$4*G9+[1]RB!$AQ$4-INDEX('League Settings'!$W$5:$W$22,'Live Draft Picks'!$N$3+2))*I$2)</f>
        <v>45.290890536288117</v>
      </c>
      <c r="J9" s="38">
        <f>IF(ISBLANK('Personal Rankings'!H8),"",'Personal Rankings'!I8)</f>
        <v>18</v>
      </c>
      <c r="L9" s="12">
        <f t="shared" si="2"/>
        <v>6</v>
      </c>
      <c r="M9" s="37" t="str">
        <f>IF(ISBLANK('Personal Rankings'!M8),"",'Personal Rankings'!M8)</f>
        <v>JuJu Smith-Schuster PIT</v>
      </c>
      <c r="N9" s="66">
        <f>IF(ISBLANK('Personal Rankings'!M8),"",([1]WR!$AL$4*L9^5+[1]WR!$AM$4*L9^4+[1]WR!$AN$4*L9^3+[1]WR!$AO$4*L9^2+[1]WR!$AP$4*L9+[1]WR!$AQ$4-INDEX('League Settings'!$Y$5:$Y$22,'Live Draft Picks'!$N$3+2))*N$2)</f>
        <v>24.968214959588451</v>
      </c>
      <c r="O9" s="38">
        <f>IF(ISBLANK('Personal Rankings'!M8),"",'Personal Rankings'!N8)</f>
        <v>13</v>
      </c>
      <c r="Q9" s="12">
        <f t="shared" si="3"/>
        <v>6</v>
      </c>
      <c r="R9" s="37" t="str">
        <f>IF(ISBLANK('Personal Rankings'!R8),"",'Personal Rankings'!R8)</f>
        <v>Jared Cook NO</v>
      </c>
      <c r="S9" s="66">
        <f ca="1">IF(ISBLANK('Personal Rankings'!R8),"",([1]TE!$AL$4*Q9^5+[1]TE!$AM$4*Q9^4+[1]TE!$AN$4*Q9^3+[1]TE!$AO$4*Q9^2+[1]TE!$AP$4*Q9+[1]TE!$AQ$4-INDEX('League Settings'!$AA$5:$AA$22,'Live Draft Picks'!$N$3+2))*S$2)</f>
        <v>-45.419052681422237</v>
      </c>
      <c r="T9" s="38">
        <f>IF(ISBLANK('Personal Rankings'!R8),"",'Personal Rankings'!S8)</f>
        <v>67</v>
      </c>
      <c r="V9" s="12">
        <f t="shared" si="4"/>
        <v>6</v>
      </c>
      <c r="W9" s="37" t="str">
        <f>IF(ISBLANK('Personal Rankings'!W8),"",'Personal Rankings'!W8)</f>
        <v xml:space="preserve">Ravens D/ST </v>
      </c>
      <c r="X9" s="66">
        <f>IF(ISBLANK('Personal Rankings'!W8),"",[1]DST!$R$4*V9^5+[1]DST!$S$4*V9^4+[1]DST!$T$4*V9^3+[1]DST!$U$4*V9^2+[1]DST!$V$4*V9+[1]DST!$W$4-INDEX('League Settings'!$AC$5:$AC$22,'Live Draft Picks'!$N$3+2))</f>
        <v>-36.398022814821786</v>
      </c>
      <c r="Y9" s="38">
        <f>IF(ISBLANK('Personal Rankings'!W8),"",'Personal Rankings'!X8)</f>
        <v>251</v>
      </c>
      <c r="AA9" s="12">
        <f t="shared" si="5"/>
        <v>6</v>
      </c>
      <c r="AB9" s="37" t="str">
        <f>IF(ISBLANK('Personal Rankings'!AB8),"",'Personal Rankings'!AB8)</f>
        <v>Adam Vinatieri IND</v>
      </c>
      <c r="AC9" s="66">
        <f>IF(ISBLANK('Personal Rankings'!AB8),"",[1]K!$AG$4*AA9^5+[1]K!$AH$4*AA9^4+[1]K!$AI$4*AA9^3+[1]K!$AJ$4*AA9^2+[1]K!$AK$4*AA9+[1]K!$AL$4-INDEX('League Settings'!$AE$5:$AE$22,'Live Draft Picks'!$N$3+2))</f>
        <v>-37.82019105831904</v>
      </c>
      <c r="AD9" s="38">
        <f>IF(ISBLANK('Personal Rankings'!AB8),"",'Personal Rankings'!AC8)</f>
        <v>158</v>
      </c>
    </row>
    <row r="10" spans="2:30" x14ac:dyDescent="0.35">
      <c r="B10" s="12">
        <f t="shared" si="0"/>
        <v>7</v>
      </c>
      <c r="C10" s="37" t="str">
        <f>IF(ISBLANK('Personal Rankings'!C9),"",'Personal Rankings'!C9)</f>
        <v>Baker Mayfield CLE</v>
      </c>
      <c r="D10" s="66">
        <f ca="1">IF(ISBLANK('Personal Rankings'!C9),"",([1]QB!$AL$4*B10^5+[1]QB!$AM$4*B10^4+[1]QB!$AN$4*B10^3+[1]QB!$AO$4*B10^2+[1]QB!$AP$4*B10+[1]QB!$AQ$4-INDEX('League Settings'!$U$5:$U$22,'Live Draft Picks'!$N$3+2))*D$2)</f>
        <v>-71.073096482863448</v>
      </c>
      <c r="E10" s="38">
        <f>IF(ISBLANK('Personal Rankings'!C9),"",'Personal Rankings'!D9)</f>
        <v>87</v>
      </c>
      <c r="G10" s="12">
        <f t="shared" si="1"/>
        <v>7</v>
      </c>
      <c r="H10" s="37" t="str">
        <f>IF(ISBLANK('Personal Rankings'!H9),"",'Personal Rankings'!H9)</f>
        <v>Nick Chubb CLE</v>
      </c>
      <c r="I10" s="66">
        <f>IF(ISBLANK('Personal Rankings'!H9),"",([1]RB!$AL$4*G10^5+[1]RB!$AM$4*G10^4+[1]RB!$AN$4*G10^3+[1]RB!$AO$4*G10^2+[1]RB!$AP$4*G10+[1]RB!$AQ$4-INDEX('League Settings'!$W$5:$W$22,'Live Draft Picks'!$N$3+2))*I$2)</f>
        <v>34.574086063123737</v>
      </c>
      <c r="J10" s="38">
        <f>IF(ISBLANK('Personal Rankings'!H9),"",'Personal Rankings'!I9)</f>
        <v>22</v>
      </c>
      <c r="L10" s="12">
        <f t="shared" si="2"/>
        <v>7</v>
      </c>
      <c r="M10" s="37" t="str">
        <f>IF(ISBLANK('Personal Rankings'!M9),"",'Personal Rankings'!M9)</f>
        <v>Mike Evans TB</v>
      </c>
      <c r="N10" s="66">
        <f>IF(ISBLANK('Personal Rankings'!M9),"",([1]WR!$AL$4*L10^5+[1]WR!$AM$4*L10^4+[1]WR!$AN$4*L10^3+[1]WR!$AO$4*L10^2+[1]WR!$AP$4*L10+[1]WR!$AQ$4-INDEX('League Settings'!$Y$5:$Y$22,'Live Draft Picks'!$N$3+2))*N$2)</f>
        <v>19.344508151603073</v>
      </c>
      <c r="O10" s="38">
        <f>IF(ISBLANK('Personal Rankings'!M9),"",'Personal Rankings'!N9)</f>
        <v>20</v>
      </c>
      <c r="Q10" s="12">
        <f t="shared" si="3"/>
        <v>7</v>
      </c>
      <c r="R10" s="37" t="str">
        <f>IF(ISBLANK('Personal Rankings'!R9),"",'Personal Rankings'!R9)</f>
        <v>Hunter Henry LAC</v>
      </c>
      <c r="S10" s="66">
        <f ca="1">IF(ISBLANK('Personal Rankings'!R9),"",([1]TE!$AL$4*Q10^5+[1]TE!$AM$4*Q10^4+[1]TE!$AN$4*Q10^3+[1]TE!$AO$4*Q10^2+[1]TE!$AP$4*Q10+[1]TE!$AQ$4-INDEX('League Settings'!$AA$5:$AA$22,'Live Draft Picks'!$N$3+2))*S$2)</f>
        <v>-52.89630976269585</v>
      </c>
      <c r="T10" s="38">
        <f>IF(ISBLANK('Personal Rankings'!R9),"",'Personal Rankings'!S9)</f>
        <v>66</v>
      </c>
      <c r="V10" s="12">
        <f t="shared" si="4"/>
        <v>7</v>
      </c>
      <c r="W10" s="37" t="str">
        <f>IF(ISBLANK('Personal Rankings'!W9),"",'Personal Rankings'!W9)</f>
        <v xml:space="preserve">Bills D/ST </v>
      </c>
      <c r="X10" s="66">
        <f>IF(ISBLANK('Personal Rankings'!W9),"",[1]DST!$R$4*V10^5+[1]DST!$S$4*V10^4+[1]DST!$T$4*V10^3+[1]DST!$U$4*V10^2+[1]DST!$V$4*V10+[1]DST!$W$4-INDEX('League Settings'!$AC$5:$AC$22,'Live Draft Picks'!$N$3+2))</f>
        <v>-40.505193517866189</v>
      </c>
      <c r="Y10" s="38">
        <f>IF(ISBLANK('Personal Rankings'!W9),"",'Personal Rankings'!X9)</f>
        <v>143</v>
      </c>
      <c r="AA10" s="12">
        <f t="shared" si="5"/>
        <v>7</v>
      </c>
      <c r="AB10" s="37" t="str">
        <f>IF(ISBLANK('Personal Rankings'!AB9),"",'Personal Rankings'!AB9)</f>
        <v>Michael Badgley LAC</v>
      </c>
      <c r="AC10" s="66">
        <f>IF(ISBLANK('Personal Rankings'!AB9),"",[1]K!$AG$4*AA10^5+[1]K!$AH$4*AA10^4+[1]K!$AI$4*AA10^3+[1]K!$AJ$4*AA10^2+[1]K!$AK$4*AA10+[1]K!$AL$4-INDEX('League Settings'!$AE$5:$AE$22,'Live Draft Picks'!$N$3+2))</f>
        <v>-40.390411077150986</v>
      </c>
      <c r="AD10" s="38">
        <f>IF(ISBLANK('Personal Rankings'!AB9),"",'Personal Rankings'!AC9)</f>
        <v>262</v>
      </c>
    </row>
    <row r="11" spans="2:30" x14ac:dyDescent="0.35">
      <c r="B11" s="12">
        <f t="shared" si="0"/>
        <v>8</v>
      </c>
      <c r="C11" s="37" t="str">
        <f>IF(ISBLANK('Personal Rankings'!C10),"",'Personal Rankings'!C10)</f>
        <v>Jameis Winston TB</v>
      </c>
      <c r="D11" s="66">
        <f ca="1">IF(ISBLANK('Personal Rankings'!C10),"",([1]QB!$AL$4*B11^5+[1]QB!$AM$4*B11^4+[1]QB!$AN$4*B11^3+[1]QB!$AO$4*B11^2+[1]QB!$AP$4*B11+[1]QB!$AQ$4-INDEX('League Settings'!$U$5:$U$22,'Live Draft Picks'!$N$3+2))*D$2)</f>
        <v>-74.76834870310509</v>
      </c>
      <c r="E11" s="38">
        <f>IF(ISBLANK('Personal Rankings'!C10),"",'Personal Rankings'!D10)</f>
        <v>167</v>
      </c>
      <c r="G11" s="12">
        <f t="shared" si="1"/>
        <v>8</v>
      </c>
      <c r="H11" s="37" t="str">
        <f>IF(ISBLANK('Personal Rankings'!H10),"",'Personal Rankings'!H10)</f>
        <v>Le'Veon Bell NYJ</v>
      </c>
      <c r="I11" s="66">
        <f>IF(ISBLANK('Personal Rankings'!H10),"",([1]RB!$AL$4*G11^5+[1]RB!$AM$4*G11^4+[1]RB!$AN$4*G11^3+[1]RB!$AO$4*G11^2+[1]RB!$AP$4*G11+[1]RB!$AQ$4-INDEX('League Settings'!$W$5:$W$22,'Live Draft Picks'!$N$3+2))*I$2)</f>
        <v>24.752899019121585</v>
      </c>
      <c r="J11" s="38">
        <f>IF(ISBLANK('Personal Rankings'!H10),"",'Personal Rankings'!I10)</f>
        <v>6</v>
      </c>
      <c r="L11" s="12">
        <f t="shared" si="2"/>
        <v>8</v>
      </c>
      <c r="M11" s="37" t="str">
        <f>IF(ISBLANK('Personal Rankings'!M10),"",'Personal Rankings'!M10)</f>
        <v>Odell Beckham Jr. CLE</v>
      </c>
      <c r="N11" s="66">
        <f>IF(ISBLANK('Personal Rankings'!M10),"",([1]WR!$AL$4*L11^5+[1]WR!$AM$4*L11^4+[1]WR!$AN$4*L11^3+[1]WR!$AO$4*L11^2+[1]WR!$AP$4*L11+[1]WR!$AQ$4-INDEX('League Settings'!$Y$5:$Y$22,'Live Draft Picks'!$N$3+2))*N$2)</f>
        <v>14.056136550776852</v>
      </c>
      <c r="O11" s="38">
        <f>IF(ISBLANK('Personal Rankings'!M10),"",'Personal Rankings'!N10)</f>
        <v>11</v>
      </c>
      <c r="Q11" s="12">
        <f t="shared" si="3"/>
        <v>8</v>
      </c>
      <c r="R11" s="37" t="str">
        <f>IF(ISBLANK('Personal Rankings'!R10),"",'Personal Rankings'!R10)</f>
        <v>Vance McDonald PIT</v>
      </c>
      <c r="S11" s="66">
        <f ca="1">IF(ISBLANK('Personal Rankings'!R10),"",([1]TE!$AL$4*Q11^5+[1]TE!$AM$4*Q11^4+[1]TE!$AN$4*Q11^3+[1]TE!$AO$4*Q11^2+[1]TE!$AP$4*Q11+[1]TE!$AQ$4-INDEX('League Settings'!$AA$5:$AA$22,'Live Draft Picks'!$N$3+2))*S$2)</f>
        <v>-59.248107628508727</v>
      </c>
      <c r="T11" s="38">
        <f>IF(ISBLANK('Personal Rankings'!R10),"",'Personal Rankings'!S10)</f>
        <v>109</v>
      </c>
      <c r="V11" s="12">
        <f t="shared" si="4"/>
        <v>8</v>
      </c>
      <c r="W11" s="37" t="str">
        <f>IF(ISBLANK('Personal Rankings'!W10),"",'Personal Rankings'!W10)</f>
        <v xml:space="preserve">Patriots D/ST </v>
      </c>
      <c r="X11" s="66">
        <f>IF(ISBLANK('Personal Rankings'!W10),"",[1]DST!$R$4*V11^5+[1]DST!$S$4*V11^4+[1]DST!$T$4*V11^3+[1]DST!$U$4*V11^2+[1]DST!$V$4*V11+[1]DST!$W$4-INDEX('League Settings'!$AC$5:$AC$22,'Live Draft Picks'!$N$3+2))</f>
        <v>-44.087248825946332</v>
      </c>
      <c r="Y11" s="38">
        <f>IF(ISBLANK('Personal Rankings'!W10),"",'Personal Rankings'!X10)</f>
        <v>148</v>
      </c>
      <c r="AA11" s="12">
        <f t="shared" si="5"/>
        <v>8</v>
      </c>
      <c r="AB11" s="37" t="str">
        <f>IF(ISBLANK('Personal Rankings'!AB10),"",'Personal Rankings'!AB10)</f>
        <v>Stephen Gostkowski NE</v>
      </c>
      <c r="AC11" s="66">
        <f>IF(ISBLANK('Personal Rankings'!AB10),"",[1]K!$AG$4*AA11^5+[1]K!$AH$4*AA11^4+[1]K!$AI$4*AA11^3+[1]K!$AJ$4*AA11^2+[1]K!$AK$4*AA11+[1]K!$AL$4-INDEX('League Settings'!$AE$5:$AE$22,'Live Draft Picks'!$N$3+2))</f>
        <v>-42.42640467925554</v>
      </c>
      <c r="AD11" s="38">
        <f>IF(ISBLANK('Personal Rankings'!AB10),"",'Personal Rankings'!AC10)</f>
        <v>155</v>
      </c>
    </row>
    <row r="12" spans="2:30" x14ac:dyDescent="0.35">
      <c r="B12" s="12">
        <f t="shared" si="0"/>
        <v>9</v>
      </c>
      <c r="C12" s="37" t="str">
        <f>IF(ISBLANK('Personal Rankings'!C11),"",'Personal Rankings'!C11)</f>
        <v>Carson Wentz PHI</v>
      </c>
      <c r="D12" s="66">
        <f ca="1">IF(ISBLANK('Personal Rankings'!C11),"",([1]QB!$AL$4*B12^5+[1]QB!$AM$4*B12^4+[1]QB!$AN$4*B12^3+[1]QB!$AO$4*B12^2+[1]QB!$AP$4*B12+[1]QB!$AQ$4-INDEX('League Settings'!$U$5:$U$22,'Live Draft Picks'!$N$3+2))*D$2)</f>
        <v>-77.718156535982885</v>
      </c>
      <c r="E12" s="38">
        <f>IF(ISBLANK('Personal Rankings'!C11),"",'Personal Rankings'!D11)</f>
        <v>88</v>
      </c>
      <c r="G12" s="12">
        <f t="shared" si="1"/>
        <v>9</v>
      </c>
      <c r="H12" s="37" t="str">
        <f>IF(ISBLANK('Personal Rankings'!H11),"",'Personal Rankings'!H11)</f>
        <v>Joe Mixon CIN</v>
      </c>
      <c r="I12" s="66">
        <f>IF(ISBLANK('Personal Rankings'!H11),"",([1]RB!$AL$4*G12^5+[1]RB!$AM$4*G12^4+[1]RB!$AN$4*G12^3+[1]RB!$AO$4*G12^2+[1]RB!$AP$4*G12+[1]RB!$AQ$4-INDEX('League Settings'!$W$5:$W$22,'Live Draft Picks'!$N$3+2))*I$2)</f>
        <v>15.759380362432999</v>
      </c>
      <c r="J12" s="38">
        <f>IF(ISBLANK('Personal Rankings'!H11),"",'Personal Rankings'!I11)</f>
        <v>17</v>
      </c>
      <c r="L12" s="12">
        <f t="shared" si="2"/>
        <v>9</v>
      </c>
      <c r="M12" s="37" t="str">
        <f>IF(ISBLANK('Personal Rankings'!M11),"",'Personal Rankings'!M11)</f>
        <v>T.Y. Hilton IND</v>
      </c>
      <c r="N12" s="66">
        <f>IF(ISBLANK('Personal Rankings'!M11),"",([1]WR!$AL$4*L12^5+[1]WR!$AM$4*L12^4+[1]WR!$AN$4*L12^3+[1]WR!$AO$4*L12^2+[1]WR!$AP$4*L12+[1]WR!$AQ$4-INDEX('League Settings'!$Y$5:$Y$22,'Live Draft Picks'!$N$3+2))*N$2)</f>
        <v>9.0823704887238357</v>
      </c>
      <c r="O12" s="38">
        <f>IF(ISBLANK('Personal Rankings'!M11),"",'Personal Rankings'!N11)</f>
        <v>28</v>
      </c>
      <c r="Q12" s="12">
        <f t="shared" si="3"/>
        <v>9</v>
      </c>
      <c r="R12" s="37" t="str">
        <f>IF(ISBLANK('Personal Rankings'!R11),"",'Personal Rankings'!R11)</f>
        <v>David Njoku CLE</v>
      </c>
      <c r="S12" s="66">
        <f ca="1">IF(ISBLANK('Personal Rankings'!R11),"",([1]TE!$AL$4*Q12^5+[1]TE!$AM$4*Q12^4+[1]TE!$AN$4*Q12^3+[1]TE!$AO$4*Q12^2+[1]TE!$AP$4*Q12+[1]TE!$AQ$4-INDEX('League Settings'!$AA$5:$AA$22,'Live Draft Picks'!$N$3+2))*S$2)</f>
        <v>-64.664686425694953</v>
      </c>
      <c r="T12" s="38">
        <f>IF(ISBLANK('Personal Rankings'!R11),"",'Personal Rankings'!S11)</f>
        <v>110</v>
      </c>
      <c r="V12" s="12">
        <f t="shared" si="4"/>
        <v>9</v>
      </c>
      <c r="W12" s="37" t="str">
        <f>IF(ISBLANK('Personal Rankings'!W11),"",'Personal Rankings'!W11)</f>
        <v xml:space="preserve">Broncos D/ST </v>
      </c>
      <c r="X12" s="66">
        <f>IF(ISBLANK('Personal Rankings'!W11),"",[1]DST!$R$4*V12^5+[1]DST!$S$4*V12^4+[1]DST!$T$4*V12^3+[1]DST!$U$4*V12^2+[1]DST!$V$4*V12+[1]DST!$W$4-INDEX('League Settings'!$AC$5:$AC$22,'Live Draft Picks'!$N$3+2))</f>
        <v>-47.286724504954009</v>
      </c>
      <c r="Y12" s="38">
        <f>IF(ISBLANK('Personal Rankings'!W11),"",'Personal Rankings'!X11)</f>
        <v>187</v>
      </c>
      <c r="AA12" s="12">
        <f t="shared" si="5"/>
        <v>9</v>
      </c>
      <c r="AB12" s="37" t="str">
        <f>IF(ISBLANK('Personal Rankings'!AB11),"",'Personal Rankings'!AB11)</f>
        <v>Mason Crosby GB</v>
      </c>
      <c r="AC12" s="66">
        <f>IF(ISBLANK('Personal Rankings'!AB11),"",[1]K!$AG$4*AA12^5+[1]K!$AH$4*AA12^4+[1]K!$AI$4*AA12^3+[1]K!$AJ$4*AA12^2+[1]K!$AK$4*AA12+[1]K!$AL$4-INDEX('League Settings'!$AE$5:$AE$22,'Live Draft Picks'!$N$3+2))</f>
        <v>-44.225418110759506</v>
      </c>
      <c r="AD12" s="38">
        <f>IF(ISBLANK('Personal Rankings'!AB11),"",'Personal Rankings'!AC11)</f>
        <v>219</v>
      </c>
    </row>
    <row r="13" spans="2:30" x14ac:dyDescent="0.35">
      <c r="B13" s="12">
        <f t="shared" si="0"/>
        <v>10</v>
      </c>
      <c r="C13" s="37" t="str">
        <f>IF(ISBLANK('Personal Rankings'!C12),"",'Personal Rankings'!C12)</f>
        <v>Jared Goff LAR</v>
      </c>
      <c r="D13" s="66">
        <f ca="1">IF(ISBLANK('Personal Rankings'!C12),"",([1]QB!$AL$4*B13^5+[1]QB!$AM$4*B13^4+[1]QB!$AN$4*B13^3+[1]QB!$AO$4*B13^2+[1]QB!$AP$4*B13+[1]QB!$AQ$4-INDEX('League Settings'!$U$5:$U$22,'Live Draft Picks'!$N$3+2))*D$2)</f>
        <v>-80.28423247582603</v>
      </c>
      <c r="E13" s="38">
        <f>IF(ISBLANK('Personal Rankings'!C12),"",'Personal Rankings'!D12)</f>
        <v>118</v>
      </c>
      <c r="G13" s="12">
        <f t="shared" si="1"/>
        <v>10</v>
      </c>
      <c r="H13" s="37" t="str">
        <f>IF(ISBLANK('Personal Rankings'!H12),"",'Personal Rankings'!H12)</f>
        <v>Dalvin Cook MIN</v>
      </c>
      <c r="I13" s="66">
        <f>IF(ISBLANK('Personal Rankings'!H12),"",([1]RB!$AL$4*G13^5+[1]RB!$AM$4*G13^4+[1]RB!$AN$4*G13^3+[1]RB!$AO$4*G13^2+[1]RB!$AP$4*G13+[1]RB!$AQ$4-INDEX('League Settings'!$W$5:$W$22,'Live Draft Picks'!$N$3+2))*I$2)</f>
        <v>7.5288860103558966</v>
      </c>
      <c r="J13" s="38">
        <f>IF(ISBLANK('Personal Rankings'!H12),"",'Personal Rankings'!I12)</f>
        <v>19</v>
      </c>
      <c r="L13" s="12">
        <f t="shared" si="2"/>
        <v>10</v>
      </c>
      <c r="M13" s="37" t="str">
        <f>IF(ISBLANK('Personal Rankings'!M12),"",'Personal Rankings'!M12)</f>
        <v>Antonio Brown OAK</v>
      </c>
      <c r="N13" s="66">
        <f>IF(ISBLANK('Personal Rankings'!M12),"",([1]WR!$AL$4*L13^5+[1]WR!$AM$4*L13^4+[1]WR!$AN$4*L13^3+[1]WR!$AO$4*L13^2+[1]WR!$AP$4*L13+[1]WR!$AQ$4-INDEX('League Settings'!$Y$5:$Y$22,'Live Draft Picks'!$N$3+2))*N$2)</f>
        <v>4.4033365056782303</v>
      </c>
      <c r="O13" s="38">
        <f>IF(ISBLANK('Personal Rankings'!M12),"",'Personal Rankings'!N12)</f>
        <v>16</v>
      </c>
      <c r="Q13" s="12">
        <f t="shared" si="3"/>
        <v>10</v>
      </c>
      <c r="R13" s="37" t="str">
        <f>IF(ISBLANK('Personal Rankings'!R12),"",'Personal Rankings'!R12)</f>
        <v>Delanie Walker TEN</v>
      </c>
      <c r="S13" s="66">
        <f ca="1">IF(ISBLANK('Personal Rankings'!R12),"",([1]TE!$AL$4*Q13^5+[1]TE!$AM$4*Q13^4+[1]TE!$AN$4*Q13^3+[1]TE!$AO$4*Q13^2+[1]TE!$AP$4*Q13+[1]TE!$AQ$4-INDEX('League Settings'!$AA$5:$AA$22,'Live Draft Picks'!$N$3+2))*S$2)</f>
        <v>-69.322557835200925</v>
      </c>
      <c r="T13" s="38">
        <f>IF(ISBLANK('Personal Rankings'!R12),"",'Personal Rankings'!S12)</f>
        <v>111</v>
      </c>
      <c r="V13" s="12">
        <f t="shared" si="4"/>
        <v>10</v>
      </c>
      <c r="W13" s="37" t="str">
        <f>IF(ISBLANK('Personal Rankings'!W12),"",'Personal Rankings'!W12)</f>
        <v xml:space="preserve">Texans D/ST </v>
      </c>
      <c r="X13" s="66">
        <f>IF(ISBLANK('Personal Rankings'!W12),"",[1]DST!$R$4*V13^5+[1]DST!$S$4*V13^4+[1]DST!$T$4*V13^3+[1]DST!$U$4*V13^2+[1]DST!$V$4*V13+[1]DST!$W$4-INDEX('League Settings'!$AC$5:$AC$22,'Live Draft Picks'!$N$3+2))</f>
        <v>-50.211107235062855</v>
      </c>
      <c r="Y13" s="38">
        <f>IF(ISBLANK('Personal Rankings'!W12),"",'Personal Rankings'!X12)</f>
        <v>188</v>
      </c>
      <c r="AA13" s="12">
        <f t="shared" si="5"/>
        <v>10</v>
      </c>
      <c r="AB13" s="37" t="str">
        <f>IF(ISBLANK('Personal Rankings'!AB12),"",'Personal Rankings'!AB12)</f>
        <v>Jake Elliott PHI</v>
      </c>
      <c r="AC13" s="66">
        <f>IF(ISBLANK('Personal Rankings'!AB12),"",[1]K!$AG$4*AA13^5+[1]K!$AH$4*AA13^4+[1]K!$AI$4*AA13^3+[1]K!$AJ$4*AA13^2+[1]K!$AK$4*AA13+[1]K!$AL$4-INDEX('League Settings'!$AE$5:$AE$22,'Live Draft Picks'!$N$3+2))</f>
        <v>-46.007130294846775</v>
      </c>
      <c r="AD13" s="38">
        <f>IF(ISBLANK('Personal Rankings'!AB12),"",'Personal Rankings'!AC12)</f>
        <v>190</v>
      </c>
    </row>
    <row r="14" spans="2:30" x14ac:dyDescent="0.35">
      <c r="B14" s="12">
        <f t="shared" si="0"/>
        <v>11</v>
      </c>
      <c r="C14" s="37" t="str">
        <f>IF(ISBLANK('Personal Rankings'!C13),"",'Personal Rankings'!C13)</f>
        <v>Russell Wilson SEA</v>
      </c>
      <c r="D14" s="66">
        <f ca="1">IF(ISBLANK('Personal Rankings'!C13),"",([1]QB!$AL$4*B14^5+[1]QB!$AM$4*B14^4+[1]QB!$AN$4*B14^3+[1]QB!$AO$4*B14^2+[1]QB!$AP$4*B14+[1]QB!$AQ$4-INDEX('League Settings'!$U$5:$U$22,'Live Draft Picks'!$N$3+2))*D$2)</f>
        <v>-82.744155364099299</v>
      </c>
      <c r="E14" s="38">
        <f>IF(ISBLANK('Personal Rankings'!C13),"",'Personal Rankings'!D13)</f>
        <v>116</v>
      </c>
      <c r="G14" s="12">
        <f t="shared" si="1"/>
        <v>11</v>
      </c>
      <c r="H14" s="37" t="str">
        <f>IF(ISBLANK('Personal Rankings'!H13),"",'Personal Rankings'!H13)</f>
        <v>Todd Gurley LAR</v>
      </c>
      <c r="I14" s="66">
        <f>IF(ISBLANK('Personal Rankings'!H13),"",([1]RB!$AL$4*G14^5+[1]RB!$AM$4*G14^4+[1]RB!$AN$4*G14^3+[1]RB!$AO$4*G14^2+[1]RB!$AP$4*G14+[1]RB!$AQ$4-INDEX('League Settings'!$W$5:$W$22,'Live Draft Picks'!$N$3+2))*I$2)</f>
        <v>0</v>
      </c>
      <c r="J14" s="38">
        <f>IF(ISBLANK('Personal Rankings'!H13),"",'Personal Rankings'!I13)</f>
        <v>14</v>
      </c>
      <c r="L14" s="12">
        <f t="shared" si="2"/>
        <v>11</v>
      </c>
      <c r="M14" s="37" t="str">
        <f>IF(ISBLANK('Personal Rankings'!M13),"",'Personal Rankings'!M13)</f>
        <v>Keenan Allen LAC</v>
      </c>
      <c r="N14" s="66">
        <f>IF(ISBLANK('Personal Rankings'!M13),"",([1]WR!$AL$4*L14^5+[1]WR!$AM$4*L14^4+[1]WR!$AN$4*L14^3+[1]WR!$AO$4*L14^2+[1]WR!$AP$4*L14+[1]WR!$AQ$4-INDEX('League Settings'!$Y$5:$Y$22,'Live Draft Picks'!$N$3+2))*N$2)</f>
        <v>0</v>
      </c>
      <c r="O14" s="38">
        <f>IF(ISBLANK('Personal Rankings'!M13),"",'Personal Rankings'!N13)</f>
        <v>21</v>
      </c>
      <c r="Q14" s="12">
        <f t="shared" si="3"/>
        <v>11</v>
      </c>
      <c r="R14" s="37" t="str">
        <f>IF(ISBLANK('Personal Rankings'!R13),"",'Personal Rankings'!R13)</f>
        <v>Austin Hooper ATL</v>
      </c>
      <c r="S14" s="66">
        <f ca="1">IF(ISBLANK('Personal Rankings'!R13),"",([1]TE!$AL$4*Q14^5+[1]TE!$AM$4*Q14^4+[1]TE!$AN$4*Q14^3+[1]TE!$AO$4*Q14^2+[1]TE!$AP$4*Q14+[1]TE!$AQ$4-INDEX('League Settings'!$AA$5:$AA$22,'Live Draft Picks'!$N$3+2))*S$2)</f>
        <v>-73.383971732066684</v>
      </c>
      <c r="T14" s="38">
        <f>IF(ISBLANK('Personal Rankings'!R13),"",'Personal Rankings'!S13)</f>
        <v>131</v>
      </c>
      <c r="V14" s="12">
        <f t="shared" si="4"/>
        <v>11</v>
      </c>
      <c r="W14" s="37" t="str">
        <f>IF(ISBLANK('Personal Rankings'!W13),"",'Personal Rankings'!W13)</f>
        <v/>
      </c>
      <c r="X14" s="66" t="str">
        <f>IF(ISBLANK('Personal Rankings'!W13),"",[1]DST!$R$4*V14^5+[1]DST!$S$4*V14^4+[1]DST!$T$4*V14^3+[1]DST!$U$4*V14^2+[1]DST!$V$4*V14+[1]DST!$W$4-INDEX('League Settings'!$AC$5:$AC$22,'Live Draft Picks'!$N$3+2))</f>
        <v/>
      </c>
      <c r="Y14" s="38" t="str">
        <f>IF(ISBLANK('Personal Rankings'!W13),"",'Personal Rankings'!X13)</f>
        <v/>
      </c>
      <c r="AA14" s="12">
        <f t="shared" si="5"/>
        <v>11</v>
      </c>
      <c r="AB14" s="37" t="str">
        <f>IF(ISBLANK('Personal Rankings'!AB13),"",'Personal Rankings'!AB13)</f>
        <v/>
      </c>
      <c r="AC14" s="66" t="str">
        <f>IF(ISBLANK('Personal Rankings'!AB13),"",[1]K!$AG$4*AA14^5+[1]K!$AH$4*AA14^4+[1]K!$AI$4*AA14^3+[1]K!$AJ$4*AA14^2+[1]K!$AK$4*AA14+[1]K!$AL$4-INDEX('League Settings'!$AE$5:$AE$22,'Live Draft Picks'!$N$3+2))</f>
        <v/>
      </c>
      <c r="AD14" s="38" t="str">
        <f>IF(ISBLANK('Personal Rankings'!AB13),"",'Personal Rankings'!AC13)</f>
        <v/>
      </c>
    </row>
    <row r="15" spans="2:30" x14ac:dyDescent="0.35">
      <c r="B15" s="12">
        <f t="shared" si="0"/>
        <v>12</v>
      </c>
      <c r="C15" s="37" t="str">
        <f>IF(ISBLANK('Personal Rankings'!C14),"",'Personal Rankings'!C14)</f>
        <v>Kyler Murray ARI</v>
      </c>
      <c r="D15" s="66">
        <f ca="1">IF(ISBLANK('Personal Rankings'!C14),"",([1]QB!$AL$4*B15^5+[1]QB!$AM$4*B15^4+[1]QB!$AN$4*B15^3+[1]QB!$AO$4*B15^2+[1]QB!$AP$4*B15+[1]QB!$AQ$4-INDEX('League Settings'!$U$5:$U$22,'Live Draft Picks'!$N$3+2))*D$2)</f>
        <v>-85.300856544495474</v>
      </c>
      <c r="E15" s="38">
        <f>IF(ISBLANK('Personal Rankings'!C14),"",'Personal Rankings'!D14)</f>
        <v>117</v>
      </c>
      <c r="G15" s="12">
        <f t="shared" si="1"/>
        <v>12</v>
      </c>
      <c r="H15" s="37" t="str">
        <f>IF(ISBLANK('Personal Rankings'!H14),"",'Personal Rankings'!H14)</f>
        <v>Damien Williams KC</v>
      </c>
      <c r="I15" s="66">
        <f>IF(ISBLANK('Personal Rankings'!H14),"",([1]RB!$AL$4*G15^5+[1]RB!$AM$4*G15^4+[1]RB!$AN$4*G15^3+[1]RB!$AO$4*G15^2+[1]RB!$AP$4*G15+[1]RB!$AQ$4-INDEX('League Settings'!$W$5:$W$22,'Live Draft Picks'!$N$3+2))*I$2)</f>
        <v>-6.8855423510481613</v>
      </c>
      <c r="J15" s="38">
        <f>IF(ISBLANK('Personal Rankings'!H14),"",'Personal Rankings'!I14)</f>
        <v>44</v>
      </c>
      <c r="L15" s="12">
        <f t="shared" si="2"/>
        <v>12</v>
      </c>
      <c r="M15" s="37" t="str">
        <f>IF(ISBLANK('Personal Rankings'!M14),"",'Personal Rankings'!M14)</f>
        <v>Stefon Diggs MIN</v>
      </c>
      <c r="N15" s="66">
        <f>IF(ISBLANK('Personal Rankings'!M14),"",([1]WR!$AL$4*L15^5+[1]WR!$AM$4*L15^4+[1]WR!$AN$4*L15^3+[1]WR!$AO$4*L15^2+[1]WR!$AP$4*L15+[1]WR!$AQ$4-INDEX('League Settings'!$Y$5:$Y$22,'Live Draft Picks'!$N$3+2))*N$2)</f>
        <v>-4.1458521223190203</v>
      </c>
      <c r="O15" s="38">
        <f>IF(ISBLANK('Personal Rankings'!M14),"",'Personal Rankings'!N14)</f>
        <v>39</v>
      </c>
      <c r="Q15" s="12">
        <f t="shared" si="3"/>
        <v>12</v>
      </c>
      <c r="R15" s="37" t="str">
        <f>IF(ISBLANK('Personal Rankings'!R14),"",'Personal Rankings'!R14)</f>
        <v>Jordan Reed WAS</v>
      </c>
      <c r="S15" s="66">
        <f ca="1">IF(ISBLANK('Personal Rankings'!R14),"",([1]TE!$AL$4*Q15^5+[1]TE!$AM$4*Q15^4+[1]TE!$AN$4*Q15^3+[1]TE!$AO$4*Q15^2+[1]TE!$AP$4*Q15+[1]TE!$AQ$4-INDEX('League Settings'!$AA$5:$AA$22,'Live Draft Picks'!$N$3+2))*S$2)</f>
        <v>-76.996382845407382</v>
      </c>
      <c r="T15" s="38">
        <f>IF(ISBLANK('Personal Rankings'!R14),"",'Personal Rankings'!S14)</f>
        <v>132</v>
      </c>
      <c r="V15" s="12">
        <f t="shared" si="4"/>
        <v>12</v>
      </c>
      <c r="W15" s="37" t="str">
        <f>IF(ISBLANK('Personal Rankings'!W14),"",'Personal Rankings'!W14)</f>
        <v/>
      </c>
      <c r="X15" s="66" t="str">
        <f>IF(ISBLANK('Personal Rankings'!W14),"",[1]DST!$R$4*V15^5+[1]DST!$S$4*V15^4+[1]DST!$T$4*V15^3+[1]DST!$U$4*V15^2+[1]DST!$V$4*V15+[1]DST!$W$4-INDEX('League Settings'!$AC$5:$AC$22,'Live Draft Picks'!$N$3+2))</f>
        <v/>
      </c>
      <c r="Y15" s="38" t="str">
        <f>IF(ISBLANK('Personal Rankings'!W14),"",'Personal Rankings'!X14)</f>
        <v/>
      </c>
      <c r="AA15" s="12">
        <f t="shared" si="5"/>
        <v>12</v>
      </c>
      <c r="AB15" s="37" t="str">
        <f>IF(ISBLANK('Personal Rankings'!AB14),"",'Personal Rankings'!AB14)</f>
        <v/>
      </c>
      <c r="AC15" s="66" t="str">
        <f>IF(ISBLANK('Personal Rankings'!AB14),"",[1]K!$AG$4*AA15^5+[1]K!$AH$4*AA15^4+[1]K!$AI$4*AA15^3+[1]K!$AJ$4*AA15^2+[1]K!$AK$4*AA15+[1]K!$AL$4-INDEX('League Settings'!$AE$5:$AE$22,'Live Draft Picks'!$N$3+2))</f>
        <v/>
      </c>
      <c r="AD15" s="38" t="str">
        <f>IF(ISBLANK('Personal Rankings'!AB14),"",'Personal Rankings'!AC14)</f>
        <v/>
      </c>
    </row>
    <row r="16" spans="2:30" x14ac:dyDescent="0.35">
      <c r="B16" s="12">
        <f t="shared" si="0"/>
        <v>13</v>
      </c>
      <c r="C16" s="37" t="str">
        <f>IF(ISBLANK('Personal Rankings'!C15),"",'Personal Rankings'!C15)</f>
        <v>Drew Brees NO</v>
      </c>
      <c r="D16" s="66">
        <f ca="1">IF(ISBLANK('Personal Rankings'!C15),"",([1]QB!$AL$4*B16^5+[1]QB!$AM$4*B16^4+[1]QB!$AN$4*B16^3+[1]QB!$AO$4*B16^2+[1]QB!$AP$4*B16+[1]QB!$AQ$4-INDEX('League Settings'!$U$5:$U$22,'Live Draft Picks'!$N$3+2))*D$2)</f>
        <v>-88.092106018028829</v>
      </c>
      <c r="E16" s="38">
        <f>IF(ISBLANK('Personal Rankings'!C15),"",'Personal Rankings'!D15)</f>
        <v>114</v>
      </c>
      <c r="G16" s="12">
        <f t="shared" si="1"/>
        <v>13</v>
      </c>
      <c r="H16" s="37" t="str">
        <f>IF(ISBLANK('Personal Rankings'!H15),"",'Personal Rankings'!H15)</f>
        <v>Aaron Jones GB</v>
      </c>
      <c r="I16" s="66">
        <f>IF(ISBLANK('Personal Rankings'!H15),"",([1]RB!$AL$4*G16^5+[1]RB!$AM$4*G16^4+[1]RB!$AN$4*G16^3+[1]RB!$AO$4*G16^2+[1]RB!$AP$4*G16+[1]RB!$AQ$4-INDEX('League Settings'!$W$5:$W$22,'Live Draft Picks'!$N$3+2))*I$2)</f>
        <v>-13.182931284060178</v>
      </c>
      <c r="J16" s="38">
        <f>IF(ISBLANK('Personal Rankings'!H15),"",'Personal Rankings'!I15)</f>
        <v>35</v>
      </c>
      <c r="L16" s="12">
        <f t="shared" si="2"/>
        <v>13</v>
      </c>
      <c r="M16" s="37" t="str">
        <f>IF(ISBLANK('Personal Rankings'!M15),"",'Personal Rankings'!M15)</f>
        <v>Amari Cooper DAL</v>
      </c>
      <c r="N16" s="66">
        <f>IF(ISBLANK('Personal Rankings'!M15),"",([1]WR!$AL$4*L16^5+[1]WR!$AM$4*L16^4+[1]WR!$AN$4*L16^3+[1]WR!$AO$4*L16^2+[1]WR!$AP$4*L16+[1]WR!$AQ$4-INDEX('League Settings'!$Y$5:$Y$22,'Live Draft Picks'!$N$3+2))*N$2)</f>
        <v>-8.0516287981495829</v>
      </c>
      <c r="O16" s="38">
        <f>IF(ISBLANK('Personal Rankings'!M15),"",'Personal Rankings'!N15)</f>
        <v>27</v>
      </c>
      <c r="Q16" s="12">
        <f t="shared" si="3"/>
        <v>13</v>
      </c>
      <c r="R16" s="37" t="str">
        <f>IF(ISBLANK('Personal Rankings'!R15),"",'Personal Rankings'!R15)</f>
        <v>Jimmy Graham GB</v>
      </c>
      <c r="S16" s="66">
        <f ca="1">IF(ISBLANK('Personal Rankings'!R15),"",([1]TE!$AL$4*Q16^5+[1]TE!$AM$4*Q16^4+[1]TE!$AN$4*Q16^3+[1]TE!$AO$4*Q16^2+[1]TE!$AP$4*Q16+[1]TE!$AQ$4-INDEX('League Settings'!$AA$5:$AA$22,'Live Draft Picks'!$N$3+2))*S$2)</f>
        <v>-80.291917418394831</v>
      </c>
      <c r="T16" s="38">
        <f>IF(ISBLANK('Personal Rankings'!R15),"",'Personal Rankings'!S15)</f>
        <v>165</v>
      </c>
      <c r="V16" s="12">
        <f t="shared" si="4"/>
        <v>13</v>
      </c>
      <c r="W16" s="37" t="str">
        <f>IF(ISBLANK('Personal Rankings'!W15),"",'Personal Rankings'!W15)</f>
        <v/>
      </c>
      <c r="X16" s="66" t="str">
        <f>IF(ISBLANK('Personal Rankings'!W15),"",[1]DST!$R$4*V16^5+[1]DST!$S$4*V16^4+[1]DST!$T$4*V16^3+[1]DST!$U$4*V16^2+[1]DST!$V$4*V16+[1]DST!$W$4-INDEX('League Settings'!$AC$5:$AC$22,'Live Draft Picks'!$N$3+2))</f>
        <v/>
      </c>
      <c r="Y16" s="38" t="str">
        <f>IF(ISBLANK('Personal Rankings'!W15),"",'Personal Rankings'!X15)</f>
        <v/>
      </c>
      <c r="AA16" s="12">
        <f t="shared" si="5"/>
        <v>13</v>
      </c>
      <c r="AB16" s="37" t="str">
        <f>IF(ISBLANK('Personal Rankings'!AB15),"",'Personal Rankings'!AB15)</f>
        <v/>
      </c>
      <c r="AC16" s="66" t="str">
        <f>IF(ISBLANK('Personal Rankings'!AB15),"",[1]K!$AG$4*AA16^5+[1]K!$AH$4*AA16^4+[1]K!$AI$4*AA16^3+[1]K!$AJ$4*AA16^2+[1]K!$AK$4*AA16+[1]K!$AL$4-INDEX('League Settings'!$AE$5:$AE$22,'Live Draft Picks'!$N$3+2))</f>
        <v/>
      </c>
      <c r="AD16" s="38" t="str">
        <f>IF(ISBLANK('Personal Rankings'!AB15),"",'Personal Rankings'!AC15)</f>
        <v/>
      </c>
    </row>
    <row r="17" spans="2:30" x14ac:dyDescent="0.35">
      <c r="B17" s="12">
        <f t="shared" si="0"/>
        <v>14</v>
      </c>
      <c r="C17" s="37" t="str">
        <f>IF(ISBLANK('Personal Rankings'!C16),"",'Personal Rankings'!C16)</f>
        <v>Mitchell Trubisky CHI</v>
      </c>
      <c r="D17" s="66">
        <f ca="1">IF(ISBLANK('Personal Rankings'!C16),"",([1]QB!$AL$4*B17^5+[1]QB!$AM$4*B17^4+[1]QB!$AN$4*B17^3+[1]QB!$AO$4*B17^2+[1]QB!$AP$4*B17+[1]QB!$AQ$4-INDEX('League Settings'!$U$5:$U$22,'Live Draft Picks'!$N$3+2))*D$2)</f>
        <v>-91.199998598126982</v>
      </c>
      <c r="E17" s="38">
        <f>IF(ISBLANK('Personal Rankings'!C16),"",'Personal Rankings'!D16)</f>
        <v>166</v>
      </c>
      <c r="G17" s="12">
        <f t="shared" si="1"/>
        <v>14</v>
      </c>
      <c r="H17" s="37" t="str">
        <f>IF(ISBLANK('Personal Rankings'!H16),"",'Personal Rankings'!H16)</f>
        <v>Melvin Gordon LAC</v>
      </c>
      <c r="I17" s="66">
        <f>IF(ISBLANK('Personal Rankings'!H16),"",([1]RB!$AL$4*G17^5+[1]RB!$AM$4*G17^4+[1]RB!$AN$4*G17^3+[1]RB!$AO$4*G17^2+[1]RB!$AP$4*G17+[1]RB!$AQ$4-INDEX('League Settings'!$W$5:$W$22,'Live Draft Picks'!$N$3+2))*I$2)</f>
        <v>-18.944359438500616</v>
      </c>
      <c r="J17" s="38">
        <f>IF(ISBLANK('Personal Rankings'!H16),"",'Personal Rankings'!I16)</f>
        <v>26</v>
      </c>
      <c r="L17" s="12">
        <f t="shared" si="2"/>
        <v>14</v>
      </c>
      <c r="M17" s="37" t="str">
        <f>IF(ISBLANK('Personal Rankings'!M16),"",'Personal Rankings'!M16)</f>
        <v>Brandin Cooks LAR</v>
      </c>
      <c r="N17" s="66">
        <f>IF(ISBLANK('Personal Rankings'!M16),"",([1]WR!$AL$4*L17^5+[1]WR!$AM$4*L17^4+[1]WR!$AN$4*L17^3+[1]WR!$AO$4*L17^2+[1]WR!$AP$4*L17+[1]WR!$AQ$4-INDEX('League Settings'!$Y$5:$Y$22,'Live Draft Picks'!$N$3+2))*N$2)</f>
        <v>-11.733952157719076</v>
      </c>
      <c r="O17" s="38">
        <f>IF(ISBLANK('Personal Rankings'!M16),"",'Personal Rankings'!N16)</f>
        <v>38</v>
      </c>
      <c r="Q17" s="12">
        <f t="shared" si="3"/>
        <v>14</v>
      </c>
      <c r="R17" s="37" t="str">
        <f>IF(ISBLANK('Personal Rankings'!R16),"",'Personal Rankings'!R16)</f>
        <v>Eric Ebron IND</v>
      </c>
      <c r="S17" s="66">
        <f ca="1">IF(ISBLANK('Personal Rankings'!R16),"",([1]TE!$AL$4*Q17^5+[1]TE!$AM$4*Q17^4+[1]TE!$AN$4*Q17^3+[1]TE!$AO$4*Q17^2+[1]TE!$AP$4*Q17+[1]TE!$AQ$4-INDEX('League Settings'!$AA$5:$AA$22,'Live Draft Picks'!$N$3+2))*S$2)</f>
        <v>-83.386839868238937</v>
      </c>
      <c r="T17" s="38">
        <f>IF(ISBLANK('Personal Rankings'!R16),"",'Personal Rankings'!S16)</f>
        <v>112</v>
      </c>
      <c r="V17" s="12">
        <f t="shared" si="4"/>
        <v>14</v>
      </c>
      <c r="W17" s="37" t="str">
        <f>IF(ISBLANK('Personal Rankings'!W16),"",'Personal Rankings'!W16)</f>
        <v/>
      </c>
      <c r="X17" s="66" t="str">
        <f>IF(ISBLANK('Personal Rankings'!W16),"",[1]DST!$R$4*V17^5+[1]DST!$S$4*V17^4+[1]DST!$T$4*V17^3+[1]DST!$U$4*V17^2+[1]DST!$V$4*V17+[1]DST!$W$4-INDEX('League Settings'!$AC$5:$AC$22,'Live Draft Picks'!$N$3+2))</f>
        <v/>
      </c>
      <c r="Y17" s="38" t="str">
        <f>IF(ISBLANK('Personal Rankings'!W16),"",'Personal Rankings'!X16)</f>
        <v/>
      </c>
      <c r="AA17" s="12">
        <f t="shared" si="5"/>
        <v>14</v>
      </c>
      <c r="AB17" s="37" t="str">
        <f>IF(ISBLANK('Personal Rankings'!AB16),"",'Personal Rankings'!AB16)</f>
        <v/>
      </c>
      <c r="AC17" s="66" t="str">
        <f>IF(ISBLANK('Personal Rankings'!AB16),"",[1]K!$AG$4*AA17^5+[1]K!$AH$4*AA17^4+[1]K!$AI$4*AA17^3+[1]K!$AJ$4*AA17^2+[1]K!$AK$4*AA17+[1]K!$AL$4-INDEX('League Settings'!$AE$5:$AE$22,'Live Draft Picks'!$N$3+2))</f>
        <v/>
      </c>
      <c r="AD17" s="38" t="str">
        <f>IF(ISBLANK('Personal Rankings'!AB16),"",'Personal Rankings'!AC16)</f>
        <v/>
      </c>
    </row>
    <row r="18" spans="2:30" x14ac:dyDescent="0.35">
      <c r="B18" s="12">
        <f t="shared" si="0"/>
        <v>15</v>
      </c>
      <c r="C18" s="37" t="str">
        <f>IF(ISBLANK('Personal Rankings'!C17),"",'Personal Rankings'!C17)</f>
        <v>Dak Prescott DAL</v>
      </c>
      <c r="D18" s="66">
        <f ca="1">IF(ISBLANK('Personal Rankings'!C17),"",([1]QB!$AL$4*B18^5+[1]QB!$AM$4*B18^4+[1]QB!$AN$4*B18^3+[1]QB!$AO$4*B18^2+[1]QB!$AP$4*B18+[1]QB!$AQ$4-INDEX('League Settings'!$U$5:$U$22,'Live Draft Picks'!$N$3+2))*D$2)</f>
        <v>-94.66044006572514</v>
      </c>
      <c r="E18" s="38">
        <f>IF(ISBLANK('Personal Rankings'!C17),"",'Personal Rankings'!D17)</f>
        <v>113</v>
      </c>
      <c r="G18" s="12">
        <f t="shared" si="1"/>
        <v>15</v>
      </c>
      <c r="H18" s="37" t="str">
        <f>IF(ISBLANK('Personal Rankings'!H17),"",'Personal Rankings'!H17)</f>
        <v>Marlon Mack IND</v>
      </c>
      <c r="I18" s="66">
        <f>IF(ISBLANK('Personal Rankings'!H17),"",([1]RB!$AL$4*G18^5+[1]RB!$AM$4*G18^4+[1]RB!$AN$4*G18^3+[1]RB!$AO$4*G18^2+[1]RB!$AP$4*G18+[1]RB!$AQ$4-INDEX('League Settings'!$W$5:$W$22,'Live Draft Picks'!$N$3+2))*I$2)</f>
        <v>-24.219098691361765</v>
      </c>
      <c r="J18" s="38">
        <f>IF(ISBLANK('Personal Rankings'!H17),"",'Personal Rankings'!I17)</f>
        <v>34</v>
      </c>
      <c r="L18" s="12">
        <f t="shared" si="2"/>
        <v>15</v>
      </c>
      <c r="M18" s="37" t="str">
        <f>IF(ISBLANK('Personal Rankings'!M17),"",'Personal Rankings'!M17)</f>
        <v>Robert Woods LAR</v>
      </c>
      <c r="N18" s="66">
        <f>IF(ISBLANK('Personal Rankings'!M17),"",([1]WR!$AL$4*L18^5+[1]WR!$AM$4*L18^4+[1]WR!$AN$4*L18^3+[1]WR!$AO$4*L18^2+[1]WR!$AP$4*L18+[1]WR!$AQ$4-INDEX('League Settings'!$Y$5:$Y$22,'Live Draft Picks'!$N$3+2))*N$2)</f>
        <v>-15.208674875105688</v>
      </c>
      <c r="O18" s="38">
        <f>IF(ISBLANK('Personal Rankings'!M17),"",'Personal Rankings'!N17)</f>
        <v>40</v>
      </c>
      <c r="Q18" s="12">
        <f t="shared" si="3"/>
        <v>15</v>
      </c>
      <c r="R18" s="37" t="str">
        <f>IF(ISBLANK('Personal Rankings'!R17),"",'Personal Rankings'!R17)</f>
        <v>Jack Doyle IND</v>
      </c>
      <c r="S18" s="66">
        <f ca="1">IF(ISBLANK('Personal Rankings'!R17),"",([1]TE!$AL$4*Q18^5+[1]TE!$AM$4*Q18^4+[1]TE!$AN$4*Q18^3+[1]TE!$AO$4*Q18^2+[1]TE!$AP$4*Q18+[1]TE!$AQ$4-INDEX('League Settings'!$AA$5:$AA$22,'Live Draft Picks'!$N$3+2))*S$2)</f>
        <v>-86.381019446169333</v>
      </c>
      <c r="T18" s="38">
        <f>IF(ISBLANK('Personal Rankings'!R17),"",'Personal Rankings'!S17)</f>
        <v>164</v>
      </c>
      <c r="V18" s="12">
        <f t="shared" si="4"/>
        <v>15</v>
      </c>
      <c r="W18" s="37" t="str">
        <f>IF(ISBLANK('Personal Rankings'!W17),"",'Personal Rankings'!W17)</f>
        <v/>
      </c>
      <c r="X18" s="66" t="str">
        <f>IF(ISBLANK('Personal Rankings'!W17),"",[1]DST!$R$4*V18^5+[1]DST!$S$4*V18^4+[1]DST!$T$4*V18^3+[1]DST!$U$4*V18^2+[1]DST!$V$4*V18+[1]DST!$W$4-INDEX('League Settings'!$AC$5:$AC$22,'Live Draft Picks'!$N$3+2))</f>
        <v/>
      </c>
      <c r="Y18" s="38" t="str">
        <f>IF(ISBLANK('Personal Rankings'!W17),"",'Personal Rankings'!X17)</f>
        <v/>
      </c>
      <c r="AA18" s="12">
        <f t="shared" si="5"/>
        <v>15</v>
      </c>
      <c r="AB18" s="37" t="str">
        <f>IF(ISBLANK('Personal Rankings'!AB17),"",'Personal Rankings'!AB17)</f>
        <v/>
      </c>
      <c r="AC18" s="66" t="str">
        <f>IF(ISBLANK('Personal Rankings'!AB17),"",[1]K!$AG$4*AA18^5+[1]K!$AH$4*AA18^4+[1]K!$AI$4*AA18^3+[1]K!$AJ$4*AA18^2+[1]K!$AK$4*AA18+[1]K!$AL$4-INDEX('League Settings'!$AE$5:$AE$22,'Live Draft Picks'!$N$3+2))</f>
        <v/>
      </c>
      <c r="AD18" s="38" t="str">
        <f>IF(ISBLANK('Personal Rankings'!AB17),"",'Personal Rankings'!AC17)</f>
        <v/>
      </c>
    </row>
    <row r="19" spans="2:30" x14ac:dyDescent="0.35">
      <c r="B19" s="12">
        <f t="shared" si="0"/>
        <v>16</v>
      </c>
      <c r="C19" s="37" t="str">
        <f>IF(ISBLANK('Personal Rankings'!C18),"",'Personal Rankings'!C18)</f>
        <v>Lamar Jackson BAL</v>
      </c>
      <c r="D19" s="66">
        <f ca="1">IF(ISBLANK('Personal Rankings'!C18),"",([1]QB!$AL$4*B19^5+[1]QB!$AM$4*B19^4+[1]QB!$AN$4*B19^3+[1]QB!$AO$4*B19^2+[1]QB!$AP$4*B19+[1]QB!$AQ$4-INDEX('League Settings'!$U$5:$U$22,'Live Draft Picks'!$N$3+2))*D$2)</f>
        <v>-98.472633324357503</v>
      </c>
      <c r="E19" s="38">
        <f>IF(ISBLANK('Personal Rankings'!C18),"",'Personal Rankings'!D18)</f>
        <v>125</v>
      </c>
      <c r="G19" s="12">
        <f t="shared" si="1"/>
        <v>16</v>
      </c>
      <c r="H19" s="37" t="str">
        <f>IF(ISBLANK('Personal Rankings'!H18),"",'Personal Rankings'!H18)</f>
        <v>Leonard Fournette JAC</v>
      </c>
      <c r="I19" s="66">
        <f>IF(ISBLANK('Personal Rankings'!H18),"",([1]RB!$AL$4*G19^5+[1]RB!$AM$4*G19^4+[1]RB!$AN$4*G19^3+[1]RB!$AO$4*G19^2+[1]RB!$AP$4*G19+[1]RB!$AQ$4-INDEX('League Settings'!$W$5:$W$22,'Live Draft Picks'!$N$3+2))*I$2)</f>
        <v>-29.05357699649878</v>
      </c>
      <c r="J19" s="38">
        <f>IF(ISBLANK('Personal Rankings'!H18),"",'Personal Rankings'!I18)</f>
        <v>24</v>
      </c>
      <c r="L19" s="12">
        <f t="shared" si="2"/>
        <v>16</v>
      </c>
      <c r="M19" s="37" t="str">
        <f>IF(ISBLANK('Personal Rankings'!M18),"",'Personal Rankings'!M18)</f>
        <v>Adam Thielen MIN</v>
      </c>
      <c r="N19" s="66">
        <f>IF(ISBLANK('Personal Rankings'!M18),"",([1]WR!$AL$4*L19^5+[1]WR!$AM$4*L19^4+[1]WR!$AN$4*L19^3+[1]WR!$AO$4*L19^2+[1]WR!$AP$4*L19+[1]WR!$AQ$4-INDEX('League Settings'!$Y$5:$Y$22,'Live Draft Picks'!$N$3+2))*N$2)</f>
        <v>-18.490897518732687</v>
      </c>
      <c r="O19" s="38">
        <f>IF(ISBLANK('Personal Rankings'!M18),"",'Personal Rankings'!N18)</f>
        <v>37</v>
      </c>
      <c r="Q19" s="12">
        <f t="shared" si="3"/>
        <v>16</v>
      </c>
      <c r="R19" s="37" t="str">
        <f>IF(ISBLANK('Personal Rankings'!R18),"",'Personal Rankings'!R18)</f>
        <v>Greg Olsen CAR</v>
      </c>
      <c r="S19" s="66">
        <f ca="1">IF(ISBLANK('Personal Rankings'!R18),"",([1]TE!$AL$4*Q19^5+[1]TE!$AM$4*Q19^4+[1]TE!$AN$4*Q19^3+[1]TE!$AO$4*Q19^2+[1]TE!$AP$4*Q19+[1]TE!$AQ$4-INDEX('League Settings'!$AA$5:$AA$22,'Live Draft Picks'!$N$3+2))*S$2)</f>
        <v>-89.357396897416592</v>
      </c>
      <c r="T19" s="38">
        <f>IF(ISBLANK('Personal Rankings'!R18),"",'Personal Rankings'!S18)</f>
        <v>163</v>
      </c>
      <c r="V19" s="12">
        <f t="shared" si="4"/>
        <v>16</v>
      </c>
      <c r="W19" s="37" t="str">
        <f>IF(ISBLANK('Personal Rankings'!W18),"",'Personal Rankings'!W18)</f>
        <v/>
      </c>
      <c r="X19" s="66" t="str">
        <f>IF(ISBLANK('Personal Rankings'!W18),"",[1]DST!$R$4*V19^5+[1]DST!$S$4*V19^4+[1]DST!$T$4*V19^3+[1]DST!$U$4*V19^2+[1]DST!$V$4*V19+[1]DST!$W$4-INDEX('League Settings'!$AC$5:$AC$22,'Live Draft Picks'!$N$3+2))</f>
        <v/>
      </c>
      <c r="Y19" s="38" t="str">
        <f>IF(ISBLANK('Personal Rankings'!W18),"",'Personal Rankings'!X18)</f>
        <v/>
      </c>
      <c r="AA19" s="12">
        <f t="shared" si="5"/>
        <v>16</v>
      </c>
      <c r="AB19" s="37" t="str">
        <f>IF(ISBLANK('Personal Rankings'!AB18),"",'Personal Rankings'!AB18)</f>
        <v/>
      </c>
      <c r="AC19" s="66" t="str">
        <f>IF(ISBLANK('Personal Rankings'!AB18),"",[1]K!$AG$4*AA19^5+[1]K!$AH$4*AA19^4+[1]K!$AI$4*AA19^3+[1]K!$AJ$4*AA19^2+[1]K!$AK$4*AA19+[1]K!$AL$4-INDEX('League Settings'!$AE$5:$AE$22,'Live Draft Picks'!$N$3+2))</f>
        <v/>
      </c>
      <c r="AD19" s="38" t="str">
        <f>IF(ISBLANK('Personal Rankings'!AB18),"",'Personal Rankings'!AC18)</f>
        <v/>
      </c>
    </row>
    <row r="20" spans="2:30" x14ac:dyDescent="0.35">
      <c r="B20" s="12">
        <f t="shared" si="0"/>
        <v>17</v>
      </c>
      <c r="C20" s="37" t="str">
        <f>IF(ISBLANK('Personal Rankings'!C19),"",'Personal Rankings'!C19)</f>
        <v>Kirk Cousins MIN</v>
      </c>
      <c r="D20" s="66">
        <f ca="1">IF(ISBLANK('Personal Rankings'!C19),"",([1]QB!$AL$4*B20^5+[1]QB!$AM$4*B20^4+[1]QB!$AN$4*B20^3+[1]QB!$AO$4*B20^2+[1]QB!$AP$4*B20+[1]QB!$AQ$4-INDEX('League Settings'!$U$5:$U$22,'Live Draft Picks'!$N$3+2))*D$2)</f>
        <v>-102.60856455525123</v>
      </c>
      <c r="E20" s="38">
        <f>IF(ISBLANK('Personal Rankings'!C19),"",'Personal Rankings'!D19)</f>
        <v>180</v>
      </c>
      <c r="G20" s="12">
        <f t="shared" si="1"/>
        <v>17</v>
      </c>
      <c r="H20" s="37" t="str">
        <f>IF(ISBLANK('Personal Rankings'!H19),"",'Personal Rankings'!H19)</f>
        <v>Chris Carson SEA</v>
      </c>
      <c r="I20" s="66">
        <f>IF(ISBLANK('Personal Rankings'!H19),"",([1]RB!$AL$4*G20^5+[1]RB!$AM$4*G20^4+[1]RB!$AN$4*G20^3+[1]RB!$AO$4*G20^2+[1]RB!$AP$4*G20+[1]RB!$AQ$4-INDEX('League Settings'!$W$5:$W$22,'Live Draft Picks'!$N$3+2))*I$2)</f>
        <v>-33.491455223964401</v>
      </c>
      <c r="J20" s="38">
        <f>IF(ISBLANK('Personal Rankings'!H19),"",'Personal Rankings'!I19)</f>
        <v>33</v>
      </c>
      <c r="L20" s="12">
        <f t="shared" si="2"/>
        <v>17</v>
      </c>
      <c r="M20" s="37" t="str">
        <f>IF(ISBLANK('Personal Rankings'!M19),"",'Personal Rankings'!M19)</f>
        <v>Cooper Kupp LAR</v>
      </c>
      <c r="N20" s="66">
        <f>IF(ISBLANK('Personal Rankings'!M19),"",([1]WR!$AL$4*L20^5+[1]WR!$AM$4*L20^4+[1]WR!$AN$4*L20^3+[1]WR!$AO$4*L20^2+[1]WR!$AP$4*L20+[1]WR!$AQ$4-INDEX('League Settings'!$Y$5:$Y$22,'Live Draft Picks'!$N$3+2))*N$2)</f>
        <v>-21.594985901862529</v>
      </c>
      <c r="O20" s="38">
        <f>IF(ISBLANK('Personal Rankings'!M19),"",'Personal Rankings'!N19)</f>
        <v>42</v>
      </c>
      <c r="Q20" s="12">
        <f t="shared" si="3"/>
        <v>17</v>
      </c>
      <c r="R20" s="37" t="str">
        <f>IF(ISBLANK('Personal Rankings'!R19),"",'Personal Rankings'!R19)</f>
        <v>Trey Burton CHI</v>
      </c>
      <c r="S20" s="66">
        <f ca="1">IF(ISBLANK('Personal Rankings'!R19),"",([1]TE!$AL$4*Q20^5+[1]TE!$AM$4*Q20^4+[1]TE!$AN$4*Q20^3+[1]TE!$AO$4*Q20^2+[1]TE!$AP$4*Q20+[1]TE!$AQ$4-INDEX('League Settings'!$AA$5:$AA$22,'Live Draft Picks'!$N$3+2))*S$2)</f>
        <v>-92.381451121193962</v>
      </c>
      <c r="T20" s="38">
        <f>IF(ISBLANK('Personal Rankings'!R19),"",'Personal Rankings'!S19)</f>
        <v>133</v>
      </c>
      <c r="V20" s="12">
        <f t="shared" si="4"/>
        <v>17</v>
      </c>
      <c r="W20" s="37" t="str">
        <f>IF(ISBLANK('Personal Rankings'!W19),"",'Personal Rankings'!W19)</f>
        <v/>
      </c>
      <c r="X20" s="66" t="str">
        <f>IF(ISBLANK('Personal Rankings'!W19),"",[1]DST!$R$4*V20^5+[1]DST!$S$4*V20^4+[1]DST!$T$4*V20^3+[1]DST!$U$4*V20^2+[1]DST!$V$4*V20+[1]DST!$W$4-INDEX('League Settings'!$AC$5:$AC$22,'Live Draft Picks'!$N$3+2))</f>
        <v/>
      </c>
      <c r="Y20" s="38" t="str">
        <f>IF(ISBLANK('Personal Rankings'!W19),"",'Personal Rankings'!X19)</f>
        <v/>
      </c>
      <c r="AA20" s="12">
        <f t="shared" si="5"/>
        <v>17</v>
      </c>
      <c r="AB20" s="37" t="str">
        <f>IF(ISBLANK('Personal Rankings'!AB19),"",'Personal Rankings'!AB19)</f>
        <v/>
      </c>
      <c r="AC20" s="66" t="str">
        <f>IF(ISBLANK('Personal Rankings'!AB19),"",[1]K!$AG$4*AA20^5+[1]K!$AH$4*AA20^4+[1]K!$AI$4*AA20^3+[1]K!$AJ$4*AA20^2+[1]K!$AK$4*AA20+[1]K!$AL$4-INDEX('League Settings'!$AE$5:$AE$22,'Live Draft Picks'!$N$3+2))</f>
        <v/>
      </c>
      <c r="AD20" s="38" t="str">
        <f>IF(ISBLANK('Personal Rankings'!AB19),"",'Personal Rankings'!AC19)</f>
        <v/>
      </c>
    </row>
    <row r="21" spans="2:30" x14ac:dyDescent="0.35">
      <c r="B21" s="12">
        <f t="shared" si="0"/>
        <v>18</v>
      </c>
      <c r="C21" s="37" t="str">
        <f>IF(ISBLANK('Personal Rankings'!C20),"",'Personal Rankings'!C20)</f>
        <v>Ben Roethlisberger PIT</v>
      </c>
      <c r="D21" s="66">
        <f ca="1">IF(ISBLANK('Personal Rankings'!C20),"",([1]QB!$AL$4*B21^5+[1]QB!$AM$4*B21^4+[1]QB!$AN$4*B21^3+[1]QB!$AO$4*B21^2+[1]QB!$AP$4*B21+[1]QB!$AQ$4-INDEX('League Settings'!$U$5:$U$22,'Live Draft Picks'!$N$3+2))*D$2)</f>
        <v>-107.02248937241875</v>
      </c>
      <c r="E21" s="38">
        <f>IF(ISBLANK('Personal Rankings'!C20),"",'Personal Rankings'!D20)</f>
        <v>115</v>
      </c>
      <c r="G21" s="12">
        <f t="shared" si="1"/>
        <v>18</v>
      </c>
      <c r="H21" s="37" t="str">
        <f>IF(ISBLANK('Personal Rankings'!H20),"",'Personal Rankings'!H20)</f>
        <v>Josh Jacobs OAK</v>
      </c>
      <c r="I21" s="66">
        <f>IF(ISBLANK('Personal Rankings'!H20),"",([1]RB!$AL$4*G21^5+[1]RB!$AM$4*G21^4+[1]RB!$AN$4*G21^3+[1]RB!$AO$4*G21^2+[1]RB!$AP$4*G21+[1]RB!$AQ$4-INDEX('League Settings'!$W$5:$W$22,'Live Draft Picks'!$N$3+2))*I$2)</f>
        <v>-37.573703999343962</v>
      </c>
      <c r="J21" s="38">
        <f>IF(ISBLANK('Personal Rankings'!H20),"",'Personal Rankings'!I20)</f>
        <v>31</v>
      </c>
      <c r="L21" s="12">
        <f t="shared" si="2"/>
        <v>18</v>
      </c>
      <c r="M21" s="37" t="str">
        <f>IF(ISBLANK('Personal Rankings'!M20),"",'Personal Rankings'!M20)</f>
        <v>Chris Godwin TB</v>
      </c>
      <c r="N21" s="66">
        <f>IF(ISBLANK('Personal Rankings'!M20),"",([1]WR!$AL$4*L21^5+[1]WR!$AM$4*L21^4+[1]WR!$AN$4*L21^3+[1]WR!$AO$4*L21^2+[1]WR!$AP$4*L21+[1]WR!$AQ$4-INDEX('League Settings'!$Y$5:$Y$22,'Live Draft Picks'!$N$3+2))*N$2)</f>
        <v>-24.534588433091081</v>
      </c>
      <c r="O21" s="38">
        <f>IF(ISBLANK('Personal Rankings'!M20),"",'Personal Rankings'!N20)</f>
        <v>47</v>
      </c>
      <c r="Q21" s="12">
        <f t="shared" si="3"/>
        <v>18</v>
      </c>
      <c r="R21" s="37" t="str">
        <f>IF(ISBLANK('Personal Rankings'!R20),"",'Personal Rankings'!R20)</f>
        <v>T.J. Hockenson DET</v>
      </c>
      <c r="S21" s="66">
        <f ca="1">IF(ISBLANK('Personal Rankings'!R20),"",([1]TE!$AL$4*Q21^5+[1]TE!$AM$4*Q21^4+[1]TE!$AN$4*Q21^3+[1]TE!$AO$4*Q21^2+[1]TE!$AP$4*Q21+[1]TE!$AQ$4-INDEX('League Settings'!$AA$5:$AA$22,'Live Draft Picks'!$N$3+2))*S$2)</f>
        <v>-95.500665830678756</v>
      </c>
      <c r="T21" s="38">
        <f>IF(ISBLANK('Personal Rankings'!R20),"",'Personal Rankings'!S20)</f>
        <v>207</v>
      </c>
      <c r="V21" s="12">
        <f t="shared" si="4"/>
        <v>18</v>
      </c>
      <c r="W21" s="37" t="str">
        <f>IF(ISBLANK('Personal Rankings'!W20),"",'Personal Rankings'!W20)</f>
        <v/>
      </c>
      <c r="X21" s="66" t="str">
        <f>IF(ISBLANK('Personal Rankings'!W20),"",[1]DST!$R$4*V21^5+[1]DST!$S$4*V21^4+[1]DST!$T$4*V21^3+[1]DST!$U$4*V21^2+[1]DST!$V$4*V21+[1]DST!$W$4-INDEX('League Settings'!$AC$5:$AC$22,'Live Draft Picks'!$N$3+2))</f>
        <v/>
      </c>
      <c r="Y21" s="38" t="str">
        <f>IF(ISBLANK('Personal Rankings'!W20),"",'Personal Rankings'!X20)</f>
        <v/>
      </c>
      <c r="AA21" s="12">
        <f t="shared" si="5"/>
        <v>18</v>
      </c>
      <c r="AB21" s="37" t="str">
        <f>IF(ISBLANK('Personal Rankings'!AB20),"",'Personal Rankings'!AB20)</f>
        <v/>
      </c>
      <c r="AC21" s="66" t="str">
        <f>IF(ISBLANK('Personal Rankings'!AB20),"",[1]K!$AG$4*AA21^5+[1]K!$AH$4*AA21^4+[1]K!$AI$4*AA21^3+[1]K!$AJ$4*AA21^2+[1]K!$AK$4*AA21+[1]K!$AL$4-INDEX('League Settings'!$AE$5:$AE$22,'Live Draft Picks'!$N$3+2))</f>
        <v/>
      </c>
      <c r="AD21" s="38" t="str">
        <f>IF(ISBLANK('Personal Rankings'!AB20),"",'Personal Rankings'!AC20)</f>
        <v/>
      </c>
    </row>
    <row r="22" spans="2:30" x14ac:dyDescent="0.35">
      <c r="B22" s="12">
        <f t="shared" si="0"/>
        <v>19</v>
      </c>
      <c r="C22" s="37" t="str">
        <f>IF(ISBLANK('Personal Rankings'!C21),"",'Personal Rankings'!C21)</f>
        <v>Philip Rivers LAC</v>
      </c>
      <c r="D22" s="66">
        <f ca="1">IF(ISBLANK('Personal Rankings'!C21),"",([1]QB!$AL$4*B22^5+[1]QB!$AM$4*B22^4+[1]QB!$AN$4*B22^3+[1]QB!$AO$4*B22^2+[1]QB!$AP$4*B22+[1]QB!$AQ$4-INDEX('League Settings'!$U$5:$U$22,'Live Draft Picks'!$N$3+2))*D$2)</f>
        <v>-111.66041897775033</v>
      </c>
      <c r="E22" s="38">
        <f>IF(ISBLANK('Personal Rankings'!C21),"",'Personal Rankings'!D21)</f>
        <v>168</v>
      </c>
      <c r="G22" s="12">
        <f t="shared" si="1"/>
        <v>19</v>
      </c>
      <c r="H22" s="37" t="str">
        <f>IF(ISBLANK('Personal Rankings'!H21),"",'Personal Rankings'!H21)</f>
        <v>Kerryon Johnson DET</v>
      </c>
      <c r="I22" s="66">
        <f>IF(ISBLANK('Personal Rankings'!H21),"",([1]RB!$AL$4*G22^5+[1]RB!$AM$4*G22^4+[1]RB!$AN$4*G22^3+[1]RB!$AO$4*G22^2+[1]RB!$AP$4*G22+[1]RB!$AQ$4-INDEX('League Settings'!$W$5:$W$22,'Live Draft Picks'!$N$3+2))*I$2)</f>
        <v>-41.338680543090213</v>
      </c>
      <c r="J22" s="38">
        <f>IF(ISBLANK('Personal Rankings'!H21),"",'Personal Rankings'!I21)</f>
        <v>23</v>
      </c>
      <c r="L22" s="12">
        <f t="shared" si="2"/>
        <v>19</v>
      </c>
      <c r="M22" s="37" t="str">
        <f>IF(ISBLANK('Personal Rankings'!M21),"",'Personal Rankings'!M21)</f>
        <v>DJ Moore CAR</v>
      </c>
      <c r="N22" s="66">
        <f>IF(ISBLANK('Personal Rankings'!M21),"",([1]WR!$AL$4*L22^5+[1]WR!$AM$4*L22^4+[1]WR!$AN$4*L22^3+[1]WR!$AO$4*L22^2+[1]WR!$AP$4*L22+[1]WR!$AQ$4-INDEX('League Settings'!$Y$5:$Y$22,'Live Draft Picks'!$N$3+2))*N$2)</f>
        <v>-27.322653466841722</v>
      </c>
      <c r="O22" s="38">
        <f>IF(ISBLANK('Personal Rankings'!M21),"",'Personal Rankings'!N21)</f>
        <v>50</v>
      </c>
      <c r="Q22" s="12">
        <f t="shared" si="3"/>
        <v>19</v>
      </c>
      <c r="R22" s="37" t="str">
        <f>IF(ISBLANK('Personal Rankings'!R21),"",'Personal Rankings'!R21)</f>
        <v>Kyle Rudolph MIN</v>
      </c>
      <c r="S22" s="66">
        <f ca="1">IF(ISBLANK('Personal Rankings'!R21),"",([1]TE!$AL$4*Q22^5+[1]TE!$AM$4*Q22^4+[1]TE!$AN$4*Q22^3+[1]TE!$AO$4*Q22^2+[1]TE!$AP$4*Q22+[1]TE!$AQ$4-INDEX('League Settings'!$AA$5:$AA$22,'Live Draft Picks'!$N$3+2))*S$2)</f>
        <v>-98.743996212993807</v>
      </c>
      <c r="T22" s="38">
        <f>IF(ISBLANK('Personal Rankings'!R21),"",'Personal Rankings'!S21)</f>
        <v>181</v>
      </c>
      <c r="V22" s="12">
        <f t="shared" si="4"/>
        <v>19</v>
      </c>
      <c r="W22" s="37" t="str">
        <f>IF(ISBLANK('Personal Rankings'!W21),"",'Personal Rankings'!W21)</f>
        <v/>
      </c>
      <c r="X22" s="66" t="str">
        <f>IF(ISBLANK('Personal Rankings'!W21),"",[1]DST!$R$4*V22^5+[1]DST!$S$4*V22^4+[1]DST!$T$4*V22^3+[1]DST!$U$4*V22^2+[1]DST!$V$4*V22+[1]DST!$W$4-INDEX('League Settings'!$AC$5:$AC$22,'Live Draft Picks'!$N$3+2))</f>
        <v/>
      </c>
      <c r="Y22" s="38" t="str">
        <f>IF(ISBLANK('Personal Rankings'!W21),"",'Personal Rankings'!X21)</f>
        <v/>
      </c>
      <c r="AA22" s="12">
        <f t="shared" si="5"/>
        <v>19</v>
      </c>
      <c r="AB22" s="37" t="str">
        <f>IF(ISBLANK('Personal Rankings'!AB21),"",'Personal Rankings'!AB21)</f>
        <v/>
      </c>
      <c r="AC22" s="66" t="str">
        <f>IF(ISBLANK('Personal Rankings'!AB21),"",[1]K!$AG$4*AA22^5+[1]K!$AH$4*AA22^4+[1]K!$AI$4*AA22^3+[1]K!$AJ$4*AA22^2+[1]K!$AK$4*AA22+[1]K!$AL$4-INDEX('League Settings'!$AE$5:$AE$22,'Live Draft Picks'!$N$3+2))</f>
        <v/>
      </c>
      <c r="AD22" s="38" t="str">
        <f>IF(ISBLANK('Personal Rankings'!AB21),"",'Personal Rankings'!AC21)</f>
        <v/>
      </c>
    </row>
    <row r="23" spans="2:30" ht="15" thickBot="1" x14ac:dyDescent="0.4">
      <c r="B23" s="12">
        <f t="shared" si="0"/>
        <v>20</v>
      </c>
      <c r="C23" s="37" t="str">
        <f>IF(ISBLANK('Personal Rankings'!C22),"",'Personal Rankings'!C22)</f>
        <v>Jimmy Garoppolo SF</v>
      </c>
      <c r="D23" s="66">
        <f ca="1">IF(ISBLANK('Personal Rankings'!C22),"",([1]QB!$AL$4*B23^5+[1]QB!$AM$4*B23^4+[1]QB!$AN$4*B23^3+[1]QB!$AO$4*B23^2+[1]QB!$AP$4*B23+[1]QB!$AQ$4-INDEX('League Settings'!$U$5:$U$22,'Live Draft Picks'!$N$3+2))*D$2)</f>
        <v>-116.46960631610796</v>
      </c>
      <c r="E23" s="38">
        <f>IF(ISBLANK('Personal Rankings'!C22),"",'Personal Rankings'!D22)</f>
        <v>216</v>
      </c>
      <c r="G23" s="12">
        <f t="shared" si="1"/>
        <v>20</v>
      </c>
      <c r="H23" s="37" t="str">
        <f>IF(ISBLANK('Personal Rankings'!H22),"",'Personal Rankings'!H22)</f>
        <v>Devonta Freeman ATL</v>
      </c>
      <c r="I23" s="66">
        <f>IF(ISBLANK('Personal Rankings'!H22),"",([1]RB!$AL$4*G23^5+[1]RB!$AM$4*G23^4+[1]RB!$AN$4*G23^3+[1]RB!$AO$4*G23^2+[1]RB!$AP$4*G23+[1]RB!$AQ$4-INDEX('League Settings'!$W$5:$W$22,'Live Draft Picks'!$N$3+2))*I$2)</f>
        <v>-44.822205509858094</v>
      </c>
      <c r="J23" s="38">
        <f>IF(ISBLANK('Personal Rankings'!H22),"",'Personal Rankings'!I22)</f>
        <v>25</v>
      </c>
      <c r="L23" s="12">
        <f t="shared" si="2"/>
        <v>20</v>
      </c>
      <c r="M23" s="37" t="str">
        <f>IF(ISBLANK('Personal Rankings'!M22),"",'Personal Rankings'!M22)</f>
        <v>Tyler Lockett SEA</v>
      </c>
      <c r="N23" s="66">
        <f>IF(ISBLANK('Personal Rankings'!M22),"",([1]WR!$AL$4*L23^5+[1]WR!$AM$4*L23^4+[1]WR!$AN$4*L23^3+[1]WR!$AO$4*L23^2+[1]WR!$AP$4*L23+[1]WR!$AQ$4-INDEX('League Settings'!$Y$5:$Y$22,'Live Draft Picks'!$N$3+2))*N$2)</f>
        <v>-29.971446653859701</v>
      </c>
      <c r="O23" s="38">
        <f>IF(ISBLANK('Personal Rankings'!M22),"",'Personal Rankings'!N22)</f>
        <v>48</v>
      </c>
      <c r="Q23" s="12">
        <f t="shared" si="3"/>
        <v>20</v>
      </c>
      <c r="R23" s="37" t="str">
        <f>IF(ISBLANK('Personal Rankings'!R22),"",'Personal Rankings'!R22)</f>
        <v>Mark Andrews BAL</v>
      </c>
      <c r="S23" s="66">
        <f ca="1">IF(ISBLANK('Personal Rankings'!R22),"",([1]TE!$AL$4*Q23^5+[1]TE!$AM$4*Q23^4+[1]TE!$AN$4*Q23^3+[1]TE!$AO$4*Q23^2+[1]TE!$AP$4*Q23+[1]TE!$AQ$4-INDEX('League Settings'!$AA$5:$AA$22,'Live Draft Picks'!$N$3+2))*S$2)</f>
        <v>-102.1213355891889</v>
      </c>
      <c r="T23" s="38">
        <f>IF(ISBLANK('Personal Rankings'!R22),"",'Personal Rankings'!S22)</f>
        <v>134</v>
      </c>
      <c r="V23" s="13">
        <f t="shared" si="4"/>
        <v>20</v>
      </c>
      <c r="W23" s="39" t="str">
        <f>IF(ISBLANK('Personal Rankings'!W22),"",'Personal Rankings'!W22)</f>
        <v/>
      </c>
      <c r="X23" s="66" t="str">
        <f>IF(ISBLANK('Personal Rankings'!W22),"",[1]DST!$R$4*V23^5+[1]DST!$S$4*V23^4+[1]DST!$T$4*V23^3+[1]DST!$U$4*V23^2+[1]DST!$V$4*V23+[1]DST!$W$4-INDEX('League Settings'!$AC$5:$AC$22,'Live Draft Picks'!$N$3+2))</f>
        <v/>
      </c>
      <c r="Y23" s="38" t="str">
        <f>IF(ISBLANK('Personal Rankings'!W22),"",'Personal Rankings'!X22)</f>
        <v/>
      </c>
      <c r="AA23" s="13">
        <f t="shared" si="5"/>
        <v>20</v>
      </c>
      <c r="AB23" s="39" t="str">
        <f>IF(ISBLANK('Personal Rankings'!AB22),"",'Personal Rankings'!AB22)</f>
        <v/>
      </c>
      <c r="AC23" s="66" t="str">
        <f>IF(ISBLANK('Personal Rankings'!AB22),"",[1]K!$AG$4*AA23^5+[1]K!$AH$4*AA23^4+[1]K!$AI$4*AA23^3+[1]K!$AJ$4*AA23^2+[1]K!$AK$4*AA23+[1]K!$AL$4-INDEX('League Settings'!$AE$5:$AE$22,'Live Draft Picks'!$N$3+2))</f>
        <v/>
      </c>
      <c r="AD23" s="38" t="str">
        <f>IF(ISBLANK('Personal Rankings'!AB22),"",'Personal Rankings'!AC22)</f>
        <v/>
      </c>
    </row>
    <row r="24" spans="2:30" x14ac:dyDescent="0.35">
      <c r="B24" s="12">
        <f t="shared" si="0"/>
        <v>21</v>
      </c>
      <c r="C24" s="37" t="str">
        <f>IF(ISBLANK('Personal Rankings'!C23),"",'Personal Rankings'!C23)</f>
        <v>Derek Carr OAK</v>
      </c>
      <c r="D24" s="66">
        <f ca="1">IF(ISBLANK('Personal Rankings'!C23),"",([1]QB!$AL$4*B24^5+[1]QB!$AM$4*B24^4+[1]QB!$AN$4*B24^3+[1]QB!$AO$4*B24^2+[1]QB!$AP$4*B24+[1]QB!$AQ$4-INDEX('League Settings'!$U$5:$U$22,'Live Draft Picks'!$N$3+2))*D$2)</f>
        <v>-121.40803223041729</v>
      </c>
      <c r="E24" s="38">
        <f>IF(ISBLANK('Personal Rankings'!C23),"",'Personal Rankings'!D23)</f>
        <v>209</v>
      </c>
      <c r="G24" s="12">
        <f t="shared" si="1"/>
        <v>21</v>
      </c>
      <c r="H24" s="37" t="str">
        <f>IF(ISBLANK('Personal Rankings'!H23),"",'Personal Rankings'!H23)</f>
        <v>Derrick Henry TEN</v>
      </c>
      <c r="I24" s="66">
        <f>IF(ISBLANK('Personal Rankings'!H23),"",([1]RB!$AL$4*G24^5+[1]RB!$AM$4*G24^4+[1]RB!$AN$4*G24^3+[1]RB!$AO$4*G24^2+[1]RB!$AP$4*G24+[1]RB!$AQ$4-INDEX('League Settings'!$W$5:$W$22,'Live Draft Picks'!$N$3+2))*I$2)</f>
        <v>-48.057639827839878</v>
      </c>
      <c r="J24" s="38">
        <f>IF(ISBLANK('Personal Rankings'!H23),"",'Personal Rankings'!I23)</f>
        <v>32</v>
      </c>
      <c r="L24" s="12">
        <f t="shared" si="2"/>
        <v>21</v>
      </c>
      <c r="M24" s="37" t="str">
        <f>IF(ISBLANK('Personal Rankings'!M23),"",'Personal Rankings'!M23)</f>
        <v>Alshon Jeffery PHI</v>
      </c>
      <c r="N24" s="66">
        <f>IF(ISBLANK('Personal Rankings'!M23),"",([1]WR!$AL$4*L24^5+[1]WR!$AM$4*L24^4+[1]WR!$AN$4*L24^3+[1]WR!$AO$4*L24^2+[1]WR!$AP$4*L24+[1]WR!$AQ$4-INDEX('League Settings'!$Y$5:$Y$22,'Live Draft Picks'!$N$3+2))*N$2)</f>
        <v>-32.492568291706156</v>
      </c>
      <c r="O24" s="38">
        <f>IF(ISBLANK('Personal Rankings'!M23),"",'Personal Rankings'!N23)</f>
        <v>46</v>
      </c>
      <c r="Q24" s="12">
        <f t="shared" si="3"/>
        <v>21</v>
      </c>
      <c r="R24" s="37" t="str">
        <f>IF(ISBLANK('Personal Rankings'!R23),"",'Personal Rankings'!R23)</f>
        <v/>
      </c>
      <c r="S24" s="66" t="str">
        <f>IF(ISBLANK('Personal Rankings'!R23),"",([1]TE!$AL$4*Q24^5+[1]TE!$AM$4*Q24^4+[1]TE!$AN$4*Q24^3+[1]TE!$AO$4*Q24^2+[1]TE!$AP$4*Q24+[1]TE!$AQ$4-INDEX('League Settings'!$AA$5:$AA$22,'Live Draft Picks'!$N$3+2))*S$2)</f>
        <v/>
      </c>
      <c r="T24" s="38" t="str">
        <f>IF(ISBLANK('Personal Rankings'!R23),"",'Personal Rankings'!S23)</f>
        <v/>
      </c>
    </row>
    <row r="25" spans="2:30" x14ac:dyDescent="0.35">
      <c r="B25" s="12">
        <f t="shared" si="0"/>
        <v>22</v>
      </c>
      <c r="C25" s="37" t="str">
        <f>IF(ISBLANK('Personal Rankings'!C24),"",'Personal Rankings'!C24)</f>
        <v>Josh Allen BUF</v>
      </c>
      <c r="D25" s="66">
        <f ca="1">IF(ISBLANK('Personal Rankings'!C24),"",([1]QB!$AL$4*B25^5+[1]QB!$AM$4*B25^4+[1]QB!$AN$4*B25^3+[1]QB!$AO$4*B25^2+[1]QB!$AP$4*B25+[1]QB!$AQ$4-INDEX('League Settings'!$U$5:$U$22,'Live Draft Picks'!$N$3+2))*D$2)</f>
        <v>-126.45389161676016</v>
      </c>
      <c r="E25" s="38">
        <f>IF(ISBLANK('Personal Rankings'!C24),"",'Personal Rankings'!D24)</f>
        <v>237</v>
      </c>
      <c r="G25" s="12">
        <f t="shared" si="1"/>
        <v>22</v>
      </c>
      <c r="H25" s="37" t="str">
        <f>IF(ISBLANK('Personal Rankings'!H24),"",'Personal Rankings'!H24)</f>
        <v>Phillip Lindsay DEN</v>
      </c>
      <c r="I25" s="66">
        <f>IF(ISBLANK('Personal Rankings'!H24),"",([1]RB!$AL$4*G25^5+[1]RB!$AM$4*G25^4+[1]RB!$AN$4*G25^3+[1]RB!$AO$4*G25^2+[1]RB!$AP$4*G25+[1]RB!$AQ$4-INDEX('League Settings'!$W$5:$W$22,'Live Draft Picks'!$N$3+2))*I$2)</f>
        <v>-51.075961538099975</v>
      </c>
      <c r="J25" s="38">
        <f>IF(ISBLANK('Personal Rankings'!H24),"",'Personal Rankings'!I24)</f>
        <v>61</v>
      </c>
      <c r="L25" s="12">
        <f t="shared" si="2"/>
        <v>22</v>
      </c>
      <c r="M25" s="37" t="str">
        <f>IF(ISBLANK('Personal Rankings'!M24),"",'Personal Rankings'!M24)</f>
        <v>Kenny Golladay DET</v>
      </c>
      <c r="N25" s="66">
        <f>IF(ISBLANK('Personal Rankings'!M24),"",([1]WR!$AL$4*L25^5+[1]WR!$AM$4*L25^4+[1]WR!$AN$4*L25^3+[1]WR!$AO$4*L25^2+[1]WR!$AP$4*L25+[1]WR!$AQ$4-INDEX('League Settings'!$Y$5:$Y$22,'Live Draft Picks'!$N$3+2))*N$2)</f>
        <v>-34.896970675252341</v>
      </c>
      <c r="O25" s="38">
        <f>IF(ISBLANK('Personal Rankings'!M24),"",'Personal Rankings'!N24)</f>
        <v>41</v>
      </c>
      <c r="Q25" s="12">
        <f t="shared" si="3"/>
        <v>22</v>
      </c>
      <c r="R25" s="37" t="str">
        <f>IF(ISBLANK('Personal Rankings'!R24),"",'Personal Rankings'!R24)</f>
        <v/>
      </c>
      <c r="S25" s="66" t="str">
        <f>IF(ISBLANK('Personal Rankings'!R24),"",([1]TE!$AL$4*Q25^5+[1]TE!$AM$4*Q25^4+[1]TE!$AN$4*Q25^3+[1]TE!$AO$4*Q25^2+[1]TE!$AP$4*Q25+[1]TE!$AQ$4-INDEX('League Settings'!$AA$5:$AA$22,'Live Draft Picks'!$N$3+2))*S$2)</f>
        <v/>
      </c>
      <c r="T25" s="38" t="str">
        <f>IF(ISBLANK('Personal Rankings'!R24),"",'Personal Rankings'!S24)</f>
        <v/>
      </c>
    </row>
    <row r="26" spans="2:30" x14ac:dyDescent="0.35">
      <c r="B26" s="12">
        <f t="shared" si="0"/>
        <v>23</v>
      </c>
      <c r="C26" s="37" t="str">
        <f>IF(ISBLANK('Personal Rankings'!C25),"",'Personal Rankings'!C25)</f>
        <v>Matthew Stafford DET</v>
      </c>
      <c r="D26" s="66">
        <f ca="1">IF(ISBLANK('Personal Rankings'!C25),"",([1]QB!$AL$4*B26^5+[1]QB!$AM$4*B26^4+[1]QB!$AN$4*B26^3+[1]QB!$AO$4*B26^2+[1]QB!$AP$4*B26+[1]QB!$AQ$4-INDEX('League Settings'!$U$5:$U$22,'Live Draft Picks'!$N$3+2))*D$2)</f>
        <v>-131.61507957946856</v>
      </c>
      <c r="E26" s="38">
        <f>IF(ISBLANK('Personal Rankings'!C25),"",'Personal Rankings'!D25)</f>
        <v>238</v>
      </c>
      <c r="G26" s="12">
        <f t="shared" si="1"/>
        <v>23</v>
      </c>
      <c r="H26" s="37" t="str">
        <f>IF(ISBLANK('Personal Rankings'!H25),"",'Personal Rankings'!H25)</f>
        <v>Sony Michel NE</v>
      </c>
      <c r="I26" s="66">
        <f>IF(ISBLANK('Personal Rankings'!H25),"",([1]RB!$AL$4*G26^5+[1]RB!$AM$4*G26^4+[1]RB!$AN$4*G26^3+[1]RB!$AO$4*G26^2+[1]RB!$AP$4*G26+[1]RB!$AQ$4-INDEX('League Settings'!$W$5:$W$22,'Live Draft Picks'!$N$3+2))*I$2)</f>
        <v>-53.905842633909693</v>
      </c>
      <c r="J26" s="38">
        <f>IF(ISBLANK('Personal Rankings'!H25),"",'Personal Rankings'!I25)</f>
        <v>57</v>
      </c>
      <c r="L26" s="12">
        <f t="shared" si="2"/>
        <v>23</v>
      </c>
      <c r="M26" s="37" t="str">
        <f>IF(ISBLANK('Personal Rankings'!M25),"",'Personal Rankings'!M25)</f>
        <v>Tyler Boyd CIN</v>
      </c>
      <c r="N26" s="66">
        <f>IF(ISBLANK('Personal Rankings'!M25),"",([1]WR!$AL$4*L26^5+[1]WR!$AM$4*L26^4+[1]WR!$AN$4*L26^3+[1]WR!$AO$4*L26^2+[1]WR!$AP$4*L26+[1]WR!$AQ$4-INDEX('League Settings'!$Y$5:$Y$22,'Live Draft Picks'!$N$3+2))*N$2)</f>
        <v>-37.194975447173825</v>
      </c>
      <c r="O26" s="38">
        <f>IF(ISBLANK('Personal Rankings'!M25),"",'Personal Rankings'!N25)</f>
        <v>51</v>
      </c>
      <c r="Q26" s="12">
        <f t="shared" si="3"/>
        <v>23</v>
      </c>
      <c r="R26" s="37" t="str">
        <f>IF(ISBLANK('Personal Rankings'!R25),"",'Personal Rankings'!R25)</f>
        <v/>
      </c>
      <c r="S26" s="66" t="str">
        <f>IF(ISBLANK('Personal Rankings'!R25),"",([1]TE!$AL$4*Q26^5+[1]TE!$AM$4*Q26^4+[1]TE!$AN$4*Q26^3+[1]TE!$AO$4*Q26^2+[1]TE!$AP$4*Q26+[1]TE!$AQ$4-INDEX('League Settings'!$AA$5:$AA$22,'Live Draft Picks'!$N$3+2))*S$2)</f>
        <v/>
      </c>
      <c r="T26" s="38" t="str">
        <f>IF(ISBLANK('Personal Rankings'!R25),"",'Personal Rankings'!S25)</f>
        <v/>
      </c>
    </row>
    <row r="27" spans="2:30" x14ac:dyDescent="0.35">
      <c r="B27" s="12">
        <f t="shared" si="0"/>
        <v>24</v>
      </c>
      <c r="C27" s="37" t="str">
        <f>IF(ISBLANK('Personal Rankings'!C26),"",'Personal Rankings'!C26)</f>
        <v/>
      </c>
      <c r="D27" s="66" t="str">
        <f>IF(ISBLANK('Personal Rankings'!C26),"",([1]QB!$AL$4*B27^5+[1]QB!$AM$4*B27^4+[1]QB!$AN$4*B27^3+[1]QB!$AO$4*B27^2+[1]QB!$AP$4*B27+[1]QB!$AQ$4-INDEX('League Settings'!$U$5:$U$22,'Live Draft Picks'!$N$3+2))*D$2)</f>
        <v/>
      </c>
      <c r="E27" s="38" t="str">
        <f>IF(ISBLANK('Personal Rankings'!C26),"",'Personal Rankings'!D26)</f>
        <v/>
      </c>
      <c r="G27" s="12">
        <f t="shared" si="1"/>
        <v>24</v>
      </c>
      <c r="H27" s="37" t="str">
        <f>IF(ISBLANK('Personal Rankings'!H26),"",'Personal Rankings'!H26)</f>
        <v>David Montgomery CHI</v>
      </c>
      <c r="I27" s="66">
        <f>IF(ISBLANK('Personal Rankings'!H26),"",([1]RB!$AL$4*G27^5+[1]RB!$AM$4*G27^4+[1]RB!$AN$4*G27^3+[1]RB!$AO$4*G27^2+[1]RB!$AP$4*G27+[1]RB!$AQ$4-INDEX('League Settings'!$W$5:$W$22,'Live Draft Picks'!$N$3+2))*I$2)</f>
        <v>-56.573725900082231</v>
      </c>
      <c r="J27" s="38">
        <f>IF(ISBLANK('Personal Rankings'!H26),"",'Personal Rankings'!I26)</f>
        <v>59</v>
      </c>
      <c r="L27" s="12">
        <f t="shared" si="2"/>
        <v>24</v>
      </c>
      <c r="M27" s="37" t="str">
        <f>IF(ISBLANK('Personal Rankings'!M26),"",'Personal Rankings'!M26)</f>
        <v>Julian Edelman NE</v>
      </c>
      <c r="N27" s="66">
        <f>IF(ISBLANK('Personal Rankings'!M26),"",([1]WR!$AL$4*L27^5+[1]WR!$AM$4*L27^4+[1]WR!$AN$4*L27^3+[1]WR!$AO$4*L27^2+[1]WR!$AP$4*L27+[1]WR!$AQ$4-INDEX('League Settings'!$Y$5:$Y$22,'Live Draft Picks'!$N$3+2))*N$2)</f>
        <v>-39.396290948444708</v>
      </c>
      <c r="O27" s="38">
        <f>IF(ISBLANK('Personal Rankings'!M26),"",'Personal Rankings'!N26)</f>
        <v>36</v>
      </c>
      <c r="Q27" s="12">
        <f t="shared" si="3"/>
        <v>24</v>
      </c>
      <c r="R27" s="37" t="str">
        <f>IF(ISBLANK('Personal Rankings'!R26),"",'Personal Rankings'!R26)</f>
        <v/>
      </c>
      <c r="S27" s="66" t="str">
        <f>IF(ISBLANK('Personal Rankings'!R26),"",([1]TE!$AL$4*Q27^5+[1]TE!$AM$4*Q27^4+[1]TE!$AN$4*Q27^3+[1]TE!$AO$4*Q27^2+[1]TE!$AP$4*Q27+[1]TE!$AQ$4-INDEX('League Settings'!$AA$5:$AA$22,'Live Draft Picks'!$N$3+2))*S$2)</f>
        <v/>
      </c>
      <c r="T27" s="38" t="str">
        <f>IF(ISBLANK('Personal Rankings'!R26),"",'Personal Rankings'!S26)</f>
        <v/>
      </c>
    </row>
    <row r="28" spans="2:30" x14ac:dyDescent="0.35">
      <c r="B28" s="12">
        <f t="shared" si="0"/>
        <v>25</v>
      </c>
      <c r="C28" s="37" t="str">
        <f>IF(ISBLANK('Personal Rankings'!C27),"",'Personal Rankings'!C27)</f>
        <v/>
      </c>
      <c r="D28" s="66" t="str">
        <f>IF(ISBLANK('Personal Rankings'!C27),"",([1]QB!$AL$4*B28^5+[1]QB!$AM$4*B28^4+[1]QB!$AN$4*B28^3+[1]QB!$AO$4*B28^2+[1]QB!$AP$4*B28+[1]QB!$AQ$4-INDEX('League Settings'!$U$5:$U$22,'Live Draft Picks'!$N$3+2))*D$2)</f>
        <v/>
      </c>
      <c r="E28" s="38" t="str">
        <f>IF(ISBLANK('Personal Rankings'!C27),"",'Personal Rankings'!D27)</f>
        <v/>
      </c>
      <c r="G28" s="12">
        <f t="shared" si="1"/>
        <v>25</v>
      </c>
      <c r="H28" s="37" t="str">
        <f>IF(ISBLANK('Personal Rankings'!H27),"",'Personal Rankings'!H27)</f>
        <v>James White NE</v>
      </c>
      <c r="I28" s="66">
        <f>IF(ISBLANK('Personal Rankings'!H27),"",([1]RB!$AL$4*G28^5+[1]RB!$AM$4*G28^4+[1]RB!$AN$4*G28^3+[1]RB!$AO$4*G28^2+[1]RB!$AP$4*G28+[1]RB!$AQ$4-INDEX('League Settings'!$W$5:$W$22,'Live Draft Picks'!$N$3+2))*I$2)</f>
        <v>-59.103901752307699</v>
      </c>
      <c r="J28" s="38">
        <f>IF(ISBLANK('Personal Rankings'!H27),"",'Personal Rankings'!I27)</f>
        <v>56</v>
      </c>
      <c r="L28" s="12">
        <f t="shared" si="2"/>
        <v>25</v>
      </c>
      <c r="M28" s="37" t="str">
        <f>IF(ISBLANK('Personal Rankings'!M27),"",'Personal Rankings'!M27)</f>
        <v>A.J. Green CIN</v>
      </c>
      <c r="N28" s="66">
        <f>IF(ISBLANK('Personal Rankings'!M27),"",([1]WR!$AL$4*L28^5+[1]WR!$AM$4*L28^4+[1]WR!$AN$4*L28^3+[1]WR!$AO$4*L28^2+[1]WR!$AP$4*L28+[1]WR!$AQ$4-INDEX('League Settings'!$Y$5:$Y$22,'Live Draft Picks'!$N$3+2))*N$2)</f>
        <v>-41.51002956883179</v>
      </c>
      <c r="O28" s="38">
        <f>IF(ISBLANK('Personal Rankings'!M27),"",'Personal Rankings'!N27)</f>
        <v>55</v>
      </c>
      <c r="Q28" s="12">
        <f t="shared" si="3"/>
        <v>25</v>
      </c>
      <c r="R28" s="37" t="str">
        <f>IF(ISBLANK('Personal Rankings'!R27),"",'Personal Rankings'!R27)</f>
        <v/>
      </c>
      <c r="S28" s="66" t="str">
        <f>IF(ISBLANK('Personal Rankings'!R27),"",([1]TE!$AL$4*Q28^5+[1]TE!$AM$4*Q28^4+[1]TE!$AN$4*Q28^3+[1]TE!$AO$4*Q28^2+[1]TE!$AP$4*Q28+[1]TE!$AQ$4-INDEX('League Settings'!$AA$5:$AA$22,'Live Draft Picks'!$N$3+2))*S$2)</f>
        <v/>
      </c>
      <c r="T28" s="38" t="str">
        <f>IF(ISBLANK('Personal Rankings'!R27),"",'Personal Rankings'!S27)</f>
        <v/>
      </c>
    </row>
    <row r="29" spans="2:30" x14ac:dyDescent="0.35">
      <c r="B29" s="12">
        <f t="shared" si="0"/>
        <v>26</v>
      </c>
      <c r="C29" s="37" t="str">
        <f>IF(ISBLANK('Personal Rankings'!C28),"",'Personal Rankings'!C28)</f>
        <v/>
      </c>
      <c r="D29" s="66" t="str">
        <f>IF(ISBLANK('Personal Rankings'!C28),"",([1]QB!$AL$4*B29^5+[1]QB!$AM$4*B29^4+[1]QB!$AN$4*B29^3+[1]QB!$AO$4*B29^2+[1]QB!$AP$4*B29+[1]QB!$AQ$4-INDEX('League Settings'!$U$5:$U$22,'Live Draft Picks'!$N$3+2))*D$2)</f>
        <v/>
      </c>
      <c r="E29" s="38" t="str">
        <f>IF(ISBLANK('Personal Rankings'!C28),"",'Personal Rankings'!D28)</f>
        <v/>
      </c>
      <c r="G29" s="12">
        <f t="shared" si="1"/>
        <v>26</v>
      </c>
      <c r="H29" s="37" t="str">
        <f>IF(ISBLANK('Personal Rankings'!H28),"",'Personal Rankings'!H28)</f>
        <v>Kenyan Drake MIA</v>
      </c>
      <c r="I29" s="66">
        <f>IF(ISBLANK('Personal Rankings'!H28),"",([1]RB!$AL$4*G29^5+[1]RB!$AM$4*G29^4+[1]RB!$AN$4*G29^3+[1]RB!$AO$4*G29^2+[1]RB!$AP$4*G29+[1]RB!$AQ$4-INDEX('League Settings'!$W$5:$W$22,'Live Draft Picks'!$N$3+2))*I$2)</f>
        <v>-61.518585076487632</v>
      </c>
      <c r="J29" s="38">
        <f>IF(ISBLANK('Personal Rankings'!H28),"",'Personal Rankings'!I28)</f>
        <v>58</v>
      </c>
      <c r="L29" s="12">
        <f t="shared" si="2"/>
        <v>26</v>
      </c>
      <c r="M29" s="37" t="str">
        <f>IF(ISBLANK('Personal Rankings'!M28),"",'Personal Rankings'!M28)</f>
        <v>Mike Williams LAC</v>
      </c>
      <c r="N29" s="66">
        <f>IF(ISBLANK('Personal Rankings'!M28),"",([1]WR!$AL$4*L29^5+[1]WR!$AM$4*L29^4+[1]WR!$AN$4*L29^3+[1]WR!$AO$4*L29^2+[1]WR!$AP$4*L29+[1]WR!$AQ$4-INDEX('League Settings'!$Y$5:$Y$22,'Live Draft Picks'!$N$3+2))*N$2)</f>
        <v>-43.544725097388699</v>
      </c>
      <c r="O29" s="38">
        <f>IF(ISBLANK('Personal Rankings'!M28),"",'Personal Rankings'!N28)</f>
        <v>49</v>
      </c>
      <c r="Q29" s="12">
        <f t="shared" si="3"/>
        <v>26</v>
      </c>
      <c r="R29" s="37" t="str">
        <f>IF(ISBLANK('Personal Rankings'!R28),"",'Personal Rankings'!R28)</f>
        <v/>
      </c>
      <c r="S29" s="66" t="str">
        <f>IF(ISBLANK('Personal Rankings'!R28),"",([1]TE!$AL$4*Q29^5+[1]TE!$AM$4*Q29^4+[1]TE!$AN$4*Q29^3+[1]TE!$AO$4*Q29^2+[1]TE!$AP$4*Q29+[1]TE!$AQ$4-INDEX('League Settings'!$AA$5:$AA$22,'Live Draft Picks'!$N$3+2))*S$2)</f>
        <v/>
      </c>
      <c r="T29" s="38" t="str">
        <f>IF(ISBLANK('Personal Rankings'!R28),"",'Personal Rankings'!S28)</f>
        <v/>
      </c>
    </row>
    <row r="30" spans="2:30" x14ac:dyDescent="0.35">
      <c r="B30" s="12">
        <f t="shared" si="0"/>
        <v>27</v>
      </c>
      <c r="C30" s="37" t="str">
        <f>IF(ISBLANK('Personal Rankings'!C29),"",'Personal Rankings'!C29)</f>
        <v/>
      </c>
      <c r="D30" s="66" t="str">
        <f>IF(ISBLANK('Personal Rankings'!C29),"",([1]QB!$AL$4*B30^5+[1]QB!$AM$4*B30^4+[1]QB!$AN$4*B30^3+[1]QB!$AO$4*B30^2+[1]QB!$AP$4*B30+[1]QB!$AQ$4-INDEX('League Settings'!$U$5:$U$22,'Live Draft Picks'!$N$3+2))*D$2)</f>
        <v/>
      </c>
      <c r="E30" s="38" t="str">
        <f>IF(ISBLANK('Personal Rankings'!C29),"",'Personal Rankings'!D29)</f>
        <v/>
      </c>
      <c r="G30" s="12">
        <f t="shared" si="1"/>
        <v>27</v>
      </c>
      <c r="H30" s="37" t="str">
        <f>IF(ISBLANK('Personal Rankings'!H29),"",'Personal Rankings'!H29)</f>
        <v>Mark Ingram BAL</v>
      </c>
      <c r="I30" s="66">
        <f>IF(ISBLANK('Personal Rankings'!H29),"",([1]RB!$AL$4*G30^5+[1]RB!$AM$4*G30^4+[1]RB!$AN$4*G30^3+[1]RB!$AO$4*G30^2+[1]RB!$AP$4*G30+[1]RB!$AQ$4-INDEX('League Settings'!$W$5:$W$22,'Live Draft Picks'!$N$3+2))*I$2)</f>
        <v>-63.83799206807052</v>
      </c>
      <c r="J30" s="38">
        <f>IF(ISBLANK('Personal Rankings'!H29),"",'Personal Rankings'!I29)</f>
        <v>45</v>
      </c>
      <c r="L30" s="12">
        <f t="shared" si="2"/>
        <v>27</v>
      </c>
      <c r="M30" s="37" t="str">
        <f>IF(ISBLANK('Personal Rankings'!M29),"",'Personal Rankings'!M29)</f>
        <v>Robby Anderson NYJ</v>
      </c>
      <c r="N30" s="66">
        <f>IF(ISBLANK('Personal Rankings'!M29),"",([1]WR!$AL$4*L30^5+[1]WR!$AM$4*L30^4+[1]WR!$AN$4*L30^3+[1]WR!$AO$4*L30^2+[1]WR!$AP$4*L30+[1]WR!$AQ$4-INDEX('League Settings'!$Y$5:$Y$22,'Live Draft Picks'!$N$3+2))*N$2)</f>
        <v>-45.508350072950101</v>
      </c>
      <c r="O30" s="38">
        <f>IF(ISBLANK('Personal Rankings'!M29),"",'Personal Rankings'!N29)</f>
        <v>73</v>
      </c>
      <c r="Q30" s="12">
        <f t="shared" si="3"/>
        <v>27</v>
      </c>
      <c r="R30" s="37" t="str">
        <f>IF(ISBLANK('Personal Rankings'!R29),"",'Personal Rankings'!R29)</f>
        <v/>
      </c>
      <c r="S30" s="66" t="str">
        <f>IF(ISBLANK('Personal Rankings'!R29),"",([1]TE!$AL$4*Q30^5+[1]TE!$AM$4*Q30^4+[1]TE!$AN$4*Q30^3+[1]TE!$AO$4*Q30^2+[1]TE!$AP$4*Q30+[1]TE!$AQ$4-INDEX('League Settings'!$AA$5:$AA$22,'Live Draft Picks'!$N$3+2))*S$2)</f>
        <v/>
      </c>
      <c r="T30" s="38" t="str">
        <f>IF(ISBLANK('Personal Rankings'!R29),"",'Personal Rankings'!S29)</f>
        <v/>
      </c>
    </row>
    <row r="31" spans="2:30" x14ac:dyDescent="0.35">
      <c r="B31" s="12">
        <f t="shared" si="0"/>
        <v>28</v>
      </c>
      <c r="C31" s="37" t="str">
        <f>IF(ISBLANK('Personal Rankings'!C30),"",'Personal Rankings'!C30)</f>
        <v/>
      </c>
      <c r="D31" s="66" t="str">
        <f>IF(ISBLANK('Personal Rankings'!C30),"",([1]QB!$AL$4*B31^5+[1]QB!$AM$4*B31^4+[1]QB!$AN$4*B31^3+[1]QB!$AO$4*B31^2+[1]QB!$AP$4*B31+[1]QB!$AQ$4-INDEX('League Settings'!$U$5:$U$22,'Live Draft Picks'!$N$3+2))*D$2)</f>
        <v/>
      </c>
      <c r="E31" s="38" t="str">
        <f>IF(ISBLANK('Personal Rankings'!C30),"",'Personal Rankings'!D30)</f>
        <v/>
      </c>
      <c r="G31" s="12">
        <f t="shared" si="1"/>
        <v>28</v>
      </c>
      <c r="H31" s="37" t="str">
        <f>IF(ISBLANK('Personal Rankings'!H30),"",'Personal Rankings'!H30)</f>
        <v>Lamar Miller HOU</v>
      </c>
      <c r="I31" s="66">
        <f>IF(ISBLANK('Personal Rankings'!H30),"",([1]RB!$AL$4*G31^5+[1]RB!$AM$4*G31^4+[1]RB!$AN$4*G31^3+[1]RB!$AO$4*G31^2+[1]RB!$AP$4*G31+[1]RB!$AQ$4-INDEX('League Settings'!$W$5:$W$22,'Live Draft Picks'!$N$3+2))*I$2)</f>
        <v>-66.080417071385938</v>
      </c>
      <c r="J31" s="38">
        <f>IF(ISBLANK('Personal Rankings'!H30),"",'Personal Rankings'!I30)</f>
        <v>63</v>
      </c>
      <c r="L31" s="12">
        <f t="shared" si="2"/>
        <v>28</v>
      </c>
      <c r="M31" s="37" t="str">
        <f>IF(ISBLANK('Personal Rankings'!M30),"",'Personal Rankings'!M30)</f>
        <v>Calvin Ridley ATL</v>
      </c>
      <c r="N31" s="66">
        <f>IF(ISBLANK('Personal Rankings'!M30),"",([1]WR!$AL$4*L31^5+[1]WR!$AM$4*L31^4+[1]WR!$AN$4*L31^3+[1]WR!$AO$4*L31^2+[1]WR!$AP$4*L31+[1]WR!$AQ$4-INDEX('League Settings'!$Y$5:$Y$22,'Live Draft Picks'!$N$3+2))*N$2)</f>
        <v>-47.408333134626027</v>
      </c>
      <c r="O31" s="38">
        <f>IF(ISBLANK('Personal Rankings'!M30),"",'Personal Rankings'!N30)</f>
        <v>53</v>
      </c>
      <c r="Q31" s="12">
        <f t="shared" si="3"/>
        <v>28</v>
      </c>
      <c r="R31" s="37" t="str">
        <f>IF(ISBLANK('Personal Rankings'!R30),"",'Personal Rankings'!R30)</f>
        <v/>
      </c>
      <c r="S31" s="66" t="str">
        <f>IF(ISBLANK('Personal Rankings'!R30),"",([1]TE!$AL$4*Q31^5+[1]TE!$AM$4*Q31^4+[1]TE!$AN$4*Q31^3+[1]TE!$AO$4*Q31^2+[1]TE!$AP$4*Q31+[1]TE!$AQ$4-INDEX('League Settings'!$AA$5:$AA$22,'Live Draft Picks'!$N$3+2))*S$2)</f>
        <v/>
      </c>
      <c r="T31" s="38" t="str">
        <f>IF(ISBLANK('Personal Rankings'!R30),"",'Personal Rankings'!S30)</f>
        <v/>
      </c>
    </row>
    <row r="32" spans="2:30" x14ac:dyDescent="0.35">
      <c r="B32" s="12">
        <f t="shared" si="0"/>
        <v>29</v>
      </c>
      <c r="C32" s="37" t="str">
        <f>IF(ISBLANK('Personal Rankings'!C31),"",'Personal Rankings'!C31)</f>
        <v/>
      </c>
      <c r="D32" s="66" t="str">
        <f>IF(ISBLANK('Personal Rankings'!C31),"",([1]QB!$AL$4*B32^5+[1]QB!$AM$4*B32^4+[1]QB!$AN$4*B32^3+[1]QB!$AO$4*B32^2+[1]QB!$AP$4*B32+[1]QB!$AQ$4-INDEX('League Settings'!$U$5:$U$22,'Live Draft Picks'!$N$3+2))*D$2)</f>
        <v/>
      </c>
      <c r="E32" s="38" t="str">
        <f>IF(ISBLANK('Personal Rankings'!C31),"",'Personal Rankings'!D31)</f>
        <v/>
      </c>
      <c r="G32" s="12">
        <f t="shared" si="1"/>
        <v>29</v>
      </c>
      <c r="H32" s="37" t="str">
        <f>IF(ISBLANK('Personal Rankings'!H31),"",'Personal Rankings'!H31)</f>
        <v>Tevin Coleman SF</v>
      </c>
      <c r="I32" s="66">
        <f>IF(ISBLANK('Personal Rankings'!H31),"",([1]RB!$AL$4*G32^5+[1]RB!$AM$4*G32^4+[1]RB!$AN$4*G32^3+[1]RB!$AO$4*G32^2+[1]RB!$AP$4*G32+[1]RB!$AQ$4-INDEX('League Settings'!$W$5:$W$22,'Live Draft Picks'!$N$3+2))*I$2)</f>
        <v>-68.262309418979868</v>
      </c>
      <c r="J32" s="38">
        <f>IF(ISBLANK('Personal Rankings'!H31),"",'Personal Rankings'!I31)</f>
        <v>79</v>
      </c>
      <c r="L32" s="12">
        <f t="shared" si="2"/>
        <v>29</v>
      </c>
      <c r="M32" s="37" t="str">
        <f>IF(ISBLANK('Personal Rankings'!M31),"",'Personal Rankings'!M31)</f>
        <v>Josh Gordon NE</v>
      </c>
      <c r="N32" s="66">
        <f>IF(ISBLANK('Personal Rankings'!M31),"",([1]WR!$AL$4*L32^5+[1]WR!$AM$4*L32^4+[1]WR!$AN$4*L32^3+[1]WR!$AO$4*L32^2+[1]WR!$AP$4*L32+[1]WR!$AQ$4-INDEX('League Settings'!$Y$5:$Y$22,'Live Draft Picks'!$N$3+2))*N$2)</f>
        <v>-49.25157637229573</v>
      </c>
      <c r="O32" s="38">
        <f>IF(ISBLANK('Personal Rankings'!M31),"",'Personal Rankings'!N31)</f>
        <v>93</v>
      </c>
      <c r="Q32" s="12">
        <f t="shared" si="3"/>
        <v>29</v>
      </c>
      <c r="R32" s="37" t="str">
        <f>IF(ISBLANK('Personal Rankings'!R31),"",'Personal Rankings'!R31)</f>
        <v/>
      </c>
      <c r="S32" s="66" t="str">
        <f>IF(ISBLANK('Personal Rankings'!R31),"",([1]TE!$AL$4*Q32^5+[1]TE!$AM$4*Q32^4+[1]TE!$AN$4*Q32^3+[1]TE!$AO$4*Q32^2+[1]TE!$AP$4*Q32+[1]TE!$AQ$4-INDEX('League Settings'!$AA$5:$AA$22,'Live Draft Picks'!$N$3+2))*S$2)</f>
        <v/>
      </c>
      <c r="T32" s="38" t="str">
        <f>IF(ISBLANK('Personal Rankings'!R31),"",'Personal Rankings'!S31)</f>
        <v/>
      </c>
    </row>
    <row r="33" spans="2:20" ht="15" thickBot="1" x14ac:dyDescent="0.4">
      <c r="B33" s="13">
        <f t="shared" si="0"/>
        <v>30</v>
      </c>
      <c r="C33" s="39" t="str">
        <f>IF(ISBLANK('Personal Rankings'!C32),"",'Personal Rankings'!C32)</f>
        <v/>
      </c>
      <c r="D33" s="66" t="str">
        <f>IF(ISBLANK('Personal Rankings'!C32),"",([1]QB!$AL$4*B33^5+[1]QB!$AM$4*B33^4+[1]QB!$AN$4*B33^3+[1]QB!$AO$4*B33^2+[1]QB!$AP$4*B33+[1]QB!$AQ$4-INDEX('League Settings'!$U$5:$U$22,'Live Draft Picks'!$N$3+2))*D$2)</f>
        <v/>
      </c>
      <c r="E33" s="38" t="str">
        <f>IF(ISBLANK('Personal Rankings'!C32),"",'Personal Rankings'!D32)</f>
        <v/>
      </c>
      <c r="G33" s="12">
        <f t="shared" si="1"/>
        <v>30</v>
      </c>
      <c r="H33" s="37" t="str">
        <f>IF(ISBLANK('Personal Rankings'!H32),"",'Personal Rankings'!H32)</f>
        <v>Tarik Cohen CHI</v>
      </c>
      <c r="I33" s="66">
        <f>IF(ISBLANK('Personal Rankings'!H32),"",([1]RB!$AL$4*G33^5+[1]RB!$AM$4*G33^4+[1]RB!$AN$4*G33^3+[1]RB!$AO$4*G33^2+[1]RB!$AP$4*G33+[1]RB!$AQ$4-INDEX('League Settings'!$W$5:$W$22,'Live Draft Picks'!$N$3+2))*I$2)</f>
        <v>-70.39835027094999</v>
      </c>
      <c r="J33" s="38">
        <f>IF(ISBLANK('Personal Rankings'!H32),"",'Personal Rankings'!I32)</f>
        <v>60</v>
      </c>
      <c r="L33" s="12">
        <f t="shared" si="2"/>
        <v>30</v>
      </c>
      <c r="M33" s="37" t="str">
        <f>IF(ISBLANK('Personal Rankings'!M32),"",'Personal Rankings'!M32)</f>
        <v>Allen Robinson CHI</v>
      </c>
      <c r="N33" s="66">
        <f>IF(ISBLANK('Personal Rankings'!M32),"",([1]WR!$AL$4*L33^5+[1]WR!$AM$4*L33^4+[1]WR!$AN$4*L33^3+[1]WR!$AO$4*L33^2+[1]WR!$AP$4*L33+[1]WR!$AQ$4-INDEX('League Settings'!$Y$5:$Y$22,'Live Draft Picks'!$N$3+2))*N$2)</f>
        <v>-51.04447267710222</v>
      </c>
      <c r="O33" s="38">
        <f>IF(ISBLANK('Personal Rankings'!M32),"",'Personal Rankings'!N32)</f>
        <v>52</v>
      </c>
      <c r="Q33" s="13">
        <f t="shared" si="3"/>
        <v>30</v>
      </c>
      <c r="R33" s="39" t="str">
        <f>IF(ISBLANK('Personal Rankings'!R32),"",'Personal Rankings'!R32)</f>
        <v/>
      </c>
      <c r="S33" s="66" t="str">
        <f>IF(ISBLANK('Personal Rankings'!R32),"",([1]TE!$AL$4*Q33^5+[1]TE!$AM$4*Q33^4+[1]TE!$AN$4*Q33^3+[1]TE!$AO$4*Q33^2+[1]TE!$AP$4*Q33+[1]TE!$AQ$4-INDEX('League Settings'!$AA$5:$AA$22,'Live Draft Picks'!$N$3+2))*S$2)</f>
        <v/>
      </c>
      <c r="T33" s="38" t="str">
        <f>IF(ISBLANK('Personal Rankings'!R32),"",'Personal Rankings'!S32)</f>
        <v/>
      </c>
    </row>
    <row r="34" spans="2:20" x14ac:dyDescent="0.35">
      <c r="G34" s="12">
        <f t="shared" si="1"/>
        <v>31</v>
      </c>
      <c r="H34" s="37" t="str">
        <f>IF(ISBLANK('Personal Rankings'!H33),"",'Personal Rankings'!H33)</f>
        <v>Rashaad Penny SEA</v>
      </c>
      <c r="I34" s="66">
        <f>IF(ISBLANK('Personal Rankings'!H33),"",([1]RB!$AL$4*G34^5+[1]RB!$AM$4*G34^4+[1]RB!$AN$4*G34^3+[1]RB!$AO$4*G34^2+[1]RB!$AP$4*G34+[1]RB!$AQ$4-INDEX('League Settings'!$W$5:$W$22,'Live Draft Picks'!$N$3+2))*I$2)</f>
        <v>-72.501529454279307</v>
      </c>
      <c r="J34" s="38">
        <f>IF(ISBLANK('Personal Rankings'!H33),"",'Personal Rankings'!I33)</f>
        <v>84</v>
      </c>
      <c r="L34" s="12">
        <f t="shared" si="2"/>
        <v>31</v>
      </c>
      <c r="M34" s="37" t="str">
        <f>IF(ISBLANK('Personal Rankings'!M33),"",'Personal Rankings'!M33)</f>
        <v>Christian Kirk ARI</v>
      </c>
      <c r="N34" s="66">
        <f>IF(ISBLANK('Personal Rankings'!M33),"",([1]WR!$AL$4*L34^5+[1]WR!$AM$4*L34^4+[1]WR!$AN$4*L34^3+[1]WR!$AO$4*L34^2+[1]WR!$AP$4*L34+[1]WR!$AQ$4-INDEX('League Settings'!$Y$5:$Y$22,'Live Draft Picks'!$N$3+2))*N$2)</f>
        <v>-52.792923091946179</v>
      </c>
      <c r="O34" s="38">
        <f>IF(ISBLANK('Personal Rankings'!M33),"",'Personal Rankings'!N33)</f>
        <v>77</v>
      </c>
    </row>
    <row r="35" spans="2:20" x14ac:dyDescent="0.35">
      <c r="G35" s="12">
        <f t="shared" si="1"/>
        <v>32</v>
      </c>
      <c r="H35" s="37" t="str">
        <f>IF(ISBLANK('Personal Rankings'!H34),"",'Personal Rankings'!H34)</f>
        <v>Latavius Murray NO</v>
      </c>
      <c r="I35" s="66">
        <f>IF(ISBLANK('Personal Rankings'!H34),"",([1]RB!$AL$4*G35^5+[1]RB!$AM$4*G35^4+[1]RB!$AN$4*G35^3+[1]RB!$AO$4*G35^2+[1]RB!$AP$4*G35+[1]RB!$AQ$4-INDEX('League Settings'!$W$5:$W$22,'Live Draft Picks'!$N$3+2))*I$2)</f>
        <v>-74.583222302172658</v>
      </c>
      <c r="J35" s="38">
        <f>IF(ISBLANK('Personal Rankings'!H34),"",'Personal Rankings'!I34)</f>
        <v>101</v>
      </c>
      <c r="L35" s="12">
        <f t="shared" si="2"/>
        <v>32</v>
      </c>
      <c r="M35" s="37" t="str">
        <f>IF(ISBLANK('Personal Rankings'!M34),"",'Personal Rankings'!M34)</f>
        <v>Dante Pettis SF</v>
      </c>
      <c r="N35" s="66">
        <f>IF(ISBLANK('Personal Rankings'!M34),"",([1]WR!$AL$4*L35^5+[1]WR!$AM$4*L35^4+[1]WR!$AN$4*L35^3+[1]WR!$AO$4*L35^2+[1]WR!$AP$4*L35+[1]WR!$AQ$4-INDEX('League Settings'!$Y$5:$Y$22,'Live Draft Picks'!$N$3+2))*N$2)</f>
        <v>-54.502354161980406</v>
      </c>
      <c r="O35" s="38">
        <f>IF(ISBLANK('Personal Rankings'!M34),"",'Personal Rankings'!N34)</f>
        <v>105</v>
      </c>
    </row>
    <row r="36" spans="2:20" x14ac:dyDescent="0.35">
      <c r="G36" s="12">
        <f t="shared" si="1"/>
        <v>33</v>
      </c>
      <c r="H36" s="37" t="str">
        <f>IF(ISBLANK('Personal Rankings'!H35),"",'Personal Rankings'!H35)</f>
        <v>Austin Ekeler LAC</v>
      </c>
      <c r="I36" s="66">
        <f>IF(ISBLANK('Personal Rankings'!H35),"",([1]RB!$AL$4*G36^5+[1]RB!$AM$4*G36^4+[1]RB!$AN$4*G36^3+[1]RB!$AO$4*G36^2+[1]RB!$AP$4*G36+[1]RB!$AQ$4-INDEX('League Settings'!$W$5:$W$22,'Live Draft Picks'!$N$3+2))*I$2)</f>
        <v>-76.653266493390305</v>
      </c>
      <c r="J36" s="38">
        <f>IF(ISBLANK('Personal Rankings'!H35),"",'Personal Rankings'!I35)</f>
        <v>81</v>
      </c>
      <c r="L36" s="12">
        <f t="shared" si="2"/>
        <v>33</v>
      </c>
      <c r="M36" s="37" t="str">
        <f>IF(ISBLANK('Personal Rankings'!M35),"",'Personal Rankings'!M35)</f>
        <v>Jarvis Landry CLE</v>
      </c>
      <c r="N36" s="66">
        <f>IF(ISBLANK('Personal Rankings'!M35),"",([1]WR!$AL$4*L36^5+[1]WR!$AM$4*L36^4+[1]WR!$AN$4*L36^3+[1]WR!$AO$4*L36^2+[1]WR!$AP$4*L36+[1]WR!$AQ$4-INDEX('League Settings'!$Y$5:$Y$22,'Live Draft Picks'!$N$3+2))*N$2)</f>
        <v>-56.177735285103751</v>
      </c>
      <c r="O36" s="38">
        <f>IF(ISBLANK('Personal Rankings'!M35),"",'Personal Rankings'!N35)</f>
        <v>72</v>
      </c>
    </row>
    <row r="37" spans="2:20" x14ac:dyDescent="0.35">
      <c r="G37" s="12">
        <f t="shared" si="1"/>
        <v>34</v>
      </c>
      <c r="H37" s="37" t="str">
        <f>IF(ISBLANK('Personal Rankings'!H36),"",'Personal Rankings'!H36)</f>
        <v>Duke Johnson Jr. HOU</v>
      </c>
      <c r="I37" s="66">
        <f>IF(ISBLANK('Personal Rankings'!H36),"",([1]RB!$AL$4*G37^5+[1]RB!$AM$4*G37^4+[1]RB!$AN$4*G37^3+[1]RB!$AO$4*G37^2+[1]RB!$AP$4*G37+[1]RB!$AQ$4-INDEX('League Settings'!$W$5:$W$22,'Live Draft Picks'!$N$3+2))*I$2)</f>
        <v>-78.720038891583442</v>
      </c>
      <c r="J37" s="38">
        <f>IF(ISBLANK('Personal Rankings'!H36),"",'Personal Rankings'!I36)</f>
        <v>82</v>
      </c>
      <c r="L37" s="12">
        <f t="shared" si="2"/>
        <v>34</v>
      </c>
      <c r="M37" s="37" t="str">
        <f>IF(ISBLANK('Personal Rankings'!M36),"",'Personal Rankings'!M36)</f>
        <v>Sammy Watkins KC</v>
      </c>
      <c r="N37" s="66">
        <f>IF(ISBLANK('Personal Rankings'!M36),"",([1]WR!$AL$4*L37^5+[1]WR!$AM$4*L37^4+[1]WR!$AN$4*L37^3+[1]WR!$AO$4*L37^2+[1]WR!$AP$4*L37+[1]WR!$AQ$4-INDEX('League Settings'!$Y$5:$Y$22,'Live Draft Picks'!$N$3+2))*N$2)</f>
        <v>-57.823596062455415</v>
      </c>
      <c r="O37" s="38">
        <f>IF(ISBLANK('Personal Rankings'!M36),"",'Personal Rankings'!N36)</f>
        <v>54</v>
      </c>
    </row>
    <row r="38" spans="2:20" x14ac:dyDescent="0.35">
      <c r="G38" s="12">
        <f t="shared" si="1"/>
        <v>35</v>
      </c>
      <c r="H38" s="37" t="str">
        <f>IF(ISBLANK('Personal Rankings'!H37),"",'Personal Rankings'!H37)</f>
        <v>Miles Sanders PHI</v>
      </c>
      <c r="I38" s="66">
        <f>IF(ISBLANK('Personal Rankings'!H37),"",([1]RB!$AL$4*G38^5+[1]RB!$AM$4*G38^4+[1]RB!$AN$4*G38^3+[1]RB!$AO$4*G38^2+[1]RB!$AP$4*G38+[1]RB!$AQ$4-INDEX('League Settings'!$W$5:$W$22,'Live Draft Picks'!$N$3+2))*I$2)</f>
        <v>-80.790532384629188</v>
      </c>
      <c r="J38" s="38">
        <f>IF(ISBLANK('Personal Rankings'!H37),"",'Personal Rankings'!I37)</f>
        <v>80</v>
      </c>
      <c r="L38" s="12">
        <f t="shared" si="2"/>
        <v>35</v>
      </c>
      <c r="M38" s="37" t="str">
        <f>IF(ISBLANK('Personal Rankings'!M37),"",'Personal Rankings'!M37)</f>
        <v>Curtis Samuel CAR</v>
      </c>
      <c r="N38" s="66">
        <f>IF(ISBLANK('Personal Rankings'!M37),"",([1]WR!$AL$4*L38^5+[1]WR!$AM$4*L38^4+[1]WR!$AN$4*L38^3+[1]WR!$AO$4*L38^2+[1]WR!$AP$4*L38+[1]WR!$AQ$4-INDEX('League Settings'!$Y$5:$Y$22,'Live Draft Picks'!$N$3+2))*N$2)</f>
        <v>-59.444043648909179</v>
      </c>
      <c r="O38" s="38">
        <f>IF(ISBLANK('Personal Rankings'!M37),"",'Personal Rankings'!N37)</f>
        <v>92</v>
      </c>
    </row>
    <row r="39" spans="2:20" x14ac:dyDescent="0.35">
      <c r="G39" s="12">
        <f t="shared" si="1"/>
        <v>36</v>
      </c>
      <c r="H39" s="37" t="str">
        <f>IF(ISBLANK('Personal Rankings'!H38),"",'Personal Rankings'!H38)</f>
        <v>Derrius Guice WAS</v>
      </c>
      <c r="I39" s="66">
        <f>IF(ISBLANK('Personal Rankings'!H38),"",([1]RB!$AL$4*G39^5+[1]RB!$AM$4*G39^4+[1]RB!$AN$4*G39^3+[1]RB!$AO$4*G39^2+[1]RB!$AP$4*G39+[1]RB!$AQ$4-INDEX('League Settings'!$W$5:$W$22,'Live Draft Picks'!$N$3+2))*I$2)</f>
        <v>-82.870432723964868</v>
      </c>
      <c r="J39" s="38">
        <f>IF(ISBLANK('Personal Rankings'!H38),"",'Personal Rankings'!I38)</f>
        <v>62</v>
      </c>
      <c r="L39" s="12">
        <f t="shared" si="2"/>
        <v>36</v>
      </c>
      <c r="M39" s="37" t="str">
        <f>IF(ISBLANK('Personal Rankings'!M38),"",'Personal Rankings'!M38)</f>
        <v>Will Fuller V HOU</v>
      </c>
      <c r="N39" s="66">
        <f>IF(ISBLANK('Personal Rankings'!M38),"",([1]WR!$AL$4*L39^5+[1]WR!$AM$4*L39^4+[1]WR!$AN$4*L39^3+[1]WR!$AO$4*L39^2+[1]WR!$AP$4*L39+[1]WR!$AQ$4-INDEX('League Settings'!$Y$5:$Y$22,'Live Draft Picks'!$N$3+2))*N$2)</f>
        <v>-61.042780103567537</v>
      </c>
      <c r="O39" s="38">
        <f>IF(ISBLANK('Personal Rankings'!M38),"",'Personal Rankings'!N38)</f>
        <v>75</v>
      </c>
    </row>
    <row r="40" spans="2:20" x14ac:dyDescent="0.35">
      <c r="G40" s="12">
        <f t="shared" si="1"/>
        <v>37</v>
      </c>
      <c r="H40" s="37" t="str">
        <f>IF(ISBLANK('Personal Rankings'!H39),"",'Personal Rankings'!H39)</f>
        <v>Peyton Barber TB</v>
      </c>
      <c r="I40" s="66">
        <f>IF(ISBLANK('Personal Rankings'!H39),"",([1]RB!$AL$4*G40^5+[1]RB!$AM$4*G40^4+[1]RB!$AN$4*G40^3+[1]RB!$AO$4*G40^2+[1]RB!$AP$4*G40+[1]RB!$AQ$4-INDEX('League Settings'!$W$5:$W$22,'Live Draft Picks'!$N$3+2))*I$2)</f>
        <v>-84.964195363923935</v>
      </c>
      <c r="J40" s="38">
        <f>IF(ISBLANK('Personal Rankings'!H39),"",'Personal Rankings'!I39)</f>
        <v>99</v>
      </c>
      <c r="L40" s="12">
        <f t="shared" si="2"/>
        <v>37</v>
      </c>
      <c r="M40" s="37" t="str">
        <f>IF(ISBLANK('Personal Rankings'!M39),"",'Personal Rankings'!M39)</f>
        <v>Corey Davis TEN</v>
      </c>
      <c r="N40" s="66">
        <f>IF(ISBLANK('Personal Rankings'!M39),"",([1]WR!$AL$4*L40^5+[1]WR!$AM$4*L40^4+[1]WR!$AN$4*L40^3+[1]WR!$AO$4*L40^2+[1]WR!$AP$4*L40+[1]WR!$AQ$4-INDEX('League Settings'!$Y$5:$Y$22,'Live Draft Picks'!$N$3+2))*N$2)</f>
        <v>-62.623119740255774</v>
      </c>
      <c r="O40" s="38">
        <f>IF(ISBLANK('Personal Rankings'!M39),"",'Personal Rankings'!N39)</f>
        <v>90</v>
      </c>
    </row>
    <row r="41" spans="2:20" x14ac:dyDescent="0.35">
      <c r="G41" s="12">
        <f t="shared" si="1"/>
        <v>38</v>
      </c>
      <c r="H41" s="37" t="str">
        <f>IF(ISBLANK('Personal Rankings'!H40),"",'Personal Rankings'!H40)</f>
        <v>Royce Freeman DEN</v>
      </c>
      <c r="I41" s="66">
        <f>IF(ISBLANK('Personal Rankings'!H40),"",([1]RB!$AL$4*G41^5+[1]RB!$AM$4*G41^4+[1]RB!$AN$4*G41^3+[1]RB!$AO$4*G41^2+[1]RB!$AP$4*G41+[1]RB!$AQ$4-INDEX('League Settings'!$W$5:$W$22,'Live Draft Picks'!$N$3+2))*I$2)</f>
        <v>-87.075122301069243</v>
      </c>
      <c r="J41" s="38">
        <f>IF(ISBLANK('Personal Rankings'!H40),"",'Personal Rankings'!I40)</f>
        <v>83</v>
      </c>
      <c r="L41" s="12">
        <f t="shared" si="2"/>
        <v>38</v>
      </c>
      <c r="M41" s="37" t="str">
        <f>IF(ISBLANK('Personal Rankings'!M40),"",'Personal Rankings'!M40)</f>
        <v>Keke Coutee HOU</v>
      </c>
      <c r="N41" s="66">
        <f>IF(ISBLANK('Personal Rankings'!M40),"",([1]WR!$AL$4*L41^5+[1]WR!$AM$4*L41^4+[1]WR!$AN$4*L41^3+[1]WR!$AO$4*L41^2+[1]WR!$AP$4*L41+[1]WR!$AQ$4-INDEX('League Settings'!$Y$5:$Y$22,'Live Draft Picks'!$N$3+2))*N$2)</f>
        <v>-64.188006478016348</v>
      </c>
      <c r="O41" s="38">
        <f>IF(ISBLANK('Personal Rankings'!M40),"",'Personal Rankings'!N40)</f>
        <v>96</v>
      </c>
    </row>
    <row r="42" spans="2:20" x14ac:dyDescent="0.35">
      <c r="G42" s="12">
        <f t="shared" si="1"/>
        <v>39</v>
      </c>
      <c r="H42" s="37" t="str">
        <f>IF(ISBLANK('Personal Rankings'!H41),"",'Personal Rankings'!H41)</f>
        <v>Jordan Howard PHI</v>
      </c>
      <c r="I42" s="66">
        <f>IF(ISBLANK('Personal Rankings'!H41),"",([1]RB!$AL$4*G42^5+[1]RB!$AM$4*G42^4+[1]RB!$AN$4*G42^3+[1]RB!$AO$4*G42^2+[1]RB!$AP$4*G42+[1]RB!$AQ$4-INDEX('League Settings'!$W$5:$W$22,'Live Draft Picks'!$N$3+2))*I$2)</f>
        <v>-89.205438913529989</v>
      </c>
      <c r="J42" s="38">
        <f>IF(ISBLANK('Personal Rankings'!H41),"",'Personal Rankings'!I41)</f>
        <v>98</v>
      </c>
      <c r="L42" s="12">
        <f t="shared" si="2"/>
        <v>39</v>
      </c>
      <c r="M42" s="37" t="str">
        <f>IF(ISBLANK('Personal Rankings'!M41),"",'Personal Rankings'!M41)</f>
        <v>Geronimo Allison GB</v>
      </c>
      <c r="N42" s="66">
        <f>IF(ISBLANK('Personal Rankings'!M41),"",([1]WR!$AL$4*L42^5+[1]WR!$AM$4*L42^4+[1]WR!$AN$4*L42^3+[1]WR!$AO$4*L42^2+[1]WR!$AP$4*L42+[1]WR!$AQ$4-INDEX('League Settings'!$Y$5:$Y$22,'Live Draft Picks'!$N$3+2))*N$2)</f>
        <v>-65.740031191602924</v>
      </c>
      <c r="O42" s="38">
        <f>IF(ISBLANK('Personal Rankings'!M41),"",'Personal Rankings'!N41)</f>
        <v>108</v>
      </c>
    </row>
    <row r="43" spans="2:20" x14ac:dyDescent="0.35">
      <c r="G43" s="12">
        <f t="shared" si="1"/>
        <v>40</v>
      </c>
      <c r="H43" s="37" t="str">
        <f>IF(ISBLANK('Personal Rankings'!H42),"",'Personal Rankings'!H42)</f>
        <v>Nyheim Hines IND</v>
      </c>
      <c r="I43" s="66">
        <f>IF(ISBLANK('Personal Rankings'!H42),"",([1]RB!$AL$4*G43^5+[1]RB!$AM$4*G43^4+[1]RB!$AN$4*G43^3+[1]RB!$AO$4*G43^2+[1]RB!$AP$4*G43+[1]RB!$AQ$4-INDEX('League Settings'!$W$5:$W$22,'Live Draft Picks'!$N$3+2))*I$2)</f>
        <v>-91.35637080033483</v>
      </c>
      <c r="J43" s="38">
        <f>IF(ISBLANK('Personal Rankings'!H42),"",'Personal Rankings'!I42)</f>
        <v>85</v>
      </c>
      <c r="L43" s="12">
        <f t="shared" si="2"/>
        <v>40</v>
      </c>
      <c r="M43" s="37" t="str">
        <f>IF(ISBLANK('Personal Rankings'!M42),"",'Personal Rankings'!M42)</f>
        <v>Marvin Jones Jr. DET</v>
      </c>
      <c r="N43" s="66">
        <f>IF(ISBLANK('Personal Rankings'!M42),"",([1]WR!$AL$4*L43^5+[1]WR!$AM$4*L43^4+[1]WR!$AN$4*L43^3+[1]WR!$AO$4*L43^2+[1]WR!$AP$4*L43+[1]WR!$AQ$4-INDEX('League Settings'!$Y$5:$Y$22,'Live Draft Picks'!$N$3+2))*N$2)</f>
        <v>-67.281449061974726</v>
      </c>
      <c r="O43" s="38">
        <f>IF(ISBLANK('Personal Rankings'!M42),"",'Personal Rankings'!N42)</f>
        <v>76</v>
      </c>
    </row>
    <row r="44" spans="2:20" x14ac:dyDescent="0.35">
      <c r="G44" s="12">
        <f t="shared" si="1"/>
        <v>41</v>
      </c>
      <c r="H44" s="37" t="str">
        <f>IF(ISBLANK('Personal Rankings'!H43),"",'Personal Rankings'!H43)</f>
        <v>Darrell Henderson LAR</v>
      </c>
      <c r="I44" s="66">
        <f>IF(ISBLANK('Personal Rankings'!H43),"",([1]RB!$AL$4*G44^5+[1]RB!$AM$4*G44^4+[1]RB!$AN$4*G44^3+[1]RB!$AO$4*G44^2+[1]RB!$AP$4*G44+[1]RB!$AQ$4-INDEX('League Settings'!$W$5:$W$22,'Live Draft Picks'!$N$3+2))*I$2)</f>
        <v>-93.528220620747646</v>
      </c>
      <c r="J44" s="38">
        <f>IF(ISBLANK('Personal Rankings'!H43),"",'Personal Rankings'!I43)</f>
        <v>104</v>
      </c>
      <c r="L44" s="12">
        <f t="shared" si="2"/>
        <v>41</v>
      </c>
      <c r="M44" s="37" t="str">
        <f>IF(ISBLANK('Personal Rankings'!M43),"",'Personal Rankings'!M43)</f>
        <v>Dede Westbrook JAC</v>
      </c>
      <c r="N44" s="66">
        <f>IF(ISBLANK('Personal Rankings'!M43),"",([1]WR!$AL$4*L44^5+[1]WR!$AM$4*L44^4+[1]WR!$AN$4*L44^3+[1]WR!$AO$4*L44^2+[1]WR!$AP$4*L44+[1]WR!$AQ$4-INDEX('League Settings'!$Y$5:$Y$22,'Live Draft Picks'!$N$3+2))*N$2)</f>
        <v>-68.81419692679043</v>
      </c>
      <c r="O44" s="38">
        <f>IF(ISBLANK('Personal Rankings'!M43),"",'Personal Rankings'!N43)</f>
        <v>74</v>
      </c>
    </row>
    <row r="45" spans="2:20" x14ac:dyDescent="0.35">
      <c r="G45" s="12">
        <f t="shared" si="1"/>
        <v>42</v>
      </c>
      <c r="H45" s="37" t="str">
        <f>IF(ISBLANK('Personal Rankings'!H44),"",'Personal Rankings'!H44)</f>
        <v>Carlos Hyde KC</v>
      </c>
      <c r="I45" s="66">
        <f>IF(ISBLANK('Personal Rankings'!H44),"",([1]RB!$AL$4*G45^5+[1]RB!$AM$4*G45^4+[1]RB!$AN$4*G45^3+[1]RB!$AO$4*G45^2+[1]RB!$AP$4*G45+[1]RB!$AQ$4-INDEX('League Settings'!$W$5:$W$22,'Live Draft Picks'!$N$3+2))*I$2)</f>
        <v>-95.72044493360265</v>
      </c>
      <c r="J45" s="38">
        <f>IF(ISBLANK('Personal Rankings'!H44),"",'Personal Rankings'!I44)</f>
        <v>103</v>
      </c>
      <c r="L45" s="12">
        <f t="shared" si="2"/>
        <v>42</v>
      </c>
      <c r="M45" s="37" t="str">
        <f>IF(ISBLANK('Personal Rankings'!M44),"",'Personal Rankings'!M44)</f>
        <v>Larry Fitzgerald ARI</v>
      </c>
      <c r="N45" s="66">
        <f>IF(ISBLANK('Personal Rankings'!M44),"",([1]WR!$AL$4*L45^5+[1]WR!$AM$4*L45^4+[1]WR!$AN$4*L45^3+[1]WR!$AO$4*L45^2+[1]WR!$AP$4*L45+[1]WR!$AQ$4-INDEX('League Settings'!$Y$5:$Y$22,'Live Draft Picks'!$N$3+2))*N$2)</f>
        <v>-70.339910630902793</v>
      </c>
      <c r="O45" s="38">
        <f>IF(ISBLANK('Personal Rankings'!M44),"",'Personal Rankings'!N44)</f>
        <v>94</v>
      </c>
    </row>
    <row r="46" spans="2:20" x14ac:dyDescent="0.35">
      <c r="G46" s="12">
        <f t="shared" si="1"/>
        <v>43</v>
      </c>
      <c r="H46" s="37" t="str">
        <f>IF(ISBLANK('Personal Rankings'!H45),"",'Personal Rankings'!H45)</f>
        <v>Matt Breida SF</v>
      </c>
      <c r="I46" s="66">
        <f>IF(ISBLANK('Personal Rankings'!H45),"",([1]RB!$AL$4*G46^5+[1]RB!$AM$4*G46^4+[1]RB!$AN$4*G46^3+[1]RB!$AO$4*G46^2+[1]RB!$AP$4*G46+[1]RB!$AQ$4-INDEX('League Settings'!$W$5:$W$22,'Live Draft Picks'!$N$3+2))*I$2)</f>
        <v>-97.931731036638652</v>
      </c>
      <c r="J46" s="38">
        <f>IF(ISBLANK('Personal Rankings'!H45),"",'Personal Rankings'!I45)</f>
        <v>100</v>
      </c>
      <c r="L46" s="12">
        <f t="shared" si="2"/>
        <v>43</v>
      </c>
      <c r="M46" s="37" t="str">
        <f>IF(ISBLANK('Personal Rankings'!M45),"",'Personal Rankings'!M45)</f>
        <v>Marquez Valdes-Scantling GB</v>
      </c>
      <c r="N46" s="66">
        <f>IF(ISBLANK('Personal Rankings'!M45),"",([1]WR!$AL$4*L46^5+[1]WR!$AM$4*L46^4+[1]WR!$AN$4*L46^3+[1]WR!$AO$4*L46^2+[1]WR!$AP$4*L46+[1]WR!$AQ$4-INDEX('League Settings'!$Y$5:$Y$22,'Live Draft Picks'!$N$3+2))*N$2)</f>
        <v>-71.859942376852175</v>
      </c>
      <c r="O46" s="38">
        <f>IF(ISBLANK('Personal Rankings'!M45),"",'Personal Rankings'!N45)</f>
        <v>119</v>
      </c>
    </row>
    <row r="47" spans="2:20" x14ac:dyDescent="0.35">
      <c r="G47" s="12">
        <f t="shared" si="1"/>
        <v>44</v>
      </c>
      <c r="H47" s="37" t="str">
        <f>IF(ISBLANK('Personal Rankings'!H46),"",'Personal Rankings'!H46)</f>
        <v>Ronald Jones TB</v>
      </c>
      <c r="I47" s="66">
        <f>IF(ISBLANK('Personal Rankings'!H46),"",([1]RB!$AL$4*G47^5+[1]RB!$AM$4*G47^4+[1]RB!$AN$4*G47^3+[1]RB!$AO$4*G47^2+[1]RB!$AP$4*G47+[1]RB!$AQ$4-INDEX('League Settings'!$W$5:$W$22,'Live Draft Picks'!$N$3+2))*I$2)</f>
        <v>-100.16007380583376</v>
      </c>
      <c r="J47" s="38">
        <f>IF(ISBLANK('Personal Rankings'!H46),"",'Personal Rankings'!I46)</f>
        <v>135</v>
      </c>
      <c r="L47" s="12">
        <f t="shared" si="2"/>
        <v>44</v>
      </c>
      <c r="M47" s="37" t="str">
        <f>IF(ISBLANK('Personal Rankings'!M46),"",'Personal Rankings'!M46)</f>
        <v>Donte Moncrief PIT</v>
      </c>
      <c r="N47" s="66">
        <f>IF(ISBLANK('Personal Rankings'!M46),"",([1]WR!$AL$4*L47^5+[1]WR!$AM$4*L47^4+[1]WR!$AN$4*L47^3+[1]WR!$AO$4*L47^2+[1]WR!$AP$4*L47+[1]WR!$AQ$4-INDEX('League Settings'!$Y$5:$Y$22,'Live Draft Picks'!$N$3+2))*N$2)</f>
        <v>-73.375378075361539</v>
      </c>
      <c r="O47" s="38">
        <f>IF(ISBLANK('Personal Rankings'!M46),"",'Personal Rankings'!N46)</f>
        <v>106</v>
      </c>
    </row>
    <row r="48" spans="2:20" x14ac:dyDescent="0.35">
      <c r="G48" s="12">
        <f t="shared" si="1"/>
        <v>45</v>
      </c>
      <c r="H48" s="37" t="str">
        <f>IF(ISBLANK('Personal Rankings'!H47),"",'Personal Rankings'!H47)</f>
        <v>Tony Pollard DAL</v>
      </c>
      <c r="I48" s="66">
        <f>IF(ISBLANK('Personal Rankings'!H47),"",([1]RB!$AL$4*G48^5+[1]RB!$AM$4*G48^4+[1]RB!$AN$4*G48^3+[1]RB!$AO$4*G48^2+[1]RB!$AP$4*G48+[1]RB!$AQ$4-INDEX('League Settings'!$W$5:$W$22,'Live Draft Picks'!$N$3+2))*I$2)</f>
        <v>-102.40285253474161</v>
      </c>
      <c r="J48" s="38">
        <f>IF(ISBLANK('Personal Rankings'!H47),"",'Personal Rankings'!I47)</f>
        <v>172</v>
      </c>
      <c r="L48" s="12">
        <f t="shared" si="2"/>
        <v>45</v>
      </c>
      <c r="M48" s="37" t="str">
        <f>IF(ISBLANK('Personal Rankings'!M47),"",'Personal Rankings'!M47)</f>
        <v>James Washington PIT</v>
      </c>
      <c r="N48" s="66">
        <f>IF(ISBLANK('Personal Rankings'!M47),"",([1]WR!$AL$4*L48^5+[1]WR!$AM$4*L48^4+[1]WR!$AN$4*L48^3+[1]WR!$AO$4*L48^2+[1]WR!$AP$4*L48+[1]WR!$AQ$4-INDEX('League Settings'!$Y$5:$Y$22,'Live Draft Picks'!$N$3+2))*N$2)</f>
        <v>-74.887054695829903</v>
      </c>
      <c r="O48" s="38">
        <f>IF(ISBLANK('Personal Rankings'!M47),"",'Personal Rankings'!N47)</f>
        <v>107</v>
      </c>
    </row>
    <row r="49" spans="7:15" x14ac:dyDescent="0.35">
      <c r="G49" s="12">
        <f t="shared" si="1"/>
        <v>46</v>
      </c>
      <c r="H49" s="37" t="str">
        <f>IF(ISBLANK('Personal Rankings'!H48),"",'Personal Rankings'!H48)</f>
        <v>Ito Smith ATL</v>
      </c>
      <c r="I49" s="66">
        <f>IF(ISBLANK('Personal Rankings'!H48),"",([1]RB!$AL$4*G49^5+[1]RB!$AM$4*G49^4+[1]RB!$AN$4*G49^3+[1]RB!$AO$4*G49^2+[1]RB!$AP$4*G49+[1]RB!$AQ$4-INDEX('League Settings'!$W$5:$W$22,'Live Draft Picks'!$N$3+2))*I$2)</f>
        <v>-104.65690777382414</v>
      </c>
      <c r="J49" s="38">
        <f>IF(ISBLANK('Personal Rankings'!H48),"",'Personal Rankings'!I48)</f>
        <v>202</v>
      </c>
      <c r="L49" s="12">
        <f t="shared" si="2"/>
        <v>46</v>
      </c>
      <c r="M49" s="37" t="str">
        <f>IF(ISBLANK('Personal Rankings'!M48),"",'Personal Rankings'!M48)</f>
        <v>Courtland Sutton DEN</v>
      </c>
      <c r="N49" s="66">
        <f>IF(ISBLANK('Personal Rankings'!M48),"",([1]WR!$AL$4*L49^5+[1]WR!$AM$4*L49^4+[1]WR!$AN$4*L49^3+[1]WR!$AO$4*L49^2+[1]WR!$AP$4*L49+[1]WR!$AQ$4-INDEX('League Settings'!$Y$5:$Y$22,'Live Draft Picks'!$N$3+2))*N$2)</f>
        <v>-76.395577616827055</v>
      </c>
      <c r="O49" s="38">
        <f>IF(ISBLANK('Personal Rankings'!M48),"",'Personal Rankings'!N48)</f>
        <v>95</v>
      </c>
    </row>
    <row r="50" spans="7:15" x14ac:dyDescent="0.35">
      <c r="G50" s="12">
        <f t="shared" si="1"/>
        <v>47</v>
      </c>
      <c r="H50" s="37" t="str">
        <f>IF(ISBLANK('Personal Rankings'!H49),"",'Personal Rankings'!H49)</f>
        <v>Dion Lewis TEN</v>
      </c>
      <c r="I50" s="66">
        <f>IF(ISBLANK('Personal Rankings'!H49),"",([1]RB!$AL$4*G50^5+[1]RB!$AM$4*G50^4+[1]RB!$AN$4*G50^3+[1]RB!$AO$4*G50^2+[1]RB!$AP$4*G50+[1]RB!$AQ$4-INDEX('League Settings'!$W$5:$W$22,'Live Draft Picks'!$N$3+2))*I$2)</f>
        <v>-106.91861816978923</v>
      </c>
      <c r="J50" s="38">
        <f>IF(ISBLANK('Personal Rankings'!H49),"",'Personal Rankings'!I49)</f>
        <v>137</v>
      </c>
      <c r="L50" s="12">
        <f t="shared" si="2"/>
        <v>47</v>
      </c>
      <c r="M50" s="37" t="str">
        <f>IF(ISBLANK('Personal Rankings'!M49),"",'Personal Rankings'!M49)</f>
        <v>Emmanuel Sanders DEN</v>
      </c>
      <c r="N50" s="66">
        <f>IF(ISBLANK('Personal Rankings'!M49),"",([1]WR!$AL$4*L50^5+[1]WR!$AM$4*L50^4+[1]WR!$AN$4*L50^3+[1]WR!$AO$4*L50^2+[1]WR!$AP$4*L50+[1]WR!$AQ$4-INDEX('League Settings'!$Y$5:$Y$22,'Live Draft Picks'!$N$3+2))*N$2)</f>
        <v>-77.901337976587271</v>
      </c>
      <c r="O50" s="38">
        <f>IF(ISBLANK('Personal Rankings'!M49),"",'Personal Rankings'!N49)</f>
        <v>78</v>
      </c>
    </row>
    <row r="51" spans="7:15" x14ac:dyDescent="0.35">
      <c r="G51" s="12">
        <f t="shared" si="1"/>
        <v>48</v>
      </c>
      <c r="H51" s="37" t="str">
        <f>IF(ISBLANK('Personal Rankings'!H50),"",'Personal Rankings'!H50)</f>
        <v>Kalen Ballage MIA</v>
      </c>
      <c r="I51" s="66">
        <f>IF(ISBLANK('Personal Rankings'!H50),"",([1]RB!$AL$4*G51^5+[1]RB!$AM$4*G51^4+[1]RB!$AN$4*G51^3+[1]RB!$AO$4*G51^2+[1]RB!$AP$4*G51+[1]RB!$AQ$4-INDEX('League Settings'!$W$5:$W$22,'Live Draft Picks'!$N$3+2))*I$2)</f>
        <v>-109.1839773049234</v>
      </c>
      <c r="J51" s="38">
        <f>IF(ISBLANK('Personal Rankings'!H50),"",'Personal Rankings'!I50)</f>
        <v>169</v>
      </c>
      <c r="L51" s="12">
        <f t="shared" si="2"/>
        <v>48</v>
      </c>
      <c r="M51" s="37" t="str">
        <f>IF(ISBLANK('Personal Rankings'!M50),"",'Personal Rankings'!M50)</f>
        <v>Sterling Shepard NYG</v>
      </c>
      <c r="N51" s="66">
        <f>IF(ISBLANK('Personal Rankings'!M50),"",([1]WR!$AL$4*L51^5+[1]WR!$AM$4*L51^4+[1]WR!$AN$4*L51^3+[1]WR!$AO$4*L51^2+[1]WR!$AP$4*L51+[1]WR!$AQ$4-INDEX('League Settings'!$Y$5:$Y$22,'Live Draft Picks'!$N$3+2))*N$2)</f>
        <v>-79.404530023504208</v>
      </c>
      <c r="O51" s="38">
        <f>IF(ISBLANK('Personal Rankings'!M50),"",'Personal Rankings'!N50)</f>
        <v>71</v>
      </c>
    </row>
    <row r="52" spans="7:15" x14ac:dyDescent="0.35">
      <c r="G52" s="12">
        <f t="shared" si="1"/>
        <v>49</v>
      </c>
      <c r="H52" s="37" t="str">
        <f>IF(ISBLANK('Personal Rankings'!H51),"",'Personal Rankings'!H51)</f>
        <v>C.J. Anderson DET</v>
      </c>
      <c r="I52" s="66">
        <f>IF(ISBLANK('Personal Rankings'!H51),"",([1]RB!$AL$4*G52^5+[1]RB!$AM$4*G52^4+[1]RB!$AN$4*G52^3+[1]RB!$AO$4*G52^2+[1]RB!$AP$4*G52+[1]RB!$AQ$4-INDEX('League Settings'!$W$5:$W$22,'Live Draft Picks'!$N$3+2))*I$2)</f>
        <v>-111.44867053642623</v>
      </c>
      <c r="J52" s="38">
        <f>IF(ISBLANK('Personal Rankings'!H51),"",'Personal Rankings'!I51)</f>
        <v>198</v>
      </c>
      <c r="L52" s="12">
        <f t="shared" si="2"/>
        <v>49</v>
      </c>
      <c r="M52" s="37" t="str">
        <f>IF(ISBLANK('Personal Rankings'!M51),"",'Personal Rankings'!M51)</f>
        <v>Anthony Miller CHI</v>
      </c>
      <c r="N52" s="66">
        <f>IF(ISBLANK('Personal Rankings'!M51),"",([1]WR!$AL$4*L52^5+[1]WR!$AM$4*L52^4+[1]WR!$AN$4*L52^3+[1]WR!$AO$4*L52^2+[1]WR!$AP$4*L52+[1]WR!$AQ$4-INDEX('League Settings'!$Y$5:$Y$22,'Live Draft Picks'!$N$3+2))*N$2)</f>
        <v>-80.905168466624119</v>
      </c>
      <c r="O52" s="38">
        <f>IF(ISBLANK('Personal Rankings'!M51),"",'Personal Rankings'!N51)</f>
        <v>123</v>
      </c>
    </row>
    <row r="53" spans="7:15" x14ac:dyDescent="0.35">
      <c r="G53" s="12">
        <f t="shared" si="1"/>
        <v>50</v>
      </c>
      <c r="H53" s="37" t="str">
        <f>IF(ISBLANK('Personal Rankings'!H52),"",'Personal Rankings'!H52)</f>
        <v>Adrian Peterson WAS</v>
      </c>
      <c r="I53" s="66">
        <f>IF(ISBLANK('Personal Rankings'!H52),"",([1]RB!$AL$4*G53^5+[1]RB!$AM$4*G53^4+[1]RB!$AN$4*G53^3+[1]RB!$AO$4*G53^2+[1]RB!$AP$4*G53+[1]RB!$AQ$4-INDEX('League Settings'!$W$5:$W$22,'Live Draft Picks'!$N$3+2))*I$2)</f>
        <v>-113.70815183574909</v>
      </c>
      <c r="J53" s="38">
        <f>IF(ISBLANK('Personal Rankings'!H52),"",'Personal Rankings'!I52)</f>
        <v>200</v>
      </c>
      <c r="L53" s="12">
        <f t="shared" si="2"/>
        <v>50</v>
      </c>
      <c r="M53" s="37" t="str">
        <f>IF(ISBLANK('Personal Rankings'!M52),"",'Personal Rankings'!M52)</f>
        <v>Tyrell Williams OAK</v>
      </c>
      <c r="N53" s="66">
        <f>IF(ISBLANK('Personal Rankings'!M52),"",([1]WR!$AL$4*L53^5+[1]WR!$AM$4*L53^4+[1]WR!$AN$4*L53^3+[1]WR!$AO$4*L53^2+[1]WR!$AP$4*L53+[1]WR!$AQ$4-INDEX('League Settings'!$Y$5:$Y$22,'Live Draft Picks'!$N$3+2))*N$2)</f>
        <v>-82.403105826140617</v>
      </c>
      <c r="O53" s="38">
        <f>IF(ISBLANK('Personal Rankings'!M52),"",'Personal Rankings'!N52)</f>
        <v>121</v>
      </c>
    </row>
    <row r="54" spans="7:15" x14ac:dyDescent="0.35">
      <c r="G54" s="12">
        <f t="shared" si="1"/>
        <v>51</v>
      </c>
      <c r="H54" s="37" t="str">
        <f>IF(ISBLANK('Personal Rankings'!H53),"",'Personal Rankings'!H53)</f>
        <v>Jaylen Samuels PIT</v>
      </c>
      <c r="I54" s="66">
        <f>IF(ISBLANK('Personal Rankings'!H53),"",([1]RB!$AL$4*G54^5+[1]RB!$AM$4*G54^4+[1]RB!$AN$4*G54^3+[1]RB!$AO$4*G54^2+[1]RB!$AP$4*G54+[1]RB!$AQ$4-INDEX('League Settings'!$W$5:$W$22,'Live Draft Picks'!$N$3+2))*I$2)</f>
        <v>-115.95772062792452</v>
      </c>
      <c r="J54" s="38">
        <f>IF(ISBLANK('Personal Rankings'!H53),"",'Personal Rankings'!I53)</f>
        <v>170</v>
      </c>
      <c r="L54" s="12">
        <f t="shared" si="2"/>
        <v>51</v>
      </c>
      <c r="M54" s="37" t="str">
        <f>IF(ISBLANK('Personal Rankings'!M53),"",'Personal Rankings'!M53)</f>
        <v>Michael Gallup DAL</v>
      </c>
      <c r="N54" s="66">
        <f>IF(ISBLANK('Personal Rankings'!M53),"",([1]WR!$AL$4*L54^5+[1]WR!$AM$4*L54^4+[1]WR!$AN$4*L54^3+[1]WR!$AO$4*L54^2+[1]WR!$AP$4*L54+[1]WR!$AQ$4-INDEX('League Settings'!$Y$5:$Y$22,'Live Draft Picks'!$N$3+2))*N$2)</f>
        <v>-83.898049783889221</v>
      </c>
      <c r="O54" s="38">
        <f>IF(ISBLANK('Personal Rankings'!M53),"",'Personal Rankings'!N53)</f>
        <v>97</v>
      </c>
    </row>
    <row r="55" spans="7:15" x14ac:dyDescent="0.35">
      <c r="G55" s="12">
        <f t="shared" si="1"/>
        <v>52</v>
      </c>
      <c r="H55" s="37" t="str">
        <f>IF(ISBLANK('Personal Rankings'!H54),"",'Personal Rankings'!H54)</f>
        <v>LeSean McCoy BUF</v>
      </c>
      <c r="I55" s="66">
        <f>IF(ISBLANK('Personal Rankings'!H54),"",([1]RB!$AL$4*G55^5+[1]RB!$AM$4*G55^4+[1]RB!$AN$4*G55^3+[1]RB!$AO$4*G55^2+[1]RB!$AP$4*G55+[1]RB!$AQ$4-INDEX('League Settings'!$W$5:$W$22,'Live Draft Picks'!$N$3+2))*I$2)</f>
        <v>-118.192598630905</v>
      </c>
      <c r="J55" s="38">
        <f>IF(ISBLANK('Personal Rankings'!H54),"",'Personal Rankings'!I54)</f>
        <v>102</v>
      </c>
      <c r="L55" s="12">
        <f t="shared" si="2"/>
        <v>52</v>
      </c>
      <c r="M55" s="37" t="str">
        <f>IF(ISBLANK('Personal Rankings'!M54),"",'Personal Rankings'!M54)</f>
        <v>Devin Funchess IND</v>
      </c>
      <c r="N55" s="66">
        <f>IF(ISBLANK('Personal Rankings'!M54),"",([1]WR!$AL$4*L55^5+[1]WR!$AM$4*L55^4+[1]WR!$AN$4*L55^3+[1]WR!$AO$4*L55^2+[1]WR!$AP$4*L55+[1]WR!$AQ$4-INDEX('League Settings'!$Y$5:$Y$22,'Live Draft Picks'!$N$3+2))*N$2)</f>
        <v>-85.389580533840672</v>
      </c>
      <c r="O55" s="38">
        <f>IF(ISBLANK('Personal Rankings'!M54),"",'Personal Rankings'!N54)</f>
        <v>122</v>
      </c>
    </row>
    <row r="56" spans="7:15" x14ac:dyDescent="0.35">
      <c r="G56" s="12">
        <f t="shared" si="1"/>
        <v>53</v>
      </c>
      <c r="H56" s="37" t="str">
        <f>IF(ISBLANK('Personal Rankings'!H55),"",'Personal Rankings'!H55)</f>
        <v>Justin Jackson LAC</v>
      </c>
      <c r="I56" s="66">
        <f>IF(ISBLANK('Personal Rankings'!H55),"",([1]RB!$AL$4*G56^5+[1]RB!$AM$4*G56^4+[1]RB!$AN$4*G56^3+[1]RB!$AO$4*G56^2+[1]RB!$AP$4*G56+[1]RB!$AQ$4-INDEX('League Settings'!$W$5:$W$22,'Live Draft Picks'!$N$3+2))*I$2)</f>
        <v>-120.40800669489768</v>
      </c>
      <c r="J56" s="38">
        <f>IF(ISBLANK('Personal Rankings'!H55),"",'Personal Rankings'!I55)</f>
        <v>173</v>
      </c>
      <c r="L56" s="12">
        <f t="shared" si="2"/>
        <v>53</v>
      </c>
      <c r="M56" s="37" t="str">
        <f>IF(ISBLANK('Personal Rankings'!M55),"",'Personal Rankings'!M55)</f>
        <v>DeSean Jackson PHI</v>
      </c>
      <c r="N56" s="66">
        <f>IF(ISBLANK('Personal Rankings'!M55),"",([1]WR!$AL$4*L56^5+[1]WR!$AM$4*L56^4+[1]WR!$AN$4*L56^3+[1]WR!$AO$4*L56^2+[1]WR!$AP$4*L56+[1]WR!$AQ$4-INDEX('League Settings'!$Y$5:$Y$22,'Live Draft Picks'!$N$3+2))*N$2)</f>
        <v>-86.877168132595628</v>
      </c>
      <c r="O56" s="38">
        <f>IF(ISBLANK('Personal Rankings'!M55),"",'Personal Rankings'!N55)</f>
        <v>120</v>
      </c>
    </row>
    <row r="57" spans="7:15" x14ac:dyDescent="0.35">
      <c r="G57" s="12">
        <f t="shared" si="1"/>
        <v>54</v>
      </c>
      <c r="H57" s="37" t="str">
        <f>IF(ISBLANK('Personal Rankings'!H56),"",'Personal Rankings'!H56)</f>
        <v>Jalen Richard OAK</v>
      </c>
      <c r="I57" s="66">
        <f>IF(ISBLANK('Personal Rankings'!H56),"",([1]RB!$AL$4*G57^5+[1]RB!$AM$4*G57^4+[1]RB!$AN$4*G57^3+[1]RB!$AO$4*G57^2+[1]RB!$AP$4*G57+[1]RB!$AQ$4-INDEX('League Settings'!$W$5:$W$22,'Live Draft Picks'!$N$3+2))*I$2)</f>
        <v>-122.59924164169747</v>
      </c>
      <c r="J57" s="38">
        <f>IF(ISBLANK('Personal Rankings'!H56),"",'Personal Rankings'!I56)</f>
        <v>136</v>
      </c>
      <c r="L57" s="12">
        <f t="shared" si="2"/>
        <v>54</v>
      </c>
      <c r="M57" s="37" t="str">
        <f>IF(ISBLANK('Personal Rankings'!M56),"",'Personal Rankings'!M56)</f>
        <v>John Brown BUF</v>
      </c>
      <c r="N57" s="66">
        <f>IF(ISBLANK('Personal Rankings'!M56),"",([1]WR!$AL$4*L57^5+[1]WR!$AM$4*L57^4+[1]WR!$AN$4*L57^3+[1]WR!$AO$4*L57^2+[1]WR!$AP$4*L57+[1]WR!$AQ$4-INDEX('League Settings'!$Y$5:$Y$22,'Live Draft Picks'!$N$3+2))*N$2)</f>
        <v>-88.360189849878935</v>
      </c>
      <c r="O57" s="38">
        <f>IF(ISBLANK('Personal Rankings'!M56),"",'Personal Rankings'!N56)</f>
        <v>139</v>
      </c>
    </row>
    <row r="58" spans="7:15" x14ac:dyDescent="0.35">
      <c r="G58" s="12">
        <f t="shared" si="1"/>
        <v>55</v>
      </c>
      <c r="H58" s="37" t="str">
        <f>IF(ISBLANK('Personal Rankings'!H57),"",'Personal Rankings'!H57)</f>
        <v>Justice Hill BAL</v>
      </c>
      <c r="I58" s="66">
        <f>IF(ISBLANK('Personal Rankings'!H57),"",([1]RB!$AL$4*G58^5+[1]RB!$AM$4*G58^4+[1]RB!$AN$4*G58^3+[1]RB!$AO$4*G58^2+[1]RB!$AP$4*G58+[1]RB!$AQ$4-INDEX('League Settings'!$W$5:$W$22,'Live Draft Picks'!$N$3+2))*I$2)</f>
        <v>-124.76175310402267</v>
      </c>
      <c r="J58" s="38">
        <f>IF(ISBLANK('Personal Rankings'!H57),"",'Personal Rankings'!I57)</f>
        <v>196</v>
      </c>
      <c r="L58" s="12">
        <f t="shared" si="2"/>
        <v>55</v>
      </c>
      <c r="M58" s="37" t="str">
        <f>IF(ISBLANK('Personal Rankings'!M57),"",'Personal Rankings'!M57)</f>
        <v>Mohamed Sanu ATL</v>
      </c>
      <c r="N58" s="66">
        <f>IF(ISBLANK('Personal Rankings'!M57),"",([1]WR!$AL$4*L58^5+[1]WR!$AM$4*L58^4+[1]WR!$AN$4*L58^3+[1]WR!$AO$4*L58^2+[1]WR!$AP$4*L58+[1]WR!$AQ$4-INDEX('League Settings'!$Y$5:$Y$22,'Live Draft Picks'!$N$3+2))*N$2)</f>
        <v>-89.837947519033619</v>
      </c>
      <c r="O58" s="38">
        <f>IF(ISBLANK('Personal Rankings'!M57),"",'Personal Rankings'!N57)</f>
        <v>160</v>
      </c>
    </row>
    <row r="59" spans="7:15" x14ac:dyDescent="0.35">
      <c r="G59" s="12">
        <f t="shared" si="1"/>
        <v>56</v>
      </c>
      <c r="H59" s="37" t="str">
        <f>IF(ISBLANK('Personal Rankings'!H58),"",'Personal Rankings'!H58)</f>
        <v>Damien Harris NE</v>
      </c>
      <c r="I59" s="66">
        <f>IF(ISBLANK('Personal Rankings'!H58),"",([1]RB!$AL$4*G59^5+[1]RB!$AM$4*G59^4+[1]RB!$AN$4*G59^3+[1]RB!$AO$4*G59^2+[1]RB!$AP$4*G59+[1]RB!$AQ$4-INDEX('League Settings'!$W$5:$W$22,'Live Draft Picks'!$N$3+2))*I$2)</f>
        <v>-126.89122036485098</v>
      </c>
      <c r="J59" s="38">
        <f>IF(ISBLANK('Personal Rankings'!H58),"",'Personal Rankings'!I58)</f>
        <v>192</v>
      </c>
      <c r="L59" s="12">
        <f t="shared" si="2"/>
        <v>56</v>
      </c>
      <c r="M59" s="37" t="str">
        <f>IF(ISBLANK('Personal Rankings'!M58),"",'Personal Rankings'!M58)</f>
        <v>Golden Tate NYG</v>
      </c>
      <c r="N59" s="66">
        <f>IF(ISBLANK('Personal Rankings'!M58),"",([1]WR!$AL$4*L59^5+[1]WR!$AM$4*L59^4+[1]WR!$AN$4*L59^3+[1]WR!$AO$4*L59^2+[1]WR!$AP$4*L59+[1]WR!$AQ$4-INDEX('League Settings'!$Y$5:$Y$22,'Live Draft Picks'!$N$3+2))*N$2)</f>
        <v>-91.309684887514777</v>
      </c>
      <c r="O59" s="38">
        <f>IF(ISBLANK('Personal Rankings'!M58),"",'Personal Rankings'!N58)</f>
        <v>128</v>
      </c>
    </row>
    <row r="60" spans="7:15" x14ac:dyDescent="0.35">
      <c r="G60" s="12">
        <f t="shared" si="1"/>
        <v>57</v>
      </c>
      <c r="H60" s="37" t="str">
        <f>IF(ISBLANK('Personal Rankings'!H59),"",'Personal Rankings'!H59)</f>
        <v>Jerick McKinnon SF</v>
      </c>
      <c r="I60" s="66">
        <f>IF(ISBLANK('Personal Rankings'!H59),"",([1]RB!$AL$4*G60^5+[1]RB!$AM$4*G60^4+[1]RB!$AN$4*G60^3+[1]RB!$AO$4*G60^2+[1]RB!$AP$4*G60+[1]RB!$AQ$4-INDEX('League Settings'!$W$5:$W$22,'Live Draft Picks'!$N$3+2))*I$2)</f>
        <v>-128.98362919675225</v>
      </c>
      <c r="J60" s="38">
        <f>IF(ISBLANK('Personal Rankings'!H59),"",'Personal Rankings'!I59)</f>
        <v>184</v>
      </c>
      <c r="L60" s="12">
        <f t="shared" si="2"/>
        <v>57</v>
      </c>
      <c r="M60" s="37" t="str">
        <f>IF(ISBLANK('Personal Rankings'!M59),"",'Personal Rankings'!M59)</f>
        <v>Kenny Stills MIA</v>
      </c>
      <c r="N60" s="66">
        <f>IF(ISBLANK('Personal Rankings'!M59),"",([1]WR!$AL$4*L60^5+[1]WR!$AM$4*L60^4+[1]WR!$AN$4*L60^3+[1]WR!$AO$4*L60^2+[1]WR!$AP$4*L60+[1]WR!$AQ$4-INDEX('League Settings'!$Y$5:$Y$22,'Live Draft Picks'!$N$3+2))*N$2)</f>
        <v>-92.774604967384576</v>
      </c>
      <c r="O60" s="38">
        <f>IF(ISBLANK('Personal Rankings'!M59),"",'Personal Rankings'!N59)</f>
        <v>127</v>
      </c>
    </row>
    <row r="61" spans="7:15" x14ac:dyDescent="0.35">
      <c r="G61" s="12">
        <f t="shared" si="1"/>
        <v>58</v>
      </c>
      <c r="H61" s="37" t="str">
        <f>IF(ISBLANK('Personal Rankings'!H60),"",'Personal Rankings'!H60)</f>
        <v>Alexander Mattison MIN</v>
      </c>
      <c r="I61" s="66">
        <f>IF(ISBLANK('Personal Rankings'!H60),"",([1]RB!$AL$4*G61^5+[1]RB!$AM$4*G61^4+[1]RB!$AN$4*G61^3+[1]RB!$AO$4*G61^2+[1]RB!$AP$4*G61+[1]RB!$AQ$4-INDEX('League Settings'!$W$5:$W$22,'Live Draft Picks'!$N$3+2))*I$2)</f>
        <v>-131.03534870122559</v>
      </c>
      <c r="J61" s="38">
        <f>IF(ISBLANK('Personal Rankings'!H60),"",'Personal Rankings'!I60)</f>
        <v>203</v>
      </c>
      <c r="L61" s="12">
        <f t="shared" si="2"/>
        <v>58</v>
      </c>
      <c r="M61" s="37" t="str">
        <f>IF(ISBLANK('Personal Rankings'!M60),"",'Personal Rankings'!M60)</f>
        <v>Jamison Crowder NYJ</v>
      </c>
      <c r="N61" s="66">
        <f>IF(ISBLANK('Personal Rankings'!M60),"",([1]WR!$AL$4*L61^5+[1]WR!$AM$4*L61^4+[1]WR!$AN$4*L61^3+[1]WR!$AO$4*L61^2+[1]WR!$AP$4*L61+[1]WR!$AQ$4-INDEX('League Settings'!$Y$5:$Y$22,'Live Draft Picks'!$N$3+2))*N$2)</f>
        <v>-94.231887385805621</v>
      </c>
      <c r="O61" s="38">
        <f>IF(ISBLANK('Personal Rankings'!M60),"",'Personal Rankings'!N60)</f>
        <v>91</v>
      </c>
    </row>
    <row r="62" spans="7:15" x14ac:dyDescent="0.35">
      <c r="G62" s="12">
        <f t="shared" si="1"/>
        <v>59</v>
      </c>
      <c r="H62" s="37" t="str">
        <f>IF(ISBLANK('Personal Rankings'!H61),"",'Personal Rankings'!H61)</f>
        <v>Chase Edmonds ARI</v>
      </c>
      <c r="I62" s="66">
        <f>IF(ISBLANK('Personal Rankings'!H61),"",([1]RB!$AL$4*G62^5+[1]RB!$AM$4*G62^4+[1]RB!$AN$4*G62^3+[1]RB!$AO$4*G62^2+[1]RB!$AP$4*G62+[1]RB!$AQ$4-INDEX('League Settings'!$W$5:$W$22,'Live Draft Picks'!$N$3+2))*I$2)</f>
        <v>-133.04320814803307</v>
      </c>
      <c r="J62" s="38">
        <f>IF(ISBLANK('Personal Rankings'!H61),"",'Personal Rankings'!I61)</f>
        <v>205</v>
      </c>
      <c r="L62" s="12">
        <f t="shared" si="2"/>
        <v>59</v>
      </c>
      <c r="M62" s="37" t="str">
        <f>IF(ISBLANK('Personal Rankings'!M61),"",'Personal Rankings'!M61)</f>
        <v/>
      </c>
      <c r="N62" s="66" t="str">
        <f>IF(ISBLANK('Personal Rankings'!M61),"",([1]WR!$AL$4*L62^5+[1]WR!$AM$4*L62^4+[1]WR!$AN$4*L62^3+[1]WR!$AO$4*L62^2+[1]WR!$AP$4*L62+[1]WR!$AQ$4-INDEX('League Settings'!$Y$5:$Y$22,'Live Draft Picks'!$N$3+2))*N$2)</f>
        <v/>
      </c>
      <c r="O62" s="38" t="str">
        <f>IF(ISBLANK('Personal Rankings'!M61),"",'Personal Rankings'!N61)</f>
        <v/>
      </c>
    </row>
    <row r="63" spans="7:15" x14ac:dyDescent="0.35">
      <c r="G63" s="12">
        <f t="shared" si="1"/>
        <v>60</v>
      </c>
      <c r="H63" s="37" t="str">
        <f>IF(ISBLANK('Personal Rankings'!H62),"",'Personal Rankings'!H62)</f>
        <v>Jamaal Williams GB</v>
      </c>
      <c r="I63" s="66">
        <f>IF(ISBLANK('Personal Rankings'!H62),"",([1]RB!$AL$4*G63^5+[1]RB!$AM$4*G63^4+[1]RB!$AN$4*G63^3+[1]RB!$AO$4*G63^2+[1]RB!$AP$4*G63+[1]RB!$AQ$4-INDEX('League Settings'!$W$5:$W$22,'Live Draft Picks'!$N$3+2))*I$2)</f>
        <v>-135.00457381453447</v>
      </c>
      <c r="J63" s="38">
        <f>IF(ISBLANK('Personal Rankings'!H62),"",'Personal Rankings'!I62)</f>
        <v>201</v>
      </c>
      <c r="L63" s="12">
        <f t="shared" si="2"/>
        <v>60</v>
      </c>
      <c r="M63" s="37" t="str">
        <f>IF(ISBLANK('Personal Rankings'!M62),"",'Personal Rankings'!M62)</f>
        <v/>
      </c>
      <c r="N63" s="66" t="str">
        <f>IF(ISBLANK('Personal Rankings'!M62),"",([1]WR!$AL$4*L63^5+[1]WR!$AM$4*L63^4+[1]WR!$AN$4*L63^3+[1]WR!$AO$4*L63^2+[1]WR!$AP$4*L63+[1]WR!$AQ$4-INDEX('League Settings'!$Y$5:$Y$22,'Live Draft Picks'!$N$3+2))*N$2)</f>
        <v/>
      </c>
      <c r="O63" s="38" t="str">
        <f>IF(ISBLANK('Personal Rankings'!M62),"",'Personal Rankings'!N62)</f>
        <v/>
      </c>
    </row>
    <row r="64" spans="7:15" x14ac:dyDescent="0.35">
      <c r="G64" s="12">
        <f t="shared" si="1"/>
        <v>61</v>
      </c>
      <c r="H64" s="37" t="str">
        <f>IF(ISBLANK('Personal Rankings'!H63),"",'Personal Rankings'!H63)</f>
        <v>Malcolm Brown LAR</v>
      </c>
      <c r="I64" s="66">
        <f>IF(ISBLANK('Personal Rankings'!H63),"",([1]RB!$AL$4*G64^5+[1]RB!$AM$4*G64^4+[1]RB!$AN$4*G64^3+[1]RB!$AO$4*G64^2+[1]RB!$AP$4*G64+[1]RB!$AQ$4-INDEX('League Settings'!$W$5:$W$22,'Live Draft Picks'!$N$3+2))*I$2)</f>
        <v>-136.91742582502184</v>
      </c>
      <c r="J64" s="38">
        <f>IF(ISBLANK('Personal Rankings'!H63),"",'Personal Rankings'!I63)</f>
        <v>197</v>
      </c>
      <c r="L64" s="12">
        <f t="shared" si="2"/>
        <v>61</v>
      </c>
      <c r="M64" s="37" t="str">
        <f>IF(ISBLANK('Personal Rankings'!M63),"",'Personal Rankings'!M63)</f>
        <v/>
      </c>
      <c r="N64" s="66" t="str">
        <f>IF(ISBLANK('Personal Rankings'!M63),"",([1]WR!$AL$4*L64^5+[1]WR!$AM$4*L64^4+[1]WR!$AN$4*L64^3+[1]WR!$AO$4*L64^2+[1]WR!$AP$4*L64+[1]WR!$AQ$4-INDEX('League Settings'!$Y$5:$Y$22,'Live Draft Picks'!$N$3+2))*N$2)</f>
        <v/>
      </c>
      <c r="O64" s="38" t="str">
        <f>IF(ISBLANK('Personal Rankings'!M63),"",'Personal Rankings'!N63)</f>
        <v/>
      </c>
    </row>
    <row r="65" spans="2:15" x14ac:dyDescent="0.35">
      <c r="G65" s="12">
        <f t="shared" si="1"/>
        <v>62</v>
      </c>
      <c r="H65" s="37" t="str">
        <f>IF(ISBLANK('Personal Rankings'!H64),"",'Personal Rankings'!H64)</f>
        <v/>
      </c>
      <c r="I65" s="66" t="str">
        <f>IF(ISBLANK('Personal Rankings'!H64),"",([1]RB!$AL$4*G65^5+[1]RB!$AM$4*G65^4+[1]RB!$AN$4*G65^3+[1]RB!$AO$4*G65^2+[1]RB!$AP$4*G65+[1]RB!$AQ$4-INDEX('League Settings'!$W$5:$W$22,'Live Draft Picks'!$N$3+2))*I$2)</f>
        <v/>
      </c>
      <c r="J65" s="38" t="str">
        <f>IF(ISBLANK('Personal Rankings'!H64),"",'Personal Rankings'!I64)</f>
        <v/>
      </c>
      <c r="L65" s="12">
        <f t="shared" si="2"/>
        <v>62</v>
      </c>
      <c r="M65" s="37" t="str">
        <f>IF(ISBLANK('Personal Rankings'!M64),"",'Personal Rankings'!M64)</f>
        <v/>
      </c>
      <c r="N65" s="66" t="str">
        <f>IF(ISBLANK('Personal Rankings'!M64),"",([1]WR!$AL$4*L65^5+[1]WR!$AM$4*L65^4+[1]WR!$AN$4*L65^3+[1]WR!$AO$4*L65^2+[1]WR!$AP$4*L65+[1]WR!$AQ$4-INDEX('League Settings'!$Y$5:$Y$22,'Live Draft Picks'!$N$3+2))*N$2)</f>
        <v/>
      </c>
      <c r="O65" s="38" t="str">
        <f>IF(ISBLANK('Personal Rankings'!M64),"",'Personal Rankings'!N64)</f>
        <v/>
      </c>
    </row>
    <row r="66" spans="2:15" x14ac:dyDescent="0.35">
      <c r="G66" s="12">
        <f t="shared" si="1"/>
        <v>63</v>
      </c>
      <c r="H66" s="37" t="str">
        <f>IF(ISBLANK('Personal Rankings'!H65),"",'Personal Rankings'!H65)</f>
        <v/>
      </c>
      <c r="I66" s="66" t="str">
        <f>IF(ISBLANK('Personal Rankings'!H65),"",([1]RB!$AL$4*G66^5+[1]RB!$AM$4*G66^4+[1]RB!$AN$4*G66^3+[1]RB!$AO$4*G66^2+[1]RB!$AP$4*G66+[1]RB!$AQ$4-INDEX('League Settings'!$W$5:$W$22,'Live Draft Picks'!$N$3+2))*I$2)</f>
        <v/>
      </c>
      <c r="J66" s="38" t="str">
        <f>IF(ISBLANK('Personal Rankings'!H65),"",'Personal Rankings'!I65)</f>
        <v/>
      </c>
      <c r="L66" s="12">
        <f t="shared" si="2"/>
        <v>63</v>
      </c>
      <c r="M66" s="37" t="str">
        <f>IF(ISBLANK('Personal Rankings'!M65),"",'Personal Rankings'!M65)</f>
        <v/>
      </c>
      <c r="N66" s="66" t="str">
        <f>IF(ISBLANK('Personal Rankings'!M65),"",([1]WR!$AL$4*L66^5+[1]WR!$AM$4*L66^4+[1]WR!$AN$4*L66^3+[1]WR!$AO$4*L66^2+[1]WR!$AP$4*L66+[1]WR!$AQ$4-INDEX('League Settings'!$Y$5:$Y$22,'Live Draft Picks'!$N$3+2))*N$2)</f>
        <v/>
      </c>
      <c r="O66" s="38" t="str">
        <f>IF(ISBLANK('Personal Rankings'!M65),"",'Personal Rankings'!N65)</f>
        <v/>
      </c>
    </row>
    <row r="67" spans="2:15" x14ac:dyDescent="0.35">
      <c r="G67" s="12">
        <f t="shared" si="1"/>
        <v>64</v>
      </c>
      <c r="H67" s="37" t="str">
        <f>IF(ISBLANK('Personal Rankings'!H66),"",'Personal Rankings'!H66)</f>
        <v/>
      </c>
      <c r="I67" s="66" t="str">
        <f>IF(ISBLANK('Personal Rankings'!H66),"",([1]RB!$AL$4*G67^5+[1]RB!$AM$4*G67^4+[1]RB!$AN$4*G67^3+[1]RB!$AO$4*G67^2+[1]RB!$AP$4*G67+[1]RB!$AQ$4-INDEX('League Settings'!$W$5:$W$22,'Live Draft Picks'!$N$3+2))*I$2)</f>
        <v/>
      </c>
      <c r="J67" s="38" t="str">
        <f>IF(ISBLANK('Personal Rankings'!H66),"",'Personal Rankings'!I66)</f>
        <v/>
      </c>
      <c r="L67" s="12">
        <f t="shared" si="2"/>
        <v>64</v>
      </c>
      <c r="M67" s="37" t="str">
        <f>IF(ISBLANK('Personal Rankings'!M66),"",'Personal Rankings'!M66)</f>
        <v/>
      </c>
      <c r="N67" s="66" t="str">
        <f>IF(ISBLANK('Personal Rankings'!M66),"",([1]WR!$AL$4*L67^5+[1]WR!$AM$4*L67^4+[1]WR!$AN$4*L67^3+[1]WR!$AO$4*L67^2+[1]WR!$AP$4*L67+[1]WR!$AQ$4-INDEX('League Settings'!$Y$5:$Y$22,'Live Draft Picks'!$N$3+2))*N$2)</f>
        <v/>
      </c>
      <c r="O67" s="38" t="str">
        <f>IF(ISBLANK('Personal Rankings'!M66),"",'Personal Rankings'!N66)</f>
        <v/>
      </c>
    </row>
    <row r="68" spans="2:15" x14ac:dyDescent="0.35">
      <c r="G68" s="12">
        <f t="shared" si="1"/>
        <v>65</v>
      </c>
      <c r="H68" s="37" t="str">
        <f>IF(ISBLANK('Personal Rankings'!H67),"",'Personal Rankings'!H67)</f>
        <v/>
      </c>
      <c r="I68" s="66" t="str">
        <f>IF(ISBLANK('Personal Rankings'!H67),"",([1]RB!$AL$4*G68^5+[1]RB!$AM$4*G68^4+[1]RB!$AN$4*G68^3+[1]RB!$AO$4*G68^2+[1]RB!$AP$4*G68+[1]RB!$AQ$4-INDEX('League Settings'!$W$5:$W$22,'Live Draft Picks'!$N$3+2))*I$2)</f>
        <v/>
      </c>
      <c r="J68" s="38" t="str">
        <f>IF(ISBLANK('Personal Rankings'!H67),"",'Personal Rankings'!I67)</f>
        <v/>
      </c>
      <c r="L68" s="12">
        <f t="shared" si="2"/>
        <v>65</v>
      </c>
      <c r="M68" s="37" t="str">
        <f>IF(ISBLANK('Personal Rankings'!M67),"",'Personal Rankings'!M67)</f>
        <v/>
      </c>
      <c r="N68" s="66" t="str">
        <f>IF(ISBLANK('Personal Rankings'!M67),"",([1]WR!$AL$4*L68^5+[1]WR!$AM$4*L68^4+[1]WR!$AN$4*L68^3+[1]WR!$AO$4*L68^2+[1]WR!$AP$4*L68+[1]WR!$AQ$4-INDEX('League Settings'!$Y$5:$Y$22,'Live Draft Picks'!$N$3+2))*N$2)</f>
        <v/>
      </c>
      <c r="O68" s="38" t="str">
        <f>IF(ISBLANK('Personal Rankings'!M67),"",'Personal Rankings'!N67)</f>
        <v/>
      </c>
    </row>
    <row r="69" spans="2:15" x14ac:dyDescent="0.35">
      <c r="G69" s="12">
        <f t="shared" si="1"/>
        <v>66</v>
      </c>
      <c r="H69" s="37" t="str">
        <f>IF(ISBLANK('Personal Rankings'!H68),"",'Personal Rankings'!H68)</f>
        <v/>
      </c>
      <c r="I69" s="66" t="str">
        <f>IF(ISBLANK('Personal Rankings'!H68),"",([1]RB!$AL$4*G69^5+[1]RB!$AM$4*G69^4+[1]RB!$AN$4*G69^3+[1]RB!$AO$4*G69^2+[1]RB!$AP$4*G69+[1]RB!$AQ$4-INDEX('League Settings'!$W$5:$W$22,'Live Draft Picks'!$N$3+2))*I$2)</f>
        <v/>
      </c>
      <c r="J69" s="38" t="str">
        <f>IF(ISBLANK('Personal Rankings'!H68),"",'Personal Rankings'!I68)</f>
        <v/>
      </c>
      <c r="L69" s="12">
        <f t="shared" si="2"/>
        <v>66</v>
      </c>
      <c r="M69" s="37" t="str">
        <f>IF(ISBLANK('Personal Rankings'!M68),"",'Personal Rankings'!M68)</f>
        <v/>
      </c>
      <c r="N69" s="66" t="str">
        <f>IF(ISBLANK('Personal Rankings'!M68),"",([1]WR!$AL$4*L69^5+[1]WR!$AM$4*L69^4+[1]WR!$AN$4*L69^3+[1]WR!$AO$4*L69^2+[1]WR!$AP$4*L69+[1]WR!$AQ$4-INDEX('League Settings'!$Y$5:$Y$22,'Live Draft Picks'!$N$3+2))*N$2)</f>
        <v/>
      </c>
      <c r="O69" s="38" t="str">
        <f>IF(ISBLANK('Personal Rankings'!M68),"",'Personal Rankings'!N68)</f>
        <v/>
      </c>
    </row>
    <row r="70" spans="2:15" x14ac:dyDescent="0.35">
      <c r="G70" s="12">
        <f t="shared" ref="G70:G77" si="6">G69+1</f>
        <v>67</v>
      </c>
      <c r="H70" s="37" t="str">
        <f>IF(ISBLANK('Personal Rankings'!H69),"",'Personal Rankings'!H69)</f>
        <v/>
      </c>
      <c r="I70" s="66" t="str">
        <f>IF(ISBLANK('Personal Rankings'!H69),"",([1]RB!$AL$4*G70^5+[1]RB!$AM$4*G70^4+[1]RB!$AN$4*G70^3+[1]RB!$AO$4*G70^2+[1]RB!$AP$4*G70+[1]RB!$AQ$4-INDEX('League Settings'!$W$5:$W$22,'Live Draft Picks'!$N$3+2))*I$2)</f>
        <v/>
      </c>
      <c r="J70" s="38" t="str">
        <f>IF(ISBLANK('Personal Rankings'!H69),"",'Personal Rankings'!I69)</f>
        <v/>
      </c>
      <c r="L70" s="12">
        <f t="shared" ref="L70:L77" si="7">L69+1</f>
        <v>67</v>
      </c>
      <c r="M70" s="37" t="str">
        <f>IF(ISBLANK('Personal Rankings'!M69),"",'Personal Rankings'!M69)</f>
        <v/>
      </c>
      <c r="N70" s="66" t="str">
        <f>IF(ISBLANK('Personal Rankings'!M69),"",([1]WR!$AL$4*L70^5+[1]WR!$AM$4*L70^4+[1]WR!$AN$4*L70^3+[1]WR!$AO$4*L70^2+[1]WR!$AP$4*L70+[1]WR!$AQ$4-INDEX('League Settings'!$Y$5:$Y$22,'Live Draft Picks'!$N$3+2))*N$2)</f>
        <v/>
      </c>
      <c r="O70" s="38" t="str">
        <f>IF(ISBLANK('Personal Rankings'!M69),"",'Personal Rankings'!N69)</f>
        <v/>
      </c>
    </row>
    <row r="71" spans="2:15" x14ac:dyDescent="0.35">
      <c r="G71" s="12">
        <f t="shared" si="6"/>
        <v>68</v>
      </c>
      <c r="H71" s="37" t="str">
        <f>IF(ISBLANK('Personal Rankings'!H70),"",'Personal Rankings'!H70)</f>
        <v/>
      </c>
      <c r="I71" s="66" t="str">
        <f>IF(ISBLANK('Personal Rankings'!H70),"",([1]RB!$AL$4*G71^5+[1]RB!$AM$4*G71^4+[1]RB!$AN$4*G71^3+[1]RB!$AO$4*G71^2+[1]RB!$AP$4*G71+[1]RB!$AQ$4-INDEX('League Settings'!$W$5:$W$22,'Live Draft Picks'!$N$3+2))*I$2)</f>
        <v/>
      </c>
      <c r="J71" s="38" t="str">
        <f>IF(ISBLANK('Personal Rankings'!H70),"",'Personal Rankings'!I70)</f>
        <v/>
      </c>
      <c r="L71" s="12">
        <f t="shared" si="7"/>
        <v>68</v>
      </c>
      <c r="M71" s="37" t="str">
        <f>IF(ISBLANK('Personal Rankings'!M70),"",'Personal Rankings'!M70)</f>
        <v/>
      </c>
      <c r="N71" s="66" t="str">
        <f>IF(ISBLANK('Personal Rankings'!M70),"",([1]WR!$AL$4*L71^5+[1]WR!$AM$4*L71^4+[1]WR!$AN$4*L71^3+[1]WR!$AO$4*L71^2+[1]WR!$AP$4*L71+[1]WR!$AQ$4-INDEX('League Settings'!$Y$5:$Y$22,'Live Draft Picks'!$N$3+2))*N$2)</f>
        <v/>
      </c>
      <c r="O71" s="38" t="str">
        <f>IF(ISBLANK('Personal Rankings'!M70),"",'Personal Rankings'!N70)</f>
        <v/>
      </c>
    </row>
    <row r="72" spans="2:15" x14ac:dyDescent="0.35">
      <c r="G72" s="12">
        <f t="shared" si="6"/>
        <v>69</v>
      </c>
      <c r="H72" s="37" t="str">
        <f>IF(ISBLANK('Personal Rankings'!H71),"",'Personal Rankings'!H71)</f>
        <v/>
      </c>
      <c r="I72" s="66" t="str">
        <f>IF(ISBLANK('Personal Rankings'!H71),"",([1]RB!$AL$4*G72^5+[1]RB!$AM$4*G72^4+[1]RB!$AN$4*G72^3+[1]RB!$AO$4*G72^2+[1]RB!$AP$4*G72+[1]RB!$AQ$4-INDEX('League Settings'!$W$5:$W$22,'Live Draft Picks'!$N$3+2))*I$2)</f>
        <v/>
      </c>
      <c r="J72" s="38" t="str">
        <f>IF(ISBLANK('Personal Rankings'!H71),"",'Personal Rankings'!I71)</f>
        <v/>
      </c>
      <c r="L72" s="12">
        <f t="shared" si="7"/>
        <v>69</v>
      </c>
      <c r="M72" s="37" t="str">
        <f>IF(ISBLANK('Personal Rankings'!M71),"",'Personal Rankings'!M71)</f>
        <v/>
      </c>
      <c r="N72" s="66" t="str">
        <f>IF(ISBLANK('Personal Rankings'!M71),"",([1]WR!$AL$4*L72^5+[1]WR!$AM$4*L72^4+[1]WR!$AN$4*L72^3+[1]WR!$AO$4*L72^2+[1]WR!$AP$4*L72+[1]WR!$AQ$4-INDEX('League Settings'!$Y$5:$Y$22,'Live Draft Picks'!$N$3+2))*N$2)</f>
        <v/>
      </c>
      <c r="O72" s="38" t="str">
        <f>IF(ISBLANK('Personal Rankings'!M71),"",'Personal Rankings'!N71)</f>
        <v/>
      </c>
    </row>
    <row r="73" spans="2:15" x14ac:dyDescent="0.35">
      <c r="G73" s="12">
        <f t="shared" si="6"/>
        <v>70</v>
      </c>
      <c r="H73" s="37" t="str">
        <f>IF(ISBLANK('Personal Rankings'!H72),"",'Personal Rankings'!H72)</f>
        <v/>
      </c>
      <c r="I73" s="66" t="str">
        <f>IF(ISBLANK('Personal Rankings'!H72),"",([1]RB!$AL$4*G73^5+[1]RB!$AM$4*G73^4+[1]RB!$AN$4*G73^3+[1]RB!$AO$4*G73^2+[1]RB!$AP$4*G73+[1]RB!$AQ$4-INDEX('League Settings'!$W$5:$W$22,'Live Draft Picks'!$N$3+2))*I$2)</f>
        <v/>
      </c>
      <c r="J73" s="38" t="str">
        <f>IF(ISBLANK('Personal Rankings'!H72),"",'Personal Rankings'!I72)</f>
        <v/>
      </c>
      <c r="L73" s="12">
        <f t="shared" si="7"/>
        <v>70</v>
      </c>
      <c r="M73" s="37" t="str">
        <f>IF(ISBLANK('Personal Rankings'!M72),"",'Personal Rankings'!M72)</f>
        <v/>
      </c>
      <c r="N73" s="66" t="str">
        <f>IF(ISBLANK('Personal Rankings'!M72),"",([1]WR!$AL$4*L73^5+[1]WR!$AM$4*L73^4+[1]WR!$AN$4*L73^3+[1]WR!$AO$4*L73^2+[1]WR!$AP$4*L73+[1]WR!$AQ$4-INDEX('League Settings'!$Y$5:$Y$22,'Live Draft Picks'!$N$3+2))*N$2)</f>
        <v/>
      </c>
      <c r="O73" s="38" t="str">
        <f>IF(ISBLANK('Personal Rankings'!M72),"",'Personal Rankings'!N72)</f>
        <v/>
      </c>
    </row>
    <row r="74" spans="2:15" x14ac:dyDescent="0.35">
      <c r="G74" s="12">
        <f t="shared" si="6"/>
        <v>71</v>
      </c>
      <c r="H74" s="37" t="str">
        <f>IF(ISBLANK('Personal Rankings'!H73),"",'Personal Rankings'!H73)</f>
        <v/>
      </c>
      <c r="I74" s="66" t="str">
        <f>IF(ISBLANK('Personal Rankings'!H73),"",([1]RB!$AL$4*G74^5+[1]RB!$AM$4*G74^4+[1]RB!$AN$4*G74^3+[1]RB!$AO$4*G74^2+[1]RB!$AP$4*G74+[1]RB!$AQ$4-INDEX('League Settings'!$W$5:$W$22,'Live Draft Picks'!$N$3+2))*I$2)</f>
        <v/>
      </c>
      <c r="J74" s="38" t="str">
        <f>IF(ISBLANK('Personal Rankings'!H73),"",'Personal Rankings'!I73)</f>
        <v/>
      </c>
      <c r="L74" s="12">
        <f t="shared" si="7"/>
        <v>71</v>
      </c>
      <c r="M74" s="37" t="str">
        <f>IF(ISBLANK('Personal Rankings'!M73),"",'Personal Rankings'!M73)</f>
        <v/>
      </c>
      <c r="N74" s="66" t="str">
        <f>IF(ISBLANK('Personal Rankings'!M73),"",([1]WR!$AL$4*L74^5+[1]WR!$AM$4*L74^4+[1]WR!$AN$4*L74^3+[1]WR!$AO$4*L74^2+[1]WR!$AP$4*L74+[1]WR!$AQ$4-INDEX('League Settings'!$Y$5:$Y$22,'Live Draft Picks'!$N$3+2))*N$2)</f>
        <v/>
      </c>
      <c r="O74" s="38" t="str">
        <f>IF(ISBLANK('Personal Rankings'!M73),"",'Personal Rankings'!N73)</f>
        <v/>
      </c>
    </row>
    <row r="75" spans="2:15" x14ac:dyDescent="0.35">
      <c r="G75" s="12">
        <f t="shared" si="6"/>
        <v>72</v>
      </c>
      <c r="H75" s="37" t="str">
        <f>IF(ISBLANK('Personal Rankings'!H74),"",'Personal Rankings'!H74)</f>
        <v/>
      </c>
      <c r="I75" s="66" t="str">
        <f>IF(ISBLANK('Personal Rankings'!H74),"",([1]RB!$AL$4*G75^5+[1]RB!$AM$4*G75^4+[1]RB!$AN$4*G75^3+[1]RB!$AO$4*G75^2+[1]RB!$AP$4*G75+[1]RB!$AQ$4-INDEX('League Settings'!$W$5:$W$22,'Live Draft Picks'!$N$3+2))*I$2)</f>
        <v/>
      </c>
      <c r="J75" s="38" t="str">
        <f>IF(ISBLANK('Personal Rankings'!H74),"",'Personal Rankings'!I74)</f>
        <v/>
      </c>
      <c r="L75" s="12">
        <f t="shared" si="7"/>
        <v>72</v>
      </c>
      <c r="M75" s="37" t="str">
        <f>IF(ISBLANK('Personal Rankings'!M74),"",'Personal Rankings'!M74)</f>
        <v/>
      </c>
      <c r="N75" s="66" t="str">
        <f>IF(ISBLANK('Personal Rankings'!M74),"",([1]WR!$AL$4*L75^5+[1]WR!$AM$4*L75^4+[1]WR!$AN$4*L75^3+[1]WR!$AO$4*L75^2+[1]WR!$AP$4*L75+[1]WR!$AQ$4-INDEX('League Settings'!$Y$5:$Y$22,'Live Draft Picks'!$N$3+2))*N$2)</f>
        <v/>
      </c>
      <c r="O75" s="38" t="str">
        <f>IF(ISBLANK('Personal Rankings'!M74),"",'Personal Rankings'!N74)</f>
        <v/>
      </c>
    </row>
    <row r="76" spans="2:15" x14ac:dyDescent="0.35">
      <c r="G76" s="12">
        <f t="shared" si="6"/>
        <v>73</v>
      </c>
      <c r="H76" s="37" t="str">
        <f>IF(ISBLANK('Personal Rankings'!H75),"",'Personal Rankings'!H75)</f>
        <v/>
      </c>
      <c r="I76" s="66" t="str">
        <f>IF(ISBLANK('Personal Rankings'!H75),"",([1]RB!$AL$4*G76^5+[1]RB!$AM$4*G76^4+[1]RB!$AN$4*G76^3+[1]RB!$AO$4*G76^2+[1]RB!$AP$4*G76+[1]RB!$AQ$4-INDEX('League Settings'!$W$5:$W$22,'Live Draft Picks'!$N$3+2))*I$2)</f>
        <v/>
      </c>
      <c r="J76" s="38" t="str">
        <f>IF(ISBLANK('Personal Rankings'!H75),"",'Personal Rankings'!I75)</f>
        <v/>
      </c>
      <c r="L76" s="12">
        <f t="shared" si="7"/>
        <v>73</v>
      </c>
      <c r="M76" s="37" t="str">
        <f>IF(ISBLANK('Personal Rankings'!M75),"",'Personal Rankings'!M75)</f>
        <v/>
      </c>
      <c r="N76" s="66" t="str">
        <f>IF(ISBLANK('Personal Rankings'!M75),"",([1]WR!$AL$4*L76^5+[1]WR!$AM$4*L76^4+[1]WR!$AN$4*L76^3+[1]WR!$AO$4*L76^2+[1]WR!$AP$4*L76+[1]WR!$AQ$4-INDEX('League Settings'!$Y$5:$Y$22,'Live Draft Picks'!$N$3+2))*N$2)</f>
        <v/>
      </c>
      <c r="O76" s="38" t="str">
        <f>IF(ISBLANK('Personal Rankings'!M75),"",'Personal Rankings'!N75)</f>
        <v/>
      </c>
    </row>
    <row r="77" spans="2:15" x14ac:dyDescent="0.35">
      <c r="G77" s="12">
        <f t="shared" si="6"/>
        <v>74</v>
      </c>
      <c r="H77" s="37" t="str">
        <f>IF(ISBLANK('Personal Rankings'!H76),"",'Personal Rankings'!H76)</f>
        <v/>
      </c>
      <c r="I77" s="66" t="str">
        <f>IF(ISBLANK('Personal Rankings'!H76),"",([1]RB!$AL$4*G77^5+[1]RB!$AM$4*G77^4+[1]RB!$AN$4*G77^3+[1]RB!$AO$4*G77^2+[1]RB!$AP$4*G77+[1]RB!$AQ$4-INDEX('League Settings'!$W$5:$W$22,'Live Draft Picks'!$N$3+2))*I$2)</f>
        <v/>
      </c>
      <c r="J77" s="38" t="str">
        <f>IF(ISBLANK('Personal Rankings'!H76),"",'Personal Rankings'!I76)</f>
        <v/>
      </c>
      <c r="L77" s="12">
        <f t="shared" si="7"/>
        <v>74</v>
      </c>
      <c r="M77" s="37" t="str">
        <f>IF(ISBLANK('Personal Rankings'!M76),"",'Personal Rankings'!M76)</f>
        <v/>
      </c>
      <c r="N77" s="66" t="str">
        <f>IF(ISBLANK('Personal Rankings'!M76),"",([1]WR!$AL$4*L77^5+[1]WR!$AM$4*L77^4+[1]WR!$AN$4*L77^3+[1]WR!$AO$4*L77^2+[1]WR!$AP$4*L77+[1]WR!$AQ$4-INDEX('League Settings'!$Y$5:$Y$22,'Live Draft Picks'!$N$3+2))*N$2)</f>
        <v/>
      </c>
      <c r="O77" s="38" t="str">
        <f>IF(ISBLANK('Personal Rankings'!M76),"",'Personal Rankings'!N76)</f>
        <v/>
      </c>
    </row>
    <row r="78" spans="2:15" ht="15" thickBot="1" x14ac:dyDescent="0.4">
      <c r="G78" s="13">
        <f>G77+1</f>
        <v>75</v>
      </c>
      <c r="H78" s="39" t="str">
        <f>IF(ISBLANK('Personal Rankings'!H77),"",'Personal Rankings'!H77)</f>
        <v/>
      </c>
      <c r="I78" s="66" t="str">
        <f>IF(ISBLANK('Personal Rankings'!H77),"",([1]RB!$AL$4*G78^5+[1]RB!$AM$4*G78^4+[1]RB!$AN$4*G78^3+[1]RB!$AO$4*G78^2+[1]RB!$AP$4*G78+[1]RB!$AQ$4-INDEX('League Settings'!$W$5:$W$22,'Live Draft Picks'!$N$3+2))*I$2)</f>
        <v/>
      </c>
      <c r="J78" s="38" t="str">
        <f>IF(ISBLANK('Personal Rankings'!H77),"",'Personal Rankings'!I77)</f>
        <v/>
      </c>
      <c r="L78" s="13">
        <f>L77+1</f>
        <v>75</v>
      </c>
      <c r="M78" s="39" t="str">
        <f>IF(ISBLANK('Personal Rankings'!M77),"",'Personal Rankings'!M77)</f>
        <v/>
      </c>
      <c r="N78" s="66" t="str">
        <f>IF(ISBLANK('Personal Rankings'!M77),"",([1]WR!$AL$4*L78^5+[1]WR!$AM$4*L78^4+[1]WR!$AN$4*L78^3+[1]WR!$AO$4*L78^2+[1]WR!$AP$4*L78+[1]WR!$AQ$4-INDEX('League Settings'!$Y$5:$Y$22,'Live Draft Picks'!$N$3+2))*N$2)</f>
        <v/>
      </c>
      <c r="O78" s="38" t="str">
        <f>IF(ISBLANK('Personal Rankings'!M77),"",'Personal Rankings'!N77)</f>
        <v/>
      </c>
    </row>
    <row r="80" spans="2:15" x14ac:dyDescent="0.35">
      <c r="B80" s="56"/>
      <c r="C80" s="56"/>
      <c r="D80" s="56"/>
      <c r="E80" s="56"/>
      <c r="F80" s="56"/>
    </row>
    <row r="81" spans="2:6" x14ac:dyDescent="0.35">
      <c r="B81" s="56"/>
      <c r="C81" s="56"/>
      <c r="D81" s="76"/>
      <c r="E81" s="56"/>
      <c r="F81" s="56"/>
    </row>
    <row r="82" spans="2:6" x14ac:dyDescent="0.35">
      <c r="B82" s="56"/>
      <c r="C82" s="56"/>
      <c r="D82" s="76"/>
      <c r="E82" s="56"/>
      <c r="F82" s="56"/>
    </row>
    <row r="83" spans="2:6" x14ac:dyDescent="0.35">
      <c r="B83" s="56"/>
      <c r="C83" s="56"/>
      <c r="D83" s="76"/>
      <c r="E83" s="56"/>
      <c r="F83" s="56"/>
    </row>
    <row r="84" spans="2:6" x14ac:dyDescent="0.35">
      <c r="B84" s="56"/>
      <c r="C84" s="56"/>
      <c r="D84" s="76"/>
      <c r="E84" s="56"/>
      <c r="F84" s="56"/>
    </row>
    <row r="85" spans="2:6" x14ac:dyDescent="0.35">
      <c r="B85" s="56"/>
      <c r="C85" s="56"/>
      <c r="D85" s="76"/>
      <c r="E85" s="56"/>
      <c r="F85" s="56"/>
    </row>
    <row r="86" spans="2:6" x14ac:dyDescent="0.35">
      <c r="B86" s="56"/>
      <c r="C86" s="56"/>
      <c r="D86" s="76"/>
      <c r="E86" s="56"/>
      <c r="F86" s="56"/>
    </row>
    <row r="87" spans="2:6" x14ac:dyDescent="0.35">
      <c r="B87" s="56"/>
      <c r="C87" s="56"/>
      <c r="D87" s="76"/>
      <c r="E87" s="56"/>
      <c r="F87" s="56"/>
    </row>
    <row r="88" spans="2:6" x14ac:dyDescent="0.35">
      <c r="B88" s="56"/>
      <c r="C88" s="56"/>
      <c r="D88" s="76"/>
      <c r="E88" s="56"/>
      <c r="F88" s="56"/>
    </row>
    <row r="89" spans="2:6" x14ac:dyDescent="0.35">
      <c r="B89" s="56"/>
      <c r="C89" s="56"/>
      <c r="D89" s="76"/>
      <c r="E89" s="56"/>
      <c r="F89" s="56"/>
    </row>
    <row r="90" spans="2:6" x14ac:dyDescent="0.35">
      <c r="B90" s="56"/>
      <c r="C90" s="56"/>
      <c r="D90" s="76"/>
      <c r="E90" s="56"/>
      <c r="F90" s="56"/>
    </row>
    <row r="91" spans="2:6" x14ac:dyDescent="0.35">
      <c r="B91" s="56"/>
      <c r="C91" s="56"/>
      <c r="D91" s="76"/>
      <c r="E91" s="56"/>
      <c r="F91" s="56"/>
    </row>
    <row r="92" spans="2:6" x14ac:dyDescent="0.35">
      <c r="B92" s="56"/>
      <c r="C92" s="56"/>
      <c r="D92" s="76"/>
      <c r="E92" s="56"/>
      <c r="F92" s="56"/>
    </row>
    <row r="93" spans="2:6" x14ac:dyDescent="0.35">
      <c r="B93" s="56"/>
      <c r="C93" s="56"/>
      <c r="D93" s="76"/>
      <c r="E93" s="56"/>
      <c r="F93" s="56"/>
    </row>
    <row r="94" spans="2:6" x14ac:dyDescent="0.35">
      <c r="B94" s="56"/>
      <c r="C94" s="56"/>
      <c r="D94" s="76"/>
      <c r="E94" s="56"/>
      <c r="F94" s="56"/>
    </row>
    <row r="95" spans="2:6" x14ac:dyDescent="0.35">
      <c r="B95" s="56"/>
      <c r="C95" s="56"/>
      <c r="D95" s="76"/>
      <c r="E95" s="56"/>
      <c r="F95" s="56"/>
    </row>
    <row r="96" spans="2:6" x14ac:dyDescent="0.35">
      <c r="B96" s="56"/>
      <c r="C96" s="56"/>
      <c r="D96" s="76"/>
      <c r="E96" s="56"/>
      <c r="F96" s="56"/>
    </row>
    <row r="97" spans="2:6" x14ac:dyDescent="0.35">
      <c r="B97" s="56"/>
      <c r="C97" s="56"/>
      <c r="D97" s="76"/>
      <c r="E97" s="56"/>
      <c r="F97" s="56"/>
    </row>
    <row r="98" spans="2:6" x14ac:dyDescent="0.35">
      <c r="B98" s="56"/>
      <c r="C98" s="56"/>
      <c r="D98" s="76"/>
      <c r="E98" s="56"/>
      <c r="F98" s="56"/>
    </row>
    <row r="99" spans="2:6" x14ac:dyDescent="0.35">
      <c r="B99" s="56"/>
      <c r="C99" s="56"/>
      <c r="D99" s="76"/>
      <c r="E99" s="56"/>
      <c r="F99" s="56"/>
    </row>
    <row r="100" spans="2:6" x14ac:dyDescent="0.35">
      <c r="B100" s="56"/>
      <c r="C100" s="56"/>
      <c r="D100" s="76"/>
      <c r="E100" s="56"/>
      <c r="F100" s="56"/>
    </row>
    <row r="101" spans="2:6" x14ac:dyDescent="0.35">
      <c r="B101" s="56"/>
      <c r="C101" s="56"/>
      <c r="D101" s="76"/>
      <c r="E101" s="56"/>
      <c r="F101" s="56"/>
    </row>
    <row r="102" spans="2:6" x14ac:dyDescent="0.35">
      <c r="B102" s="56"/>
      <c r="C102" s="56"/>
      <c r="D102" s="76"/>
      <c r="E102" s="56"/>
      <c r="F102" s="56"/>
    </row>
    <row r="103" spans="2:6" x14ac:dyDescent="0.35">
      <c r="B103" s="56"/>
      <c r="C103" s="56"/>
      <c r="D103" s="76"/>
      <c r="E103" s="56"/>
      <c r="F103" s="56"/>
    </row>
    <row r="104" spans="2:6" x14ac:dyDescent="0.35">
      <c r="B104" s="56"/>
      <c r="C104" s="56"/>
      <c r="D104" s="76"/>
      <c r="E104" s="56"/>
      <c r="F104" s="56"/>
    </row>
    <row r="105" spans="2:6" x14ac:dyDescent="0.35">
      <c r="B105" s="56"/>
      <c r="C105" s="56"/>
      <c r="D105" s="76"/>
      <c r="E105" s="56"/>
      <c r="F105" s="56"/>
    </row>
    <row r="106" spans="2:6" x14ac:dyDescent="0.35">
      <c r="B106" s="56"/>
      <c r="C106" s="56"/>
      <c r="D106" s="76"/>
      <c r="E106" s="56"/>
      <c r="F106" s="56"/>
    </row>
    <row r="107" spans="2:6" x14ac:dyDescent="0.35">
      <c r="B107" s="56"/>
      <c r="C107" s="56"/>
      <c r="D107" s="76"/>
      <c r="E107" s="56"/>
      <c r="F107" s="56"/>
    </row>
    <row r="108" spans="2:6" x14ac:dyDescent="0.35">
      <c r="B108" s="56"/>
      <c r="C108" s="56"/>
      <c r="D108" s="76"/>
      <c r="E108" s="56"/>
      <c r="F108" s="56"/>
    </row>
    <row r="109" spans="2:6" x14ac:dyDescent="0.35">
      <c r="B109" s="56"/>
      <c r="C109" s="56"/>
      <c r="D109" s="76"/>
      <c r="E109" s="56"/>
      <c r="F109" s="56"/>
    </row>
    <row r="110" spans="2:6" x14ac:dyDescent="0.35">
      <c r="B110" s="56"/>
      <c r="C110" s="56"/>
      <c r="D110" s="76"/>
      <c r="E110" s="56"/>
      <c r="F110" s="56"/>
    </row>
    <row r="111" spans="2:6" x14ac:dyDescent="0.35">
      <c r="B111" s="56"/>
      <c r="C111" s="56"/>
      <c r="D111" s="76"/>
      <c r="E111" s="56"/>
      <c r="F111" s="56"/>
    </row>
    <row r="112" spans="2:6" x14ac:dyDescent="0.35">
      <c r="B112" s="56"/>
      <c r="C112" s="56"/>
      <c r="D112" s="76"/>
      <c r="E112" s="56"/>
      <c r="F112" s="56"/>
    </row>
    <row r="113" spans="2:6" x14ac:dyDescent="0.35">
      <c r="B113" s="56"/>
      <c r="C113" s="56"/>
      <c r="D113" s="76"/>
      <c r="E113" s="56"/>
      <c r="F113" s="56"/>
    </row>
    <row r="114" spans="2:6" x14ac:dyDescent="0.35">
      <c r="B114" s="56"/>
      <c r="C114" s="56"/>
      <c r="D114" s="76"/>
      <c r="E114" s="56"/>
      <c r="F114" s="56"/>
    </row>
    <row r="115" spans="2:6" x14ac:dyDescent="0.35">
      <c r="B115" s="56"/>
      <c r="C115" s="56"/>
      <c r="D115" s="76"/>
      <c r="E115" s="56"/>
      <c r="F115" s="56"/>
    </row>
    <row r="116" spans="2:6" x14ac:dyDescent="0.35">
      <c r="B116" s="56"/>
      <c r="C116" s="56"/>
      <c r="D116" s="76"/>
      <c r="E116" s="56"/>
      <c r="F116" s="56"/>
    </row>
    <row r="117" spans="2:6" x14ac:dyDescent="0.35">
      <c r="B117" s="56"/>
      <c r="C117" s="56"/>
      <c r="D117" s="76"/>
      <c r="E117" s="56"/>
      <c r="F117" s="56"/>
    </row>
    <row r="118" spans="2:6" x14ac:dyDescent="0.35">
      <c r="B118" s="56"/>
      <c r="C118" s="56"/>
      <c r="D118" s="76"/>
      <c r="E118" s="56"/>
      <c r="F118" s="56"/>
    </row>
    <row r="119" spans="2:6" x14ac:dyDescent="0.35">
      <c r="B119" s="56"/>
      <c r="C119" s="56"/>
      <c r="D119" s="76"/>
      <c r="E119" s="56"/>
      <c r="F119" s="56"/>
    </row>
    <row r="120" spans="2:6" x14ac:dyDescent="0.35">
      <c r="B120" s="56"/>
      <c r="C120" s="56"/>
      <c r="D120" s="76"/>
      <c r="E120" s="56"/>
      <c r="F120" s="56"/>
    </row>
    <row r="121" spans="2:6" x14ac:dyDescent="0.35">
      <c r="B121" s="56"/>
      <c r="C121" s="56"/>
      <c r="D121" s="76"/>
      <c r="E121" s="56"/>
      <c r="F121" s="56"/>
    </row>
    <row r="122" spans="2:6" x14ac:dyDescent="0.35">
      <c r="B122" s="56"/>
      <c r="C122" s="56"/>
      <c r="D122" s="76"/>
      <c r="E122" s="56"/>
      <c r="F122" s="56"/>
    </row>
    <row r="123" spans="2:6" x14ac:dyDescent="0.35">
      <c r="B123" s="56"/>
      <c r="C123" s="56"/>
      <c r="D123" s="76"/>
      <c r="E123" s="56"/>
      <c r="F123" s="56"/>
    </row>
    <row r="124" spans="2:6" x14ac:dyDescent="0.35">
      <c r="B124" s="56"/>
      <c r="C124" s="56"/>
      <c r="D124" s="76"/>
      <c r="E124" s="56"/>
      <c r="F124" s="56"/>
    </row>
    <row r="125" spans="2:6" x14ac:dyDescent="0.35">
      <c r="B125" s="56"/>
      <c r="C125" s="56"/>
      <c r="D125" s="76"/>
      <c r="E125" s="56"/>
      <c r="F125" s="56"/>
    </row>
    <row r="126" spans="2:6" x14ac:dyDescent="0.35">
      <c r="B126" s="56"/>
      <c r="C126" s="56"/>
      <c r="D126" s="76"/>
      <c r="E126" s="56"/>
      <c r="F126" s="56"/>
    </row>
    <row r="127" spans="2:6" x14ac:dyDescent="0.35">
      <c r="B127" s="56"/>
      <c r="C127" s="56"/>
      <c r="D127" s="76"/>
      <c r="E127" s="56"/>
      <c r="F127" s="56"/>
    </row>
    <row r="128" spans="2:6" x14ac:dyDescent="0.35">
      <c r="B128" s="56"/>
      <c r="C128" s="56"/>
      <c r="D128" s="76"/>
      <c r="E128" s="56"/>
      <c r="F128" s="56"/>
    </row>
    <row r="129" spans="2:6" x14ac:dyDescent="0.35">
      <c r="B129" s="56"/>
      <c r="C129" s="56"/>
      <c r="D129" s="76"/>
      <c r="E129" s="56"/>
      <c r="F129" s="56"/>
    </row>
    <row r="130" spans="2:6" x14ac:dyDescent="0.35">
      <c r="B130" s="56"/>
      <c r="C130" s="56"/>
      <c r="D130" s="76"/>
      <c r="E130" s="56"/>
      <c r="F130" s="56"/>
    </row>
    <row r="131" spans="2:6" x14ac:dyDescent="0.35">
      <c r="B131" s="56"/>
      <c r="C131" s="56"/>
      <c r="D131" s="76"/>
      <c r="E131" s="56"/>
      <c r="F131" s="56"/>
    </row>
    <row r="132" spans="2:6" x14ac:dyDescent="0.35">
      <c r="B132" s="56"/>
      <c r="C132" s="56"/>
      <c r="D132" s="76"/>
      <c r="E132" s="56"/>
      <c r="F132" s="56"/>
    </row>
    <row r="133" spans="2:6" x14ac:dyDescent="0.35">
      <c r="B133" s="56"/>
      <c r="C133" s="56"/>
      <c r="D133" s="76"/>
      <c r="E133" s="56"/>
      <c r="F133" s="56"/>
    </row>
    <row r="134" spans="2:6" x14ac:dyDescent="0.35">
      <c r="B134" s="56"/>
      <c r="C134" s="56"/>
      <c r="D134" s="76"/>
      <c r="E134" s="56"/>
      <c r="F134" s="56"/>
    </row>
    <row r="135" spans="2:6" x14ac:dyDescent="0.35">
      <c r="B135" s="56"/>
      <c r="C135" s="56"/>
      <c r="D135" s="76"/>
      <c r="E135" s="56"/>
      <c r="F135" s="56"/>
    </row>
    <row r="136" spans="2:6" x14ac:dyDescent="0.35">
      <c r="B136" s="56"/>
      <c r="C136" s="56"/>
      <c r="D136" s="76"/>
      <c r="E136" s="56"/>
      <c r="F136" s="56"/>
    </row>
    <row r="137" spans="2:6" x14ac:dyDescent="0.35">
      <c r="B137" s="56"/>
      <c r="C137" s="56"/>
      <c r="D137" s="76"/>
      <c r="E137" s="56"/>
      <c r="F137" s="56"/>
    </row>
    <row r="138" spans="2:6" x14ac:dyDescent="0.35">
      <c r="B138" s="56"/>
      <c r="C138" s="56"/>
      <c r="D138" s="76"/>
      <c r="E138" s="56"/>
      <c r="F138" s="56"/>
    </row>
    <row r="139" spans="2:6" x14ac:dyDescent="0.35">
      <c r="B139" s="56"/>
      <c r="C139" s="56"/>
      <c r="D139" s="76"/>
      <c r="E139" s="56"/>
      <c r="F139" s="56"/>
    </row>
    <row r="140" spans="2:6" x14ac:dyDescent="0.35">
      <c r="B140" s="56"/>
      <c r="C140" s="56"/>
      <c r="D140" s="76"/>
      <c r="E140" s="56"/>
      <c r="F140" s="56"/>
    </row>
    <row r="141" spans="2:6" x14ac:dyDescent="0.35">
      <c r="B141" s="56"/>
      <c r="C141" s="56"/>
      <c r="D141" s="76"/>
      <c r="E141" s="56"/>
      <c r="F141" s="56"/>
    </row>
    <row r="142" spans="2:6" x14ac:dyDescent="0.35">
      <c r="B142" s="56"/>
      <c r="C142" s="56"/>
      <c r="D142" s="76"/>
      <c r="E142" s="56"/>
      <c r="F142" s="56"/>
    </row>
    <row r="143" spans="2:6" x14ac:dyDescent="0.35">
      <c r="B143" s="56"/>
      <c r="C143" s="56"/>
      <c r="D143" s="76"/>
      <c r="E143" s="56"/>
      <c r="F143" s="56"/>
    </row>
    <row r="144" spans="2:6" x14ac:dyDescent="0.35">
      <c r="B144" s="56"/>
      <c r="C144" s="56"/>
      <c r="D144" s="76"/>
      <c r="E144" s="56"/>
      <c r="F144" s="56"/>
    </row>
    <row r="145" spans="2:6" x14ac:dyDescent="0.35">
      <c r="B145" s="56"/>
      <c r="C145" s="56"/>
      <c r="D145" s="76"/>
      <c r="E145" s="56"/>
      <c r="F145" s="56"/>
    </row>
    <row r="146" spans="2:6" x14ac:dyDescent="0.35">
      <c r="B146" s="56"/>
      <c r="C146" s="56"/>
      <c r="D146" s="76"/>
      <c r="E146" s="56"/>
      <c r="F146" s="56"/>
    </row>
    <row r="147" spans="2:6" x14ac:dyDescent="0.35">
      <c r="B147" s="56"/>
      <c r="C147" s="56"/>
      <c r="D147" s="76"/>
      <c r="E147" s="56"/>
      <c r="F147" s="56"/>
    </row>
    <row r="148" spans="2:6" x14ac:dyDescent="0.35">
      <c r="B148" s="56"/>
      <c r="C148" s="56"/>
      <c r="D148" s="76"/>
      <c r="E148" s="56"/>
      <c r="F148" s="56"/>
    </row>
    <row r="149" spans="2:6" x14ac:dyDescent="0.35">
      <c r="B149" s="56"/>
      <c r="C149" s="56"/>
      <c r="D149" s="76"/>
      <c r="E149" s="56"/>
      <c r="F149" s="56"/>
    </row>
    <row r="150" spans="2:6" x14ac:dyDescent="0.35">
      <c r="B150" s="56"/>
      <c r="C150" s="56"/>
      <c r="D150" s="76"/>
      <c r="E150" s="56"/>
      <c r="F150" s="56"/>
    </row>
    <row r="151" spans="2:6" x14ac:dyDescent="0.35">
      <c r="B151" s="56"/>
      <c r="C151" s="56"/>
      <c r="D151" s="76"/>
      <c r="E151" s="56"/>
      <c r="F151" s="56"/>
    </row>
    <row r="152" spans="2:6" x14ac:dyDescent="0.35">
      <c r="B152" s="56"/>
      <c r="C152" s="56"/>
      <c r="D152" s="76"/>
      <c r="E152" s="56"/>
      <c r="F152" s="56"/>
    </row>
    <row r="153" spans="2:6" x14ac:dyDescent="0.35">
      <c r="B153" s="56"/>
      <c r="C153" s="56"/>
      <c r="D153" s="76"/>
      <c r="E153" s="56"/>
      <c r="F153" s="56"/>
    </row>
    <row r="154" spans="2:6" x14ac:dyDescent="0.35">
      <c r="B154" s="56"/>
      <c r="C154" s="56"/>
      <c r="D154" s="76"/>
      <c r="E154" s="56"/>
      <c r="F154" s="56"/>
    </row>
    <row r="155" spans="2:6" x14ac:dyDescent="0.35">
      <c r="B155" s="56"/>
      <c r="C155" s="56"/>
      <c r="D155" s="76"/>
      <c r="E155" s="56"/>
      <c r="F155" s="56"/>
    </row>
    <row r="156" spans="2:6" x14ac:dyDescent="0.35">
      <c r="B156" s="56"/>
      <c r="C156" s="56"/>
      <c r="D156" s="76"/>
      <c r="E156" s="56"/>
      <c r="F156" s="56"/>
    </row>
    <row r="157" spans="2:6" x14ac:dyDescent="0.35">
      <c r="B157" s="56"/>
      <c r="C157" s="56"/>
      <c r="D157" s="76"/>
      <c r="E157" s="56"/>
      <c r="F157" s="56"/>
    </row>
    <row r="158" spans="2:6" x14ac:dyDescent="0.35">
      <c r="B158" s="56"/>
      <c r="C158" s="56"/>
      <c r="D158" s="76"/>
      <c r="E158" s="56"/>
      <c r="F158" s="56"/>
    </row>
    <row r="159" spans="2:6" x14ac:dyDescent="0.35">
      <c r="B159" s="56"/>
      <c r="C159" s="56"/>
      <c r="D159" s="76"/>
      <c r="E159" s="56"/>
      <c r="F159" s="56"/>
    </row>
    <row r="160" spans="2:6" x14ac:dyDescent="0.35">
      <c r="B160" s="56"/>
      <c r="C160" s="56"/>
      <c r="D160" s="76"/>
      <c r="E160" s="56"/>
      <c r="F160" s="56"/>
    </row>
    <row r="161" spans="2:6" x14ac:dyDescent="0.35">
      <c r="B161" s="56"/>
      <c r="C161" s="56"/>
      <c r="D161" s="76"/>
      <c r="E161" s="56"/>
      <c r="F161" s="56"/>
    </row>
    <row r="162" spans="2:6" x14ac:dyDescent="0.35">
      <c r="B162" s="56"/>
      <c r="C162" s="56"/>
      <c r="D162" s="76"/>
      <c r="E162" s="56"/>
      <c r="F162" s="56"/>
    </row>
    <row r="163" spans="2:6" x14ac:dyDescent="0.35">
      <c r="B163" s="56"/>
      <c r="C163" s="56"/>
      <c r="D163" s="76"/>
      <c r="E163" s="56"/>
      <c r="F163" s="56"/>
    </row>
    <row r="164" spans="2:6" x14ac:dyDescent="0.35">
      <c r="B164" s="56"/>
      <c r="C164" s="56"/>
      <c r="D164" s="76"/>
      <c r="E164" s="56"/>
      <c r="F164" s="56"/>
    </row>
    <row r="165" spans="2:6" x14ac:dyDescent="0.35">
      <c r="B165" s="56"/>
      <c r="C165" s="56"/>
      <c r="D165" s="76"/>
      <c r="E165" s="56"/>
      <c r="F165" s="56"/>
    </row>
    <row r="166" spans="2:6" x14ac:dyDescent="0.35">
      <c r="B166" s="56"/>
      <c r="C166" s="56"/>
      <c r="D166" s="76"/>
      <c r="E166" s="56"/>
      <c r="F166" s="56"/>
    </row>
    <row r="167" spans="2:6" x14ac:dyDescent="0.35">
      <c r="B167" s="56"/>
      <c r="C167" s="56"/>
      <c r="D167" s="76"/>
      <c r="E167" s="56"/>
      <c r="F167" s="56"/>
    </row>
    <row r="168" spans="2:6" x14ac:dyDescent="0.35">
      <c r="B168" s="56"/>
      <c r="C168" s="56"/>
      <c r="D168" s="76"/>
      <c r="E168" s="56"/>
      <c r="F168" s="56"/>
    </row>
    <row r="169" spans="2:6" x14ac:dyDescent="0.35">
      <c r="B169" s="56"/>
      <c r="C169" s="56"/>
      <c r="D169" s="76"/>
      <c r="E169" s="56"/>
      <c r="F169" s="56"/>
    </row>
    <row r="170" spans="2:6" x14ac:dyDescent="0.35">
      <c r="B170" s="56"/>
      <c r="C170" s="56"/>
      <c r="D170" s="76"/>
      <c r="E170" s="56"/>
      <c r="F170" s="56"/>
    </row>
    <row r="171" spans="2:6" x14ac:dyDescent="0.35">
      <c r="B171" s="56"/>
      <c r="C171" s="56"/>
      <c r="D171" s="76"/>
      <c r="E171" s="56"/>
      <c r="F171" s="56"/>
    </row>
    <row r="172" spans="2:6" x14ac:dyDescent="0.35">
      <c r="B172" s="56"/>
      <c r="C172" s="56"/>
      <c r="D172" s="76"/>
      <c r="E172" s="56"/>
      <c r="F172" s="56"/>
    </row>
    <row r="173" spans="2:6" x14ac:dyDescent="0.35">
      <c r="B173" s="56"/>
      <c r="C173" s="56"/>
      <c r="D173" s="76"/>
      <c r="E173" s="56"/>
      <c r="F173" s="56"/>
    </row>
    <row r="174" spans="2:6" x14ac:dyDescent="0.35">
      <c r="B174" s="56"/>
      <c r="C174" s="56"/>
      <c r="D174" s="76"/>
      <c r="E174" s="56"/>
      <c r="F174" s="56"/>
    </row>
    <row r="175" spans="2:6" x14ac:dyDescent="0.35">
      <c r="B175" s="56"/>
      <c r="C175" s="56"/>
      <c r="D175" s="76"/>
      <c r="E175" s="56"/>
      <c r="F175" s="56"/>
    </row>
    <row r="176" spans="2:6" x14ac:dyDescent="0.35">
      <c r="B176" s="56"/>
      <c r="C176" s="56"/>
      <c r="D176" s="76"/>
      <c r="E176" s="56"/>
      <c r="F176" s="56"/>
    </row>
    <row r="177" spans="2:6" x14ac:dyDescent="0.35">
      <c r="B177" s="56"/>
      <c r="C177" s="56"/>
      <c r="D177" s="76"/>
      <c r="E177" s="56"/>
      <c r="F177" s="56"/>
    </row>
    <row r="178" spans="2:6" x14ac:dyDescent="0.35">
      <c r="B178" s="56"/>
      <c r="C178" s="56"/>
      <c r="D178" s="76"/>
      <c r="E178" s="56"/>
      <c r="F178" s="56"/>
    </row>
    <row r="179" spans="2:6" x14ac:dyDescent="0.35">
      <c r="B179" s="56"/>
      <c r="C179" s="56"/>
      <c r="D179" s="76"/>
      <c r="E179" s="56"/>
      <c r="F179" s="56"/>
    </row>
    <row r="180" spans="2:6" x14ac:dyDescent="0.35">
      <c r="B180" s="56"/>
      <c r="C180" s="56"/>
      <c r="D180" s="76"/>
      <c r="E180" s="56"/>
      <c r="F180" s="56"/>
    </row>
    <row r="181" spans="2:6" x14ac:dyDescent="0.35">
      <c r="B181" s="56"/>
      <c r="C181" s="56"/>
      <c r="D181" s="76"/>
      <c r="E181" s="56"/>
      <c r="F181" s="56"/>
    </row>
    <row r="182" spans="2:6" x14ac:dyDescent="0.35">
      <c r="B182" s="56"/>
      <c r="C182" s="56"/>
      <c r="D182" s="76"/>
      <c r="E182" s="56"/>
      <c r="F182" s="56"/>
    </row>
    <row r="183" spans="2:6" x14ac:dyDescent="0.35">
      <c r="B183" s="56"/>
      <c r="C183" s="56"/>
      <c r="D183" s="76"/>
      <c r="E183" s="56"/>
      <c r="F183" s="56"/>
    </row>
    <row r="184" spans="2:6" x14ac:dyDescent="0.35">
      <c r="B184" s="56"/>
      <c r="C184" s="56"/>
      <c r="D184" s="76"/>
      <c r="E184" s="56"/>
      <c r="F184" s="56"/>
    </row>
    <row r="185" spans="2:6" x14ac:dyDescent="0.35">
      <c r="B185" s="56"/>
      <c r="C185" s="56"/>
      <c r="D185" s="76"/>
      <c r="E185" s="56"/>
      <c r="F185" s="56"/>
    </row>
    <row r="186" spans="2:6" x14ac:dyDescent="0.35">
      <c r="B186" s="56"/>
      <c r="C186" s="56"/>
      <c r="D186" s="76"/>
      <c r="E186" s="56"/>
      <c r="F186" s="56"/>
    </row>
    <row r="187" spans="2:6" x14ac:dyDescent="0.35">
      <c r="B187" s="56"/>
      <c r="C187" s="56"/>
      <c r="D187" s="76"/>
      <c r="E187" s="56"/>
      <c r="F187" s="56"/>
    </row>
    <row r="188" spans="2:6" x14ac:dyDescent="0.35">
      <c r="B188" s="56"/>
      <c r="C188" s="56"/>
      <c r="D188" s="76"/>
      <c r="E188" s="56"/>
      <c r="F188" s="56"/>
    </row>
    <row r="189" spans="2:6" x14ac:dyDescent="0.35">
      <c r="B189" s="56"/>
      <c r="C189" s="56"/>
      <c r="D189" s="76"/>
      <c r="E189" s="56"/>
      <c r="F189" s="56"/>
    </row>
    <row r="190" spans="2:6" x14ac:dyDescent="0.35">
      <c r="B190" s="56"/>
      <c r="C190" s="56"/>
      <c r="D190" s="76"/>
      <c r="E190" s="56"/>
      <c r="F190" s="56"/>
    </row>
    <row r="191" spans="2:6" x14ac:dyDescent="0.35">
      <c r="B191" s="56"/>
      <c r="C191" s="56"/>
      <c r="D191" s="76"/>
      <c r="E191" s="56"/>
      <c r="F191" s="56"/>
    </row>
    <row r="192" spans="2:6" x14ac:dyDescent="0.35">
      <c r="B192" s="56"/>
      <c r="C192" s="56"/>
      <c r="D192" s="76"/>
      <c r="E192" s="56"/>
      <c r="F192" s="56"/>
    </row>
    <row r="193" spans="2:6" x14ac:dyDescent="0.35">
      <c r="B193" s="56"/>
      <c r="C193" s="56"/>
      <c r="D193" s="76"/>
      <c r="E193" s="56"/>
      <c r="F193" s="56"/>
    </row>
    <row r="194" spans="2:6" x14ac:dyDescent="0.35">
      <c r="B194" s="56"/>
      <c r="C194" s="56"/>
      <c r="D194" s="76"/>
      <c r="E194" s="56"/>
      <c r="F194" s="56"/>
    </row>
    <row r="195" spans="2:6" x14ac:dyDescent="0.35">
      <c r="B195" s="56"/>
      <c r="C195" s="56"/>
      <c r="D195" s="76"/>
      <c r="E195" s="56"/>
      <c r="F195" s="56"/>
    </row>
    <row r="196" spans="2:6" x14ac:dyDescent="0.35">
      <c r="B196" s="56"/>
      <c r="C196" s="56"/>
      <c r="D196" s="76"/>
      <c r="E196" s="56"/>
      <c r="F196" s="56"/>
    </row>
    <row r="197" spans="2:6" x14ac:dyDescent="0.35">
      <c r="B197" s="56"/>
      <c r="C197" s="56"/>
      <c r="D197" s="76"/>
      <c r="E197" s="56"/>
      <c r="F197" s="56"/>
    </row>
    <row r="198" spans="2:6" x14ac:dyDescent="0.35">
      <c r="B198" s="56"/>
      <c r="C198" s="56"/>
      <c r="D198" s="76"/>
      <c r="E198" s="56"/>
      <c r="F198" s="56"/>
    </row>
    <row r="199" spans="2:6" x14ac:dyDescent="0.35">
      <c r="B199" s="56"/>
      <c r="C199" s="56"/>
      <c r="D199" s="76"/>
      <c r="E199" s="56"/>
      <c r="F199" s="56"/>
    </row>
    <row r="200" spans="2:6" x14ac:dyDescent="0.35">
      <c r="B200" s="56"/>
      <c r="C200" s="56"/>
      <c r="D200" s="76"/>
      <c r="E200" s="56"/>
      <c r="F200" s="56"/>
    </row>
    <row r="201" spans="2:6" x14ac:dyDescent="0.35">
      <c r="B201" s="56"/>
      <c r="C201" s="56"/>
      <c r="D201" s="76"/>
      <c r="E201" s="56"/>
      <c r="F201" s="56"/>
    </row>
    <row r="202" spans="2:6" x14ac:dyDescent="0.35">
      <c r="B202" s="56"/>
      <c r="C202" s="56"/>
      <c r="D202" s="76"/>
      <c r="E202" s="56"/>
      <c r="F202" s="56"/>
    </row>
    <row r="203" spans="2:6" x14ac:dyDescent="0.35">
      <c r="B203" s="56"/>
      <c r="C203" s="56"/>
      <c r="D203" s="76"/>
      <c r="E203" s="56"/>
      <c r="F203" s="56"/>
    </row>
    <row r="204" spans="2:6" x14ac:dyDescent="0.35">
      <c r="B204" s="56"/>
      <c r="C204" s="56"/>
      <c r="D204" s="76"/>
      <c r="E204" s="56"/>
      <c r="F204" s="56"/>
    </row>
    <row r="205" spans="2:6" x14ac:dyDescent="0.35">
      <c r="B205" s="56"/>
      <c r="C205" s="56"/>
      <c r="D205" s="76"/>
      <c r="E205" s="56"/>
      <c r="F205" s="56"/>
    </row>
    <row r="206" spans="2:6" x14ac:dyDescent="0.35">
      <c r="B206" s="56"/>
      <c r="C206" s="56"/>
      <c r="D206" s="76"/>
      <c r="E206" s="56"/>
      <c r="F206" s="56"/>
    </row>
    <row r="207" spans="2:6" x14ac:dyDescent="0.35">
      <c r="B207" s="56"/>
      <c r="C207" s="56"/>
      <c r="D207" s="76"/>
      <c r="E207" s="56"/>
      <c r="F207" s="56"/>
    </row>
    <row r="208" spans="2:6" x14ac:dyDescent="0.35">
      <c r="B208" s="56"/>
      <c r="C208" s="56"/>
      <c r="D208" s="76"/>
      <c r="E208" s="56"/>
      <c r="F208" s="56"/>
    </row>
    <row r="209" spans="2:6" x14ac:dyDescent="0.35">
      <c r="B209" s="56"/>
      <c r="C209" s="56"/>
      <c r="D209" s="76"/>
      <c r="E209" s="56"/>
      <c r="F209" s="56"/>
    </row>
    <row r="210" spans="2:6" x14ac:dyDescent="0.35">
      <c r="B210" s="56"/>
      <c r="C210" s="56"/>
      <c r="D210" s="76"/>
      <c r="E210" s="56"/>
      <c r="F210" s="56"/>
    </row>
    <row r="211" spans="2:6" x14ac:dyDescent="0.35">
      <c r="B211" s="56"/>
      <c r="C211" s="56"/>
      <c r="D211" s="76"/>
      <c r="E211" s="56"/>
      <c r="F211" s="56"/>
    </row>
    <row r="212" spans="2:6" x14ac:dyDescent="0.35">
      <c r="B212" s="56"/>
      <c r="C212" s="56"/>
      <c r="D212" s="76"/>
      <c r="E212" s="56"/>
      <c r="F212" s="56"/>
    </row>
    <row r="213" spans="2:6" x14ac:dyDescent="0.35">
      <c r="B213" s="56"/>
      <c r="C213" s="56"/>
      <c r="D213" s="76"/>
      <c r="E213" s="56"/>
      <c r="F213" s="56"/>
    </row>
    <row r="214" spans="2:6" x14ac:dyDescent="0.35">
      <c r="B214" s="56"/>
      <c r="C214" s="56"/>
      <c r="D214" s="76"/>
      <c r="E214" s="56"/>
      <c r="F214" s="56"/>
    </row>
    <row r="215" spans="2:6" x14ac:dyDescent="0.35">
      <c r="B215" s="56"/>
      <c r="C215" s="56"/>
      <c r="D215" s="76"/>
      <c r="E215" s="56"/>
      <c r="F215" s="56"/>
    </row>
    <row r="216" spans="2:6" x14ac:dyDescent="0.35">
      <c r="B216" s="56"/>
      <c r="C216" s="56"/>
      <c r="D216" s="76"/>
      <c r="E216" s="56"/>
      <c r="F216" s="56"/>
    </row>
    <row r="217" spans="2:6" x14ac:dyDescent="0.35">
      <c r="B217" s="56"/>
      <c r="C217" s="56"/>
      <c r="D217" s="76"/>
      <c r="E217" s="56"/>
      <c r="F217" s="56"/>
    </row>
    <row r="218" spans="2:6" x14ac:dyDescent="0.35">
      <c r="B218" s="56"/>
      <c r="C218" s="56"/>
      <c r="D218" s="76"/>
      <c r="E218" s="56"/>
      <c r="F218" s="56"/>
    </row>
    <row r="219" spans="2:6" x14ac:dyDescent="0.35">
      <c r="B219" s="56"/>
      <c r="C219" s="56"/>
      <c r="D219" s="76"/>
      <c r="E219" s="56"/>
      <c r="F219" s="56"/>
    </row>
    <row r="220" spans="2:6" x14ac:dyDescent="0.35">
      <c r="B220" s="56"/>
      <c r="C220" s="56"/>
      <c r="D220" s="76"/>
      <c r="E220" s="56"/>
      <c r="F220" s="56"/>
    </row>
    <row r="221" spans="2:6" x14ac:dyDescent="0.35">
      <c r="B221" s="56"/>
      <c r="C221" s="56"/>
      <c r="D221" s="76"/>
      <c r="E221" s="56"/>
      <c r="F221" s="56"/>
    </row>
    <row r="222" spans="2:6" x14ac:dyDescent="0.35">
      <c r="B222" s="56"/>
      <c r="C222" s="56"/>
      <c r="D222" s="76"/>
      <c r="E222" s="56"/>
      <c r="F222" s="56"/>
    </row>
    <row r="223" spans="2:6" x14ac:dyDescent="0.35">
      <c r="B223" s="56"/>
      <c r="C223" s="56"/>
      <c r="D223" s="76"/>
      <c r="E223" s="56"/>
      <c r="F223" s="56"/>
    </row>
    <row r="224" spans="2:6" x14ac:dyDescent="0.35">
      <c r="B224" s="56"/>
      <c r="C224" s="56"/>
      <c r="D224" s="76"/>
      <c r="E224" s="56"/>
      <c r="F224" s="56"/>
    </row>
    <row r="225" spans="2:6" x14ac:dyDescent="0.35">
      <c r="B225" s="56"/>
      <c r="C225" s="56"/>
      <c r="D225" s="76"/>
      <c r="E225" s="56"/>
      <c r="F225" s="56"/>
    </row>
    <row r="226" spans="2:6" x14ac:dyDescent="0.35">
      <c r="B226" s="56"/>
      <c r="C226" s="56"/>
      <c r="D226" s="76"/>
      <c r="E226" s="56"/>
      <c r="F226" s="56"/>
    </row>
    <row r="227" spans="2:6" x14ac:dyDescent="0.35">
      <c r="B227" s="56"/>
      <c r="C227" s="56"/>
      <c r="D227" s="76"/>
      <c r="E227" s="56"/>
      <c r="F227" s="56"/>
    </row>
    <row r="228" spans="2:6" x14ac:dyDescent="0.35">
      <c r="B228" s="56"/>
      <c r="C228" s="56"/>
      <c r="D228" s="76"/>
      <c r="E228" s="56"/>
      <c r="F228" s="56"/>
    </row>
    <row r="229" spans="2:6" x14ac:dyDescent="0.35">
      <c r="B229" s="56"/>
      <c r="C229" s="56"/>
      <c r="D229" s="76"/>
      <c r="E229" s="56"/>
      <c r="F229" s="56"/>
    </row>
    <row r="230" spans="2:6" x14ac:dyDescent="0.35">
      <c r="B230" s="56"/>
      <c r="C230" s="56"/>
      <c r="D230" s="76"/>
      <c r="E230" s="56"/>
      <c r="F230" s="56"/>
    </row>
    <row r="231" spans="2:6" x14ac:dyDescent="0.35">
      <c r="B231" s="56"/>
      <c r="C231" s="56"/>
      <c r="D231" s="76"/>
      <c r="E231" s="56"/>
      <c r="F231" s="56"/>
    </row>
    <row r="232" spans="2:6" x14ac:dyDescent="0.35">
      <c r="B232" s="56"/>
      <c r="C232" s="56"/>
      <c r="D232" s="76"/>
      <c r="E232" s="56"/>
      <c r="F232" s="56"/>
    </row>
    <row r="233" spans="2:6" x14ac:dyDescent="0.35">
      <c r="B233" s="56"/>
      <c r="C233" s="56"/>
      <c r="D233" s="76"/>
      <c r="E233" s="56"/>
      <c r="F233" s="56"/>
    </row>
    <row r="234" spans="2:6" x14ac:dyDescent="0.35">
      <c r="B234" s="56"/>
      <c r="C234" s="56"/>
      <c r="D234" s="76"/>
      <c r="E234" s="56"/>
      <c r="F234" s="56"/>
    </row>
    <row r="235" spans="2:6" x14ac:dyDescent="0.35">
      <c r="B235" s="56"/>
      <c r="C235" s="56"/>
      <c r="D235" s="76"/>
      <c r="E235" s="56"/>
      <c r="F235" s="56"/>
    </row>
    <row r="236" spans="2:6" x14ac:dyDescent="0.35">
      <c r="B236" s="56"/>
      <c r="C236" s="56"/>
      <c r="D236" s="76"/>
      <c r="E236" s="56"/>
      <c r="F236" s="56"/>
    </row>
    <row r="237" spans="2:6" x14ac:dyDescent="0.35">
      <c r="B237" s="56"/>
      <c r="C237" s="56"/>
      <c r="D237" s="76"/>
      <c r="E237" s="56"/>
      <c r="F237" s="56"/>
    </row>
    <row r="238" spans="2:6" x14ac:dyDescent="0.35">
      <c r="B238" s="56"/>
      <c r="C238" s="56"/>
      <c r="D238" s="76"/>
      <c r="E238" s="56"/>
      <c r="F238" s="56"/>
    </row>
    <row r="239" spans="2:6" x14ac:dyDescent="0.35">
      <c r="B239" s="56"/>
      <c r="C239" s="56"/>
      <c r="D239" s="76"/>
      <c r="E239" s="56"/>
      <c r="F239" s="56"/>
    </row>
    <row r="240" spans="2:6" x14ac:dyDescent="0.35">
      <c r="B240" s="56"/>
      <c r="C240" s="56"/>
      <c r="D240" s="76"/>
      <c r="E240" s="56"/>
      <c r="F240" s="56"/>
    </row>
    <row r="241" spans="2:6" x14ac:dyDescent="0.35">
      <c r="B241" s="56"/>
      <c r="C241" s="56"/>
      <c r="D241" s="76"/>
      <c r="E241" s="56"/>
      <c r="F241" s="56"/>
    </row>
    <row r="242" spans="2:6" x14ac:dyDescent="0.35">
      <c r="B242" s="56"/>
      <c r="C242" s="56"/>
      <c r="D242" s="76"/>
      <c r="E242" s="56"/>
      <c r="F242" s="56"/>
    </row>
    <row r="243" spans="2:6" x14ac:dyDescent="0.35">
      <c r="B243" s="56"/>
      <c r="C243" s="56"/>
      <c r="D243" s="76"/>
      <c r="E243" s="56"/>
      <c r="F243" s="56"/>
    </row>
    <row r="244" spans="2:6" x14ac:dyDescent="0.35">
      <c r="B244" s="56"/>
      <c r="C244" s="56"/>
      <c r="D244" s="76"/>
      <c r="E244" s="56"/>
      <c r="F244" s="56"/>
    </row>
    <row r="245" spans="2:6" x14ac:dyDescent="0.35">
      <c r="B245" s="56"/>
      <c r="C245" s="56"/>
      <c r="D245" s="76"/>
      <c r="E245" s="56"/>
      <c r="F245" s="56"/>
    </row>
    <row r="246" spans="2:6" x14ac:dyDescent="0.35">
      <c r="B246" s="56"/>
      <c r="C246" s="56"/>
      <c r="D246" s="76"/>
      <c r="E246" s="56"/>
      <c r="F246" s="56"/>
    </row>
    <row r="247" spans="2:6" x14ac:dyDescent="0.35">
      <c r="B247" s="56"/>
      <c r="C247" s="56"/>
      <c r="D247" s="76"/>
      <c r="E247" s="56"/>
      <c r="F247" s="56"/>
    </row>
    <row r="248" spans="2:6" x14ac:dyDescent="0.35">
      <c r="B248" s="56"/>
      <c r="C248" s="56"/>
      <c r="D248" s="76"/>
      <c r="E248" s="56"/>
      <c r="F248" s="56"/>
    </row>
    <row r="249" spans="2:6" x14ac:dyDescent="0.35">
      <c r="B249" s="56"/>
      <c r="C249" s="56"/>
      <c r="D249" s="76"/>
      <c r="E249" s="56"/>
      <c r="F249" s="56"/>
    </row>
    <row r="250" spans="2:6" x14ac:dyDescent="0.35">
      <c r="B250" s="56"/>
      <c r="C250" s="56"/>
      <c r="D250" s="76"/>
      <c r="E250" s="56"/>
      <c r="F250" s="56"/>
    </row>
    <row r="251" spans="2:6" x14ac:dyDescent="0.35">
      <c r="B251" s="56"/>
      <c r="C251" s="56"/>
      <c r="D251" s="76"/>
      <c r="E251" s="56"/>
      <c r="F251" s="56"/>
    </row>
    <row r="252" spans="2:6" x14ac:dyDescent="0.35">
      <c r="B252" s="56"/>
      <c r="C252" s="56"/>
      <c r="D252" s="76"/>
      <c r="E252" s="56"/>
      <c r="F252" s="56"/>
    </row>
    <row r="253" spans="2:6" x14ac:dyDescent="0.35">
      <c r="B253" s="56"/>
      <c r="C253" s="56"/>
      <c r="D253" s="76"/>
      <c r="E253" s="56"/>
      <c r="F253" s="56"/>
    </row>
    <row r="254" spans="2:6" x14ac:dyDescent="0.35">
      <c r="B254" s="56"/>
      <c r="C254" s="56"/>
      <c r="D254" s="76"/>
      <c r="E254" s="56"/>
      <c r="F254" s="56"/>
    </row>
    <row r="255" spans="2:6" x14ac:dyDescent="0.35">
      <c r="B255" s="56"/>
      <c r="C255" s="56"/>
      <c r="D255" s="76"/>
      <c r="E255" s="56"/>
      <c r="F255" s="56"/>
    </row>
    <row r="256" spans="2:6" x14ac:dyDescent="0.35">
      <c r="B256" s="56"/>
      <c r="C256" s="56"/>
      <c r="D256" s="76"/>
      <c r="E256" s="56"/>
      <c r="F256" s="56"/>
    </row>
    <row r="257" spans="2:6" x14ac:dyDescent="0.35">
      <c r="B257" s="56"/>
      <c r="C257" s="56"/>
      <c r="D257" s="76"/>
      <c r="E257" s="56"/>
      <c r="F257" s="56"/>
    </row>
    <row r="258" spans="2:6" x14ac:dyDescent="0.35">
      <c r="B258" s="56"/>
      <c r="C258" s="56"/>
      <c r="D258" s="76"/>
      <c r="E258" s="56"/>
      <c r="F258" s="56"/>
    </row>
    <row r="259" spans="2:6" x14ac:dyDescent="0.35">
      <c r="B259" s="56"/>
      <c r="C259" s="56"/>
      <c r="D259" s="76"/>
      <c r="E259" s="56"/>
      <c r="F259" s="56"/>
    </row>
    <row r="260" spans="2:6" x14ac:dyDescent="0.35">
      <c r="B260" s="56"/>
      <c r="C260" s="56"/>
      <c r="D260" s="76"/>
      <c r="E260" s="56"/>
      <c r="F260" s="56"/>
    </row>
    <row r="261" spans="2:6" x14ac:dyDescent="0.35">
      <c r="B261" s="56"/>
      <c r="C261" s="56"/>
      <c r="D261" s="76"/>
      <c r="E261" s="56"/>
      <c r="F261" s="56"/>
    </row>
    <row r="262" spans="2:6" x14ac:dyDescent="0.35">
      <c r="B262" s="56"/>
      <c r="C262" s="56"/>
      <c r="D262" s="76"/>
      <c r="E262" s="56"/>
      <c r="F262" s="56"/>
    </row>
    <row r="263" spans="2:6" x14ac:dyDescent="0.35">
      <c r="B263" s="56"/>
      <c r="C263" s="56"/>
      <c r="D263" s="76"/>
      <c r="E263" s="56"/>
      <c r="F263" s="56"/>
    </row>
    <row r="264" spans="2:6" x14ac:dyDescent="0.35">
      <c r="B264" s="56"/>
      <c r="C264" s="56"/>
      <c r="D264" s="76"/>
      <c r="E264" s="56"/>
      <c r="F264" s="56"/>
    </row>
    <row r="265" spans="2:6" x14ac:dyDescent="0.35">
      <c r="B265" s="56"/>
      <c r="C265" s="56"/>
      <c r="D265" s="76"/>
      <c r="E265" s="56"/>
      <c r="F265" s="56"/>
    </row>
    <row r="266" spans="2:6" x14ac:dyDescent="0.35">
      <c r="B266" s="56"/>
      <c r="C266" s="56"/>
      <c r="D266" s="76"/>
      <c r="E266" s="56"/>
      <c r="F266" s="56"/>
    </row>
    <row r="267" spans="2:6" x14ac:dyDescent="0.35">
      <c r="B267" s="56"/>
      <c r="C267" s="56"/>
      <c r="D267" s="76"/>
      <c r="E267" s="56"/>
      <c r="F267" s="56"/>
    </row>
    <row r="268" spans="2:6" x14ac:dyDescent="0.35">
      <c r="B268" s="56"/>
      <c r="C268" s="56"/>
      <c r="D268" s="76"/>
      <c r="E268" s="56"/>
      <c r="F268" s="56"/>
    </row>
    <row r="269" spans="2:6" x14ac:dyDescent="0.35">
      <c r="B269" s="56"/>
      <c r="C269" s="56"/>
      <c r="D269" s="76"/>
      <c r="E269" s="56"/>
      <c r="F269" s="56"/>
    </row>
    <row r="270" spans="2:6" x14ac:dyDescent="0.35">
      <c r="B270" s="56"/>
      <c r="C270" s="56"/>
      <c r="D270" s="76"/>
      <c r="E270" s="56"/>
      <c r="F270" s="56"/>
    </row>
    <row r="271" spans="2:6" x14ac:dyDescent="0.35">
      <c r="B271" s="56"/>
      <c r="C271" s="56"/>
      <c r="D271" s="76"/>
      <c r="E271" s="56"/>
      <c r="F271" s="56"/>
    </row>
    <row r="272" spans="2:6" x14ac:dyDescent="0.35">
      <c r="B272" s="56"/>
      <c r="C272" s="56"/>
      <c r="D272" s="76"/>
      <c r="E272" s="56"/>
      <c r="F272" s="56"/>
    </row>
    <row r="273" spans="2:6" x14ac:dyDescent="0.35">
      <c r="B273" s="56"/>
      <c r="C273" s="56"/>
      <c r="D273" s="76"/>
      <c r="E273" s="56"/>
      <c r="F273" s="56"/>
    </row>
    <row r="274" spans="2:6" x14ac:dyDescent="0.35">
      <c r="B274" s="56"/>
      <c r="C274" s="56"/>
      <c r="D274" s="76"/>
      <c r="E274" s="56"/>
      <c r="F274" s="56"/>
    </row>
    <row r="275" spans="2:6" x14ac:dyDescent="0.35">
      <c r="B275" s="56"/>
      <c r="C275" s="56"/>
      <c r="D275" s="76"/>
      <c r="E275" s="56"/>
      <c r="F275" s="56"/>
    </row>
    <row r="276" spans="2:6" x14ac:dyDescent="0.35">
      <c r="B276" s="56"/>
      <c r="C276" s="56"/>
      <c r="D276" s="76"/>
      <c r="E276" s="56"/>
      <c r="F276" s="56"/>
    </row>
    <row r="277" spans="2:6" x14ac:dyDescent="0.35">
      <c r="B277" s="56"/>
      <c r="C277" s="56"/>
      <c r="D277" s="76"/>
      <c r="E277" s="56"/>
      <c r="F277" s="56"/>
    </row>
    <row r="278" spans="2:6" x14ac:dyDescent="0.35">
      <c r="B278" s="56"/>
      <c r="C278" s="56"/>
      <c r="D278" s="76"/>
      <c r="E278" s="56"/>
      <c r="F278" s="56"/>
    </row>
    <row r="279" spans="2:6" x14ac:dyDescent="0.35">
      <c r="B279" s="56"/>
      <c r="C279" s="56"/>
      <c r="D279" s="76"/>
      <c r="E279" s="56"/>
      <c r="F279" s="56"/>
    </row>
    <row r="280" spans="2:6" x14ac:dyDescent="0.35">
      <c r="B280" s="56"/>
      <c r="C280" s="56"/>
      <c r="D280" s="76"/>
      <c r="E280" s="56"/>
      <c r="F280" s="56"/>
    </row>
    <row r="281" spans="2:6" x14ac:dyDescent="0.35">
      <c r="B281" s="56"/>
      <c r="C281" s="56"/>
      <c r="D281" s="76"/>
      <c r="E281" s="56"/>
      <c r="F281" s="56"/>
    </row>
    <row r="282" spans="2:6" x14ac:dyDescent="0.35">
      <c r="B282" s="56"/>
      <c r="C282" s="56"/>
      <c r="D282" s="76"/>
      <c r="E282" s="56"/>
      <c r="F282" s="56"/>
    </row>
    <row r="283" spans="2:6" x14ac:dyDescent="0.35">
      <c r="B283" s="56"/>
      <c r="C283" s="56"/>
      <c r="D283" s="76"/>
      <c r="E283" s="56"/>
      <c r="F283" s="56"/>
    </row>
    <row r="284" spans="2:6" x14ac:dyDescent="0.35">
      <c r="B284" s="56"/>
      <c r="C284" s="56"/>
      <c r="D284" s="76"/>
      <c r="E284" s="56"/>
      <c r="F284" s="56"/>
    </row>
    <row r="285" spans="2:6" x14ac:dyDescent="0.35">
      <c r="B285" s="56"/>
      <c r="C285" s="56"/>
      <c r="D285" s="76"/>
      <c r="E285" s="56"/>
      <c r="F285" s="56"/>
    </row>
    <row r="286" spans="2:6" x14ac:dyDescent="0.35">
      <c r="B286" s="56"/>
      <c r="C286" s="56"/>
      <c r="D286" s="76"/>
      <c r="E286" s="56"/>
      <c r="F286" s="56"/>
    </row>
    <row r="287" spans="2:6" x14ac:dyDescent="0.35">
      <c r="B287" s="56"/>
      <c r="C287" s="56"/>
      <c r="D287" s="76"/>
      <c r="E287" s="56"/>
      <c r="F287" s="56"/>
    </row>
    <row r="288" spans="2:6" x14ac:dyDescent="0.35">
      <c r="B288" s="56"/>
      <c r="C288" s="56"/>
      <c r="D288" s="76"/>
      <c r="E288" s="56"/>
      <c r="F288" s="56"/>
    </row>
    <row r="289" spans="2:6" x14ac:dyDescent="0.35">
      <c r="B289" s="56"/>
      <c r="C289" s="56"/>
      <c r="D289" s="76"/>
      <c r="E289" s="56"/>
      <c r="F289" s="56"/>
    </row>
    <row r="290" spans="2:6" x14ac:dyDescent="0.35">
      <c r="B290" s="56"/>
      <c r="C290" s="56"/>
      <c r="D290" s="76"/>
      <c r="E290" s="56"/>
      <c r="F290" s="56"/>
    </row>
    <row r="291" spans="2:6" x14ac:dyDescent="0.35">
      <c r="B291" s="56"/>
      <c r="C291" s="56"/>
      <c r="D291" s="76"/>
      <c r="E291" s="56"/>
      <c r="F291" s="56"/>
    </row>
    <row r="292" spans="2:6" x14ac:dyDescent="0.35">
      <c r="B292" s="56"/>
      <c r="C292" s="56"/>
      <c r="D292" s="76"/>
      <c r="E292" s="56"/>
      <c r="F292" s="56"/>
    </row>
    <row r="293" spans="2:6" x14ac:dyDescent="0.35">
      <c r="B293" s="56"/>
      <c r="C293" s="56"/>
      <c r="D293" s="76"/>
      <c r="E293" s="56"/>
      <c r="F293" s="56"/>
    </row>
    <row r="294" spans="2:6" x14ac:dyDescent="0.35">
      <c r="B294" s="56"/>
      <c r="C294" s="56"/>
      <c r="D294" s="76"/>
      <c r="E294" s="56"/>
      <c r="F294" s="56"/>
    </row>
    <row r="295" spans="2:6" x14ac:dyDescent="0.35">
      <c r="B295" s="56"/>
      <c r="C295" s="56"/>
      <c r="D295" s="76"/>
      <c r="E295" s="56"/>
      <c r="F295" s="56"/>
    </row>
    <row r="296" spans="2:6" x14ac:dyDescent="0.35">
      <c r="B296" s="56"/>
      <c r="C296" s="56"/>
      <c r="D296" s="76"/>
      <c r="E296" s="56"/>
      <c r="F296" s="56"/>
    </row>
    <row r="297" spans="2:6" x14ac:dyDescent="0.35">
      <c r="B297" s="56"/>
      <c r="C297" s="56"/>
      <c r="D297" s="76"/>
      <c r="E297" s="56"/>
      <c r="F297" s="56"/>
    </row>
    <row r="298" spans="2:6" x14ac:dyDescent="0.35">
      <c r="B298" s="56"/>
      <c r="C298" s="56"/>
      <c r="D298" s="76"/>
      <c r="E298" s="56"/>
      <c r="F298" s="56"/>
    </row>
    <row r="299" spans="2:6" x14ac:dyDescent="0.35">
      <c r="B299" s="56"/>
      <c r="C299" s="56"/>
      <c r="D299" s="76"/>
      <c r="E299" s="56"/>
      <c r="F299" s="56"/>
    </row>
    <row r="300" spans="2:6" x14ac:dyDescent="0.35">
      <c r="B300" s="56"/>
      <c r="C300" s="56"/>
      <c r="D300" s="76"/>
      <c r="E300" s="56"/>
      <c r="F300" s="56"/>
    </row>
    <row r="301" spans="2:6" x14ac:dyDescent="0.35">
      <c r="B301" s="56"/>
      <c r="C301" s="56"/>
      <c r="D301" s="76"/>
      <c r="E301" s="56"/>
      <c r="F301" s="56"/>
    </row>
    <row r="302" spans="2:6" x14ac:dyDescent="0.35">
      <c r="B302" s="56"/>
      <c r="C302" s="56"/>
      <c r="D302" s="76"/>
      <c r="E302" s="56"/>
      <c r="F302" s="56"/>
    </row>
    <row r="303" spans="2:6" x14ac:dyDescent="0.35">
      <c r="B303" s="56"/>
      <c r="C303" s="56"/>
      <c r="D303" s="76"/>
      <c r="E303" s="56"/>
      <c r="F303" s="56"/>
    </row>
    <row r="304" spans="2:6" x14ac:dyDescent="0.35">
      <c r="B304" s="56"/>
      <c r="C304" s="56"/>
      <c r="D304" s="76"/>
      <c r="E304" s="56"/>
      <c r="F304" s="56"/>
    </row>
    <row r="305" spans="2:6" x14ac:dyDescent="0.35">
      <c r="B305" s="56"/>
      <c r="C305" s="56"/>
      <c r="D305" s="76"/>
      <c r="E305" s="56"/>
      <c r="F305" s="56"/>
    </row>
    <row r="306" spans="2:6" x14ac:dyDescent="0.35">
      <c r="B306" s="56"/>
      <c r="C306" s="56"/>
      <c r="D306" s="76"/>
      <c r="E306" s="56"/>
      <c r="F306" s="56"/>
    </row>
    <row r="307" spans="2:6" x14ac:dyDescent="0.35">
      <c r="B307" s="56"/>
      <c r="C307" s="56"/>
      <c r="D307" s="76"/>
      <c r="E307" s="56"/>
      <c r="F307" s="56"/>
    </row>
    <row r="308" spans="2:6" x14ac:dyDescent="0.35">
      <c r="B308" s="56"/>
      <c r="C308" s="56"/>
      <c r="D308" s="76"/>
      <c r="E308" s="56"/>
      <c r="F308" s="56"/>
    </row>
    <row r="309" spans="2:6" x14ac:dyDescent="0.35">
      <c r="B309" s="56"/>
      <c r="C309" s="56"/>
      <c r="D309" s="76"/>
      <c r="E309" s="56"/>
      <c r="F309" s="56"/>
    </row>
    <row r="310" spans="2:6" x14ac:dyDescent="0.35">
      <c r="B310" s="56"/>
      <c r="C310" s="56"/>
      <c r="D310" s="76"/>
      <c r="E310" s="56"/>
      <c r="F310" s="56"/>
    </row>
    <row r="311" spans="2:6" x14ac:dyDescent="0.35">
      <c r="B311" s="56"/>
      <c r="C311" s="56"/>
      <c r="D311" s="76"/>
      <c r="E311" s="56"/>
      <c r="F311" s="56"/>
    </row>
    <row r="312" spans="2:6" x14ac:dyDescent="0.35">
      <c r="B312" s="56"/>
      <c r="C312" s="56"/>
      <c r="D312" s="76"/>
      <c r="E312" s="56"/>
      <c r="F312" s="56"/>
    </row>
    <row r="313" spans="2:6" x14ac:dyDescent="0.35">
      <c r="B313" s="56"/>
      <c r="C313" s="56"/>
      <c r="D313" s="76"/>
      <c r="E313" s="56"/>
      <c r="F313" s="56"/>
    </row>
    <row r="314" spans="2:6" x14ac:dyDescent="0.35">
      <c r="B314" s="56"/>
      <c r="C314" s="56"/>
      <c r="D314" s="76"/>
      <c r="E314" s="56"/>
      <c r="F314" s="56"/>
    </row>
    <row r="315" spans="2:6" x14ac:dyDescent="0.35">
      <c r="B315" s="56"/>
      <c r="C315" s="56"/>
      <c r="D315" s="76"/>
      <c r="E315" s="56"/>
      <c r="F315" s="56"/>
    </row>
    <row r="316" spans="2:6" x14ac:dyDescent="0.35">
      <c r="B316" s="56"/>
      <c r="C316" s="56"/>
      <c r="D316" s="76"/>
      <c r="E316" s="56"/>
      <c r="F316" s="56"/>
    </row>
    <row r="317" spans="2:6" x14ac:dyDescent="0.35">
      <c r="B317" s="56"/>
      <c r="C317" s="56"/>
      <c r="D317" s="76"/>
      <c r="E317" s="56"/>
      <c r="F317" s="56"/>
    </row>
    <row r="318" spans="2:6" x14ac:dyDescent="0.35">
      <c r="B318" s="56"/>
      <c r="C318" s="56"/>
      <c r="D318" s="76"/>
      <c r="E318" s="56"/>
      <c r="F318" s="56"/>
    </row>
    <row r="319" spans="2:6" x14ac:dyDescent="0.35">
      <c r="B319" s="56"/>
      <c r="C319" s="56"/>
      <c r="D319" s="76"/>
      <c r="E319" s="56"/>
      <c r="F319" s="56"/>
    </row>
    <row r="320" spans="2:6" x14ac:dyDescent="0.35">
      <c r="B320" s="56"/>
      <c r="C320" s="56"/>
      <c r="D320" s="76"/>
      <c r="E320" s="56"/>
      <c r="F320" s="56"/>
    </row>
    <row r="321" spans="2:6" x14ac:dyDescent="0.35">
      <c r="B321" s="56"/>
      <c r="C321" s="56"/>
      <c r="D321" s="76"/>
      <c r="E321" s="56"/>
      <c r="F321" s="56"/>
    </row>
    <row r="322" spans="2:6" x14ac:dyDescent="0.35">
      <c r="B322" s="56"/>
      <c r="C322" s="56"/>
      <c r="D322" s="76"/>
      <c r="E322" s="56"/>
      <c r="F322" s="56"/>
    </row>
    <row r="323" spans="2:6" x14ac:dyDescent="0.35">
      <c r="B323" s="56"/>
      <c r="C323" s="56"/>
      <c r="D323" s="76"/>
      <c r="E323" s="56"/>
      <c r="F323" s="56"/>
    </row>
    <row r="324" spans="2:6" x14ac:dyDescent="0.35">
      <c r="B324" s="56"/>
      <c r="C324" s="56"/>
      <c r="D324" s="76"/>
      <c r="E324" s="56"/>
      <c r="F324" s="56"/>
    </row>
    <row r="325" spans="2:6" x14ac:dyDescent="0.35">
      <c r="B325" s="56"/>
      <c r="C325" s="56"/>
      <c r="D325" s="76"/>
      <c r="E325" s="56"/>
      <c r="F325" s="56"/>
    </row>
    <row r="326" spans="2:6" x14ac:dyDescent="0.35">
      <c r="B326" s="56"/>
      <c r="C326" s="56"/>
      <c r="D326" s="76"/>
      <c r="E326" s="56"/>
      <c r="F326" s="56"/>
    </row>
    <row r="327" spans="2:6" x14ac:dyDescent="0.35">
      <c r="B327" s="56"/>
      <c r="C327" s="56"/>
      <c r="D327" s="76"/>
      <c r="E327" s="56"/>
      <c r="F327" s="56"/>
    </row>
    <row r="328" spans="2:6" x14ac:dyDescent="0.35">
      <c r="B328" s="56"/>
      <c r="C328" s="56"/>
      <c r="D328" s="76"/>
      <c r="E328" s="56"/>
      <c r="F328" s="56"/>
    </row>
    <row r="329" spans="2:6" x14ac:dyDescent="0.35">
      <c r="B329" s="56"/>
      <c r="C329" s="56"/>
      <c r="D329" s="76"/>
      <c r="E329" s="56"/>
      <c r="F329" s="56"/>
    </row>
    <row r="330" spans="2:6" x14ac:dyDescent="0.35">
      <c r="B330" s="56"/>
      <c r="C330" s="56"/>
      <c r="D330" s="76"/>
      <c r="E330" s="56"/>
      <c r="F330" s="56"/>
    </row>
    <row r="331" spans="2:6" x14ac:dyDescent="0.35">
      <c r="B331" s="56"/>
      <c r="C331" s="56"/>
      <c r="D331" s="76"/>
      <c r="E331" s="56"/>
      <c r="F331" s="56"/>
    </row>
    <row r="332" spans="2:6" x14ac:dyDescent="0.35">
      <c r="B332" s="56"/>
      <c r="C332" s="56"/>
      <c r="D332" s="76"/>
      <c r="E332" s="56"/>
      <c r="F332" s="56"/>
    </row>
  </sheetData>
  <mergeCells count="1">
    <mergeCell ref="B2:C2"/>
  </mergeCells>
  <dataValidations count="1">
    <dataValidation type="whole" allowBlank="1" showInputMessage="1" showErrorMessage="1" sqref="D81:D332" xr:uid="{47523B53-B5F8-4FC8-9514-CC748E0B409F}">
      <formula1>1</formula1>
      <formula2>300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25CB8941-03BC-4E5D-AE86-ECE442FF999F}">
            <xm:f>_xlfn.CEILING.MATH((ROW()-80)/'League Settings'!$I$2)&gt;SUM('League Settings'!$F$4:$F$11)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B81:F332</xm:sqref>
        </x14:conditionalFormatting>
        <x14:conditionalFormatting xmlns:xm="http://schemas.microsoft.com/office/excel/2006/main">
          <x14:cfRule type="expression" priority="54" id="{00000000-000E-0000-0500-000006000000}">
            <xm:f>ISNUMBER(MATCH($E4,'Live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B4:E33</xm:sqref>
        </x14:conditionalFormatting>
        <x14:conditionalFormatting xmlns:xm="http://schemas.microsoft.com/office/excel/2006/main">
          <x14:cfRule type="expression" priority="55" id="{00000000-000E-0000-0500-000005000000}">
            <xm:f>ISNUMBER(MATCH($J4,'Live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G4:J78</xm:sqref>
        </x14:conditionalFormatting>
        <x14:conditionalFormatting xmlns:xm="http://schemas.microsoft.com/office/excel/2006/main">
          <x14:cfRule type="expression" priority="56" id="{00000000-000E-0000-0500-000004000000}">
            <xm:f>ISNUMBER(MATCH($O4,'Live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L4:O78</xm:sqref>
        </x14:conditionalFormatting>
        <x14:conditionalFormatting xmlns:xm="http://schemas.microsoft.com/office/excel/2006/main">
          <x14:cfRule type="expression" priority="57" id="{00000000-000E-0000-0500-000003000000}">
            <xm:f>ISNUMBER(MATCH($T4,'Live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Q4:T33</xm:sqref>
        </x14:conditionalFormatting>
        <x14:conditionalFormatting xmlns:xm="http://schemas.microsoft.com/office/excel/2006/main">
          <x14:cfRule type="expression" priority="58" id="{00000000-000E-0000-0500-000002000000}">
            <xm:f>ISNUMBER(MATCH($Y4,'Live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V4:Y23</xm:sqref>
        </x14:conditionalFormatting>
        <x14:conditionalFormatting xmlns:xm="http://schemas.microsoft.com/office/excel/2006/main">
          <x14:cfRule type="expression" priority="60" id="{00000000-000E-0000-0500-000001000000}">
            <xm:f>ISNUMBER(MATCH($AD4,'Live Draft Picks'!$D$3:$D$252,0))</xm:f>
            <x14:dxf>
              <fill>
                <patternFill>
                  <bgColor rgb="FFFF0000"/>
                </patternFill>
              </fill>
            </x14:dxf>
          </x14:cfRule>
          <xm:sqref>AA4:AD23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053-21AA-413E-AFF1-7723FB64B506}">
  <dimension ref="B1:N254"/>
  <sheetViews>
    <sheetView tabSelected="1" topLeftCell="A35" workbookViewId="0">
      <selection activeCell="K41" sqref="K41"/>
    </sheetView>
  </sheetViews>
  <sheetFormatPr defaultRowHeight="14.5" x14ac:dyDescent="0.35"/>
  <cols>
    <col min="1" max="1" width="1.453125" bestFit="1" customWidth="1"/>
    <col min="2" max="2" width="5.453125" bestFit="1" customWidth="1"/>
    <col min="3" max="3" width="6.26953125" bestFit="1" customWidth="1"/>
    <col min="4" max="4" width="4.36328125" bestFit="1" customWidth="1"/>
    <col min="5" max="5" width="25.36328125" bestFit="1" customWidth="1"/>
    <col min="6" max="6" width="4" bestFit="1" customWidth="1"/>
    <col min="7" max="7" width="1.453125" bestFit="1" customWidth="1"/>
    <col min="10" max="10" width="4.36328125" bestFit="1" customWidth="1"/>
    <col min="11" max="11" width="25.36328125" bestFit="1" customWidth="1"/>
    <col min="12" max="12" width="4" bestFit="1" customWidth="1"/>
    <col min="13" max="13" width="1.453125" bestFit="1" customWidth="1"/>
    <col min="14" max="14" width="9.6328125" bestFit="1" customWidth="1"/>
  </cols>
  <sheetData>
    <row r="1" spans="2:14" ht="7.5" customHeight="1" thickBot="1" x14ac:dyDescent="0.4"/>
    <row r="2" spans="2:14" ht="15" thickBot="1" x14ac:dyDescent="0.4">
      <c r="B2" s="63" t="s">
        <v>33</v>
      </c>
      <c r="C2" s="65" t="s">
        <v>931</v>
      </c>
      <c r="D2" s="65" t="s">
        <v>917</v>
      </c>
      <c r="E2" s="65" t="s">
        <v>932</v>
      </c>
      <c r="F2" s="64" t="s">
        <v>32</v>
      </c>
      <c r="G2" s="56"/>
      <c r="H2" s="112" t="s">
        <v>933</v>
      </c>
      <c r="I2" s="113"/>
      <c r="J2" s="1"/>
      <c r="K2" s="1"/>
      <c r="L2" s="1"/>
      <c r="N2" s="78" t="s">
        <v>1356</v>
      </c>
    </row>
    <row r="3" spans="2:14" ht="15" thickBot="1" x14ac:dyDescent="0.4">
      <c r="B3" s="12" t="str">
        <f>INDEX('League Settings'!$H$5:$H$18,IF(MOD(C3,2)=0,'League Settings'!$I$2-MOD(ROW()-3,'League Settings'!$I$2),MOD(ROW()-3,'League Settings'!$I$2)+1))</f>
        <v>1st</v>
      </c>
      <c r="C3" s="32">
        <f>CEILING((ROW()-2)/'League Settings'!$I$2,1)</f>
        <v>1</v>
      </c>
      <c r="D3" s="45"/>
      <c r="E3" s="37" t="str">
        <f>IF((D3)&gt;0,INDEX('Default Rankings'!$B$3:$E$302,'Live Draft Picks'!D3,2) &amp; " " &amp; INDEX('Default Rankings'!$B$3:$E$302,'Live Draft Picks'!D3,3),"")</f>
        <v/>
      </c>
      <c r="F3" s="38" t="str">
        <f>IF((D3)&gt;0,INDEX('Default Rankings'!$B$3:$E$302,'Live Draft Picks'!D3,4),"")</f>
        <v/>
      </c>
      <c r="H3" s="114" t="s">
        <v>934</v>
      </c>
      <c r="I3" s="115" t="s">
        <v>937</v>
      </c>
      <c r="J3" s="116" t="s">
        <v>917</v>
      </c>
      <c r="K3" s="116" t="s">
        <v>932</v>
      </c>
      <c r="L3" s="110" t="s">
        <v>32</v>
      </c>
      <c r="N3" s="79">
        <f>_xlfn.FLOOR.MATH(COUNTIF('Live Draft Picks'!D3:D254,"&gt;0")/'League Settings'!I2+1)</f>
        <v>1</v>
      </c>
    </row>
    <row r="4" spans="2:14" x14ac:dyDescent="0.35">
      <c r="B4" s="12" t="str">
        <f>INDEX('League Settings'!$H$5:$H$18,IF(MOD(C4,2)=0,'League Settings'!$I$2-MOD(ROW()-3,'League Settings'!$I$2),MOD(ROW()-3,'League Settings'!$I$2)+1))</f>
        <v>2nd</v>
      </c>
      <c r="C4" s="32">
        <f>CEILING((ROW()-2)/'League Settings'!$I$2,1)</f>
        <v>1</v>
      </c>
      <c r="D4" s="45"/>
      <c r="E4" s="37" t="str">
        <f>IF((D4)&gt;0,INDEX('Default Rankings'!$B$3:$E$302,'Live Draft Picks'!D4,2) &amp; " " &amp; INDEX('Default Rankings'!$B$3:$E$302,'Live Draft Picks'!D4,3),"")</f>
        <v/>
      </c>
      <c r="F4" s="38" t="str">
        <f>IF((D4)&gt;0,INDEX('Default Rankings'!$B$3:$E$302,'Live Draft Picks'!D4,4),"")</f>
        <v/>
      </c>
      <c r="H4" s="114"/>
      <c r="I4" s="115"/>
      <c r="J4" s="117"/>
      <c r="K4" s="117"/>
      <c r="L4" s="111"/>
    </row>
    <row r="5" spans="2:14" x14ac:dyDescent="0.35">
      <c r="B5" s="12" t="str">
        <f>INDEX('League Settings'!$H$5:$H$18,IF(MOD(C5,2)=0,'League Settings'!$I$2-MOD(ROW()-3,'League Settings'!$I$2),MOD(ROW()-3,'League Settings'!$I$2)+1))</f>
        <v>3rd</v>
      </c>
      <c r="C5" s="32">
        <f>CEILING((ROW()-2)/'League Settings'!$I$2,1)</f>
        <v>1</v>
      </c>
      <c r="D5" s="45"/>
      <c r="E5" s="37" t="str">
        <f>IF((D5)&gt;0,INDEX('Default Rankings'!$B$3:$E$302,'Live Draft Picks'!D5,2) &amp; " " &amp; INDEX('Default Rankings'!$B$3:$E$302,'Live Draft Picks'!D5,3),"")</f>
        <v/>
      </c>
      <c r="F5" s="38" t="str">
        <f>IF((D5)&gt;0,INDEX('Default Rankings'!$B$3:$E$302,'Live Draft Picks'!D5,4),"")</f>
        <v/>
      </c>
      <c r="H5" s="114"/>
      <c r="I5" s="115"/>
      <c r="J5" s="117"/>
      <c r="K5" s="117"/>
      <c r="L5" s="111"/>
    </row>
    <row r="6" spans="2:14" x14ac:dyDescent="0.35">
      <c r="B6" s="12" t="str">
        <f>INDEX('League Settings'!$H$5:$H$18,IF(MOD(C6,2)=0,'League Settings'!$I$2-MOD(ROW()-3,'League Settings'!$I$2),MOD(ROW()-3,'League Settings'!$I$2)+1))</f>
        <v>4th</v>
      </c>
      <c r="C6" s="32">
        <f>CEILING((ROW()-2)/'League Settings'!$I$2,1)</f>
        <v>1</v>
      </c>
      <c r="D6" s="45"/>
      <c r="E6" s="37" t="str">
        <f>IF((D6)&gt;0,INDEX('Default Rankings'!$B$3:$E$302,'Live Draft Picks'!D6,2) &amp; " " &amp; INDEX('Default Rankings'!$B$3:$E$302,'Live Draft Picks'!D6,3),"")</f>
        <v/>
      </c>
      <c r="F6" s="38" t="str">
        <f>IF((D6)&gt;0,INDEX('Default Rankings'!$B$3:$E$302,'Live Draft Picks'!D6,4),"")</f>
        <v/>
      </c>
      <c r="H6" s="41">
        <v>0.65</v>
      </c>
      <c r="I6" s="43"/>
      <c r="J6" s="37">
        <v>1</v>
      </c>
      <c r="K6" s="37" t="str">
        <f>IF((J6)&gt;0,INDEX('Default Rankings'!$B$3:$E$302,'Live Draft Picks'!J6,2) &amp; " " &amp; INDEX('Default Rankings'!$B$3:$E$302,'Live Draft Picks'!J6,3),"")</f>
        <v>Saquon Barkley NYG</v>
      </c>
      <c r="L6" s="38" t="str">
        <f>IF((J6)&gt;0,INDEX('Default Rankings'!$B$3:$E$302,'Live Draft Picks'!J6,4),"")</f>
        <v>RB</v>
      </c>
    </row>
    <row r="7" spans="2:14" x14ac:dyDescent="0.35">
      <c r="B7" s="12" t="str">
        <f>INDEX('League Settings'!$H$5:$H$18,IF(MOD(C7,2)=0,'League Settings'!$I$2-MOD(ROW()-3,'League Settings'!$I$2),MOD(ROW()-3,'League Settings'!$I$2)+1))</f>
        <v>5th</v>
      </c>
      <c r="C7" s="32">
        <f>CEILING((ROW()-2)/'League Settings'!$I$2,1)</f>
        <v>1</v>
      </c>
      <c r="D7" s="45"/>
      <c r="E7" s="37" t="str">
        <f>IF((D7)&gt;0,INDEX('Default Rankings'!$B$3:$E$302,'Live Draft Picks'!D7,2) &amp; " " &amp; INDEX('Default Rankings'!$B$3:$E$302,'Live Draft Picks'!D7,3),"")</f>
        <v/>
      </c>
      <c r="F7" s="38" t="str">
        <f>IF((D7)&gt;0,INDEX('Default Rankings'!$B$3:$E$302,'Live Draft Picks'!D7,4),"")</f>
        <v/>
      </c>
      <c r="H7" s="41">
        <v>0.75</v>
      </c>
      <c r="I7" s="43"/>
      <c r="J7" s="37">
        <v>2</v>
      </c>
      <c r="K7" s="37" t="str">
        <f>IF((J7)&gt;0,INDEX('Default Rankings'!$B$3:$E$302,'Live Draft Picks'!J7,2) &amp; " " &amp; INDEX('Default Rankings'!$B$3:$E$302,'Live Draft Picks'!J7,3),"")</f>
        <v>Christian McCaffrey CAR</v>
      </c>
      <c r="L7" s="38" t="str">
        <f>IF((J7)&gt;0,INDEX('Default Rankings'!$B$3:$E$302,'Live Draft Picks'!J7,4),"")</f>
        <v>RB</v>
      </c>
    </row>
    <row r="8" spans="2:14" x14ac:dyDescent="0.35">
      <c r="B8" s="12" t="str">
        <f>INDEX('League Settings'!$H$5:$H$18,IF(MOD(C8,2)=0,'League Settings'!$I$2-MOD(ROW()-3,'League Settings'!$I$2),MOD(ROW()-3,'League Settings'!$I$2)+1))</f>
        <v>6th</v>
      </c>
      <c r="C8" s="32">
        <f>CEILING((ROW()-2)/'League Settings'!$I$2,1)</f>
        <v>1</v>
      </c>
      <c r="D8" s="45"/>
      <c r="E8" s="37" t="str">
        <f>IF((D8)&gt;0,INDEX('Default Rankings'!$B$3:$E$302,'Live Draft Picks'!D8,2) &amp; " " &amp; INDEX('Default Rankings'!$B$3:$E$302,'Live Draft Picks'!D8,3),"")</f>
        <v/>
      </c>
      <c r="F8" s="38" t="str">
        <f>IF((D8)&gt;0,INDEX('Default Rankings'!$B$3:$E$302,'Live Draft Picks'!D8,4),"")</f>
        <v/>
      </c>
      <c r="H8" s="41">
        <v>0.85</v>
      </c>
      <c r="I8" s="43"/>
      <c r="J8" s="37">
        <v>3</v>
      </c>
      <c r="K8" s="37" t="str">
        <f>IF((J8)&gt;0,INDEX('Default Rankings'!$B$3:$E$302,'Live Draft Picks'!J8,2) &amp; " " &amp; INDEX('Default Rankings'!$B$3:$E$302,'Live Draft Picks'!J8,3),"")</f>
        <v>Alvin Kamara NO</v>
      </c>
      <c r="L8" s="38" t="str">
        <f>IF((J8)&gt;0,INDEX('Default Rankings'!$B$3:$E$302,'Live Draft Picks'!J8,4),"")</f>
        <v>RB</v>
      </c>
    </row>
    <row r="9" spans="2:14" x14ac:dyDescent="0.35">
      <c r="B9" s="12" t="str">
        <f>INDEX('League Settings'!$H$5:$H$18,IF(MOD(C9,2)=0,'League Settings'!$I$2-MOD(ROW()-3,'League Settings'!$I$2),MOD(ROW()-3,'League Settings'!$I$2)+1))</f>
        <v>7th</v>
      </c>
      <c r="C9" s="32">
        <f>CEILING((ROW()-2)/'League Settings'!$I$2,1)</f>
        <v>1</v>
      </c>
      <c r="D9" s="45"/>
      <c r="E9" s="37" t="str">
        <f>IF((D9)&gt;0,INDEX('Default Rankings'!$B$3:$E$302,'Live Draft Picks'!D9,2) &amp; " " &amp; INDEX('Default Rankings'!$B$3:$E$302,'Live Draft Picks'!D9,3),"")</f>
        <v/>
      </c>
      <c r="F9" s="38" t="str">
        <f>IF((D9)&gt;0,INDEX('Default Rankings'!$B$3:$E$302,'Live Draft Picks'!D9,4),"")</f>
        <v/>
      </c>
      <c r="H9" s="41">
        <v>0.15</v>
      </c>
      <c r="I9" s="43"/>
      <c r="J9" s="37">
        <v>4</v>
      </c>
      <c r="K9" s="37" t="str">
        <f>IF((J9)&gt;0,INDEX('Default Rankings'!$B$3:$E$302,'Live Draft Picks'!J9,2) &amp; " " &amp; INDEX('Default Rankings'!$B$3:$E$302,'Live Draft Picks'!J9,3),"")</f>
        <v>Ezekiel Elliott DAL</v>
      </c>
      <c r="L9" s="38" t="str">
        <f>IF((J9)&gt;0,INDEX('Default Rankings'!$B$3:$E$302,'Live Draft Picks'!J9,4),"")</f>
        <v>RB</v>
      </c>
    </row>
    <row r="10" spans="2:14" x14ac:dyDescent="0.35">
      <c r="B10" s="12" t="str">
        <f>INDEX('League Settings'!$H$5:$H$18,IF(MOD(C10,2)=0,'League Settings'!$I$2-MOD(ROW()-3,'League Settings'!$I$2),MOD(ROW()-3,'League Settings'!$I$2)+1))</f>
        <v>8th</v>
      </c>
      <c r="C10" s="32">
        <f>CEILING((ROW()-2)/'League Settings'!$I$2,1)</f>
        <v>1</v>
      </c>
      <c r="D10" s="45"/>
      <c r="E10" s="37" t="str">
        <f>IF((D10)&gt;0,INDEX('Default Rankings'!$B$3:$E$302,'Live Draft Picks'!D10,2) &amp; " " &amp; INDEX('Default Rankings'!$B$3:$E$302,'Live Draft Picks'!D10,3),"")</f>
        <v/>
      </c>
      <c r="F10" s="38" t="str">
        <f>IF((D10)&gt;0,INDEX('Default Rankings'!$B$3:$E$302,'Live Draft Picks'!D10,4),"")</f>
        <v/>
      </c>
      <c r="H10" s="41">
        <v>0.43</v>
      </c>
      <c r="I10" s="43"/>
      <c r="J10" s="37">
        <v>5</v>
      </c>
      <c r="K10" s="37" t="str">
        <f>IF((J10)&gt;0,INDEX('Default Rankings'!$B$3:$E$302,'Live Draft Picks'!J10,2) &amp; " " &amp; INDEX('Default Rankings'!$B$3:$E$302,'Live Draft Picks'!J10,3),"")</f>
        <v>David Johnson ARI</v>
      </c>
      <c r="L10" s="38" t="str">
        <f>IF((J10)&gt;0,INDEX('Default Rankings'!$B$3:$E$302,'Live Draft Picks'!J10,4),"")</f>
        <v>RB</v>
      </c>
    </row>
    <row r="11" spans="2:14" x14ac:dyDescent="0.35">
      <c r="B11" s="12" t="str">
        <f>INDEX('League Settings'!$H$5:$H$18,IF(MOD(C11,2)=0,'League Settings'!$I$2-MOD(ROW()-3,'League Settings'!$I$2),MOD(ROW()-3,'League Settings'!$I$2)+1))</f>
        <v>9th</v>
      </c>
      <c r="C11" s="32">
        <f>CEILING((ROW()-2)/'League Settings'!$I$2,1)</f>
        <v>1</v>
      </c>
      <c r="D11" s="45"/>
      <c r="E11" s="37" t="str">
        <f>IF((D11)&gt;0,INDEX('Default Rankings'!$B$3:$E$302,'Live Draft Picks'!D11,2) &amp; " " &amp; INDEX('Default Rankings'!$B$3:$E$302,'Live Draft Picks'!D11,3),"")</f>
        <v/>
      </c>
      <c r="F11" s="38" t="str">
        <f>IF((D11)&gt;0,INDEX('Default Rankings'!$B$3:$E$302,'Live Draft Picks'!D11,4),"")</f>
        <v/>
      </c>
      <c r="H11" s="41">
        <v>0.45</v>
      </c>
      <c r="I11" s="43"/>
      <c r="J11" s="37">
        <v>6</v>
      </c>
      <c r="K11" s="37" t="str">
        <f>IF((J11)&gt;0,INDEX('Default Rankings'!$B$3:$E$302,'Live Draft Picks'!J11,2) &amp; " " &amp; INDEX('Default Rankings'!$B$3:$E$302,'Live Draft Picks'!J11,3),"")</f>
        <v>Le'Veon Bell NYJ</v>
      </c>
      <c r="L11" s="38" t="str">
        <f>IF((J11)&gt;0,INDEX('Default Rankings'!$B$3:$E$302,'Live Draft Picks'!J11,4),"")</f>
        <v>RB</v>
      </c>
    </row>
    <row r="12" spans="2:14" ht="15" thickBot="1" x14ac:dyDescent="0.4">
      <c r="B12" s="12" t="str">
        <f>INDEX('League Settings'!$H$5:$H$18,IF(MOD(C12,2)=0,'League Settings'!$I$2-MOD(ROW()-3,'League Settings'!$I$2),MOD(ROW()-3,'League Settings'!$I$2)+1))</f>
        <v>10th</v>
      </c>
      <c r="C12" s="32">
        <f>CEILING((ROW()-2)/'League Settings'!$I$2,1)</f>
        <v>1</v>
      </c>
      <c r="D12" s="45"/>
      <c r="E12" s="37" t="str">
        <f>IF((D12)&gt;0,INDEX('Default Rankings'!$B$3:$E$302,'Live Draft Picks'!D12,2) &amp; " " &amp; INDEX('Default Rankings'!$B$3:$E$302,'Live Draft Picks'!D12,3),"")</f>
        <v/>
      </c>
      <c r="F12" s="38" t="str">
        <f>IF((D12)&gt;0,INDEX('Default Rankings'!$B$3:$E$302,'Live Draft Picks'!D12,4),"")</f>
        <v/>
      </c>
      <c r="H12" s="42">
        <v>0.55000000000000004</v>
      </c>
      <c r="I12" s="44"/>
      <c r="J12" s="39">
        <v>7</v>
      </c>
      <c r="K12" s="39" t="str">
        <f>IF((J12)&gt;0,INDEX('Default Rankings'!$B$3:$E$302,'Live Draft Picks'!J12,2) &amp; " " &amp; INDEX('Default Rankings'!$B$3:$E$302,'Live Draft Picks'!J12,3),"")</f>
        <v>DeAndre Hopkins HOU</v>
      </c>
      <c r="L12" s="40" t="str">
        <f>IF((J12)&gt;0,INDEX('Default Rankings'!$B$3:$E$302,'Live Draft Picks'!J12,4),"")</f>
        <v>WR</v>
      </c>
    </row>
    <row r="13" spans="2:14" x14ac:dyDescent="0.35">
      <c r="B13" s="12" t="str">
        <f>INDEX('League Settings'!$H$5:$H$18,IF(MOD(C13,2)=0,'League Settings'!$I$2-MOD(ROW()-3,'League Settings'!$I$2),MOD(ROW()-3,'League Settings'!$I$2)+1))</f>
        <v>10th</v>
      </c>
      <c r="C13" s="32">
        <f>CEILING((ROW()-2)/'League Settings'!$I$2,1)</f>
        <v>2</v>
      </c>
      <c r="D13" s="45"/>
      <c r="E13" s="37" t="str">
        <f>IF((D13)&gt;0,INDEX('Default Rankings'!$B$3:$E$302,'Live Draft Picks'!D13,2) &amp; " " &amp; INDEX('Default Rankings'!$B$3:$E$302,'Live Draft Picks'!D13,3),"")</f>
        <v/>
      </c>
      <c r="F13" s="38" t="str">
        <f>IF((D13)&gt;0,INDEX('Default Rankings'!$B$3:$E$302,'Live Draft Picks'!D13,4),"")</f>
        <v/>
      </c>
    </row>
    <row r="14" spans="2:14" x14ac:dyDescent="0.35">
      <c r="B14" s="12" t="str">
        <f>INDEX('League Settings'!$H$5:$H$18,IF(MOD(C14,2)=0,'League Settings'!$I$2-MOD(ROW()-3,'League Settings'!$I$2),MOD(ROW()-3,'League Settings'!$I$2)+1))</f>
        <v>9th</v>
      </c>
      <c r="C14" s="32">
        <f>CEILING((ROW()-2)/'League Settings'!$I$2,1)</f>
        <v>2</v>
      </c>
      <c r="D14" s="45"/>
      <c r="E14" s="37" t="str">
        <f>IF((D14)&gt;0,INDEX('Default Rankings'!$B$3:$E$302,'Live Draft Picks'!D14,2) &amp; " " &amp; INDEX('Default Rankings'!$B$3:$E$302,'Live Draft Picks'!D14,3),"")</f>
        <v/>
      </c>
      <c r="F14" s="38" t="str">
        <f>IF((D14)&gt;0,INDEX('Default Rankings'!$B$3:$E$302,'Live Draft Picks'!D14,4),"")</f>
        <v/>
      </c>
    </row>
    <row r="15" spans="2:14" x14ac:dyDescent="0.35">
      <c r="B15" s="12" t="str">
        <f>INDEX('League Settings'!$H$5:$H$18,IF(MOD(C15,2)=0,'League Settings'!$I$2-MOD(ROW()-3,'League Settings'!$I$2),MOD(ROW()-3,'League Settings'!$I$2)+1))</f>
        <v>8th</v>
      </c>
      <c r="C15" s="32">
        <f>CEILING((ROW()-2)/'League Settings'!$I$2,1)</f>
        <v>2</v>
      </c>
      <c r="D15" s="45"/>
      <c r="E15" s="37" t="str">
        <f>IF((D15)&gt;0,INDEX('Default Rankings'!$B$3:$E$302,'Live Draft Picks'!D15,2) &amp; " " &amp; INDEX('Default Rankings'!$B$3:$E$302,'Live Draft Picks'!D15,3),"")</f>
        <v/>
      </c>
      <c r="F15" s="38" t="str">
        <f>IF((D15)&gt;0,INDEX('Default Rankings'!$B$3:$E$302,'Live Draft Picks'!D15,4),"")</f>
        <v/>
      </c>
    </row>
    <row r="16" spans="2:14" x14ac:dyDescent="0.35">
      <c r="B16" s="12" t="str">
        <f>INDEX('League Settings'!$H$5:$H$18,IF(MOD(C16,2)=0,'League Settings'!$I$2-MOD(ROW()-3,'League Settings'!$I$2),MOD(ROW()-3,'League Settings'!$I$2)+1))</f>
        <v>7th</v>
      </c>
      <c r="C16" s="32">
        <f>CEILING((ROW()-2)/'League Settings'!$I$2,1)</f>
        <v>2</v>
      </c>
      <c r="D16" s="45"/>
      <c r="E16" s="37" t="str">
        <f>IF((D16)&gt;0,INDEX('Default Rankings'!$B$3:$E$302,'Live Draft Picks'!D16,2) &amp; " " &amp; INDEX('Default Rankings'!$B$3:$E$302,'Live Draft Picks'!D16,3),"")</f>
        <v/>
      </c>
      <c r="F16" s="38" t="str">
        <f>IF((D16)&gt;0,INDEX('Default Rankings'!$B$3:$E$302,'Live Draft Picks'!D16,4),"")</f>
        <v/>
      </c>
    </row>
    <row r="17" spans="2:6" x14ac:dyDescent="0.35">
      <c r="B17" s="12" t="str">
        <f>INDEX('League Settings'!$H$5:$H$18,IF(MOD(C17,2)=0,'League Settings'!$I$2-MOD(ROW()-3,'League Settings'!$I$2),MOD(ROW()-3,'League Settings'!$I$2)+1))</f>
        <v>6th</v>
      </c>
      <c r="C17" s="32">
        <f>CEILING((ROW()-2)/'League Settings'!$I$2,1)</f>
        <v>2</v>
      </c>
      <c r="D17" s="45"/>
      <c r="E17" s="37" t="str">
        <f>IF((D17)&gt;0,INDEX('Default Rankings'!$B$3:$E$302,'Live Draft Picks'!D17,2) &amp; " " &amp; INDEX('Default Rankings'!$B$3:$E$302,'Live Draft Picks'!D17,3),"")</f>
        <v/>
      </c>
      <c r="F17" s="38" t="str">
        <f>IF((D17)&gt;0,INDEX('Default Rankings'!$B$3:$E$302,'Live Draft Picks'!D17,4),"")</f>
        <v/>
      </c>
    </row>
    <row r="18" spans="2:6" x14ac:dyDescent="0.35">
      <c r="B18" s="12" t="str">
        <f>INDEX('League Settings'!$H$5:$H$18,IF(MOD(C18,2)=0,'League Settings'!$I$2-MOD(ROW()-3,'League Settings'!$I$2),MOD(ROW()-3,'League Settings'!$I$2)+1))</f>
        <v>5th</v>
      </c>
      <c r="C18" s="32">
        <f>CEILING((ROW()-2)/'League Settings'!$I$2,1)</f>
        <v>2</v>
      </c>
      <c r="D18" s="45"/>
      <c r="E18" s="37" t="str">
        <f>IF((D18)&gt;0,INDEX('Default Rankings'!$B$3:$E$302,'Live Draft Picks'!D18,2) &amp; " " &amp; INDEX('Default Rankings'!$B$3:$E$302,'Live Draft Picks'!D18,3),"")</f>
        <v/>
      </c>
      <c r="F18" s="38" t="str">
        <f>IF((D18)&gt;0,INDEX('Default Rankings'!$B$3:$E$302,'Live Draft Picks'!D18,4),"")</f>
        <v/>
      </c>
    </row>
    <row r="19" spans="2:6" x14ac:dyDescent="0.35">
      <c r="B19" s="12" t="str">
        <f>INDEX('League Settings'!$H$5:$H$18,IF(MOD(C19,2)=0,'League Settings'!$I$2-MOD(ROW()-3,'League Settings'!$I$2),MOD(ROW()-3,'League Settings'!$I$2)+1))</f>
        <v>4th</v>
      </c>
      <c r="C19" s="32">
        <f>CEILING((ROW()-2)/'League Settings'!$I$2,1)</f>
        <v>2</v>
      </c>
      <c r="D19" s="45"/>
      <c r="E19" s="37" t="str">
        <f>IF((D19)&gt;0,INDEX('Default Rankings'!$B$3:$E$302,'Live Draft Picks'!D19,2) &amp; " " &amp; INDEX('Default Rankings'!$B$3:$E$302,'Live Draft Picks'!D19,3),"")</f>
        <v/>
      </c>
      <c r="F19" s="38" t="str">
        <f>IF((D19)&gt;0,INDEX('Default Rankings'!$B$3:$E$302,'Live Draft Picks'!D19,4),"")</f>
        <v/>
      </c>
    </row>
    <row r="20" spans="2:6" x14ac:dyDescent="0.35">
      <c r="B20" s="12" t="str">
        <f>INDEX('League Settings'!$H$5:$H$18,IF(MOD(C20,2)=0,'League Settings'!$I$2-MOD(ROW()-3,'League Settings'!$I$2),MOD(ROW()-3,'League Settings'!$I$2)+1))</f>
        <v>3rd</v>
      </c>
      <c r="C20" s="32">
        <f>CEILING((ROW()-2)/'League Settings'!$I$2,1)</f>
        <v>2</v>
      </c>
      <c r="D20" s="45"/>
      <c r="E20" s="37" t="str">
        <f>IF((D20)&gt;0,INDEX('Default Rankings'!$B$3:$E$302,'Live Draft Picks'!D20,2) &amp; " " &amp; INDEX('Default Rankings'!$B$3:$E$302,'Live Draft Picks'!D20,3),"")</f>
        <v/>
      </c>
      <c r="F20" s="38" t="str">
        <f>IF((D20)&gt;0,INDEX('Default Rankings'!$B$3:$E$302,'Live Draft Picks'!D20,4),"")</f>
        <v/>
      </c>
    </row>
    <row r="21" spans="2:6" x14ac:dyDescent="0.35">
      <c r="B21" s="12" t="str">
        <f>INDEX('League Settings'!$H$5:$H$18,IF(MOD(C21,2)=0,'League Settings'!$I$2-MOD(ROW()-3,'League Settings'!$I$2),MOD(ROW()-3,'League Settings'!$I$2)+1))</f>
        <v>2nd</v>
      </c>
      <c r="C21" s="32">
        <f>CEILING((ROW()-2)/'League Settings'!$I$2,1)</f>
        <v>2</v>
      </c>
      <c r="D21" s="45"/>
      <c r="E21" s="37" t="str">
        <f>IF((D21)&gt;0,INDEX('Default Rankings'!$B$3:$E$302,'Live Draft Picks'!D21,2) &amp; " " &amp; INDEX('Default Rankings'!$B$3:$E$302,'Live Draft Picks'!D21,3),"")</f>
        <v/>
      </c>
      <c r="F21" s="38" t="str">
        <f>IF((D21)&gt;0,INDEX('Default Rankings'!$B$3:$E$302,'Live Draft Picks'!D21,4),"")</f>
        <v/>
      </c>
    </row>
    <row r="22" spans="2:6" x14ac:dyDescent="0.35">
      <c r="B22" s="12" t="str">
        <f>INDEX('League Settings'!$H$5:$H$18,IF(MOD(C22,2)=0,'League Settings'!$I$2-MOD(ROW()-3,'League Settings'!$I$2),MOD(ROW()-3,'League Settings'!$I$2)+1))</f>
        <v>1st</v>
      </c>
      <c r="C22" s="32">
        <f>CEILING((ROW()-2)/'League Settings'!$I$2,1)</f>
        <v>2</v>
      </c>
      <c r="D22" s="45"/>
      <c r="E22" s="37" t="str">
        <f>IF((D22)&gt;0,INDEX('Default Rankings'!$B$3:$E$302,'Live Draft Picks'!D22,2) &amp; " " &amp; INDEX('Default Rankings'!$B$3:$E$302,'Live Draft Picks'!D22,3),"")</f>
        <v/>
      </c>
      <c r="F22" s="38" t="str">
        <f>IF((D22)&gt;0,INDEX('Default Rankings'!$B$3:$E$302,'Live Draft Picks'!D22,4),"")</f>
        <v/>
      </c>
    </row>
    <row r="23" spans="2:6" x14ac:dyDescent="0.35">
      <c r="B23" s="12" t="str">
        <f>INDEX('League Settings'!$H$5:$H$18,IF(MOD(C23,2)=0,'League Settings'!$I$2-MOD(ROW()-3,'League Settings'!$I$2),MOD(ROW()-3,'League Settings'!$I$2)+1))</f>
        <v>1st</v>
      </c>
      <c r="C23" s="32">
        <f>CEILING((ROW()-2)/'League Settings'!$I$2,1)</f>
        <v>3</v>
      </c>
      <c r="D23" s="45"/>
      <c r="E23" s="37" t="str">
        <f>IF((D23)&gt;0,INDEX('Default Rankings'!$B$3:$E$302,'Live Draft Picks'!D23,2) &amp; " " &amp; INDEX('Default Rankings'!$B$3:$E$302,'Live Draft Picks'!D23,3),"")</f>
        <v/>
      </c>
      <c r="F23" s="38" t="str">
        <f>IF((D23)&gt;0,INDEX('Default Rankings'!$B$3:$E$302,'Live Draft Picks'!D23,4),"")</f>
        <v/>
      </c>
    </row>
    <row r="24" spans="2:6" x14ac:dyDescent="0.35">
      <c r="B24" s="12" t="str">
        <f>INDEX('League Settings'!$H$5:$H$18,IF(MOD(C24,2)=0,'League Settings'!$I$2-MOD(ROW()-3,'League Settings'!$I$2),MOD(ROW()-3,'League Settings'!$I$2)+1))</f>
        <v>2nd</v>
      </c>
      <c r="C24" s="32">
        <f>CEILING((ROW()-2)/'League Settings'!$I$2,1)</f>
        <v>3</v>
      </c>
      <c r="D24" s="45"/>
      <c r="E24" s="37" t="str">
        <f>IF((D24)&gt;0,INDEX('Default Rankings'!$B$3:$E$302,'Live Draft Picks'!D24,2) &amp; " " &amp; INDEX('Default Rankings'!$B$3:$E$302,'Live Draft Picks'!D24,3),"")</f>
        <v/>
      </c>
      <c r="F24" s="38" t="str">
        <f>IF((D24)&gt;0,INDEX('Default Rankings'!$B$3:$E$302,'Live Draft Picks'!D24,4),"")</f>
        <v/>
      </c>
    </row>
    <row r="25" spans="2:6" x14ac:dyDescent="0.35">
      <c r="B25" s="12" t="str">
        <f>INDEX('League Settings'!$H$5:$H$18,IF(MOD(C25,2)=0,'League Settings'!$I$2-MOD(ROW()-3,'League Settings'!$I$2),MOD(ROW()-3,'League Settings'!$I$2)+1))</f>
        <v>3rd</v>
      </c>
      <c r="C25" s="32">
        <f>CEILING((ROW()-2)/'League Settings'!$I$2,1)</f>
        <v>3</v>
      </c>
      <c r="D25" s="45"/>
      <c r="E25" s="37" t="str">
        <f>IF((D25)&gt;0,INDEX('Default Rankings'!$B$3:$E$302,'Live Draft Picks'!D25,2) &amp; " " &amp; INDEX('Default Rankings'!$B$3:$E$302,'Live Draft Picks'!D25,3),"")</f>
        <v/>
      </c>
      <c r="F25" s="38" t="str">
        <f>IF((D25)&gt;0,INDEX('Default Rankings'!$B$3:$E$302,'Live Draft Picks'!D25,4),"")</f>
        <v/>
      </c>
    </row>
    <row r="26" spans="2:6" x14ac:dyDescent="0.35">
      <c r="B26" s="12" t="str">
        <f>INDEX('League Settings'!$H$5:$H$18,IF(MOD(C26,2)=0,'League Settings'!$I$2-MOD(ROW()-3,'League Settings'!$I$2),MOD(ROW()-3,'League Settings'!$I$2)+1))</f>
        <v>4th</v>
      </c>
      <c r="C26" s="32">
        <f>CEILING((ROW()-2)/'League Settings'!$I$2,1)</f>
        <v>3</v>
      </c>
      <c r="D26" s="45"/>
      <c r="E26" s="37" t="str">
        <f>IF((D26)&gt;0,INDEX('Default Rankings'!$B$3:$E$302,'Live Draft Picks'!D26,2) &amp; " " &amp; INDEX('Default Rankings'!$B$3:$E$302,'Live Draft Picks'!D26,3),"")</f>
        <v/>
      </c>
      <c r="F26" s="38" t="str">
        <f>IF((D26)&gt;0,INDEX('Default Rankings'!$B$3:$E$302,'Live Draft Picks'!D26,4),"")</f>
        <v/>
      </c>
    </row>
    <row r="27" spans="2:6" x14ac:dyDescent="0.35">
      <c r="B27" s="12" t="str">
        <f>INDEX('League Settings'!$H$5:$H$18,IF(MOD(C27,2)=0,'League Settings'!$I$2-MOD(ROW()-3,'League Settings'!$I$2),MOD(ROW()-3,'League Settings'!$I$2)+1))</f>
        <v>5th</v>
      </c>
      <c r="C27" s="32">
        <f>CEILING((ROW()-2)/'League Settings'!$I$2,1)</f>
        <v>3</v>
      </c>
      <c r="D27" s="45"/>
      <c r="E27" s="37" t="str">
        <f>IF((D27)&gt;0,INDEX('Default Rankings'!$B$3:$E$302,'Live Draft Picks'!D27,2) &amp; " " &amp; INDEX('Default Rankings'!$B$3:$E$302,'Live Draft Picks'!D27,3),"")</f>
        <v/>
      </c>
      <c r="F27" s="38" t="str">
        <f>IF((D27)&gt;0,INDEX('Default Rankings'!$B$3:$E$302,'Live Draft Picks'!D27,4),"")</f>
        <v/>
      </c>
    </row>
    <row r="28" spans="2:6" x14ac:dyDescent="0.35">
      <c r="B28" s="12" t="str">
        <f>INDEX('League Settings'!$H$5:$H$18,IF(MOD(C28,2)=0,'League Settings'!$I$2-MOD(ROW()-3,'League Settings'!$I$2),MOD(ROW()-3,'League Settings'!$I$2)+1))</f>
        <v>6th</v>
      </c>
      <c r="C28" s="32">
        <f>CEILING((ROW()-2)/'League Settings'!$I$2,1)</f>
        <v>3</v>
      </c>
      <c r="D28" s="45"/>
      <c r="E28" s="37" t="str">
        <f>IF((D28)&gt;0,INDEX('Default Rankings'!$B$3:$E$302,'Live Draft Picks'!D28,2) &amp; " " &amp; INDEX('Default Rankings'!$B$3:$E$302,'Live Draft Picks'!D28,3),"")</f>
        <v/>
      </c>
      <c r="F28" s="38" t="str">
        <f>IF((D28)&gt;0,INDEX('Default Rankings'!$B$3:$E$302,'Live Draft Picks'!D28,4),"")</f>
        <v/>
      </c>
    </row>
    <row r="29" spans="2:6" x14ac:dyDescent="0.35">
      <c r="B29" s="12" t="str">
        <f>INDEX('League Settings'!$H$5:$H$18,IF(MOD(C29,2)=0,'League Settings'!$I$2-MOD(ROW()-3,'League Settings'!$I$2),MOD(ROW()-3,'League Settings'!$I$2)+1))</f>
        <v>7th</v>
      </c>
      <c r="C29" s="32">
        <f>CEILING((ROW()-2)/'League Settings'!$I$2,1)</f>
        <v>3</v>
      </c>
      <c r="D29" s="45"/>
      <c r="E29" s="37" t="str">
        <f>IF((D29)&gt;0,INDEX('Default Rankings'!$B$3:$E$302,'Live Draft Picks'!D29,2) &amp; " " &amp; INDEX('Default Rankings'!$B$3:$E$302,'Live Draft Picks'!D29,3),"")</f>
        <v/>
      </c>
      <c r="F29" s="38" t="str">
        <f>IF((D29)&gt;0,INDEX('Default Rankings'!$B$3:$E$302,'Live Draft Picks'!D29,4),"")</f>
        <v/>
      </c>
    </row>
    <row r="30" spans="2:6" x14ac:dyDescent="0.35">
      <c r="B30" s="12" t="str">
        <f>INDEX('League Settings'!$H$5:$H$18,IF(MOD(C30,2)=0,'League Settings'!$I$2-MOD(ROW()-3,'League Settings'!$I$2),MOD(ROW()-3,'League Settings'!$I$2)+1))</f>
        <v>8th</v>
      </c>
      <c r="C30" s="32">
        <f>CEILING((ROW()-2)/'League Settings'!$I$2,1)</f>
        <v>3</v>
      </c>
      <c r="D30" s="45"/>
      <c r="E30" s="37" t="str">
        <f>IF((D30)&gt;0,INDEX('Default Rankings'!$B$3:$E$302,'Live Draft Picks'!D30,2) &amp; " " &amp; INDEX('Default Rankings'!$B$3:$E$302,'Live Draft Picks'!D30,3),"")</f>
        <v/>
      </c>
      <c r="F30" s="38" t="str">
        <f>IF((D30)&gt;0,INDEX('Default Rankings'!$B$3:$E$302,'Live Draft Picks'!D30,4),"")</f>
        <v/>
      </c>
    </row>
    <row r="31" spans="2:6" x14ac:dyDescent="0.35">
      <c r="B31" s="12" t="str">
        <f>INDEX('League Settings'!$H$5:$H$18,IF(MOD(C31,2)=0,'League Settings'!$I$2-MOD(ROW()-3,'League Settings'!$I$2),MOD(ROW()-3,'League Settings'!$I$2)+1))</f>
        <v>9th</v>
      </c>
      <c r="C31" s="32">
        <f>CEILING((ROW()-2)/'League Settings'!$I$2,1)</f>
        <v>3</v>
      </c>
      <c r="D31" s="45"/>
      <c r="E31" s="37" t="str">
        <f>IF((D31)&gt;0,INDEX('Default Rankings'!$B$3:$E$302,'Live Draft Picks'!D31,2) &amp; " " &amp; INDEX('Default Rankings'!$B$3:$E$302,'Live Draft Picks'!D31,3),"")</f>
        <v/>
      </c>
      <c r="F31" s="38" t="str">
        <f>IF((D31)&gt;0,INDEX('Default Rankings'!$B$3:$E$302,'Live Draft Picks'!D31,4),"")</f>
        <v/>
      </c>
    </row>
    <row r="32" spans="2:6" x14ac:dyDescent="0.35">
      <c r="B32" s="12" t="str">
        <f>INDEX('League Settings'!$H$5:$H$18,IF(MOD(C32,2)=0,'League Settings'!$I$2-MOD(ROW()-3,'League Settings'!$I$2),MOD(ROW()-3,'League Settings'!$I$2)+1))</f>
        <v>10th</v>
      </c>
      <c r="C32" s="32">
        <f>CEILING((ROW()-2)/'League Settings'!$I$2,1)</f>
        <v>3</v>
      </c>
      <c r="D32" s="45"/>
      <c r="E32" s="37" t="str">
        <f>IF((D32)&gt;0,INDEX('Default Rankings'!$B$3:$E$302,'Live Draft Picks'!D32,2) &amp; " " &amp; INDEX('Default Rankings'!$B$3:$E$302,'Live Draft Picks'!D32,3),"")</f>
        <v/>
      </c>
      <c r="F32" s="38" t="str">
        <f>IF((D32)&gt;0,INDEX('Default Rankings'!$B$3:$E$302,'Live Draft Picks'!D32,4),"")</f>
        <v/>
      </c>
    </row>
    <row r="33" spans="2:6" x14ac:dyDescent="0.35">
      <c r="B33" s="12" t="str">
        <f>INDEX('League Settings'!$H$5:$H$18,IF(MOD(C33,2)=0,'League Settings'!$I$2-MOD(ROW()-3,'League Settings'!$I$2),MOD(ROW()-3,'League Settings'!$I$2)+1))</f>
        <v>10th</v>
      </c>
      <c r="C33" s="32">
        <f>CEILING((ROW()-2)/'League Settings'!$I$2,1)</f>
        <v>4</v>
      </c>
      <c r="D33" s="45"/>
      <c r="E33" s="37" t="str">
        <f>IF((D33)&gt;0,INDEX('Default Rankings'!$B$3:$E$302,'Live Draft Picks'!D33,2) &amp; " " &amp; INDEX('Default Rankings'!$B$3:$E$302,'Live Draft Picks'!D33,3),"")</f>
        <v/>
      </c>
      <c r="F33" s="38" t="str">
        <f>IF((D33)&gt;0,INDEX('Default Rankings'!$B$3:$E$302,'Live Draft Picks'!D33,4),"")</f>
        <v/>
      </c>
    </row>
    <row r="34" spans="2:6" x14ac:dyDescent="0.35">
      <c r="B34" s="12" t="str">
        <f>INDEX('League Settings'!$H$5:$H$18,IF(MOD(C34,2)=0,'League Settings'!$I$2-MOD(ROW()-3,'League Settings'!$I$2),MOD(ROW()-3,'League Settings'!$I$2)+1))</f>
        <v>9th</v>
      </c>
      <c r="C34" s="32">
        <f>CEILING((ROW()-2)/'League Settings'!$I$2,1)</f>
        <v>4</v>
      </c>
      <c r="D34" s="45"/>
      <c r="E34" s="37" t="str">
        <f>IF((D34)&gt;0,INDEX('Default Rankings'!$B$3:$E$302,'Live Draft Picks'!D34,2) &amp; " " &amp; INDEX('Default Rankings'!$B$3:$E$302,'Live Draft Picks'!D34,3),"")</f>
        <v/>
      </c>
      <c r="F34" s="38" t="str">
        <f>IF((D34)&gt;0,INDEX('Default Rankings'!$B$3:$E$302,'Live Draft Picks'!D34,4),"")</f>
        <v/>
      </c>
    </row>
    <row r="35" spans="2:6" x14ac:dyDescent="0.35">
      <c r="B35" s="12" t="str">
        <f>INDEX('League Settings'!$H$5:$H$18,IF(MOD(C35,2)=0,'League Settings'!$I$2-MOD(ROW()-3,'League Settings'!$I$2),MOD(ROW()-3,'League Settings'!$I$2)+1))</f>
        <v>8th</v>
      </c>
      <c r="C35" s="32">
        <f>CEILING((ROW()-2)/'League Settings'!$I$2,1)</f>
        <v>4</v>
      </c>
      <c r="D35" s="45"/>
      <c r="E35" s="37" t="str">
        <f>IF((D35)&gt;0,INDEX('Default Rankings'!$B$3:$E$302,'Live Draft Picks'!D35,2) &amp; " " &amp; INDEX('Default Rankings'!$B$3:$E$302,'Live Draft Picks'!D35,3),"")</f>
        <v/>
      </c>
      <c r="F35" s="38" t="str">
        <f>IF((D35)&gt;0,INDEX('Default Rankings'!$B$3:$E$302,'Live Draft Picks'!D35,4),"")</f>
        <v/>
      </c>
    </row>
    <row r="36" spans="2:6" x14ac:dyDescent="0.35">
      <c r="B36" s="12" t="str">
        <f>INDEX('League Settings'!$H$5:$H$18,IF(MOD(C36,2)=0,'League Settings'!$I$2-MOD(ROW()-3,'League Settings'!$I$2),MOD(ROW()-3,'League Settings'!$I$2)+1))</f>
        <v>7th</v>
      </c>
      <c r="C36" s="32">
        <f>CEILING((ROW()-2)/'League Settings'!$I$2,1)</f>
        <v>4</v>
      </c>
      <c r="D36" s="45"/>
      <c r="E36" s="37" t="str">
        <f>IF((D36)&gt;0,INDEX('Default Rankings'!$B$3:$E$302,'Live Draft Picks'!D36,2) &amp; " " &amp; INDEX('Default Rankings'!$B$3:$E$302,'Live Draft Picks'!D36,3),"")</f>
        <v/>
      </c>
      <c r="F36" s="38" t="str">
        <f>IF((D36)&gt;0,INDEX('Default Rankings'!$B$3:$E$302,'Live Draft Picks'!D36,4),"")</f>
        <v/>
      </c>
    </row>
    <row r="37" spans="2:6" x14ac:dyDescent="0.35">
      <c r="B37" s="12" t="str">
        <f>INDEX('League Settings'!$H$5:$H$18,IF(MOD(C37,2)=0,'League Settings'!$I$2-MOD(ROW()-3,'League Settings'!$I$2),MOD(ROW()-3,'League Settings'!$I$2)+1))</f>
        <v>6th</v>
      </c>
      <c r="C37" s="32">
        <f>CEILING((ROW()-2)/'League Settings'!$I$2,1)</f>
        <v>4</v>
      </c>
      <c r="D37" s="45"/>
      <c r="E37" s="37" t="str">
        <f>IF((D37)&gt;0,INDEX('Default Rankings'!$B$3:$E$302,'Live Draft Picks'!D37,2) &amp; " " &amp; INDEX('Default Rankings'!$B$3:$E$302,'Live Draft Picks'!D37,3),"")</f>
        <v/>
      </c>
      <c r="F37" s="38" t="str">
        <f>IF((D37)&gt;0,INDEX('Default Rankings'!$B$3:$E$302,'Live Draft Picks'!D37,4),"")</f>
        <v/>
      </c>
    </row>
    <row r="38" spans="2:6" x14ac:dyDescent="0.35">
      <c r="B38" s="12" t="str">
        <f>INDEX('League Settings'!$H$5:$H$18,IF(MOD(C38,2)=0,'League Settings'!$I$2-MOD(ROW()-3,'League Settings'!$I$2),MOD(ROW()-3,'League Settings'!$I$2)+1))</f>
        <v>5th</v>
      </c>
      <c r="C38" s="32">
        <f>CEILING((ROW()-2)/'League Settings'!$I$2,1)</f>
        <v>4</v>
      </c>
      <c r="D38" s="45"/>
      <c r="E38" s="37" t="str">
        <f>IF((D38)&gt;0,INDEX('Default Rankings'!$B$3:$E$302,'Live Draft Picks'!D38,2) &amp; " " &amp; INDEX('Default Rankings'!$B$3:$E$302,'Live Draft Picks'!D38,3),"")</f>
        <v/>
      </c>
      <c r="F38" s="38" t="str">
        <f>IF((D38)&gt;0,INDEX('Default Rankings'!$B$3:$E$302,'Live Draft Picks'!D38,4),"")</f>
        <v/>
      </c>
    </row>
    <row r="39" spans="2:6" x14ac:dyDescent="0.35">
      <c r="B39" s="12" t="str">
        <f>INDEX('League Settings'!$H$5:$H$18,IF(MOD(C39,2)=0,'League Settings'!$I$2-MOD(ROW()-3,'League Settings'!$I$2),MOD(ROW()-3,'League Settings'!$I$2)+1))</f>
        <v>4th</v>
      </c>
      <c r="C39" s="32">
        <f>CEILING((ROW()-2)/'League Settings'!$I$2,1)</f>
        <v>4</v>
      </c>
      <c r="D39" s="45"/>
      <c r="E39" s="37" t="str">
        <f>IF((D39)&gt;0,INDEX('Default Rankings'!$B$3:$E$302,'Live Draft Picks'!D39,2) &amp; " " &amp; INDEX('Default Rankings'!$B$3:$E$302,'Live Draft Picks'!D39,3),"")</f>
        <v/>
      </c>
      <c r="F39" s="38" t="str">
        <f>IF((D39)&gt;0,INDEX('Default Rankings'!$B$3:$E$302,'Live Draft Picks'!D39,4),"")</f>
        <v/>
      </c>
    </row>
    <row r="40" spans="2:6" x14ac:dyDescent="0.35">
      <c r="B40" s="12" t="str">
        <f>INDEX('League Settings'!$H$5:$H$18,IF(MOD(C40,2)=0,'League Settings'!$I$2-MOD(ROW()-3,'League Settings'!$I$2),MOD(ROW()-3,'League Settings'!$I$2)+1))</f>
        <v>3rd</v>
      </c>
      <c r="C40" s="32">
        <f>CEILING((ROW()-2)/'League Settings'!$I$2,1)</f>
        <v>4</v>
      </c>
      <c r="D40" s="45"/>
      <c r="E40" s="37" t="str">
        <f>IF((D40)&gt;0,INDEX('Default Rankings'!$B$3:$E$302,'Live Draft Picks'!D40,2) &amp; " " &amp; INDEX('Default Rankings'!$B$3:$E$302,'Live Draft Picks'!D40,3),"")</f>
        <v/>
      </c>
      <c r="F40" s="38" t="str">
        <f>IF((D40)&gt;0,INDEX('Default Rankings'!$B$3:$E$302,'Live Draft Picks'!D40,4),"")</f>
        <v/>
      </c>
    </row>
    <row r="41" spans="2:6" x14ac:dyDescent="0.35">
      <c r="B41" s="12" t="str">
        <f>INDEX('League Settings'!$H$5:$H$18,IF(MOD(C41,2)=0,'League Settings'!$I$2-MOD(ROW()-3,'League Settings'!$I$2),MOD(ROW()-3,'League Settings'!$I$2)+1))</f>
        <v>2nd</v>
      </c>
      <c r="C41" s="32">
        <f>CEILING((ROW()-2)/'League Settings'!$I$2,1)</f>
        <v>4</v>
      </c>
      <c r="D41" s="45"/>
      <c r="E41" s="37" t="str">
        <f>IF((D41)&gt;0,INDEX('Default Rankings'!$B$3:$E$302,'Live Draft Picks'!D41,2) &amp; " " &amp; INDEX('Default Rankings'!$B$3:$E$302,'Live Draft Picks'!D41,3),"")</f>
        <v/>
      </c>
      <c r="F41" s="38" t="str">
        <f>IF((D41)&gt;0,INDEX('Default Rankings'!$B$3:$E$302,'Live Draft Picks'!D41,4),"")</f>
        <v/>
      </c>
    </row>
    <row r="42" spans="2:6" x14ac:dyDescent="0.35">
      <c r="B42" s="12" t="str">
        <f>INDEX('League Settings'!$H$5:$H$18,IF(MOD(C42,2)=0,'League Settings'!$I$2-MOD(ROW()-3,'League Settings'!$I$2),MOD(ROW()-3,'League Settings'!$I$2)+1))</f>
        <v>1st</v>
      </c>
      <c r="C42" s="32">
        <f>CEILING((ROW()-2)/'League Settings'!$I$2,1)</f>
        <v>4</v>
      </c>
      <c r="D42" s="45"/>
      <c r="E42" s="37" t="str">
        <f>IF((D42)&gt;0,INDEX('Default Rankings'!$B$3:$E$302,'Live Draft Picks'!D42,2) &amp; " " &amp; INDEX('Default Rankings'!$B$3:$E$302,'Live Draft Picks'!D42,3),"")</f>
        <v/>
      </c>
      <c r="F42" s="38" t="str">
        <f>IF((D42)&gt;0,INDEX('Default Rankings'!$B$3:$E$302,'Live Draft Picks'!D42,4),"")</f>
        <v/>
      </c>
    </row>
    <row r="43" spans="2:6" x14ac:dyDescent="0.35">
      <c r="B43" s="12" t="str">
        <f>INDEX('League Settings'!$H$5:$H$18,IF(MOD(C43,2)=0,'League Settings'!$I$2-MOD(ROW()-3,'League Settings'!$I$2),MOD(ROW()-3,'League Settings'!$I$2)+1))</f>
        <v>1st</v>
      </c>
      <c r="C43" s="32">
        <f>CEILING((ROW()-2)/'League Settings'!$I$2,1)</f>
        <v>5</v>
      </c>
      <c r="D43" s="45"/>
      <c r="E43" s="37" t="str">
        <f>IF((D43)&gt;0,INDEX('Default Rankings'!$B$3:$E$302,'Live Draft Picks'!D43,2) &amp; " " &amp; INDEX('Default Rankings'!$B$3:$E$302,'Live Draft Picks'!D43,3),"")</f>
        <v/>
      </c>
      <c r="F43" s="38" t="str">
        <f>IF((D43)&gt;0,INDEX('Default Rankings'!$B$3:$E$302,'Live Draft Picks'!D43,4),"")</f>
        <v/>
      </c>
    </row>
    <row r="44" spans="2:6" x14ac:dyDescent="0.35">
      <c r="B44" s="12" t="str">
        <f>INDEX('League Settings'!$H$5:$H$18,IF(MOD(C44,2)=0,'League Settings'!$I$2-MOD(ROW()-3,'League Settings'!$I$2),MOD(ROW()-3,'League Settings'!$I$2)+1))</f>
        <v>2nd</v>
      </c>
      <c r="C44" s="32">
        <f>CEILING((ROW()-2)/'League Settings'!$I$2,1)</f>
        <v>5</v>
      </c>
      <c r="D44" s="45"/>
      <c r="E44" s="37" t="str">
        <f>IF((D44)&gt;0,INDEX('Default Rankings'!$B$3:$E$302,'Live Draft Picks'!D44,2) &amp; " " &amp; INDEX('Default Rankings'!$B$3:$E$302,'Live Draft Picks'!D44,3),"")</f>
        <v/>
      </c>
      <c r="F44" s="38" t="str">
        <f>IF((D44)&gt;0,INDEX('Default Rankings'!$B$3:$E$302,'Live Draft Picks'!D44,4),"")</f>
        <v/>
      </c>
    </row>
    <row r="45" spans="2:6" x14ac:dyDescent="0.35">
      <c r="B45" s="12" t="str">
        <f>INDEX('League Settings'!$H$5:$H$18,IF(MOD(C45,2)=0,'League Settings'!$I$2-MOD(ROW()-3,'League Settings'!$I$2),MOD(ROW()-3,'League Settings'!$I$2)+1))</f>
        <v>3rd</v>
      </c>
      <c r="C45" s="32">
        <f>CEILING((ROW()-2)/'League Settings'!$I$2,1)</f>
        <v>5</v>
      </c>
      <c r="D45" s="45"/>
      <c r="E45" s="37" t="str">
        <f>IF((D45)&gt;0,INDEX('Default Rankings'!$B$3:$E$302,'Live Draft Picks'!D45,2) &amp; " " &amp; INDEX('Default Rankings'!$B$3:$E$302,'Live Draft Picks'!D45,3),"")</f>
        <v/>
      </c>
      <c r="F45" s="38" t="str">
        <f>IF((D45)&gt;0,INDEX('Default Rankings'!$B$3:$E$302,'Live Draft Picks'!D45,4),"")</f>
        <v/>
      </c>
    </row>
    <row r="46" spans="2:6" x14ac:dyDescent="0.35">
      <c r="B46" s="12" t="str">
        <f>INDEX('League Settings'!$H$5:$H$18,IF(MOD(C46,2)=0,'League Settings'!$I$2-MOD(ROW()-3,'League Settings'!$I$2),MOD(ROW()-3,'League Settings'!$I$2)+1))</f>
        <v>4th</v>
      </c>
      <c r="C46" s="32">
        <f>CEILING((ROW()-2)/'League Settings'!$I$2,1)</f>
        <v>5</v>
      </c>
      <c r="D46" s="45"/>
      <c r="E46" s="37" t="str">
        <f>IF((D46)&gt;0,INDEX('Default Rankings'!$B$3:$E$302,'Live Draft Picks'!D46,2) &amp; " " &amp; INDEX('Default Rankings'!$B$3:$E$302,'Live Draft Picks'!D46,3),"")</f>
        <v/>
      </c>
      <c r="F46" s="38" t="str">
        <f>IF((D46)&gt;0,INDEX('Default Rankings'!$B$3:$E$302,'Live Draft Picks'!D46,4),"")</f>
        <v/>
      </c>
    </row>
    <row r="47" spans="2:6" x14ac:dyDescent="0.35">
      <c r="B47" s="12" t="str">
        <f>INDEX('League Settings'!$H$5:$H$18,IF(MOD(C47,2)=0,'League Settings'!$I$2-MOD(ROW()-3,'League Settings'!$I$2),MOD(ROW()-3,'League Settings'!$I$2)+1))</f>
        <v>5th</v>
      </c>
      <c r="C47" s="32">
        <f>CEILING((ROW()-2)/'League Settings'!$I$2,1)</f>
        <v>5</v>
      </c>
      <c r="D47" s="45"/>
      <c r="E47" s="37" t="str">
        <f>IF((D47)&gt;0,INDEX('Default Rankings'!$B$3:$E$302,'Live Draft Picks'!D47,2) &amp; " " &amp; INDEX('Default Rankings'!$B$3:$E$302,'Live Draft Picks'!D47,3),"")</f>
        <v/>
      </c>
      <c r="F47" s="38" t="str">
        <f>IF((D47)&gt;0,INDEX('Default Rankings'!$B$3:$E$302,'Live Draft Picks'!D47,4),"")</f>
        <v/>
      </c>
    </row>
    <row r="48" spans="2:6" x14ac:dyDescent="0.35">
      <c r="B48" s="12" t="str">
        <f>INDEX('League Settings'!$H$5:$H$18,IF(MOD(C48,2)=0,'League Settings'!$I$2-MOD(ROW()-3,'League Settings'!$I$2),MOD(ROW()-3,'League Settings'!$I$2)+1))</f>
        <v>6th</v>
      </c>
      <c r="C48" s="32">
        <f>CEILING((ROW()-2)/'League Settings'!$I$2,1)</f>
        <v>5</v>
      </c>
      <c r="D48" s="45"/>
      <c r="E48" s="37" t="str">
        <f>IF((D48)&gt;0,INDEX('Default Rankings'!$B$3:$E$302,'Live Draft Picks'!D48,2) &amp; " " &amp; INDEX('Default Rankings'!$B$3:$E$302,'Live Draft Picks'!D48,3),"")</f>
        <v/>
      </c>
      <c r="F48" s="38" t="str">
        <f>IF((D48)&gt;0,INDEX('Default Rankings'!$B$3:$E$302,'Live Draft Picks'!D48,4),"")</f>
        <v/>
      </c>
    </row>
    <row r="49" spans="2:6" x14ac:dyDescent="0.35">
      <c r="B49" s="12" t="str">
        <f>INDEX('League Settings'!$H$5:$H$18,IF(MOD(C49,2)=0,'League Settings'!$I$2-MOD(ROW()-3,'League Settings'!$I$2),MOD(ROW()-3,'League Settings'!$I$2)+1))</f>
        <v>7th</v>
      </c>
      <c r="C49" s="32">
        <f>CEILING((ROW()-2)/'League Settings'!$I$2,1)</f>
        <v>5</v>
      </c>
      <c r="D49" s="45"/>
      <c r="E49" s="37" t="str">
        <f>IF((D49)&gt;0,INDEX('Default Rankings'!$B$3:$E$302,'Live Draft Picks'!D49,2) &amp; " " &amp; INDEX('Default Rankings'!$B$3:$E$302,'Live Draft Picks'!D49,3),"")</f>
        <v/>
      </c>
      <c r="F49" s="38" t="str">
        <f>IF((D49)&gt;0,INDEX('Default Rankings'!$B$3:$E$302,'Live Draft Picks'!D49,4),"")</f>
        <v/>
      </c>
    </row>
    <row r="50" spans="2:6" x14ac:dyDescent="0.35">
      <c r="B50" s="12" t="str">
        <f>INDEX('League Settings'!$H$5:$H$18,IF(MOD(C50,2)=0,'League Settings'!$I$2-MOD(ROW()-3,'League Settings'!$I$2),MOD(ROW()-3,'League Settings'!$I$2)+1))</f>
        <v>8th</v>
      </c>
      <c r="C50" s="32">
        <f>CEILING((ROW()-2)/'League Settings'!$I$2,1)</f>
        <v>5</v>
      </c>
      <c r="D50" s="45"/>
      <c r="E50" s="37" t="str">
        <f>IF((D50)&gt;0,INDEX('Default Rankings'!$B$3:$E$302,'Live Draft Picks'!D50,2) &amp; " " &amp; INDEX('Default Rankings'!$B$3:$E$302,'Live Draft Picks'!D50,3),"")</f>
        <v/>
      </c>
      <c r="F50" s="38" t="str">
        <f>IF((D50)&gt;0,INDEX('Default Rankings'!$B$3:$E$302,'Live Draft Picks'!D50,4),"")</f>
        <v/>
      </c>
    </row>
    <row r="51" spans="2:6" x14ac:dyDescent="0.35">
      <c r="B51" s="12" t="str">
        <f>INDEX('League Settings'!$H$5:$H$18,IF(MOD(C51,2)=0,'League Settings'!$I$2-MOD(ROW()-3,'League Settings'!$I$2),MOD(ROW()-3,'League Settings'!$I$2)+1))</f>
        <v>9th</v>
      </c>
      <c r="C51" s="32">
        <f>CEILING((ROW()-2)/'League Settings'!$I$2,1)</f>
        <v>5</v>
      </c>
      <c r="D51" s="45"/>
      <c r="E51" s="37" t="str">
        <f>IF((D51)&gt;0,INDEX('Default Rankings'!$B$3:$E$302,'Live Draft Picks'!D51,2) &amp; " " &amp; INDEX('Default Rankings'!$B$3:$E$302,'Live Draft Picks'!D51,3),"")</f>
        <v/>
      </c>
      <c r="F51" s="38" t="str">
        <f>IF((D51)&gt;0,INDEX('Default Rankings'!$B$3:$E$302,'Live Draft Picks'!D51,4),"")</f>
        <v/>
      </c>
    </row>
    <row r="52" spans="2:6" x14ac:dyDescent="0.35">
      <c r="B52" s="12" t="str">
        <f>INDEX('League Settings'!$H$5:$H$18,IF(MOD(C52,2)=0,'League Settings'!$I$2-MOD(ROW()-3,'League Settings'!$I$2),MOD(ROW()-3,'League Settings'!$I$2)+1))</f>
        <v>10th</v>
      </c>
      <c r="C52" s="32">
        <f>CEILING((ROW()-2)/'League Settings'!$I$2,1)</f>
        <v>5</v>
      </c>
      <c r="D52" s="45"/>
      <c r="E52" s="37" t="str">
        <f>IF((D52)&gt;0,INDEX('Default Rankings'!$B$3:$E$302,'Live Draft Picks'!D52,2) &amp; " " &amp; INDEX('Default Rankings'!$B$3:$E$302,'Live Draft Picks'!D52,3),"")</f>
        <v/>
      </c>
      <c r="F52" s="38" t="str">
        <f>IF((D52)&gt;0,INDEX('Default Rankings'!$B$3:$E$302,'Live Draft Picks'!D52,4),"")</f>
        <v/>
      </c>
    </row>
    <row r="53" spans="2:6" x14ac:dyDescent="0.35">
      <c r="B53" s="12" t="str">
        <f>INDEX('League Settings'!$H$5:$H$18,IF(MOD(C53,2)=0,'League Settings'!$I$2-MOD(ROW()-3,'League Settings'!$I$2),MOD(ROW()-3,'League Settings'!$I$2)+1))</f>
        <v>10th</v>
      </c>
      <c r="C53" s="32">
        <f>CEILING((ROW()-2)/'League Settings'!$I$2,1)</f>
        <v>6</v>
      </c>
      <c r="D53" s="45"/>
      <c r="E53" s="37" t="str">
        <f>IF((D53)&gt;0,INDEX('Default Rankings'!$B$3:$E$302,'Live Draft Picks'!D53,2) &amp; " " &amp; INDEX('Default Rankings'!$B$3:$E$302,'Live Draft Picks'!D53,3),"")</f>
        <v/>
      </c>
      <c r="F53" s="38" t="str">
        <f>IF((D53)&gt;0,INDEX('Default Rankings'!$B$3:$E$302,'Live Draft Picks'!D53,4),"")</f>
        <v/>
      </c>
    </row>
    <row r="54" spans="2:6" x14ac:dyDescent="0.35">
      <c r="B54" s="12" t="str">
        <f>INDEX('League Settings'!$H$5:$H$18,IF(MOD(C54,2)=0,'League Settings'!$I$2-MOD(ROW()-3,'League Settings'!$I$2),MOD(ROW()-3,'League Settings'!$I$2)+1))</f>
        <v>9th</v>
      </c>
      <c r="C54" s="32">
        <f>CEILING((ROW()-2)/'League Settings'!$I$2,1)</f>
        <v>6</v>
      </c>
      <c r="D54" s="45"/>
      <c r="E54" s="37" t="str">
        <f>IF((D54)&gt;0,INDEX('Default Rankings'!$B$3:$E$302,'Live Draft Picks'!D54,2) &amp; " " &amp; INDEX('Default Rankings'!$B$3:$E$302,'Live Draft Picks'!D54,3),"")</f>
        <v/>
      </c>
      <c r="F54" s="38" t="str">
        <f>IF((D54)&gt;0,INDEX('Default Rankings'!$B$3:$E$302,'Live Draft Picks'!D54,4),"")</f>
        <v/>
      </c>
    </row>
    <row r="55" spans="2:6" x14ac:dyDescent="0.35">
      <c r="B55" s="12" t="str">
        <f>INDEX('League Settings'!$H$5:$H$18,IF(MOD(C55,2)=0,'League Settings'!$I$2-MOD(ROW()-3,'League Settings'!$I$2),MOD(ROW()-3,'League Settings'!$I$2)+1))</f>
        <v>8th</v>
      </c>
      <c r="C55" s="32">
        <f>CEILING((ROW()-2)/'League Settings'!$I$2,1)</f>
        <v>6</v>
      </c>
      <c r="D55" s="45"/>
      <c r="E55" s="37" t="str">
        <f>IF((D55)&gt;0,INDEX('Default Rankings'!$B$3:$E$302,'Live Draft Picks'!D55,2) &amp; " " &amp; INDEX('Default Rankings'!$B$3:$E$302,'Live Draft Picks'!D55,3),"")</f>
        <v/>
      </c>
      <c r="F55" s="38" t="str">
        <f>IF((D55)&gt;0,INDEX('Default Rankings'!$B$3:$E$302,'Live Draft Picks'!D55,4),"")</f>
        <v/>
      </c>
    </row>
    <row r="56" spans="2:6" x14ac:dyDescent="0.35">
      <c r="B56" s="12" t="str">
        <f>INDEX('League Settings'!$H$5:$H$18,IF(MOD(C56,2)=0,'League Settings'!$I$2-MOD(ROW()-3,'League Settings'!$I$2),MOD(ROW()-3,'League Settings'!$I$2)+1))</f>
        <v>7th</v>
      </c>
      <c r="C56" s="32">
        <f>CEILING((ROW()-2)/'League Settings'!$I$2,1)</f>
        <v>6</v>
      </c>
      <c r="D56" s="45"/>
      <c r="E56" s="37" t="str">
        <f>IF((D56)&gt;0,INDEX('Default Rankings'!$B$3:$E$302,'Live Draft Picks'!D56,2) &amp; " " &amp; INDEX('Default Rankings'!$B$3:$E$302,'Live Draft Picks'!D56,3),"")</f>
        <v/>
      </c>
      <c r="F56" s="38" t="str">
        <f>IF((D56)&gt;0,INDEX('Default Rankings'!$B$3:$E$302,'Live Draft Picks'!D56,4),"")</f>
        <v/>
      </c>
    </row>
    <row r="57" spans="2:6" x14ac:dyDescent="0.35">
      <c r="B57" s="12" t="str">
        <f>INDEX('League Settings'!$H$5:$H$18,IF(MOD(C57,2)=0,'League Settings'!$I$2-MOD(ROW()-3,'League Settings'!$I$2),MOD(ROW()-3,'League Settings'!$I$2)+1))</f>
        <v>6th</v>
      </c>
      <c r="C57" s="32">
        <f>CEILING((ROW()-2)/'League Settings'!$I$2,1)</f>
        <v>6</v>
      </c>
      <c r="D57" s="45"/>
      <c r="E57" s="37" t="str">
        <f>IF((D57)&gt;0,INDEX('Default Rankings'!$B$3:$E$302,'Live Draft Picks'!D57,2) &amp; " " &amp; INDEX('Default Rankings'!$B$3:$E$302,'Live Draft Picks'!D57,3),"")</f>
        <v/>
      </c>
      <c r="F57" s="38" t="str">
        <f>IF((D57)&gt;0,INDEX('Default Rankings'!$B$3:$E$302,'Live Draft Picks'!D57,4),"")</f>
        <v/>
      </c>
    </row>
    <row r="58" spans="2:6" x14ac:dyDescent="0.35">
      <c r="B58" s="12" t="str">
        <f>INDEX('League Settings'!$H$5:$H$18,IF(MOD(C58,2)=0,'League Settings'!$I$2-MOD(ROW()-3,'League Settings'!$I$2),MOD(ROW()-3,'League Settings'!$I$2)+1))</f>
        <v>5th</v>
      </c>
      <c r="C58" s="32">
        <f>CEILING((ROW()-2)/'League Settings'!$I$2,1)</f>
        <v>6</v>
      </c>
      <c r="D58" s="45"/>
      <c r="E58" s="37" t="str">
        <f>IF((D58)&gt;0,INDEX('Default Rankings'!$B$3:$E$302,'Live Draft Picks'!D58,2) &amp; " " &amp; INDEX('Default Rankings'!$B$3:$E$302,'Live Draft Picks'!D58,3),"")</f>
        <v/>
      </c>
      <c r="F58" s="38" t="str">
        <f>IF((D58)&gt;0,INDEX('Default Rankings'!$B$3:$E$302,'Live Draft Picks'!D58,4),"")</f>
        <v/>
      </c>
    </row>
    <row r="59" spans="2:6" x14ac:dyDescent="0.35">
      <c r="B59" s="12" t="str">
        <f>INDEX('League Settings'!$H$5:$H$18,IF(MOD(C59,2)=0,'League Settings'!$I$2-MOD(ROW()-3,'League Settings'!$I$2),MOD(ROW()-3,'League Settings'!$I$2)+1))</f>
        <v>4th</v>
      </c>
      <c r="C59" s="32">
        <f>CEILING((ROW()-2)/'League Settings'!$I$2,1)</f>
        <v>6</v>
      </c>
      <c r="D59" s="45"/>
      <c r="E59" s="37" t="str">
        <f>IF((D59)&gt;0,INDEX('Default Rankings'!$B$3:$E$302,'Live Draft Picks'!D59,2) &amp; " " &amp; INDEX('Default Rankings'!$B$3:$E$302,'Live Draft Picks'!D59,3),"")</f>
        <v/>
      </c>
      <c r="F59" s="38" t="str">
        <f>IF((D59)&gt;0,INDEX('Default Rankings'!$B$3:$E$302,'Live Draft Picks'!D59,4),"")</f>
        <v/>
      </c>
    </row>
    <row r="60" spans="2:6" x14ac:dyDescent="0.35">
      <c r="B60" s="12" t="str">
        <f>INDEX('League Settings'!$H$5:$H$18,IF(MOD(C60,2)=0,'League Settings'!$I$2-MOD(ROW()-3,'League Settings'!$I$2),MOD(ROW()-3,'League Settings'!$I$2)+1))</f>
        <v>3rd</v>
      </c>
      <c r="C60" s="32">
        <f>CEILING((ROW()-2)/'League Settings'!$I$2,1)</f>
        <v>6</v>
      </c>
      <c r="D60" s="45"/>
      <c r="E60" s="37" t="str">
        <f>IF((D60)&gt;0,INDEX('Default Rankings'!$B$3:$E$302,'Live Draft Picks'!D60,2) &amp; " " &amp; INDEX('Default Rankings'!$B$3:$E$302,'Live Draft Picks'!D60,3),"")</f>
        <v/>
      </c>
      <c r="F60" s="38" t="str">
        <f>IF((D60)&gt;0,INDEX('Default Rankings'!$B$3:$E$302,'Live Draft Picks'!D60,4),"")</f>
        <v/>
      </c>
    </row>
    <row r="61" spans="2:6" x14ac:dyDescent="0.35">
      <c r="B61" s="12" t="str">
        <f>INDEX('League Settings'!$H$5:$H$18,IF(MOD(C61,2)=0,'League Settings'!$I$2-MOD(ROW()-3,'League Settings'!$I$2),MOD(ROW()-3,'League Settings'!$I$2)+1))</f>
        <v>2nd</v>
      </c>
      <c r="C61" s="32">
        <f>CEILING((ROW()-2)/'League Settings'!$I$2,1)</f>
        <v>6</v>
      </c>
      <c r="D61" s="45"/>
      <c r="E61" s="37" t="str">
        <f>IF((D61)&gt;0,INDEX('Default Rankings'!$B$3:$E$302,'Live Draft Picks'!D61,2) &amp; " " &amp; INDEX('Default Rankings'!$B$3:$E$302,'Live Draft Picks'!D61,3),"")</f>
        <v/>
      </c>
      <c r="F61" s="38" t="str">
        <f>IF((D61)&gt;0,INDEX('Default Rankings'!$B$3:$E$302,'Live Draft Picks'!D61,4),"")</f>
        <v/>
      </c>
    </row>
    <row r="62" spans="2:6" x14ac:dyDescent="0.35">
      <c r="B62" s="12" t="str">
        <f>INDEX('League Settings'!$H$5:$H$18,IF(MOD(C62,2)=0,'League Settings'!$I$2-MOD(ROW()-3,'League Settings'!$I$2),MOD(ROW()-3,'League Settings'!$I$2)+1))</f>
        <v>1st</v>
      </c>
      <c r="C62" s="32">
        <f>CEILING((ROW()-2)/'League Settings'!$I$2,1)</f>
        <v>6</v>
      </c>
      <c r="D62" s="45"/>
      <c r="E62" s="37" t="str">
        <f>IF((D62)&gt;0,INDEX('Default Rankings'!$B$3:$E$302,'Live Draft Picks'!D62,2) &amp; " " &amp; INDEX('Default Rankings'!$B$3:$E$302,'Live Draft Picks'!D62,3),"")</f>
        <v/>
      </c>
      <c r="F62" s="38" t="str">
        <f>IF((D62)&gt;0,INDEX('Default Rankings'!$B$3:$E$302,'Live Draft Picks'!D62,4),"")</f>
        <v/>
      </c>
    </row>
    <row r="63" spans="2:6" x14ac:dyDescent="0.35">
      <c r="B63" s="12" t="str">
        <f>INDEX('League Settings'!$H$5:$H$18,IF(MOD(C63,2)=0,'League Settings'!$I$2-MOD(ROW()-3,'League Settings'!$I$2),MOD(ROW()-3,'League Settings'!$I$2)+1))</f>
        <v>1st</v>
      </c>
      <c r="C63" s="32">
        <f>CEILING((ROW()-2)/'League Settings'!$I$2,1)</f>
        <v>7</v>
      </c>
      <c r="D63" s="45"/>
      <c r="E63" s="37" t="str">
        <f>IF((D63)&gt;0,INDEX('Default Rankings'!$B$3:$E$302,'Live Draft Picks'!D63,2) &amp; " " &amp; INDEX('Default Rankings'!$B$3:$E$302,'Live Draft Picks'!D63,3),"")</f>
        <v/>
      </c>
      <c r="F63" s="38" t="str">
        <f>IF((D63)&gt;0,INDEX('Default Rankings'!$B$3:$E$302,'Live Draft Picks'!D63,4),"")</f>
        <v/>
      </c>
    </row>
    <row r="64" spans="2:6" x14ac:dyDescent="0.35">
      <c r="B64" s="12" t="str">
        <f>INDEX('League Settings'!$H$5:$H$18,IF(MOD(C64,2)=0,'League Settings'!$I$2-MOD(ROW()-3,'League Settings'!$I$2),MOD(ROW()-3,'League Settings'!$I$2)+1))</f>
        <v>2nd</v>
      </c>
      <c r="C64" s="32">
        <f>CEILING((ROW()-2)/'League Settings'!$I$2,1)</f>
        <v>7</v>
      </c>
      <c r="D64" s="45"/>
      <c r="E64" s="37" t="str">
        <f>IF((D64)&gt;0,INDEX('Default Rankings'!$B$3:$E$302,'Live Draft Picks'!D64,2) &amp; " " &amp; INDEX('Default Rankings'!$B$3:$E$302,'Live Draft Picks'!D64,3),"")</f>
        <v/>
      </c>
      <c r="F64" s="38" t="str">
        <f>IF((D64)&gt;0,INDEX('Default Rankings'!$B$3:$E$302,'Live Draft Picks'!D64,4),"")</f>
        <v/>
      </c>
    </row>
    <row r="65" spans="2:6" x14ac:dyDescent="0.35">
      <c r="B65" s="12" t="str">
        <f>INDEX('League Settings'!$H$5:$H$18,IF(MOD(C65,2)=0,'League Settings'!$I$2-MOD(ROW()-3,'League Settings'!$I$2),MOD(ROW()-3,'League Settings'!$I$2)+1))</f>
        <v>3rd</v>
      </c>
      <c r="C65" s="32">
        <f>CEILING((ROW()-2)/'League Settings'!$I$2,1)</f>
        <v>7</v>
      </c>
      <c r="D65" s="45"/>
      <c r="E65" s="37" t="str">
        <f>IF((D65)&gt;0,INDEX('Default Rankings'!$B$3:$E$302,'Live Draft Picks'!D65,2) &amp; " " &amp; INDEX('Default Rankings'!$B$3:$E$302,'Live Draft Picks'!D65,3),"")</f>
        <v/>
      </c>
      <c r="F65" s="38" t="str">
        <f>IF((D65)&gt;0,INDEX('Default Rankings'!$B$3:$E$302,'Live Draft Picks'!D65,4),"")</f>
        <v/>
      </c>
    </row>
    <row r="66" spans="2:6" x14ac:dyDescent="0.35">
      <c r="B66" s="12" t="str">
        <f>INDEX('League Settings'!$H$5:$H$18,IF(MOD(C66,2)=0,'League Settings'!$I$2-MOD(ROW()-3,'League Settings'!$I$2),MOD(ROW()-3,'League Settings'!$I$2)+1))</f>
        <v>4th</v>
      </c>
      <c r="C66" s="32">
        <f>CEILING((ROW()-2)/'League Settings'!$I$2,1)</f>
        <v>7</v>
      </c>
      <c r="D66" s="45"/>
      <c r="E66" s="37" t="str">
        <f>IF((D66)&gt;0,INDEX('Default Rankings'!$B$3:$E$302,'Live Draft Picks'!D66,2) &amp; " " &amp; INDEX('Default Rankings'!$B$3:$E$302,'Live Draft Picks'!D66,3),"")</f>
        <v/>
      </c>
      <c r="F66" s="38" t="str">
        <f>IF((D66)&gt;0,INDEX('Default Rankings'!$B$3:$E$302,'Live Draft Picks'!D66,4),"")</f>
        <v/>
      </c>
    </row>
    <row r="67" spans="2:6" x14ac:dyDescent="0.35">
      <c r="B67" s="12" t="str">
        <f>INDEX('League Settings'!$H$5:$H$18,IF(MOD(C67,2)=0,'League Settings'!$I$2-MOD(ROW()-3,'League Settings'!$I$2),MOD(ROW()-3,'League Settings'!$I$2)+1))</f>
        <v>5th</v>
      </c>
      <c r="C67" s="32">
        <f>CEILING((ROW()-2)/'League Settings'!$I$2,1)</f>
        <v>7</v>
      </c>
      <c r="D67" s="45"/>
      <c r="E67" s="37" t="str">
        <f>IF((D67)&gt;0,INDEX('Default Rankings'!$B$3:$E$302,'Live Draft Picks'!D67,2) &amp; " " &amp; INDEX('Default Rankings'!$B$3:$E$302,'Live Draft Picks'!D67,3),"")</f>
        <v/>
      </c>
      <c r="F67" s="38" t="str">
        <f>IF((D67)&gt;0,INDEX('Default Rankings'!$B$3:$E$302,'Live Draft Picks'!D67,4),"")</f>
        <v/>
      </c>
    </row>
    <row r="68" spans="2:6" x14ac:dyDescent="0.35">
      <c r="B68" s="12" t="str">
        <f>INDEX('League Settings'!$H$5:$H$18,IF(MOD(C68,2)=0,'League Settings'!$I$2-MOD(ROW()-3,'League Settings'!$I$2),MOD(ROW()-3,'League Settings'!$I$2)+1))</f>
        <v>6th</v>
      </c>
      <c r="C68" s="32">
        <f>CEILING((ROW()-2)/'League Settings'!$I$2,1)</f>
        <v>7</v>
      </c>
      <c r="D68" s="45"/>
      <c r="E68" s="37" t="str">
        <f>IF((D68)&gt;0,INDEX('Default Rankings'!$B$3:$E$302,'Live Draft Picks'!D68,2) &amp; " " &amp; INDEX('Default Rankings'!$B$3:$E$302,'Live Draft Picks'!D68,3),"")</f>
        <v/>
      </c>
      <c r="F68" s="38" t="str">
        <f>IF((D68)&gt;0,INDEX('Default Rankings'!$B$3:$E$302,'Live Draft Picks'!D68,4),"")</f>
        <v/>
      </c>
    </row>
    <row r="69" spans="2:6" x14ac:dyDescent="0.35">
      <c r="B69" s="12" t="str">
        <f>INDEX('League Settings'!$H$5:$H$18,IF(MOD(C69,2)=0,'League Settings'!$I$2-MOD(ROW()-3,'League Settings'!$I$2),MOD(ROW()-3,'League Settings'!$I$2)+1))</f>
        <v>7th</v>
      </c>
      <c r="C69" s="32">
        <f>CEILING((ROW()-2)/'League Settings'!$I$2,1)</f>
        <v>7</v>
      </c>
      <c r="D69" s="45"/>
      <c r="E69" s="37" t="str">
        <f>IF((D69)&gt;0,INDEX('Default Rankings'!$B$3:$E$302,'Live Draft Picks'!D69,2) &amp; " " &amp; INDEX('Default Rankings'!$B$3:$E$302,'Live Draft Picks'!D69,3),"")</f>
        <v/>
      </c>
      <c r="F69" s="38" t="str">
        <f>IF((D69)&gt;0,INDEX('Default Rankings'!$B$3:$E$302,'Live Draft Picks'!D69,4),"")</f>
        <v/>
      </c>
    </row>
    <row r="70" spans="2:6" x14ac:dyDescent="0.35">
      <c r="B70" s="12" t="str">
        <f>INDEX('League Settings'!$H$5:$H$18,IF(MOD(C70,2)=0,'League Settings'!$I$2-MOD(ROW()-3,'League Settings'!$I$2),MOD(ROW()-3,'League Settings'!$I$2)+1))</f>
        <v>8th</v>
      </c>
      <c r="C70" s="32">
        <f>CEILING((ROW()-2)/'League Settings'!$I$2,1)</f>
        <v>7</v>
      </c>
      <c r="D70" s="45"/>
      <c r="E70" s="37" t="str">
        <f>IF((D70)&gt;0,INDEX('Default Rankings'!$B$3:$E$302,'Live Draft Picks'!D70,2) &amp; " " &amp; INDEX('Default Rankings'!$B$3:$E$302,'Live Draft Picks'!D70,3),"")</f>
        <v/>
      </c>
      <c r="F70" s="38" t="str">
        <f>IF((D70)&gt;0,INDEX('Default Rankings'!$B$3:$E$302,'Live Draft Picks'!D70,4),"")</f>
        <v/>
      </c>
    </row>
    <row r="71" spans="2:6" x14ac:dyDescent="0.35">
      <c r="B71" s="12" t="str">
        <f>INDEX('League Settings'!$H$5:$H$18,IF(MOD(C71,2)=0,'League Settings'!$I$2-MOD(ROW()-3,'League Settings'!$I$2),MOD(ROW()-3,'League Settings'!$I$2)+1))</f>
        <v>9th</v>
      </c>
      <c r="C71" s="32">
        <f>CEILING((ROW()-2)/'League Settings'!$I$2,1)</f>
        <v>7</v>
      </c>
      <c r="D71" s="45"/>
      <c r="E71" s="37" t="str">
        <f>IF((D71)&gt;0,INDEX('Default Rankings'!$B$3:$E$302,'Live Draft Picks'!D71,2) &amp; " " &amp; INDEX('Default Rankings'!$B$3:$E$302,'Live Draft Picks'!D71,3),"")</f>
        <v/>
      </c>
      <c r="F71" s="38" t="str">
        <f>IF((D71)&gt;0,INDEX('Default Rankings'!$B$3:$E$302,'Live Draft Picks'!D71,4),"")</f>
        <v/>
      </c>
    </row>
    <row r="72" spans="2:6" x14ac:dyDescent="0.35">
      <c r="B72" s="12" t="str">
        <f>INDEX('League Settings'!$H$5:$H$18,IF(MOD(C72,2)=0,'League Settings'!$I$2-MOD(ROW()-3,'League Settings'!$I$2),MOD(ROW()-3,'League Settings'!$I$2)+1))</f>
        <v>10th</v>
      </c>
      <c r="C72" s="32">
        <f>CEILING((ROW()-2)/'League Settings'!$I$2,1)</f>
        <v>7</v>
      </c>
      <c r="D72" s="45"/>
      <c r="E72" s="37" t="str">
        <f>IF((D72)&gt;0,INDEX('Default Rankings'!$B$3:$E$302,'Live Draft Picks'!D72,2) &amp; " " &amp; INDEX('Default Rankings'!$B$3:$E$302,'Live Draft Picks'!D72,3),"")</f>
        <v/>
      </c>
      <c r="F72" s="38" t="str">
        <f>IF((D72)&gt;0,INDEX('Default Rankings'!$B$3:$E$302,'Live Draft Picks'!D72,4),"")</f>
        <v/>
      </c>
    </row>
    <row r="73" spans="2:6" x14ac:dyDescent="0.35">
      <c r="B73" s="12" t="str">
        <f>INDEX('League Settings'!$H$5:$H$18,IF(MOD(C73,2)=0,'League Settings'!$I$2-MOD(ROW()-3,'League Settings'!$I$2),MOD(ROW()-3,'League Settings'!$I$2)+1))</f>
        <v>10th</v>
      </c>
      <c r="C73" s="32">
        <f>CEILING((ROW()-2)/'League Settings'!$I$2,1)</f>
        <v>8</v>
      </c>
      <c r="D73" s="45"/>
      <c r="E73" s="37" t="str">
        <f>IF((D73)&gt;0,INDEX('Default Rankings'!$B$3:$E$302,'Live Draft Picks'!D73,2) &amp; " " &amp; INDEX('Default Rankings'!$B$3:$E$302,'Live Draft Picks'!D73,3),"")</f>
        <v/>
      </c>
      <c r="F73" s="38" t="str">
        <f>IF((D73)&gt;0,INDEX('Default Rankings'!$B$3:$E$302,'Live Draft Picks'!D73,4),"")</f>
        <v/>
      </c>
    </row>
    <row r="74" spans="2:6" x14ac:dyDescent="0.35">
      <c r="B74" s="12" t="str">
        <f>INDEX('League Settings'!$H$5:$H$18,IF(MOD(C74,2)=0,'League Settings'!$I$2-MOD(ROW()-3,'League Settings'!$I$2),MOD(ROW()-3,'League Settings'!$I$2)+1))</f>
        <v>9th</v>
      </c>
      <c r="C74" s="32">
        <f>CEILING((ROW()-2)/'League Settings'!$I$2,1)</f>
        <v>8</v>
      </c>
      <c r="D74" s="45"/>
      <c r="E74" s="37" t="str">
        <f>IF((D74)&gt;0,INDEX('Default Rankings'!$B$3:$E$302,'Live Draft Picks'!D74,2) &amp; " " &amp; INDEX('Default Rankings'!$B$3:$E$302,'Live Draft Picks'!D74,3),"")</f>
        <v/>
      </c>
      <c r="F74" s="38" t="str">
        <f>IF((D74)&gt;0,INDEX('Default Rankings'!$B$3:$E$302,'Live Draft Picks'!D74,4),"")</f>
        <v/>
      </c>
    </row>
    <row r="75" spans="2:6" x14ac:dyDescent="0.35">
      <c r="B75" s="12" t="str">
        <f>INDEX('League Settings'!$H$5:$H$18,IF(MOD(C75,2)=0,'League Settings'!$I$2-MOD(ROW()-3,'League Settings'!$I$2),MOD(ROW()-3,'League Settings'!$I$2)+1))</f>
        <v>8th</v>
      </c>
      <c r="C75" s="32">
        <f>CEILING((ROW()-2)/'League Settings'!$I$2,1)</f>
        <v>8</v>
      </c>
      <c r="D75" s="45"/>
      <c r="E75" s="37" t="str">
        <f>IF((D75)&gt;0,INDEX('Default Rankings'!$B$3:$E$302,'Live Draft Picks'!D75,2) &amp; " " &amp; INDEX('Default Rankings'!$B$3:$E$302,'Live Draft Picks'!D75,3),"")</f>
        <v/>
      </c>
      <c r="F75" s="38" t="str">
        <f>IF((D75)&gt;0,INDEX('Default Rankings'!$B$3:$E$302,'Live Draft Picks'!D75,4),"")</f>
        <v/>
      </c>
    </row>
    <row r="76" spans="2:6" x14ac:dyDescent="0.35">
      <c r="B76" s="12" t="str">
        <f>INDEX('League Settings'!$H$5:$H$18,IF(MOD(C76,2)=0,'League Settings'!$I$2-MOD(ROW()-3,'League Settings'!$I$2),MOD(ROW()-3,'League Settings'!$I$2)+1))</f>
        <v>7th</v>
      </c>
      <c r="C76" s="32">
        <f>CEILING((ROW()-2)/'League Settings'!$I$2,1)</f>
        <v>8</v>
      </c>
      <c r="D76" s="45"/>
      <c r="E76" s="37" t="str">
        <f>IF((D76)&gt;0,INDEX('Default Rankings'!$B$3:$E$302,'Live Draft Picks'!D76,2) &amp; " " &amp; INDEX('Default Rankings'!$B$3:$E$302,'Live Draft Picks'!D76,3),"")</f>
        <v/>
      </c>
      <c r="F76" s="38" t="str">
        <f>IF((D76)&gt;0,INDEX('Default Rankings'!$B$3:$E$302,'Live Draft Picks'!D76,4),"")</f>
        <v/>
      </c>
    </row>
    <row r="77" spans="2:6" x14ac:dyDescent="0.35">
      <c r="B77" s="12" t="str">
        <f>INDEX('League Settings'!$H$5:$H$18,IF(MOD(C77,2)=0,'League Settings'!$I$2-MOD(ROW()-3,'League Settings'!$I$2),MOD(ROW()-3,'League Settings'!$I$2)+1))</f>
        <v>6th</v>
      </c>
      <c r="C77" s="32">
        <f>CEILING((ROW()-2)/'League Settings'!$I$2,1)</f>
        <v>8</v>
      </c>
      <c r="D77" s="45"/>
      <c r="E77" s="37" t="str">
        <f>IF((D77)&gt;0,INDEX('Default Rankings'!$B$3:$E$302,'Live Draft Picks'!D77,2) &amp; " " &amp; INDEX('Default Rankings'!$B$3:$E$302,'Live Draft Picks'!D77,3),"")</f>
        <v/>
      </c>
      <c r="F77" s="38" t="str">
        <f>IF((D77)&gt;0,INDEX('Default Rankings'!$B$3:$E$302,'Live Draft Picks'!D77,4),"")</f>
        <v/>
      </c>
    </row>
    <row r="78" spans="2:6" x14ac:dyDescent="0.35">
      <c r="B78" s="12" t="str">
        <f>INDEX('League Settings'!$H$5:$H$18,IF(MOD(C78,2)=0,'League Settings'!$I$2-MOD(ROW()-3,'League Settings'!$I$2),MOD(ROW()-3,'League Settings'!$I$2)+1))</f>
        <v>5th</v>
      </c>
      <c r="C78" s="32">
        <f>CEILING((ROW()-2)/'League Settings'!$I$2,1)</f>
        <v>8</v>
      </c>
      <c r="D78" s="45"/>
      <c r="E78" s="37" t="str">
        <f>IF((D78)&gt;0,INDEX('Default Rankings'!$B$3:$E$302,'Live Draft Picks'!D78,2) &amp; " " &amp; INDEX('Default Rankings'!$B$3:$E$302,'Live Draft Picks'!D78,3),"")</f>
        <v/>
      </c>
      <c r="F78" s="38" t="str">
        <f>IF((D78)&gt;0,INDEX('Default Rankings'!$B$3:$E$302,'Live Draft Picks'!D78,4),"")</f>
        <v/>
      </c>
    </row>
    <row r="79" spans="2:6" x14ac:dyDescent="0.35">
      <c r="B79" s="12" t="str">
        <f>INDEX('League Settings'!$H$5:$H$18,IF(MOD(C79,2)=0,'League Settings'!$I$2-MOD(ROW()-3,'League Settings'!$I$2),MOD(ROW()-3,'League Settings'!$I$2)+1))</f>
        <v>4th</v>
      </c>
      <c r="C79" s="32">
        <f>CEILING((ROW()-2)/'League Settings'!$I$2,1)</f>
        <v>8</v>
      </c>
      <c r="D79" s="45"/>
      <c r="E79" s="37" t="str">
        <f>IF((D79)&gt;0,INDEX('Default Rankings'!$B$3:$E$302,'Live Draft Picks'!D79,2) &amp; " " &amp; INDEX('Default Rankings'!$B$3:$E$302,'Live Draft Picks'!D79,3),"")</f>
        <v/>
      </c>
      <c r="F79" s="38" t="str">
        <f>IF((D79)&gt;0,INDEX('Default Rankings'!$B$3:$E$302,'Live Draft Picks'!D79,4),"")</f>
        <v/>
      </c>
    </row>
    <row r="80" spans="2:6" x14ac:dyDescent="0.35">
      <c r="B80" s="12" t="str">
        <f>INDEX('League Settings'!$H$5:$H$18,IF(MOD(C80,2)=0,'League Settings'!$I$2-MOD(ROW()-3,'League Settings'!$I$2),MOD(ROW()-3,'League Settings'!$I$2)+1))</f>
        <v>3rd</v>
      </c>
      <c r="C80" s="32">
        <f>CEILING((ROW()-2)/'League Settings'!$I$2,1)</f>
        <v>8</v>
      </c>
      <c r="D80" s="45"/>
      <c r="E80" s="37" t="str">
        <f>IF((D80)&gt;0,INDEX('Default Rankings'!$B$3:$E$302,'Live Draft Picks'!D80,2) &amp; " " &amp; INDEX('Default Rankings'!$B$3:$E$302,'Live Draft Picks'!D80,3),"")</f>
        <v/>
      </c>
      <c r="F80" s="38" t="str">
        <f>IF((D80)&gt;0,INDEX('Default Rankings'!$B$3:$E$302,'Live Draft Picks'!D80,4),"")</f>
        <v/>
      </c>
    </row>
    <row r="81" spans="2:6" x14ac:dyDescent="0.35">
      <c r="B81" s="12" t="str">
        <f>INDEX('League Settings'!$H$5:$H$18,IF(MOD(C81,2)=0,'League Settings'!$I$2-MOD(ROW()-3,'League Settings'!$I$2),MOD(ROW()-3,'League Settings'!$I$2)+1))</f>
        <v>2nd</v>
      </c>
      <c r="C81" s="32">
        <f>CEILING((ROW()-2)/'League Settings'!$I$2,1)</f>
        <v>8</v>
      </c>
      <c r="D81" s="45"/>
      <c r="E81" s="37" t="str">
        <f>IF((D81)&gt;0,INDEX('Default Rankings'!$B$3:$E$302,'Live Draft Picks'!D81,2) &amp; " " &amp; INDEX('Default Rankings'!$B$3:$E$302,'Live Draft Picks'!D81,3),"")</f>
        <v/>
      </c>
      <c r="F81" s="38" t="str">
        <f>IF((D81)&gt;0,INDEX('Default Rankings'!$B$3:$E$302,'Live Draft Picks'!D81,4),"")</f>
        <v/>
      </c>
    </row>
    <row r="82" spans="2:6" x14ac:dyDescent="0.35">
      <c r="B82" s="12" t="str">
        <f>INDEX('League Settings'!$H$5:$H$18,IF(MOD(C82,2)=0,'League Settings'!$I$2-MOD(ROW()-3,'League Settings'!$I$2),MOD(ROW()-3,'League Settings'!$I$2)+1))</f>
        <v>1st</v>
      </c>
      <c r="C82" s="32">
        <f>CEILING((ROW()-2)/'League Settings'!$I$2,1)</f>
        <v>8</v>
      </c>
      <c r="D82" s="45"/>
      <c r="E82" s="37" t="str">
        <f>IF((D82)&gt;0,INDEX('Default Rankings'!$B$3:$E$302,'Live Draft Picks'!D82,2) &amp; " " &amp; INDEX('Default Rankings'!$B$3:$E$302,'Live Draft Picks'!D82,3),"")</f>
        <v/>
      </c>
      <c r="F82" s="38" t="str">
        <f>IF((D82)&gt;0,INDEX('Default Rankings'!$B$3:$E$302,'Live Draft Picks'!D82,4),"")</f>
        <v/>
      </c>
    </row>
    <row r="83" spans="2:6" x14ac:dyDescent="0.35">
      <c r="B83" s="12" t="str">
        <f>INDEX('League Settings'!$H$5:$H$18,IF(MOD(C83,2)=0,'League Settings'!$I$2-MOD(ROW()-3,'League Settings'!$I$2),MOD(ROW()-3,'League Settings'!$I$2)+1))</f>
        <v>1st</v>
      </c>
      <c r="C83" s="32">
        <f>CEILING((ROW()-2)/'League Settings'!$I$2,1)</f>
        <v>9</v>
      </c>
      <c r="D83" s="45"/>
      <c r="E83" s="37" t="str">
        <f>IF((D83)&gt;0,INDEX('Default Rankings'!$B$3:$E$302,'Live Draft Picks'!D83,2) &amp; " " &amp; INDEX('Default Rankings'!$B$3:$E$302,'Live Draft Picks'!D83,3),"")</f>
        <v/>
      </c>
      <c r="F83" s="38" t="str">
        <f>IF((D83)&gt;0,INDEX('Default Rankings'!$B$3:$E$302,'Live Draft Picks'!D83,4),"")</f>
        <v/>
      </c>
    </row>
    <row r="84" spans="2:6" x14ac:dyDescent="0.35">
      <c r="B84" s="12" t="str">
        <f>INDEX('League Settings'!$H$5:$H$18,IF(MOD(C84,2)=0,'League Settings'!$I$2-MOD(ROW()-3,'League Settings'!$I$2),MOD(ROW()-3,'League Settings'!$I$2)+1))</f>
        <v>2nd</v>
      </c>
      <c r="C84" s="32">
        <f>CEILING((ROW()-2)/'League Settings'!$I$2,1)</f>
        <v>9</v>
      </c>
      <c r="D84" s="45"/>
      <c r="E84" s="37" t="str">
        <f>IF((D84)&gt;0,INDEX('Default Rankings'!$B$3:$E$302,'Live Draft Picks'!D84,2) &amp; " " &amp; INDEX('Default Rankings'!$B$3:$E$302,'Live Draft Picks'!D84,3),"")</f>
        <v/>
      </c>
      <c r="F84" s="38" t="str">
        <f>IF((D84)&gt;0,INDEX('Default Rankings'!$B$3:$E$302,'Live Draft Picks'!D84,4),"")</f>
        <v/>
      </c>
    </row>
    <row r="85" spans="2:6" x14ac:dyDescent="0.35">
      <c r="B85" s="12" t="str">
        <f>INDEX('League Settings'!$H$5:$H$18,IF(MOD(C85,2)=0,'League Settings'!$I$2-MOD(ROW()-3,'League Settings'!$I$2),MOD(ROW()-3,'League Settings'!$I$2)+1))</f>
        <v>3rd</v>
      </c>
      <c r="C85" s="32">
        <f>CEILING((ROW()-2)/'League Settings'!$I$2,1)</f>
        <v>9</v>
      </c>
      <c r="D85" s="45"/>
      <c r="E85" s="37" t="str">
        <f>IF((D85)&gt;0,INDEX('Default Rankings'!$B$3:$E$302,'Live Draft Picks'!D85,2) &amp; " " &amp; INDEX('Default Rankings'!$B$3:$E$302,'Live Draft Picks'!D85,3),"")</f>
        <v/>
      </c>
      <c r="F85" s="38" t="str">
        <f>IF((D85)&gt;0,INDEX('Default Rankings'!$B$3:$E$302,'Live Draft Picks'!D85,4),"")</f>
        <v/>
      </c>
    </row>
    <row r="86" spans="2:6" x14ac:dyDescent="0.35">
      <c r="B86" s="12" t="str">
        <f>INDEX('League Settings'!$H$5:$H$18,IF(MOD(C86,2)=0,'League Settings'!$I$2-MOD(ROW()-3,'League Settings'!$I$2),MOD(ROW()-3,'League Settings'!$I$2)+1))</f>
        <v>4th</v>
      </c>
      <c r="C86" s="32">
        <f>CEILING((ROW()-2)/'League Settings'!$I$2,1)</f>
        <v>9</v>
      </c>
      <c r="D86" s="45"/>
      <c r="E86" s="37" t="str">
        <f>IF((D86)&gt;0,INDEX('Default Rankings'!$B$3:$E$302,'Live Draft Picks'!D86,2) &amp; " " &amp; INDEX('Default Rankings'!$B$3:$E$302,'Live Draft Picks'!D86,3),"")</f>
        <v/>
      </c>
      <c r="F86" s="38" t="str">
        <f>IF((D86)&gt;0,INDEX('Default Rankings'!$B$3:$E$302,'Live Draft Picks'!D86,4),"")</f>
        <v/>
      </c>
    </row>
    <row r="87" spans="2:6" x14ac:dyDescent="0.35">
      <c r="B87" s="12" t="str">
        <f>INDEX('League Settings'!$H$5:$H$18,IF(MOD(C87,2)=0,'League Settings'!$I$2-MOD(ROW()-3,'League Settings'!$I$2),MOD(ROW()-3,'League Settings'!$I$2)+1))</f>
        <v>5th</v>
      </c>
      <c r="C87" s="32">
        <f>CEILING((ROW()-2)/'League Settings'!$I$2,1)</f>
        <v>9</v>
      </c>
      <c r="D87" s="45"/>
      <c r="E87" s="37" t="str">
        <f>IF((D87)&gt;0,INDEX('Default Rankings'!$B$3:$E$302,'Live Draft Picks'!D87,2) &amp; " " &amp; INDEX('Default Rankings'!$B$3:$E$302,'Live Draft Picks'!D87,3),"")</f>
        <v/>
      </c>
      <c r="F87" s="38" t="str">
        <f>IF((D87)&gt;0,INDEX('Default Rankings'!$B$3:$E$302,'Live Draft Picks'!D87,4),"")</f>
        <v/>
      </c>
    </row>
    <row r="88" spans="2:6" x14ac:dyDescent="0.35">
      <c r="B88" s="12" t="str">
        <f>INDEX('League Settings'!$H$5:$H$18,IF(MOD(C88,2)=0,'League Settings'!$I$2-MOD(ROW()-3,'League Settings'!$I$2),MOD(ROW()-3,'League Settings'!$I$2)+1))</f>
        <v>6th</v>
      </c>
      <c r="C88" s="32">
        <f>CEILING((ROW()-2)/'League Settings'!$I$2,1)</f>
        <v>9</v>
      </c>
      <c r="D88" s="45"/>
      <c r="E88" s="37" t="str">
        <f>IF((D88)&gt;0,INDEX('Default Rankings'!$B$3:$E$302,'Live Draft Picks'!D88,2) &amp; " " &amp; INDEX('Default Rankings'!$B$3:$E$302,'Live Draft Picks'!D88,3),"")</f>
        <v/>
      </c>
      <c r="F88" s="38" t="str">
        <f>IF((D88)&gt;0,INDEX('Default Rankings'!$B$3:$E$302,'Live Draft Picks'!D88,4),"")</f>
        <v/>
      </c>
    </row>
    <row r="89" spans="2:6" x14ac:dyDescent="0.35">
      <c r="B89" s="12" t="str">
        <f>INDEX('League Settings'!$H$5:$H$18,IF(MOD(C89,2)=0,'League Settings'!$I$2-MOD(ROW()-3,'League Settings'!$I$2),MOD(ROW()-3,'League Settings'!$I$2)+1))</f>
        <v>7th</v>
      </c>
      <c r="C89" s="32">
        <f>CEILING((ROW()-2)/'League Settings'!$I$2,1)</f>
        <v>9</v>
      </c>
      <c r="D89" s="45"/>
      <c r="E89" s="37" t="str">
        <f>IF((D89)&gt;0,INDEX('Default Rankings'!$B$3:$E$302,'Live Draft Picks'!D89,2) &amp; " " &amp; INDEX('Default Rankings'!$B$3:$E$302,'Live Draft Picks'!D89,3),"")</f>
        <v/>
      </c>
      <c r="F89" s="38" t="str">
        <f>IF((D89)&gt;0,INDEX('Default Rankings'!$B$3:$E$302,'Live Draft Picks'!D89,4),"")</f>
        <v/>
      </c>
    </row>
    <row r="90" spans="2:6" x14ac:dyDescent="0.35">
      <c r="B90" s="12" t="str">
        <f>INDEX('League Settings'!$H$5:$H$18,IF(MOD(C90,2)=0,'League Settings'!$I$2-MOD(ROW()-3,'League Settings'!$I$2),MOD(ROW()-3,'League Settings'!$I$2)+1))</f>
        <v>8th</v>
      </c>
      <c r="C90" s="32">
        <f>CEILING((ROW()-2)/'League Settings'!$I$2,1)</f>
        <v>9</v>
      </c>
      <c r="D90" s="45"/>
      <c r="E90" s="37" t="str">
        <f>IF((D90)&gt;0,INDEX('Default Rankings'!$B$3:$E$302,'Live Draft Picks'!D90,2) &amp; " " &amp; INDEX('Default Rankings'!$B$3:$E$302,'Live Draft Picks'!D90,3),"")</f>
        <v/>
      </c>
      <c r="F90" s="38" t="str">
        <f>IF((D90)&gt;0,INDEX('Default Rankings'!$B$3:$E$302,'Live Draft Picks'!D90,4),"")</f>
        <v/>
      </c>
    </row>
    <row r="91" spans="2:6" x14ac:dyDescent="0.35">
      <c r="B91" s="12" t="str">
        <f>INDEX('League Settings'!$H$5:$H$18,IF(MOD(C91,2)=0,'League Settings'!$I$2-MOD(ROW()-3,'League Settings'!$I$2),MOD(ROW()-3,'League Settings'!$I$2)+1))</f>
        <v>9th</v>
      </c>
      <c r="C91" s="32">
        <f>CEILING((ROW()-2)/'League Settings'!$I$2,1)</f>
        <v>9</v>
      </c>
      <c r="D91" s="45"/>
      <c r="E91" s="37" t="str">
        <f>IF((D91)&gt;0,INDEX('Default Rankings'!$B$3:$E$302,'Live Draft Picks'!D91,2) &amp; " " &amp; INDEX('Default Rankings'!$B$3:$E$302,'Live Draft Picks'!D91,3),"")</f>
        <v/>
      </c>
      <c r="F91" s="38" t="str">
        <f>IF((D91)&gt;0,INDEX('Default Rankings'!$B$3:$E$302,'Live Draft Picks'!D91,4),"")</f>
        <v/>
      </c>
    </row>
    <row r="92" spans="2:6" x14ac:dyDescent="0.35">
      <c r="B92" s="12" t="str">
        <f>INDEX('League Settings'!$H$5:$H$18,IF(MOD(C92,2)=0,'League Settings'!$I$2-MOD(ROW()-3,'League Settings'!$I$2),MOD(ROW()-3,'League Settings'!$I$2)+1))</f>
        <v>10th</v>
      </c>
      <c r="C92" s="32">
        <f>CEILING((ROW()-2)/'League Settings'!$I$2,1)</f>
        <v>9</v>
      </c>
      <c r="D92" s="45"/>
      <c r="E92" s="37" t="str">
        <f>IF((D92)&gt;0,INDEX('Default Rankings'!$B$3:$E$302,'Live Draft Picks'!D92,2) &amp; " " &amp; INDEX('Default Rankings'!$B$3:$E$302,'Live Draft Picks'!D92,3),"")</f>
        <v/>
      </c>
      <c r="F92" s="38" t="str">
        <f>IF((D92)&gt;0,INDEX('Default Rankings'!$B$3:$E$302,'Live Draft Picks'!D92,4),"")</f>
        <v/>
      </c>
    </row>
    <row r="93" spans="2:6" x14ac:dyDescent="0.35">
      <c r="B93" s="12" t="str">
        <f>INDEX('League Settings'!$H$5:$H$18,IF(MOD(C93,2)=0,'League Settings'!$I$2-MOD(ROW()-3,'League Settings'!$I$2),MOD(ROW()-3,'League Settings'!$I$2)+1))</f>
        <v>10th</v>
      </c>
      <c r="C93" s="32">
        <f>CEILING((ROW()-2)/'League Settings'!$I$2,1)</f>
        <v>10</v>
      </c>
      <c r="D93" s="45"/>
      <c r="E93" s="37" t="str">
        <f>IF((D93)&gt;0,INDEX('Default Rankings'!$B$3:$E$302,'Live Draft Picks'!D93,2) &amp; " " &amp; INDEX('Default Rankings'!$B$3:$E$302,'Live Draft Picks'!D93,3),"")</f>
        <v/>
      </c>
      <c r="F93" s="38" t="str">
        <f>IF((D93)&gt;0,INDEX('Default Rankings'!$B$3:$E$302,'Live Draft Picks'!D93,4),"")</f>
        <v/>
      </c>
    </row>
    <row r="94" spans="2:6" x14ac:dyDescent="0.35">
      <c r="B94" s="12" t="str">
        <f>INDEX('League Settings'!$H$5:$H$18,IF(MOD(C94,2)=0,'League Settings'!$I$2-MOD(ROW()-3,'League Settings'!$I$2),MOD(ROW()-3,'League Settings'!$I$2)+1))</f>
        <v>9th</v>
      </c>
      <c r="C94" s="32">
        <f>CEILING((ROW()-2)/'League Settings'!$I$2,1)</f>
        <v>10</v>
      </c>
      <c r="D94" s="45"/>
      <c r="E94" s="37" t="str">
        <f>IF((D94)&gt;0,INDEX('Default Rankings'!$B$3:$E$302,'Live Draft Picks'!D94,2) &amp; " " &amp; INDEX('Default Rankings'!$B$3:$E$302,'Live Draft Picks'!D94,3),"")</f>
        <v/>
      </c>
      <c r="F94" s="38" t="str">
        <f>IF((D94)&gt;0,INDEX('Default Rankings'!$B$3:$E$302,'Live Draft Picks'!D94,4),"")</f>
        <v/>
      </c>
    </row>
    <row r="95" spans="2:6" x14ac:dyDescent="0.35">
      <c r="B95" s="12" t="str">
        <f>INDEX('League Settings'!$H$5:$H$18,IF(MOD(C95,2)=0,'League Settings'!$I$2-MOD(ROW()-3,'League Settings'!$I$2),MOD(ROW()-3,'League Settings'!$I$2)+1))</f>
        <v>8th</v>
      </c>
      <c r="C95" s="32">
        <f>CEILING((ROW()-2)/'League Settings'!$I$2,1)</f>
        <v>10</v>
      </c>
      <c r="D95" s="45"/>
      <c r="E95" s="37" t="str">
        <f>IF((D95)&gt;0,INDEX('Default Rankings'!$B$3:$E$302,'Live Draft Picks'!D95,2) &amp; " " &amp; INDEX('Default Rankings'!$B$3:$E$302,'Live Draft Picks'!D95,3),"")</f>
        <v/>
      </c>
      <c r="F95" s="38" t="str">
        <f>IF((D95)&gt;0,INDEX('Default Rankings'!$B$3:$E$302,'Live Draft Picks'!D95,4),"")</f>
        <v/>
      </c>
    </row>
    <row r="96" spans="2:6" x14ac:dyDescent="0.35">
      <c r="B96" s="12" t="str">
        <f>INDEX('League Settings'!$H$5:$H$18,IF(MOD(C96,2)=0,'League Settings'!$I$2-MOD(ROW()-3,'League Settings'!$I$2),MOD(ROW()-3,'League Settings'!$I$2)+1))</f>
        <v>7th</v>
      </c>
      <c r="C96" s="32">
        <f>CEILING((ROW()-2)/'League Settings'!$I$2,1)</f>
        <v>10</v>
      </c>
      <c r="D96" s="45"/>
      <c r="E96" s="37" t="str">
        <f>IF((D96)&gt;0,INDEX('Default Rankings'!$B$3:$E$302,'Live Draft Picks'!D96,2) &amp; " " &amp; INDEX('Default Rankings'!$B$3:$E$302,'Live Draft Picks'!D96,3),"")</f>
        <v/>
      </c>
      <c r="F96" s="38" t="str">
        <f>IF((D96)&gt;0,INDEX('Default Rankings'!$B$3:$E$302,'Live Draft Picks'!D96,4),"")</f>
        <v/>
      </c>
    </row>
    <row r="97" spans="2:6" x14ac:dyDescent="0.35">
      <c r="B97" s="12" t="str">
        <f>INDEX('League Settings'!$H$5:$H$18,IF(MOD(C97,2)=0,'League Settings'!$I$2-MOD(ROW()-3,'League Settings'!$I$2),MOD(ROW()-3,'League Settings'!$I$2)+1))</f>
        <v>6th</v>
      </c>
      <c r="C97" s="32">
        <f>CEILING((ROW()-2)/'League Settings'!$I$2,1)</f>
        <v>10</v>
      </c>
      <c r="D97" s="45"/>
      <c r="E97" s="37" t="str">
        <f>IF((D97)&gt;0,INDEX('Default Rankings'!$B$3:$E$302,'Live Draft Picks'!D97,2) &amp; " " &amp; INDEX('Default Rankings'!$B$3:$E$302,'Live Draft Picks'!D97,3),"")</f>
        <v/>
      </c>
      <c r="F97" s="38" t="str">
        <f>IF((D97)&gt;0,INDEX('Default Rankings'!$B$3:$E$302,'Live Draft Picks'!D97,4),"")</f>
        <v/>
      </c>
    </row>
    <row r="98" spans="2:6" x14ac:dyDescent="0.35">
      <c r="B98" s="12" t="str">
        <f>INDEX('League Settings'!$H$5:$H$18,IF(MOD(C98,2)=0,'League Settings'!$I$2-MOD(ROW()-3,'League Settings'!$I$2),MOD(ROW()-3,'League Settings'!$I$2)+1))</f>
        <v>5th</v>
      </c>
      <c r="C98" s="32">
        <f>CEILING((ROW()-2)/'League Settings'!$I$2,1)</f>
        <v>10</v>
      </c>
      <c r="D98" s="45"/>
      <c r="E98" s="37" t="str">
        <f>IF((D98)&gt;0,INDEX('Default Rankings'!$B$3:$E$302,'Live Draft Picks'!D98,2) &amp; " " &amp; INDEX('Default Rankings'!$B$3:$E$302,'Live Draft Picks'!D98,3),"")</f>
        <v/>
      </c>
      <c r="F98" s="38" t="str">
        <f>IF((D98)&gt;0,INDEX('Default Rankings'!$B$3:$E$302,'Live Draft Picks'!D98,4),"")</f>
        <v/>
      </c>
    </row>
    <row r="99" spans="2:6" x14ac:dyDescent="0.35">
      <c r="B99" s="12" t="str">
        <f>INDEX('League Settings'!$H$5:$H$18,IF(MOD(C99,2)=0,'League Settings'!$I$2-MOD(ROW()-3,'League Settings'!$I$2),MOD(ROW()-3,'League Settings'!$I$2)+1))</f>
        <v>4th</v>
      </c>
      <c r="C99" s="32">
        <f>CEILING((ROW()-2)/'League Settings'!$I$2,1)</f>
        <v>10</v>
      </c>
      <c r="D99" s="45"/>
      <c r="E99" s="37" t="str">
        <f>IF((D99)&gt;0,INDEX('Default Rankings'!$B$3:$E$302,'Live Draft Picks'!D99,2) &amp; " " &amp; INDEX('Default Rankings'!$B$3:$E$302,'Live Draft Picks'!D99,3),"")</f>
        <v/>
      </c>
      <c r="F99" s="38" t="str">
        <f>IF((D99)&gt;0,INDEX('Default Rankings'!$B$3:$E$302,'Live Draft Picks'!D99,4),"")</f>
        <v/>
      </c>
    </row>
    <row r="100" spans="2:6" x14ac:dyDescent="0.35">
      <c r="B100" s="12" t="str">
        <f>INDEX('League Settings'!$H$5:$H$18,IF(MOD(C100,2)=0,'League Settings'!$I$2-MOD(ROW()-3,'League Settings'!$I$2),MOD(ROW()-3,'League Settings'!$I$2)+1))</f>
        <v>3rd</v>
      </c>
      <c r="C100" s="32">
        <f>CEILING((ROW()-2)/'League Settings'!$I$2,1)</f>
        <v>10</v>
      </c>
      <c r="D100" s="45"/>
      <c r="E100" s="37" t="str">
        <f>IF((D100)&gt;0,INDEX('Default Rankings'!$B$3:$E$302,'Live Draft Picks'!D100,2) &amp; " " &amp; INDEX('Default Rankings'!$B$3:$E$302,'Live Draft Picks'!D100,3),"")</f>
        <v/>
      </c>
      <c r="F100" s="38" t="str">
        <f>IF((D100)&gt;0,INDEX('Default Rankings'!$B$3:$E$302,'Live Draft Picks'!D100,4),"")</f>
        <v/>
      </c>
    </row>
    <row r="101" spans="2:6" x14ac:dyDescent="0.35">
      <c r="B101" s="12" t="str">
        <f>INDEX('League Settings'!$H$5:$H$18,IF(MOD(C101,2)=0,'League Settings'!$I$2-MOD(ROW()-3,'League Settings'!$I$2),MOD(ROW()-3,'League Settings'!$I$2)+1))</f>
        <v>2nd</v>
      </c>
      <c r="C101" s="32">
        <f>CEILING((ROW()-2)/'League Settings'!$I$2,1)</f>
        <v>10</v>
      </c>
      <c r="D101" s="45"/>
      <c r="E101" s="37" t="str">
        <f>IF((D101)&gt;0,INDEX('Default Rankings'!$B$3:$E$302,'Live Draft Picks'!D101,2) &amp; " " &amp; INDEX('Default Rankings'!$B$3:$E$302,'Live Draft Picks'!D101,3),"")</f>
        <v/>
      </c>
      <c r="F101" s="38" t="str">
        <f>IF((D101)&gt;0,INDEX('Default Rankings'!$B$3:$E$302,'Live Draft Picks'!D101,4),"")</f>
        <v/>
      </c>
    </row>
    <row r="102" spans="2:6" x14ac:dyDescent="0.35">
      <c r="B102" s="12" t="str">
        <f>INDEX('League Settings'!$H$5:$H$18,IF(MOD(C102,2)=0,'League Settings'!$I$2-MOD(ROW()-3,'League Settings'!$I$2),MOD(ROW()-3,'League Settings'!$I$2)+1))</f>
        <v>1st</v>
      </c>
      <c r="C102" s="32">
        <f>CEILING((ROW()-2)/'League Settings'!$I$2,1)</f>
        <v>10</v>
      </c>
      <c r="D102" s="45"/>
      <c r="E102" s="37" t="str">
        <f>IF((D102)&gt;0,INDEX('Default Rankings'!$B$3:$E$302,'Live Draft Picks'!D102,2) &amp; " " &amp; INDEX('Default Rankings'!$B$3:$E$302,'Live Draft Picks'!D102,3),"")</f>
        <v/>
      </c>
      <c r="F102" s="38" t="str">
        <f>IF((D102)&gt;0,INDEX('Default Rankings'!$B$3:$E$302,'Live Draft Picks'!D102,4),"")</f>
        <v/>
      </c>
    </row>
    <row r="103" spans="2:6" x14ac:dyDescent="0.35">
      <c r="B103" s="12" t="str">
        <f>INDEX('League Settings'!$H$5:$H$18,IF(MOD(C103,2)=0,'League Settings'!$I$2-MOD(ROW()-3,'League Settings'!$I$2),MOD(ROW()-3,'League Settings'!$I$2)+1))</f>
        <v>1st</v>
      </c>
      <c r="C103" s="32">
        <f>CEILING((ROW()-2)/'League Settings'!$I$2,1)</f>
        <v>11</v>
      </c>
      <c r="D103" s="45"/>
      <c r="E103" s="37" t="str">
        <f>IF((D103)&gt;0,INDEX('Default Rankings'!$B$3:$E$302,'Live Draft Picks'!D103,2) &amp; " " &amp; INDEX('Default Rankings'!$B$3:$E$302,'Live Draft Picks'!D103,3),"")</f>
        <v/>
      </c>
      <c r="F103" s="38" t="str">
        <f>IF((D103)&gt;0,INDEX('Default Rankings'!$B$3:$E$302,'Live Draft Picks'!D103,4),"")</f>
        <v/>
      </c>
    </row>
    <row r="104" spans="2:6" x14ac:dyDescent="0.35">
      <c r="B104" s="12" t="str">
        <f>INDEX('League Settings'!$H$5:$H$18,IF(MOD(C104,2)=0,'League Settings'!$I$2-MOD(ROW()-3,'League Settings'!$I$2),MOD(ROW()-3,'League Settings'!$I$2)+1))</f>
        <v>2nd</v>
      </c>
      <c r="C104" s="32">
        <f>CEILING((ROW()-2)/'League Settings'!$I$2,1)</f>
        <v>11</v>
      </c>
      <c r="D104" s="45"/>
      <c r="E104" s="37" t="str">
        <f>IF((D104)&gt;0,INDEX('Default Rankings'!$B$3:$E$302,'Live Draft Picks'!D104,2) &amp; " " &amp; INDEX('Default Rankings'!$B$3:$E$302,'Live Draft Picks'!D104,3),"")</f>
        <v/>
      </c>
      <c r="F104" s="38" t="str">
        <f>IF((D104)&gt;0,INDEX('Default Rankings'!$B$3:$E$302,'Live Draft Picks'!D104,4),"")</f>
        <v/>
      </c>
    </row>
    <row r="105" spans="2:6" x14ac:dyDescent="0.35">
      <c r="B105" s="12" t="str">
        <f>INDEX('League Settings'!$H$5:$H$18,IF(MOD(C105,2)=0,'League Settings'!$I$2-MOD(ROW()-3,'League Settings'!$I$2),MOD(ROW()-3,'League Settings'!$I$2)+1))</f>
        <v>3rd</v>
      </c>
      <c r="C105" s="32">
        <f>CEILING((ROW()-2)/'League Settings'!$I$2,1)</f>
        <v>11</v>
      </c>
      <c r="D105" s="45"/>
      <c r="E105" s="37" t="str">
        <f>IF((D105)&gt;0,INDEX('Default Rankings'!$B$3:$E$302,'Live Draft Picks'!D105,2) &amp; " " &amp; INDEX('Default Rankings'!$B$3:$E$302,'Live Draft Picks'!D105,3),"")</f>
        <v/>
      </c>
      <c r="F105" s="38" t="str">
        <f>IF((D105)&gt;0,INDEX('Default Rankings'!$B$3:$E$302,'Live Draft Picks'!D105,4),"")</f>
        <v/>
      </c>
    </row>
    <row r="106" spans="2:6" x14ac:dyDescent="0.35">
      <c r="B106" s="12" t="str">
        <f>INDEX('League Settings'!$H$5:$H$18,IF(MOD(C106,2)=0,'League Settings'!$I$2-MOD(ROW()-3,'League Settings'!$I$2),MOD(ROW()-3,'League Settings'!$I$2)+1))</f>
        <v>4th</v>
      </c>
      <c r="C106" s="32">
        <f>CEILING((ROW()-2)/'League Settings'!$I$2,1)</f>
        <v>11</v>
      </c>
      <c r="D106" s="45"/>
      <c r="E106" s="37" t="str">
        <f>IF((D106)&gt;0,INDEX('Default Rankings'!$B$3:$E$302,'Live Draft Picks'!D106,2) &amp; " " &amp; INDEX('Default Rankings'!$B$3:$E$302,'Live Draft Picks'!D106,3),"")</f>
        <v/>
      </c>
      <c r="F106" s="38" t="str">
        <f>IF((D106)&gt;0,INDEX('Default Rankings'!$B$3:$E$302,'Live Draft Picks'!D106,4),"")</f>
        <v/>
      </c>
    </row>
    <row r="107" spans="2:6" x14ac:dyDescent="0.35">
      <c r="B107" s="12" t="str">
        <f>INDEX('League Settings'!$H$5:$H$18,IF(MOD(C107,2)=0,'League Settings'!$I$2-MOD(ROW()-3,'League Settings'!$I$2),MOD(ROW()-3,'League Settings'!$I$2)+1))</f>
        <v>5th</v>
      </c>
      <c r="C107" s="32">
        <f>CEILING((ROW()-2)/'League Settings'!$I$2,1)</f>
        <v>11</v>
      </c>
      <c r="D107" s="45"/>
      <c r="E107" s="37" t="str">
        <f>IF((D107)&gt;0,INDEX('Default Rankings'!$B$3:$E$302,'Live Draft Picks'!D107,2) &amp; " " &amp; INDEX('Default Rankings'!$B$3:$E$302,'Live Draft Picks'!D107,3),"")</f>
        <v/>
      </c>
      <c r="F107" s="38" t="str">
        <f>IF((D107)&gt;0,INDEX('Default Rankings'!$B$3:$E$302,'Live Draft Picks'!D107,4),"")</f>
        <v/>
      </c>
    </row>
    <row r="108" spans="2:6" x14ac:dyDescent="0.35">
      <c r="B108" s="12" t="str">
        <f>INDEX('League Settings'!$H$5:$H$18,IF(MOD(C108,2)=0,'League Settings'!$I$2-MOD(ROW()-3,'League Settings'!$I$2),MOD(ROW()-3,'League Settings'!$I$2)+1))</f>
        <v>6th</v>
      </c>
      <c r="C108" s="32">
        <f>CEILING((ROW()-2)/'League Settings'!$I$2,1)</f>
        <v>11</v>
      </c>
      <c r="D108" s="45"/>
      <c r="E108" s="37" t="str">
        <f>IF((D108)&gt;0,INDEX('Default Rankings'!$B$3:$E$302,'Live Draft Picks'!D108,2) &amp; " " &amp; INDEX('Default Rankings'!$B$3:$E$302,'Live Draft Picks'!D108,3),"")</f>
        <v/>
      </c>
      <c r="F108" s="38" t="str">
        <f>IF((D108)&gt;0,INDEX('Default Rankings'!$B$3:$E$302,'Live Draft Picks'!D108,4),"")</f>
        <v/>
      </c>
    </row>
    <row r="109" spans="2:6" x14ac:dyDescent="0.35">
      <c r="B109" s="12" t="str">
        <f>INDEX('League Settings'!$H$5:$H$18,IF(MOD(C109,2)=0,'League Settings'!$I$2-MOD(ROW()-3,'League Settings'!$I$2),MOD(ROW()-3,'League Settings'!$I$2)+1))</f>
        <v>7th</v>
      </c>
      <c r="C109" s="32">
        <f>CEILING((ROW()-2)/'League Settings'!$I$2,1)</f>
        <v>11</v>
      </c>
      <c r="D109" s="45"/>
      <c r="E109" s="37" t="str">
        <f>IF((D109)&gt;0,INDEX('Default Rankings'!$B$3:$E$302,'Live Draft Picks'!D109,2) &amp; " " &amp; INDEX('Default Rankings'!$B$3:$E$302,'Live Draft Picks'!D109,3),"")</f>
        <v/>
      </c>
      <c r="F109" s="38" t="str">
        <f>IF((D109)&gt;0,INDEX('Default Rankings'!$B$3:$E$302,'Live Draft Picks'!D109,4),"")</f>
        <v/>
      </c>
    </row>
    <row r="110" spans="2:6" x14ac:dyDescent="0.35">
      <c r="B110" s="12" t="str">
        <f>INDEX('League Settings'!$H$5:$H$18,IF(MOD(C110,2)=0,'League Settings'!$I$2-MOD(ROW()-3,'League Settings'!$I$2),MOD(ROW()-3,'League Settings'!$I$2)+1))</f>
        <v>8th</v>
      </c>
      <c r="C110" s="32">
        <f>CEILING((ROW()-2)/'League Settings'!$I$2,1)</f>
        <v>11</v>
      </c>
      <c r="D110" s="45"/>
      <c r="E110" s="37" t="str">
        <f>IF((D110)&gt;0,INDEX('Default Rankings'!$B$3:$E$302,'Live Draft Picks'!D110,2) &amp; " " &amp; INDEX('Default Rankings'!$B$3:$E$302,'Live Draft Picks'!D110,3),"")</f>
        <v/>
      </c>
      <c r="F110" s="38" t="str">
        <f>IF((D110)&gt;0,INDEX('Default Rankings'!$B$3:$E$302,'Live Draft Picks'!D110,4),"")</f>
        <v/>
      </c>
    </row>
    <row r="111" spans="2:6" x14ac:dyDescent="0.35">
      <c r="B111" s="12" t="str">
        <f>INDEX('League Settings'!$H$5:$H$18,IF(MOD(C111,2)=0,'League Settings'!$I$2-MOD(ROW()-3,'League Settings'!$I$2),MOD(ROW()-3,'League Settings'!$I$2)+1))</f>
        <v>9th</v>
      </c>
      <c r="C111" s="32">
        <f>CEILING((ROW()-2)/'League Settings'!$I$2,1)</f>
        <v>11</v>
      </c>
      <c r="D111" s="45"/>
      <c r="E111" s="37" t="str">
        <f>IF((D111)&gt;0,INDEX('Default Rankings'!$B$3:$E$302,'Live Draft Picks'!D111,2) &amp; " " &amp; INDEX('Default Rankings'!$B$3:$E$302,'Live Draft Picks'!D111,3),"")</f>
        <v/>
      </c>
      <c r="F111" s="38" t="str">
        <f>IF((D111)&gt;0,INDEX('Default Rankings'!$B$3:$E$302,'Live Draft Picks'!D111,4),"")</f>
        <v/>
      </c>
    </row>
    <row r="112" spans="2:6" x14ac:dyDescent="0.35">
      <c r="B112" s="12" t="str">
        <f>INDEX('League Settings'!$H$5:$H$18,IF(MOD(C112,2)=0,'League Settings'!$I$2-MOD(ROW()-3,'League Settings'!$I$2),MOD(ROW()-3,'League Settings'!$I$2)+1))</f>
        <v>10th</v>
      </c>
      <c r="C112" s="32">
        <f>CEILING((ROW()-2)/'League Settings'!$I$2,1)</f>
        <v>11</v>
      </c>
      <c r="D112" s="45"/>
      <c r="E112" s="37" t="str">
        <f>IF((D112)&gt;0,INDEX('Default Rankings'!$B$3:$E$302,'Live Draft Picks'!D112,2) &amp; " " &amp; INDEX('Default Rankings'!$B$3:$E$302,'Live Draft Picks'!D112,3),"")</f>
        <v/>
      </c>
      <c r="F112" s="38" t="str">
        <f>IF((D112)&gt;0,INDEX('Default Rankings'!$B$3:$E$302,'Live Draft Picks'!D112,4),"")</f>
        <v/>
      </c>
    </row>
    <row r="113" spans="2:6" x14ac:dyDescent="0.35">
      <c r="B113" s="12" t="str">
        <f>INDEX('League Settings'!$H$5:$H$18,IF(MOD(C113,2)=0,'League Settings'!$I$2-MOD(ROW()-3,'League Settings'!$I$2),MOD(ROW()-3,'League Settings'!$I$2)+1))</f>
        <v>10th</v>
      </c>
      <c r="C113" s="32">
        <f>CEILING((ROW()-2)/'League Settings'!$I$2,1)</f>
        <v>12</v>
      </c>
      <c r="D113" s="45"/>
      <c r="E113" s="37" t="str">
        <f>IF((D113)&gt;0,INDEX('Default Rankings'!$B$3:$E$302,'Live Draft Picks'!D113,2) &amp; " " &amp; INDEX('Default Rankings'!$B$3:$E$302,'Live Draft Picks'!D113,3),"")</f>
        <v/>
      </c>
      <c r="F113" s="38" t="str">
        <f>IF((D113)&gt;0,INDEX('Default Rankings'!$B$3:$E$302,'Live Draft Picks'!D113,4),"")</f>
        <v/>
      </c>
    </row>
    <row r="114" spans="2:6" x14ac:dyDescent="0.35">
      <c r="B114" s="12" t="str">
        <f>INDEX('League Settings'!$H$5:$H$18,IF(MOD(C114,2)=0,'League Settings'!$I$2-MOD(ROW()-3,'League Settings'!$I$2),MOD(ROW()-3,'League Settings'!$I$2)+1))</f>
        <v>9th</v>
      </c>
      <c r="C114" s="32">
        <f>CEILING((ROW()-2)/'League Settings'!$I$2,1)</f>
        <v>12</v>
      </c>
      <c r="D114" s="45"/>
      <c r="E114" s="37" t="str">
        <f>IF((D114)&gt;0,INDEX('Default Rankings'!$B$3:$E$302,'Live Draft Picks'!D114,2) &amp; " " &amp; INDEX('Default Rankings'!$B$3:$E$302,'Live Draft Picks'!D114,3),"")</f>
        <v/>
      </c>
      <c r="F114" s="38" t="str">
        <f>IF((D114)&gt;0,INDEX('Default Rankings'!$B$3:$E$302,'Live Draft Picks'!D114,4),"")</f>
        <v/>
      </c>
    </row>
    <row r="115" spans="2:6" x14ac:dyDescent="0.35">
      <c r="B115" s="12" t="str">
        <f>INDEX('League Settings'!$H$5:$H$18,IF(MOD(C115,2)=0,'League Settings'!$I$2-MOD(ROW()-3,'League Settings'!$I$2),MOD(ROW()-3,'League Settings'!$I$2)+1))</f>
        <v>8th</v>
      </c>
      <c r="C115" s="32">
        <f>CEILING((ROW()-2)/'League Settings'!$I$2,1)</f>
        <v>12</v>
      </c>
      <c r="D115" s="45"/>
      <c r="E115" s="37" t="str">
        <f>IF((D115)&gt;0,INDEX('Default Rankings'!$B$3:$E$302,'Live Draft Picks'!D115,2) &amp; " " &amp; INDEX('Default Rankings'!$B$3:$E$302,'Live Draft Picks'!D115,3),"")</f>
        <v/>
      </c>
      <c r="F115" s="38" t="str">
        <f>IF((D115)&gt;0,INDEX('Default Rankings'!$B$3:$E$302,'Live Draft Picks'!D115,4),"")</f>
        <v/>
      </c>
    </row>
    <row r="116" spans="2:6" x14ac:dyDescent="0.35">
      <c r="B116" s="12" t="str">
        <f>INDEX('League Settings'!$H$5:$H$18,IF(MOD(C116,2)=0,'League Settings'!$I$2-MOD(ROW()-3,'League Settings'!$I$2),MOD(ROW()-3,'League Settings'!$I$2)+1))</f>
        <v>7th</v>
      </c>
      <c r="C116" s="32">
        <f>CEILING((ROW()-2)/'League Settings'!$I$2,1)</f>
        <v>12</v>
      </c>
      <c r="D116" s="45"/>
      <c r="E116" s="37" t="str">
        <f>IF((D116)&gt;0,INDEX('Default Rankings'!$B$3:$E$302,'Live Draft Picks'!D116,2) &amp; " " &amp; INDEX('Default Rankings'!$B$3:$E$302,'Live Draft Picks'!D116,3),"")</f>
        <v/>
      </c>
      <c r="F116" s="38" t="str">
        <f>IF((D116)&gt;0,INDEX('Default Rankings'!$B$3:$E$302,'Live Draft Picks'!D116,4),"")</f>
        <v/>
      </c>
    </row>
    <row r="117" spans="2:6" x14ac:dyDescent="0.35">
      <c r="B117" s="12" t="str">
        <f>INDEX('League Settings'!$H$5:$H$18,IF(MOD(C117,2)=0,'League Settings'!$I$2-MOD(ROW()-3,'League Settings'!$I$2),MOD(ROW()-3,'League Settings'!$I$2)+1))</f>
        <v>6th</v>
      </c>
      <c r="C117" s="32">
        <f>CEILING((ROW()-2)/'League Settings'!$I$2,1)</f>
        <v>12</v>
      </c>
      <c r="D117" s="45"/>
      <c r="E117" s="37" t="str">
        <f>IF((D117)&gt;0,INDEX('Default Rankings'!$B$3:$E$302,'Live Draft Picks'!D117,2) &amp; " " &amp; INDEX('Default Rankings'!$B$3:$E$302,'Live Draft Picks'!D117,3),"")</f>
        <v/>
      </c>
      <c r="F117" s="38" t="str">
        <f>IF((D117)&gt;0,INDEX('Default Rankings'!$B$3:$E$302,'Live Draft Picks'!D117,4),"")</f>
        <v/>
      </c>
    </row>
    <row r="118" spans="2:6" x14ac:dyDescent="0.35">
      <c r="B118" s="12" t="str">
        <f>INDEX('League Settings'!$H$5:$H$18,IF(MOD(C118,2)=0,'League Settings'!$I$2-MOD(ROW()-3,'League Settings'!$I$2),MOD(ROW()-3,'League Settings'!$I$2)+1))</f>
        <v>5th</v>
      </c>
      <c r="C118" s="32">
        <f>CEILING((ROW()-2)/'League Settings'!$I$2,1)</f>
        <v>12</v>
      </c>
      <c r="D118" s="45"/>
      <c r="E118" s="37" t="str">
        <f>IF((D118)&gt;0,INDEX('Default Rankings'!$B$3:$E$302,'Live Draft Picks'!D118,2) &amp; " " &amp; INDEX('Default Rankings'!$B$3:$E$302,'Live Draft Picks'!D118,3),"")</f>
        <v/>
      </c>
      <c r="F118" s="38" t="str">
        <f>IF((D118)&gt;0,INDEX('Default Rankings'!$B$3:$E$302,'Live Draft Picks'!D118,4),"")</f>
        <v/>
      </c>
    </row>
    <row r="119" spans="2:6" x14ac:dyDescent="0.35">
      <c r="B119" s="12" t="str">
        <f>INDEX('League Settings'!$H$5:$H$18,IF(MOD(C119,2)=0,'League Settings'!$I$2-MOD(ROW()-3,'League Settings'!$I$2),MOD(ROW()-3,'League Settings'!$I$2)+1))</f>
        <v>4th</v>
      </c>
      <c r="C119" s="32">
        <f>CEILING((ROW()-2)/'League Settings'!$I$2,1)</f>
        <v>12</v>
      </c>
      <c r="D119" s="45"/>
      <c r="E119" s="37" t="str">
        <f>IF((D119)&gt;0,INDEX('Default Rankings'!$B$3:$E$302,'Live Draft Picks'!D119,2) &amp; " " &amp; INDEX('Default Rankings'!$B$3:$E$302,'Live Draft Picks'!D119,3),"")</f>
        <v/>
      </c>
      <c r="F119" s="38" t="str">
        <f>IF((D119)&gt;0,INDEX('Default Rankings'!$B$3:$E$302,'Live Draft Picks'!D119,4),"")</f>
        <v/>
      </c>
    </row>
    <row r="120" spans="2:6" x14ac:dyDescent="0.35">
      <c r="B120" s="12" t="str">
        <f>INDEX('League Settings'!$H$5:$H$18,IF(MOD(C120,2)=0,'League Settings'!$I$2-MOD(ROW()-3,'League Settings'!$I$2),MOD(ROW()-3,'League Settings'!$I$2)+1))</f>
        <v>3rd</v>
      </c>
      <c r="C120" s="32">
        <f>CEILING((ROW()-2)/'League Settings'!$I$2,1)</f>
        <v>12</v>
      </c>
      <c r="D120" s="45"/>
      <c r="E120" s="37" t="str">
        <f>IF((D120)&gt;0,INDEX('Default Rankings'!$B$3:$E$302,'Live Draft Picks'!D120,2) &amp; " " &amp; INDEX('Default Rankings'!$B$3:$E$302,'Live Draft Picks'!D120,3),"")</f>
        <v/>
      </c>
      <c r="F120" s="38" t="str">
        <f>IF((D120)&gt;0,INDEX('Default Rankings'!$B$3:$E$302,'Live Draft Picks'!D120,4),"")</f>
        <v/>
      </c>
    </row>
    <row r="121" spans="2:6" x14ac:dyDescent="0.35">
      <c r="B121" s="12" t="str">
        <f>INDEX('League Settings'!$H$5:$H$18,IF(MOD(C121,2)=0,'League Settings'!$I$2-MOD(ROW()-3,'League Settings'!$I$2),MOD(ROW()-3,'League Settings'!$I$2)+1))</f>
        <v>2nd</v>
      </c>
      <c r="C121" s="32">
        <f>CEILING((ROW()-2)/'League Settings'!$I$2,1)</f>
        <v>12</v>
      </c>
      <c r="D121" s="45"/>
      <c r="E121" s="37" t="str">
        <f>IF((D121)&gt;0,INDEX('Default Rankings'!$B$3:$E$302,'Live Draft Picks'!D121,2) &amp; " " &amp; INDEX('Default Rankings'!$B$3:$E$302,'Live Draft Picks'!D121,3),"")</f>
        <v/>
      </c>
      <c r="F121" s="38" t="str">
        <f>IF((D121)&gt;0,INDEX('Default Rankings'!$B$3:$E$302,'Live Draft Picks'!D121,4),"")</f>
        <v/>
      </c>
    </row>
    <row r="122" spans="2:6" x14ac:dyDescent="0.35">
      <c r="B122" s="12" t="str">
        <f>INDEX('League Settings'!$H$5:$H$18,IF(MOD(C122,2)=0,'League Settings'!$I$2-MOD(ROW()-3,'League Settings'!$I$2),MOD(ROW()-3,'League Settings'!$I$2)+1))</f>
        <v>1st</v>
      </c>
      <c r="C122" s="32">
        <f>CEILING((ROW()-2)/'League Settings'!$I$2,1)</f>
        <v>12</v>
      </c>
      <c r="D122" s="45"/>
      <c r="E122" s="37" t="str">
        <f>IF((D122)&gt;0,INDEX('Default Rankings'!$B$3:$E$302,'Live Draft Picks'!D122,2) &amp; " " &amp; INDEX('Default Rankings'!$B$3:$E$302,'Live Draft Picks'!D122,3),"")</f>
        <v/>
      </c>
      <c r="F122" s="38" t="str">
        <f>IF((D122)&gt;0,INDEX('Default Rankings'!$B$3:$E$302,'Live Draft Picks'!D122,4),"")</f>
        <v/>
      </c>
    </row>
    <row r="123" spans="2:6" x14ac:dyDescent="0.35">
      <c r="B123" s="12" t="str">
        <f>INDEX('League Settings'!$H$5:$H$18,IF(MOD(C123,2)=0,'League Settings'!$I$2-MOD(ROW()-3,'League Settings'!$I$2),MOD(ROW()-3,'League Settings'!$I$2)+1))</f>
        <v>1st</v>
      </c>
      <c r="C123" s="32">
        <f>CEILING((ROW()-2)/'League Settings'!$I$2,1)</f>
        <v>13</v>
      </c>
      <c r="D123" s="45"/>
      <c r="E123" s="37" t="str">
        <f>IF((D123)&gt;0,INDEX('Default Rankings'!$B$3:$E$302,'Live Draft Picks'!D123,2) &amp; " " &amp; INDEX('Default Rankings'!$B$3:$E$302,'Live Draft Picks'!D123,3),"")</f>
        <v/>
      </c>
      <c r="F123" s="38" t="str">
        <f>IF((D123)&gt;0,INDEX('Default Rankings'!$B$3:$E$302,'Live Draft Picks'!D123,4),"")</f>
        <v/>
      </c>
    </row>
    <row r="124" spans="2:6" x14ac:dyDescent="0.35">
      <c r="B124" s="12" t="str">
        <f>INDEX('League Settings'!$H$5:$H$18,IF(MOD(C124,2)=0,'League Settings'!$I$2-MOD(ROW()-3,'League Settings'!$I$2),MOD(ROW()-3,'League Settings'!$I$2)+1))</f>
        <v>2nd</v>
      </c>
      <c r="C124" s="32">
        <f>CEILING((ROW()-2)/'League Settings'!$I$2,1)</f>
        <v>13</v>
      </c>
      <c r="D124" s="45"/>
      <c r="E124" s="37" t="str">
        <f>IF((D124)&gt;0,INDEX('Default Rankings'!$B$3:$E$302,'Live Draft Picks'!D124,2) &amp; " " &amp; INDEX('Default Rankings'!$B$3:$E$302,'Live Draft Picks'!D124,3),"")</f>
        <v/>
      </c>
      <c r="F124" s="38" t="str">
        <f>IF((D124)&gt;0,INDEX('Default Rankings'!$B$3:$E$302,'Live Draft Picks'!D124,4),"")</f>
        <v/>
      </c>
    </row>
    <row r="125" spans="2:6" x14ac:dyDescent="0.35">
      <c r="B125" s="12" t="str">
        <f>INDEX('League Settings'!$H$5:$H$18,IF(MOD(C125,2)=0,'League Settings'!$I$2-MOD(ROW()-3,'League Settings'!$I$2),MOD(ROW()-3,'League Settings'!$I$2)+1))</f>
        <v>3rd</v>
      </c>
      <c r="C125" s="32">
        <f>CEILING((ROW()-2)/'League Settings'!$I$2,1)</f>
        <v>13</v>
      </c>
      <c r="D125" s="45"/>
      <c r="E125" s="37" t="str">
        <f>IF((D125)&gt;0,INDEX('Default Rankings'!$B$3:$E$302,'Live Draft Picks'!D125,2) &amp; " " &amp; INDEX('Default Rankings'!$B$3:$E$302,'Live Draft Picks'!D125,3),"")</f>
        <v/>
      </c>
      <c r="F125" s="38" t="str">
        <f>IF((D125)&gt;0,INDEX('Default Rankings'!$B$3:$E$302,'Live Draft Picks'!D125,4),"")</f>
        <v/>
      </c>
    </row>
    <row r="126" spans="2:6" x14ac:dyDescent="0.35">
      <c r="B126" s="12" t="str">
        <f>INDEX('League Settings'!$H$5:$H$18,IF(MOD(C126,2)=0,'League Settings'!$I$2-MOD(ROW()-3,'League Settings'!$I$2),MOD(ROW()-3,'League Settings'!$I$2)+1))</f>
        <v>4th</v>
      </c>
      <c r="C126" s="32">
        <f>CEILING((ROW()-2)/'League Settings'!$I$2,1)</f>
        <v>13</v>
      </c>
      <c r="D126" s="45"/>
      <c r="E126" s="37" t="str">
        <f>IF((D126)&gt;0,INDEX('Default Rankings'!$B$3:$E$302,'Live Draft Picks'!D126,2) &amp; " " &amp; INDEX('Default Rankings'!$B$3:$E$302,'Live Draft Picks'!D126,3),"")</f>
        <v/>
      </c>
      <c r="F126" s="38" t="str">
        <f>IF((D126)&gt;0,INDEX('Default Rankings'!$B$3:$E$302,'Live Draft Picks'!D126,4),"")</f>
        <v/>
      </c>
    </row>
    <row r="127" spans="2:6" x14ac:dyDescent="0.35">
      <c r="B127" s="12" t="str">
        <f>INDEX('League Settings'!$H$5:$H$18,IF(MOD(C127,2)=0,'League Settings'!$I$2-MOD(ROW()-3,'League Settings'!$I$2),MOD(ROW()-3,'League Settings'!$I$2)+1))</f>
        <v>5th</v>
      </c>
      <c r="C127" s="32">
        <f>CEILING((ROW()-2)/'League Settings'!$I$2,1)</f>
        <v>13</v>
      </c>
      <c r="D127" s="45"/>
      <c r="E127" s="37" t="str">
        <f>IF((D127)&gt;0,INDEX('Default Rankings'!$B$3:$E$302,'Live Draft Picks'!D127,2) &amp; " " &amp; INDEX('Default Rankings'!$B$3:$E$302,'Live Draft Picks'!D127,3),"")</f>
        <v/>
      </c>
      <c r="F127" s="38" t="str">
        <f>IF((D127)&gt;0,INDEX('Default Rankings'!$B$3:$E$302,'Live Draft Picks'!D127,4),"")</f>
        <v/>
      </c>
    </row>
    <row r="128" spans="2:6" x14ac:dyDescent="0.35">
      <c r="B128" s="12" t="str">
        <f>INDEX('League Settings'!$H$5:$H$18,IF(MOD(C128,2)=0,'League Settings'!$I$2-MOD(ROW()-3,'League Settings'!$I$2),MOD(ROW()-3,'League Settings'!$I$2)+1))</f>
        <v>6th</v>
      </c>
      <c r="C128" s="32">
        <f>CEILING((ROW()-2)/'League Settings'!$I$2,1)</f>
        <v>13</v>
      </c>
      <c r="D128" s="45"/>
      <c r="E128" s="37" t="str">
        <f>IF((D128)&gt;0,INDEX('Default Rankings'!$B$3:$E$302,'Live Draft Picks'!D128,2) &amp; " " &amp; INDEX('Default Rankings'!$B$3:$E$302,'Live Draft Picks'!D128,3),"")</f>
        <v/>
      </c>
      <c r="F128" s="38" t="str">
        <f>IF((D128)&gt;0,INDEX('Default Rankings'!$B$3:$E$302,'Live Draft Picks'!D128,4),"")</f>
        <v/>
      </c>
    </row>
    <row r="129" spans="2:6" x14ac:dyDescent="0.35">
      <c r="B129" s="12" t="str">
        <f>INDEX('League Settings'!$H$5:$H$18,IF(MOD(C129,2)=0,'League Settings'!$I$2-MOD(ROW()-3,'League Settings'!$I$2),MOD(ROW()-3,'League Settings'!$I$2)+1))</f>
        <v>7th</v>
      </c>
      <c r="C129" s="32">
        <f>CEILING((ROW()-2)/'League Settings'!$I$2,1)</f>
        <v>13</v>
      </c>
      <c r="D129" s="45"/>
      <c r="E129" s="37" t="str">
        <f>IF((D129)&gt;0,INDEX('Default Rankings'!$B$3:$E$302,'Live Draft Picks'!D129,2) &amp; " " &amp; INDEX('Default Rankings'!$B$3:$E$302,'Live Draft Picks'!D129,3),"")</f>
        <v/>
      </c>
      <c r="F129" s="38" t="str">
        <f>IF((D129)&gt;0,INDEX('Default Rankings'!$B$3:$E$302,'Live Draft Picks'!D129,4),"")</f>
        <v/>
      </c>
    </row>
    <row r="130" spans="2:6" x14ac:dyDescent="0.35">
      <c r="B130" s="12" t="str">
        <f>INDEX('League Settings'!$H$5:$H$18,IF(MOD(C130,2)=0,'League Settings'!$I$2-MOD(ROW()-3,'League Settings'!$I$2),MOD(ROW()-3,'League Settings'!$I$2)+1))</f>
        <v>8th</v>
      </c>
      <c r="C130" s="32">
        <f>CEILING((ROW()-2)/'League Settings'!$I$2,1)</f>
        <v>13</v>
      </c>
      <c r="D130" s="45"/>
      <c r="E130" s="37" t="str">
        <f>IF((D130)&gt;0,INDEX('Default Rankings'!$B$3:$E$302,'Live Draft Picks'!D130,2) &amp; " " &amp; INDEX('Default Rankings'!$B$3:$E$302,'Live Draft Picks'!D130,3),"")</f>
        <v/>
      </c>
      <c r="F130" s="38" t="str">
        <f>IF((D130)&gt;0,INDEX('Default Rankings'!$B$3:$E$302,'Live Draft Picks'!D130,4),"")</f>
        <v/>
      </c>
    </row>
    <row r="131" spans="2:6" x14ac:dyDescent="0.35">
      <c r="B131" s="12" t="str">
        <f>INDEX('League Settings'!$H$5:$H$18,IF(MOD(C131,2)=0,'League Settings'!$I$2-MOD(ROW()-3,'League Settings'!$I$2),MOD(ROW()-3,'League Settings'!$I$2)+1))</f>
        <v>9th</v>
      </c>
      <c r="C131" s="32">
        <f>CEILING((ROW()-2)/'League Settings'!$I$2,1)</f>
        <v>13</v>
      </c>
      <c r="D131" s="45"/>
      <c r="E131" s="37" t="str">
        <f>IF((D131)&gt;0,INDEX('Default Rankings'!$B$3:$E$302,'Live Draft Picks'!D131,2) &amp; " " &amp; INDEX('Default Rankings'!$B$3:$E$302,'Live Draft Picks'!D131,3),"")</f>
        <v/>
      </c>
      <c r="F131" s="38" t="str">
        <f>IF((D131)&gt;0,INDEX('Default Rankings'!$B$3:$E$302,'Live Draft Picks'!D131,4),"")</f>
        <v/>
      </c>
    </row>
    <row r="132" spans="2:6" x14ac:dyDescent="0.35">
      <c r="B132" s="12" t="str">
        <f>INDEX('League Settings'!$H$5:$H$18,IF(MOD(C132,2)=0,'League Settings'!$I$2-MOD(ROW()-3,'League Settings'!$I$2),MOD(ROW()-3,'League Settings'!$I$2)+1))</f>
        <v>10th</v>
      </c>
      <c r="C132" s="32">
        <f>CEILING((ROW()-2)/'League Settings'!$I$2,1)</f>
        <v>13</v>
      </c>
      <c r="D132" s="45"/>
      <c r="E132" s="37" t="str">
        <f>IF((D132)&gt;0,INDEX('Default Rankings'!$B$3:$E$302,'Live Draft Picks'!D132,2) &amp; " " &amp; INDEX('Default Rankings'!$B$3:$E$302,'Live Draft Picks'!D132,3),"")</f>
        <v/>
      </c>
      <c r="F132" s="38" t="str">
        <f>IF((D132)&gt;0,INDEX('Default Rankings'!$B$3:$E$302,'Live Draft Picks'!D132,4),"")</f>
        <v/>
      </c>
    </row>
    <row r="133" spans="2:6" x14ac:dyDescent="0.35">
      <c r="B133" s="12" t="str">
        <f>INDEX('League Settings'!$H$5:$H$18,IF(MOD(C133,2)=0,'League Settings'!$I$2-MOD(ROW()-3,'League Settings'!$I$2),MOD(ROW()-3,'League Settings'!$I$2)+1))</f>
        <v>10th</v>
      </c>
      <c r="C133" s="32">
        <f>CEILING((ROW()-2)/'League Settings'!$I$2,1)</f>
        <v>14</v>
      </c>
      <c r="D133" s="45"/>
      <c r="E133" s="37" t="str">
        <f>IF((D133)&gt;0,INDEX('Default Rankings'!$B$3:$E$302,'Live Draft Picks'!D133,2) &amp; " " &amp; INDEX('Default Rankings'!$B$3:$E$302,'Live Draft Picks'!D133,3),"")</f>
        <v/>
      </c>
      <c r="F133" s="38" t="str">
        <f>IF((D133)&gt;0,INDEX('Default Rankings'!$B$3:$E$302,'Live Draft Picks'!D133,4),"")</f>
        <v/>
      </c>
    </row>
    <row r="134" spans="2:6" x14ac:dyDescent="0.35">
      <c r="B134" s="12" t="str">
        <f>INDEX('League Settings'!$H$5:$H$18,IF(MOD(C134,2)=0,'League Settings'!$I$2-MOD(ROW()-3,'League Settings'!$I$2),MOD(ROW()-3,'League Settings'!$I$2)+1))</f>
        <v>9th</v>
      </c>
      <c r="C134" s="32">
        <f>CEILING((ROW()-2)/'League Settings'!$I$2,1)</f>
        <v>14</v>
      </c>
      <c r="D134" s="45"/>
      <c r="E134" s="37" t="str">
        <f>IF((D134)&gt;0,INDEX('Default Rankings'!$B$3:$E$302,'Live Draft Picks'!D134,2) &amp; " " &amp; INDEX('Default Rankings'!$B$3:$E$302,'Live Draft Picks'!D134,3),"")</f>
        <v/>
      </c>
      <c r="F134" s="38" t="str">
        <f>IF((D134)&gt;0,INDEX('Default Rankings'!$B$3:$E$302,'Live Draft Picks'!D134,4),"")</f>
        <v/>
      </c>
    </row>
    <row r="135" spans="2:6" x14ac:dyDescent="0.35">
      <c r="B135" s="12" t="str">
        <f>INDEX('League Settings'!$H$5:$H$18,IF(MOD(C135,2)=0,'League Settings'!$I$2-MOD(ROW()-3,'League Settings'!$I$2),MOD(ROW()-3,'League Settings'!$I$2)+1))</f>
        <v>8th</v>
      </c>
      <c r="C135" s="32">
        <f>CEILING((ROW()-2)/'League Settings'!$I$2,1)</f>
        <v>14</v>
      </c>
      <c r="D135" s="45"/>
      <c r="E135" s="37" t="str">
        <f>IF((D135)&gt;0,INDEX('Default Rankings'!$B$3:$E$302,'Live Draft Picks'!D135,2) &amp; " " &amp; INDEX('Default Rankings'!$B$3:$E$302,'Live Draft Picks'!D135,3),"")</f>
        <v/>
      </c>
      <c r="F135" s="38" t="str">
        <f>IF((D135)&gt;0,INDEX('Default Rankings'!$B$3:$E$302,'Live Draft Picks'!D135,4),"")</f>
        <v/>
      </c>
    </row>
    <row r="136" spans="2:6" x14ac:dyDescent="0.35">
      <c r="B136" s="12" t="str">
        <f>INDEX('League Settings'!$H$5:$H$18,IF(MOD(C136,2)=0,'League Settings'!$I$2-MOD(ROW()-3,'League Settings'!$I$2),MOD(ROW()-3,'League Settings'!$I$2)+1))</f>
        <v>7th</v>
      </c>
      <c r="C136" s="32">
        <f>CEILING((ROW()-2)/'League Settings'!$I$2,1)</f>
        <v>14</v>
      </c>
      <c r="D136" s="45"/>
      <c r="E136" s="37" t="str">
        <f>IF((D136)&gt;0,INDEX('Default Rankings'!$B$3:$E$302,'Live Draft Picks'!D136,2) &amp; " " &amp; INDEX('Default Rankings'!$B$3:$E$302,'Live Draft Picks'!D136,3),"")</f>
        <v/>
      </c>
      <c r="F136" s="38" t="str">
        <f>IF((D136)&gt;0,INDEX('Default Rankings'!$B$3:$E$302,'Live Draft Picks'!D136,4),"")</f>
        <v/>
      </c>
    </row>
    <row r="137" spans="2:6" x14ac:dyDescent="0.35">
      <c r="B137" s="12" t="str">
        <f>INDEX('League Settings'!$H$5:$H$18,IF(MOD(C137,2)=0,'League Settings'!$I$2-MOD(ROW()-3,'League Settings'!$I$2),MOD(ROW()-3,'League Settings'!$I$2)+1))</f>
        <v>6th</v>
      </c>
      <c r="C137" s="32">
        <f>CEILING((ROW()-2)/'League Settings'!$I$2,1)</f>
        <v>14</v>
      </c>
      <c r="D137" s="45"/>
      <c r="E137" s="37" t="str">
        <f>IF((D137)&gt;0,INDEX('Default Rankings'!$B$3:$E$302,'Live Draft Picks'!D137,2) &amp; " " &amp; INDEX('Default Rankings'!$B$3:$E$302,'Live Draft Picks'!D137,3),"")</f>
        <v/>
      </c>
      <c r="F137" s="38" t="str">
        <f>IF((D137)&gt;0,INDEX('Default Rankings'!$B$3:$E$302,'Live Draft Picks'!D137,4),"")</f>
        <v/>
      </c>
    </row>
    <row r="138" spans="2:6" x14ac:dyDescent="0.35">
      <c r="B138" s="12" t="str">
        <f>INDEX('League Settings'!$H$5:$H$18,IF(MOD(C138,2)=0,'League Settings'!$I$2-MOD(ROW()-3,'League Settings'!$I$2),MOD(ROW()-3,'League Settings'!$I$2)+1))</f>
        <v>5th</v>
      </c>
      <c r="C138" s="32">
        <f>CEILING((ROW()-2)/'League Settings'!$I$2,1)</f>
        <v>14</v>
      </c>
      <c r="D138" s="45"/>
      <c r="E138" s="37" t="str">
        <f>IF((D138)&gt;0,INDEX('Default Rankings'!$B$3:$E$302,'Live Draft Picks'!D138,2) &amp; " " &amp; INDEX('Default Rankings'!$B$3:$E$302,'Live Draft Picks'!D138,3),"")</f>
        <v/>
      </c>
      <c r="F138" s="38" t="str">
        <f>IF((D138)&gt;0,INDEX('Default Rankings'!$B$3:$E$302,'Live Draft Picks'!D138,4),"")</f>
        <v/>
      </c>
    </row>
    <row r="139" spans="2:6" x14ac:dyDescent="0.35">
      <c r="B139" s="12" t="str">
        <f>INDEX('League Settings'!$H$5:$H$18,IF(MOD(C139,2)=0,'League Settings'!$I$2-MOD(ROW()-3,'League Settings'!$I$2),MOD(ROW()-3,'League Settings'!$I$2)+1))</f>
        <v>4th</v>
      </c>
      <c r="C139" s="32">
        <f>CEILING((ROW()-2)/'League Settings'!$I$2,1)</f>
        <v>14</v>
      </c>
      <c r="D139" s="45"/>
      <c r="E139" s="37" t="str">
        <f>IF((D139)&gt;0,INDEX('Default Rankings'!$B$3:$E$302,'Live Draft Picks'!D139,2) &amp; " " &amp; INDEX('Default Rankings'!$B$3:$E$302,'Live Draft Picks'!D139,3),"")</f>
        <v/>
      </c>
      <c r="F139" s="38" t="str">
        <f>IF((D139)&gt;0,INDEX('Default Rankings'!$B$3:$E$302,'Live Draft Picks'!D139,4),"")</f>
        <v/>
      </c>
    </row>
    <row r="140" spans="2:6" x14ac:dyDescent="0.35">
      <c r="B140" s="12" t="str">
        <f>INDEX('League Settings'!$H$5:$H$18,IF(MOD(C140,2)=0,'League Settings'!$I$2-MOD(ROW()-3,'League Settings'!$I$2),MOD(ROW()-3,'League Settings'!$I$2)+1))</f>
        <v>3rd</v>
      </c>
      <c r="C140" s="32">
        <f>CEILING((ROW()-2)/'League Settings'!$I$2,1)</f>
        <v>14</v>
      </c>
      <c r="D140" s="45"/>
      <c r="E140" s="37" t="str">
        <f>IF((D140)&gt;0,INDEX('Default Rankings'!$B$3:$E$302,'Live Draft Picks'!D140,2) &amp; " " &amp; INDEX('Default Rankings'!$B$3:$E$302,'Live Draft Picks'!D140,3),"")</f>
        <v/>
      </c>
      <c r="F140" s="38" t="str">
        <f>IF((D140)&gt;0,INDEX('Default Rankings'!$B$3:$E$302,'Live Draft Picks'!D140,4),"")</f>
        <v/>
      </c>
    </row>
    <row r="141" spans="2:6" x14ac:dyDescent="0.35">
      <c r="B141" s="12" t="str">
        <f>INDEX('League Settings'!$H$5:$H$18,IF(MOD(C141,2)=0,'League Settings'!$I$2-MOD(ROW()-3,'League Settings'!$I$2),MOD(ROW()-3,'League Settings'!$I$2)+1))</f>
        <v>2nd</v>
      </c>
      <c r="C141" s="32">
        <f>CEILING((ROW()-2)/'League Settings'!$I$2,1)</f>
        <v>14</v>
      </c>
      <c r="D141" s="45"/>
      <c r="E141" s="37" t="str">
        <f>IF((D141)&gt;0,INDEX('Default Rankings'!$B$3:$E$302,'Live Draft Picks'!D141,2) &amp; " " &amp; INDEX('Default Rankings'!$B$3:$E$302,'Live Draft Picks'!D141,3),"")</f>
        <v/>
      </c>
      <c r="F141" s="38" t="str">
        <f>IF((D141)&gt;0,INDEX('Default Rankings'!$B$3:$E$302,'Live Draft Picks'!D141,4),"")</f>
        <v/>
      </c>
    </row>
    <row r="142" spans="2:6" x14ac:dyDescent="0.35">
      <c r="B142" s="12" t="str">
        <f>INDEX('League Settings'!$H$5:$H$18,IF(MOD(C142,2)=0,'League Settings'!$I$2-MOD(ROW()-3,'League Settings'!$I$2),MOD(ROW()-3,'League Settings'!$I$2)+1))</f>
        <v>1st</v>
      </c>
      <c r="C142" s="32">
        <f>CEILING((ROW()-2)/'League Settings'!$I$2,1)</f>
        <v>14</v>
      </c>
      <c r="D142" s="45"/>
      <c r="E142" s="37" t="str">
        <f>IF((D142)&gt;0,INDEX('Default Rankings'!$B$3:$E$302,'Live Draft Picks'!D142,2) &amp; " " &amp; INDEX('Default Rankings'!$B$3:$E$302,'Live Draft Picks'!D142,3),"")</f>
        <v/>
      </c>
      <c r="F142" s="38" t="str">
        <f>IF((D142)&gt;0,INDEX('Default Rankings'!$B$3:$E$302,'Live Draft Picks'!D142,4),"")</f>
        <v/>
      </c>
    </row>
    <row r="143" spans="2:6" x14ac:dyDescent="0.35">
      <c r="B143" s="12" t="str">
        <f>INDEX('League Settings'!$H$5:$H$18,IF(MOD(C143,2)=0,'League Settings'!$I$2-MOD(ROW()-3,'League Settings'!$I$2),MOD(ROW()-3,'League Settings'!$I$2)+1))</f>
        <v>1st</v>
      </c>
      <c r="C143" s="32">
        <f>CEILING((ROW()-2)/'League Settings'!$I$2,1)</f>
        <v>15</v>
      </c>
      <c r="D143" s="45"/>
      <c r="E143" s="37" t="str">
        <f>IF((D143)&gt;0,INDEX('Default Rankings'!$B$3:$E$302,'Live Draft Picks'!D143,2) &amp; " " &amp; INDEX('Default Rankings'!$B$3:$E$302,'Live Draft Picks'!D143,3),"")</f>
        <v/>
      </c>
      <c r="F143" s="38" t="str">
        <f>IF((D143)&gt;0,INDEX('Default Rankings'!$B$3:$E$302,'Live Draft Picks'!D143,4),"")</f>
        <v/>
      </c>
    </row>
    <row r="144" spans="2:6" x14ac:dyDescent="0.35">
      <c r="B144" s="12" t="str">
        <f>INDEX('League Settings'!$H$5:$H$18,IF(MOD(C144,2)=0,'League Settings'!$I$2-MOD(ROW()-3,'League Settings'!$I$2),MOD(ROW()-3,'League Settings'!$I$2)+1))</f>
        <v>2nd</v>
      </c>
      <c r="C144" s="32">
        <f>CEILING((ROW()-2)/'League Settings'!$I$2,1)</f>
        <v>15</v>
      </c>
      <c r="D144" s="45"/>
      <c r="E144" s="37" t="str">
        <f>IF((D144)&gt;0,INDEX('Default Rankings'!$B$3:$E$302,'Live Draft Picks'!D144,2) &amp; " " &amp; INDEX('Default Rankings'!$B$3:$E$302,'Live Draft Picks'!D144,3),"")</f>
        <v/>
      </c>
      <c r="F144" s="38" t="str">
        <f>IF((D144)&gt;0,INDEX('Default Rankings'!$B$3:$E$302,'Live Draft Picks'!D144,4),"")</f>
        <v/>
      </c>
    </row>
    <row r="145" spans="2:6" x14ac:dyDescent="0.35">
      <c r="B145" s="12" t="str">
        <f>INDEX('League Settings'!$H$5:$H$18,IF(MOD(C145,2)=0,'League Settings'!$I$2-MOD(ROW()-3,'League Settings'!$I$2),MOD(ROW()-3,'League Settings'!$I$2)+1))</f>
        <v>3rd</v>
      </c>
      <c r="C145" s="32">
        <f>CEILING((ROW()-2)/'League Settings'!$I$2,1)</f>
        <v>15</v>
      </c>
      <c r="D145" s="45"/>
      <c r="E145" s="37" t="str">
        <f>IF((D145)&gt;0,INDEX('Default Rankings'!$B$3:$E$302,'Live Draft Picks'!D145,2) &amp; " " &amp; INDEX('Default Rankings'!$B$3:$E$302,'Live Draft Picks'!D145,3),"")</f>
        <v/>
      </c>
      <c r="F145" s="38" t="str">
        <f>IF((D145)&gt;0,INDEX('Default Rankings'!$B$3:$E$302,'Live Draft Picks'!D145,4),"")</f>
        <v/>
      </c>
    </row>
    <row r="146" spans="2:6" x14ac:dyDescent="0.35">
      <c r="B146" s="12" t="str">
        <f>INDEX('League Settings'!$H$5:$H$18,IF(MOD(C146,2)=0,'League Settings'!$I$2-MOD(ROW()-3,'League Settings'!$I$2),MOD(ROW()-3,'League Settings'!$I$2)+1))</f>
        <v>4th</v>
      </c>
      <c r="C146" s="32">
        <f>CEILING((ROW()-2)/'League Settings'!$I$2,1)</f>
        <v>15</v>
      </c>
      <c r="D146" s="45"/>
      <c r="E146" s="37" t="str">
        <f>IF((D146)&gt;0,INDEX('Default Rankings'!$B$3:$E$302,'Live Draft Picks'!D146,2) &amp; " " &amp; INDEX('Default Rankings'!$B$3:$E$302,'Live Draft Picks'!D146,3),"")</f>
        <v/>
      </c>
      <c r="F146" s="38" t="str">
        <f>IF((D146)&gt;0,INDEX('Default Rankings'!$B$3:$E$302,'Live Draft Picks'!D146,4),"")</f>
        <v/>
      </c>
    </row>
    <row r="147" spans="2:6" x14ac:dyDescent="0.35">
      <c r="B147" s="12" t="str">
        <f>INDEX('League Settings'!$H$5:$H$18,IF(MOD(C147,2)=0,'League Settings'!$I$2-MOD(ROW()-3,'League Settings'!$I$2),MOD(ROW()-3,'League Settings'!$I$2)+1))</f>
        <v>5th</v>
      </c>
      <c r="C147" s="32">
        <f>CEILING((ROW()-2)/'League Settings'!$I$2,1)</f>
        <v>15</v>
      </c>
      <c r="D147" s="45"/>
      <c r="E147" s="37" t="str">
        <f>IF((D147)&gt;0,INDEX('Default Rankings'!$B$3:$E$302,'Live Draft Picks'!D147,2) &amp; " " &amp; INDEX('Default Rankings'!$B$3:$E$302,'Live Draft Picks'!D147,3),"")</f>
        <v/>
      </c>
      <c r="F147" s="38" t="str">
        <f>IF((D147)&gt;0,INDEX('Default Rankings'!$B$3:$E$302,'Live Draft Picks'!D147,4),"")</f>
        <v/>
      </c>
    </row>
    <row r="148" spans="2:6" x14ac:dyDescent="0.35">
      <c r="B148" s="12" t="str">
        <f>INDEX('League Settings'!$H$5:$H$18,IF(MOD(C148,2)=0,'League Settings'!$I$2-MOD(ROW()-3,'League Settings'!$I$2),MOD(ROW()-3,'League Settings'!$I$2)+1))</f>
        <v>6th</v>
      </c>
      <c r="C148" s="32">
        <f>CEILING((ROW()-2)/'League Settings'!$I$2,1)</f>
        <v>15</v>
      </c>
      <c r="D148" s="45"/>
      <c r="E148" s="37" t="str">
        <f>IF((D148)&gt;0,INDEX('Default Rankings'!$B$3:$E$302,'Live Draft Picks'!D148,2) &amp; " " &amp; INDEX('Default Rankings'!$B$3:$E$302,'Live Draft Picks'!D148,3),"")</f>
        <v/>
      </c>
      <c r="F148" s="38" t="str">
        <f>IF((D148)&gt;0,INDEX('Default Rankings'!$B$3:$E$302,'Live Draft Picks'!D148,4),"")</f>
        <v/>
      </c>
    </row>
    <row r="149" spans="2:6" x14ac:dyDescent="0.35">
      <c r="B149" s="12" t="str">
        <f>INDEX('League Settings'!$H$5:$H$18,IF(MOD(C149,2)=0,'League Settings'!$I$2-MOD(ROW()-3,'League Settings'!$I$2),MOD(ROW()-3,'League Settings'!$I$2)+1))</f>
        <v>7th</v>
      </c>
      <c r="C149" s="32">
        <f>CEILING((ROW()-2)/'League Settings'!$I$2,1)</f>
        <v>15</v>
      </c>
      <c r="D149" s="45"/>
      <c r="E149" s="37" t="str">
        <f>IF((D149)&gt;0,INDEX('Default Rankings'!$B$3:$E$302,'Live Draft Picks'!D149,2) &amp; " " &amp; INDEX('Default Rankings'!$B$3:$E$302,'Live Draft Picks'!D149,3),"")</f>
        <v/>
      </c>
      <c r="F149" s="38" t="str">
        <f>IF((D149)&gt;0,INDEX('Default Rankings'!$B$3:$E$302,'Live Draft Picks'!D149,4),"")</f>
        <v/>
      </c>
    </row>
    <row r="150" spans="2:6" x14ac:dyDescent="0.35">
      <c r="B150" s="12" t="str">
        <f>INDEX('League Settings'!$H$5:$H$18,IF(MOD(C150,2)=0,'League Settings'!$I$2-MOD(ROW()-3,'League Settings'!$I$2),MOD(ROW()-3,'League Settings'!$I$2)+1))</f>
        <v>8th</v>
      </c>
      <c r="C150" s="32">
        <f>CEILING((ROW()-2)/'League Settings'!$I$2,1)</f>
        <v>15</v>
      </c>
      <c r="D150" s="45"/>
      <c r="E150" s="37" t="str">
        <f>IF((D150)&gt;0,INDEX('Default Rankings'!$B$3:$E$302,'Live Draft Picks'!D150,2) &amp; " " &amp; INDEX('Default Rankings'!$B$3:$E$302,'Live Draft Picks'!D150,3),"")</f>
        <v/>
      </c>
      <c r="F150" s="38" t="str">
        <f>IF((D150)&gt;0,INDEX('Default Rankings'!$B$3:$E$302,'Live Draft Picks'!D150,4),"")</f>
        <v/>
      </c>
    </row>
    <row r="151" spans="2:6" x14ac:dyDescent="0.35">
      <c r="B151" s="12" t="str">
        <f>INDEX('League Settings'!$H$5:$H$18,IF(MOD(C151,2)=0,'League Settings'!$I$2-MOD(ROW()-3,'League Settings'!$I$2),MOD(ROW()-3,'League Settings'!$I$2)+1))</f>
        <v>9th</v>
      </c>
      <c r="C151" s="32">
        <f>CEILING((ROW()-2)/'League Settings'!$I$2,1)</f>
        <v>15</v>
      </c>
      <c r="D151" s="45"/>
      <c r="E151" s="37" t="str">
        <f>IF((D151)&gt;0,INDEX('Default Rankings'!$B$3:$E$302,'Live Draft Picks'!D151,2) &amp; " " &amp; INDEX('Default Rankings'!$B$3:$E$302,'Live Draft Picks'!D151,3),"")</f>
        <v/>
      </c>
      <c r="F151" s="38" t="str">
        <f>IF((D151)&gt;0,INDEX('Default Rankings'!$B$3:$E$302,'Live Draft Picks'!D151,4),"")</f>
        <v/>
      </c>
    </row>
    <row r="152" spans="2:6" x14ac:dyDescent="0.35">
      <c r="B152" s="12" t="str">
        <f>INDEX('League Settings'!$H$5:$H$18,IF(MOD(C152,2)=0,'League Settings'!$I$2-MOD(ROW()-3,'League Settings'!$I$2),MOD(ROW()-3,'League Settings'!$I$2)+1))</f>
        <v>10th</v>
      </c>
      <c r="C152" s="32">
        <f>CEILING((ROW()-2)/'League Settings'!$I$2,1)</f>
        <v>15</v>
      </c>
      <c r="D152" s="45"/>
      <c r="E152" s="37" t="str">
        <f>IF((D152)&gt;0,INDEX('Default Rankings'!$B$3:$E$302,'Live Draft Picks'!D152,2) &amp; " " &amp; INDEX('Default Rankings'!$B$3:$E$302,'Live Draft Picks'!D152,3),"")</f>
        <v/>
      </c>
      <c r="F152" s="38" t="str">
        <f>IF((D152)&gt;0,INDEX('Default Rankings'!$B$3:$E$302,'Live Draft Picks'!D152,4),"")</f>
        <v/>
      </c>
    </row>
    <row r="153" spans="2:6" x14ac:dyDescent="0.35">
      <c r="B153" s="12" t="str">
        <f>INDEX('League Settings'!$H$5:$H$18,IF(MOD(C153,2)=0,'League Settings'!$I$2-MOD(ROW()-3,'League Settings'!$I$2),MOD(ROW()-3,'League Settings'!$I$2)+1))</f>
        <v>10th</v>
      </c>
      <c r="C153" s="32">
        <f>CEILING((ROW()-2)/'League Settings'!$I$2,1)</f>
        <v>16</v>
      </c>
      <c r="D153" s="45"/>
      <c r="E153" s="37" t="str">
        <f>IF((D153)&gt;0,INDEX('Default Rankings'!$B$3:$E$302,'Live Draft Picks'!D153,2) &amp; " " &amp; INDEX('Default Rankings'!$B$3:$E$302,'Live Draft Picks'!D153,3),"")</f>
        <v/>
      </c>
      <c r="F153" s="38" t="str">
        <f>IF((D153)&gt;0,INDEX('Default Rankings'!$B$3:$E$302,'Live Draft Picks'!D153,4),"")</f>
        <v/>
      </c>
    </row>
    <row r="154" spans="2:6" x14ac:dyDescent="0.35">
      <c r="B154" s="12" t="str">
        <f>INDEX('League Settings'!$H$5:$H$18,IF(MOD(C154,2)=0,'League Settings'!$I$2-MOD(ROW()-3,'League Settings'!$I$2),MOD(ROW()-3,'League Settings'!$I$2)+1))</f>
        <v>9th</v>
      </c>
      <c r="C154" s="32">
        <f>CEILING((ROW()-2)/'League Settings'!$I$2,1)</f>
        <v>16</v>
      </c>
      <c r="D154" s="45"/>
      <c r="E154" s="37" t="str">
        <f>IF((D154)&gt;0,INDEX('Default Rankings'!$B$3:$E$302,'Live Draft Picks'!D154,2) &amp; " " &amp; INDEX('Default Rankings'!$B$3:$E$302,'Live Draft Picks'!D154,3),"")</f>
        <v/>
      </c>
      <c r="F154" s="38" t="str">
        <f>IF((D154)&gt;0,INDEX('Default Rankings'!$B$3:$E$302,'Live Draft Picks'!D154,4),"")</f>
        <v/>
      </c>
    </row>
    <row r="155" spans="2:6" x14ac:dyDescent="0.35">
      <c r="B155" s="12" t="str">
        <f>INDEX('League Settings'!$H$5:$H$18,IF(MOD(C155,2)=0,'League Settings'!$I$2-MOD(ROW()-3,'League Settings'!$I$2),MOD(ROW()-3,'League Settings'!$I$2)+1))</f>
        <v>8th</v>
      </c>
      <c r="C155" s="32">
        <f>CEILING((ROW()-2)/'League Settings'!$I$2,1)</f>
        <v>16</v>
      </c>
      <c r="D155" s="45"/>
      <c r="E155" s="37" t="str">
        <f>IF((D155)&gt;0,INDEX('Default Rankings'!$B$3:$E$302,'Live Draft Picks'!D155,2) &amp; " " &amp; INDEX('Default Rankings'!$B$3:$E$302,'Live Draft Picks'!D155,3),"")</f>
        <v/>
      </c>
      <c r="F155" s="38" t="str">
        <f>IF((D155)&gt;0,INDEX('Default Rankings'!$B$3:$E$302,'Live Draft Picks'!D155,4),"")</f>
        <v/>
      </c>
    </row>
    <row r="156" spans="2:6" x14ac:dyDescent="0.35">
      <c r="B156" s="12" t="str">
        <f>INDEX('League Settings'!$H$5:$H$18,IF(MOD(C156,2)=0,'League Settings'!$I$2-MOD(ROW()-3,'League Settings'!$I$2),MOD(ROW()-3,'League Settings'!$I$2)+1))</f>
        <v>7th</v>
      </c>
      <c r="C156" s="32">
        <f>CEILING((ROW()-2)/'League Settings'!$I$2,1)</f>
        <v>16</v>
      </c>
      <c r="D156" s="45"/>
      <c r="E156" s="37" t="str">
        <f>IF((D156)&gt;0,INDEX('Default Rankings'!$B$3:$E$302,'Live Draft Picks'!D156,2) &amp; " " &amp; INDEX('Default Rankings'!$B$3:$E$302,'Live Draft Picks'!D156,3),"")</f>
        <v/>
      </c>
      <c r="F156" s="38" t="str">
        <f>IF((D156)&gt;0,INDEX('Default Rankings'!$B$3:$E$302,'Live Draft Picks'!D156,4),"")</f>
        <v/>
      </c>
    </row>
    <row r="157" spans="2:6" x14ac:dyDescent="0.35">
      <c r="B157" s="12" t="str">
        <f>INDEX('League Settings'!$H$5:$H$18,IF(MOD(C157,2)=0,'League Settings'!$I$2-MOD(ROW()-3,'League Settings'!$I$2),MOD(ROW()-3,'League Settings'!$I$2)+1))</f>
        <v>6th</v>
      </c>
      <c r="C157" s="32">
        <f>CEILING((ROW()-2)/'League Settings'!$I$2,1)</f>
        <v>16</v>
      </c>
      <c r="D157" s="45"/>
      <c r="E157" s="37" t="str">
        <f>IF((D157)&gt;0,INDEX('Default Rankings'!$B$3:$E$302,'Live Draft Picks'!D157,2) &amp; " " &amp; INDEX('Default Rankings'!$B$3:$E$302,'Live Draft Picks'!D157,3),"")</f>
        <v/>
      </c>
      <c r="F157" s="38" t="str">
        <f>IF((D157)&gt;0,INDEX('Default Rankings'!$B$3:$E$302,'Live Draft Picks'!D157,4),"")</f>
        <v/>
      </c>
    </row>
    <row r="158" spans="2:6" x14ac:dyDescent="0.35">
      <c r="B158" s="12" t="str">
        <f>INDEX('League Settings'!$H$5:$H$18,IF(MOD(C158,2)=0,'League Settings'!$I$2-MOD(ROW()-3,'League Settings'!$I$2),MOD(ROW()-3,'League Settings'!$I$2)+1))</f>
        <v>5th</v>
      </c>
      <c r="C158" s="32">
        <f>CEILING((ROW()-2)/'League Settings'!$I$2,1)</f>
        <v>16</v>
      </c>
      <c r="D158" s="45"/>
      <c r="E158" s="37" t="str">
        <f>IF((D158)&gt;0,INDEX('Default Rankings'!$B$3:$E$302,'Live Draft Picks'!D158,2) &amp; " " &amp; INDEX('Default Rankings'!$B$3:$E$302,'Live Draft Picks'!D158,3),"")</f>
        <v/>
      </c>
      <c r="F158" s="38" t="str">
        <f>IF((D158)&gt;0,INDEX('Default Rankings'!$B$3:$E$302,'Live Draft Picks'!D158,4),"")</f>
        <v/>
      </c>
    </row>
    <row r="159" spans="2:6" x14ac:dyDescent="0.35">
      <c r="B159" s="12" t="str">
        <f>INDEX('League Settings'!$H$5:$H$18,IF(MOD(C159,2)=0,'League Settings'!$I$2-MOD(ROW()-3,'League Settings'!$I$2),MOD(ROW()-3,'League Settings'!$I$2)+1))</f>
        <v>4th</v>
      </c>
      <c r="C159" s="32">
        <f>CEILING((ROW()-2)/'League Settings'!$I$2,1)</f>
        <v>16</v>
      </c>
      <c r="D159" s="45"/>
      <c r="E159" s="37" t="str">
        <f>IF((D159)&gt;0,INDEX('Default Rankings'!$B$3:$E$302,'Live Draft Picks'!D159,2) &amp; " " &amp; INDEX('Default Rankings'!$B$3:$E$302,'Live Draft Picks'!D159,3),"")</f>
        <v/>
      </c>
      <c r="F159" s="38" t="str">
        <f>IF((D159)&gt;0,INDEX('Default Rankings'!$B$3:$E$302,'Live Draft Picks'!D159,4),"")</f>
        <v/>
      </c>
    </row>
    <row r="160" spans="2:6" x14ac:dyDescent="0.35">
      <c r="B160" s="12" t="str">
        <f>INDEX('League Settings'!$H$5:$H$18,IF(MOD(C160,2)=0,'League Settings'!$I$2-MOD(ROW()-3,'League Settings'!$I$2),MOD(ROW()-3,'League Settings'!$I$2)+1))</f>
        <v>3rd</v>
      </c>
      <c r="C160" s="32">
        <f>CEILING((ROW()-2)/'League Settings'!$I$2,1)</f>
        <v>16</v>
      </c>
      <c r="D160" s="45"/>
      <c r="E160" s="37" t="str">
        <f>IF((D160)&gt;0,INDEX('Default Rankings'!$B$3:$E$302,'Live Draft Picks'!D160,2) &amp; " " &amp; INDEX('Default Rankings'!$B$3:$E$302,'Live Draft Picks'!D160,3),"")</f>
        <v/>
      </c>
      <c r="F160" s="38" t="str">
        <f>IF((D160)&gt;0,INDEX('Default Rankings'!$B$3:$E$302,'Live Draft Picks'!D160,4),"")</f>
        <v/>
      </c>
    </row>
    <row r="161" spans="2:6" x14ac:dyDescent="0.35">
      <c r="B161" s="12" t="str">
        <f>INDEX('League Settings'!$H$5:$H$18,IF(MOD(C161,2)=0,'League Settings'!$I$2-MOD(ROW()-3,'League Settings'!$I$2),MOD(ROW()-3,'League Settings'!$I$2)+1))</f>
        <v>2nd</v>
      </c>
      <c r="C161" s="32">
        <f>CEILING((ROW()-2)/'League Settings'!$I$2,1)</f>
        <v>16</v>
      </c>
      <c r="D161" s="45"/>
      <c r="E161" s="37" t="str">
        <f>IF((D161)&gt;0,INDEX('Default Rankings'!$B$3:$E$302,'Live Draft Picks'!D161,2) &amp; " " &amp; INDEX('Default Rankings'!$B$3:$E$302,'Live Draft Picks'!D161,3),"")</f>
        <v/>
      </c>
      <c r="F161" s="38" t="str">
        <f>IF((D161)&gt;0,INDEX('Default Rankings'!$B$3:$E$302,'Live Draft Picks'!D161,4),"")</f>
        <v/>
      </c>
    </row>
    <row r="162" spans="2:6" x14ac:dyDescent="0.35">
      <c r="B162" s="12" t="str">
        <f>INDEX('League Settings'!$H$5:$H$18,IF(MOD(C162,2)=0,'League Settings'!$I$2-MOD(ROW()-3,'League Settings'!$I$2),MOD(ROW()-3,'League Settings'!$I$2)+1))</f>
        <v>1st</v>
      </c>
      <c r="C162" s="32">
        <f>CEILING((ROW()-2)/'League Settings'!$I$2,1)</f>
        <v>16</v>
      </c>
      <c r="D162" s="45"/>
      <c r="E162" s="37" t="str">
        <f>IF((D162)&gt;0,INDEX('Default Rankings'!$B$3:$E$302,'Live Draft Picks'!D162,2) &amp; " " &amp; INDEX('Default Rankings'!$B$3:$E$302,'Live Draft Picks'!D162,3),"")</f>
        <v/>
      </c>
      <c r="F162" s="38" t="str">
        <f>IF((D162)&gt;0,INDEX('Default Rankings'!$B$3:$E$302,'Live Draft Picks'!D162,4),"")</f>
        <v/>
      </c>
    </row>
    <row r="163" spans="2:6" x14ac:dyDescent="0.35">
      <c r="B163" s="12" t="str">
        <f>INDEX('League Settings'!$H$5:$H$18,IF(MOD(C163,2)=0,'League Settings'!$I$2-MOD(ROW()-3,'League Settings'!$I$2),MOD(ROW()-3,'League Settings'!$I$2)+1))</f>
        <v>1st</v>
      </c>
      <c r="C163" s="32">
        <f>CEILING((ROW()-2)/'League Settings'!$I$2,1)</f>
        <v>17</v>
      </c>
      <c r="D163" s="45"/>
      <c r="E163" s="37" t="str">
        <f>IF((D163)&gt;0,INDEX('Default Rankings'!$B$3:$E$302,'Live Draft Picks'!D163,2) &amp; " " &amp; INDEX('Default Rankings'!$B$3:$E$302,'Live Draft Picks'!D163,3),"")</f>
        <v/>
      </c>
      <c r="F163" s="38" t="str">
        <f>IF((D163)&gt;0,INDEX('Default Rankings'!$B$3:$E$302,'Live Draft Picks'!D163,4),"")</f>
        <v/>
      </c>
    </row>
    <row r="164" spans="2:6" x14ac:dyDescent="0.35">
      <c r="B164" s="12" t="str">
        <f>INDEX('League Settings'!$H$5:$H$18,IF(MOD(C164,2)=0,'League Settings'!$I$2-MOD(ROW()-3,'League Settings'!$I$2),MOD(ROW()-3,'League Settings'!$I$2)+1))</f>
        <v>2nd</v>
      </c>
      <c r="C164" s="32">
        <f>CEILING((ROW()-2)/'League Settings'!$I$2,1)</f>
        <v>17</v>
      </c>
      <c r="D164" s="45"/>
      <c r="E164" s="37" t="str">
        <f>IF((D164)&gt;0,INDEX('Default Rankings'!$B$3:$E$302,'Live Draft Picks'!D164,2) &amp; " " &amp; INDEX('Default Rankings'!$B$3:$E$302,'Live Draft Picks'!D164,3),"")</f>
        <v/>
      </c>
      <c r="F164" s="38" t="str">
        <f>IF((D164)&gt;0,INDEX('Default Rankings'!$B$3:$E$302,'Live Draft Picks'!D164,4),"")</f>
        <v/>
      </c>
    </row>
    <row r="165" spans="2:6" x14ac:dyDescent="0.35">
      <c r="B165" s="12" t="str">
        <f>INDEX('League Settings'!$H$5:$H$18,IF(MOD(C165,2)=0,'League Settings'!$I$2-MOD(ROW()-3,'League Settings'!$I$2),MOD(ROW()-3,'League Settings'!$I$2)+1))</f>
        <v>3rd</v>
      </c>
      <c r="C165" s="32">
        <f>CEILING((ROW()-2)/'League Settings'!$I$2,1)</f>
        <v>17</v>
      </c>
      <c r="D165" s="45"/>
      <c r="E165" s="37" t="str">
        <f>IF((D165)&gt;0,INDEX('Default Rankings'!$B$3:$E$302,'Live Draft Picks'!D165,2) &amp; " " &amp; INDEX('Default Rankings'!$B$3:$E$302,'Live Draft Picks'!D165,3),"")</f>
        <v/>
      </c>
      <c r="F165" s="38" t="str">
        <f>IF((D165)&gt;0,INDEX('Default Rankings'!$B$3:$E$302,'Live Draft Picks'!D165,4),"")</f>
        <v/>
      </c>
    </row>
    <row r="166" spans="2:6" x14ac:dyDescent="0.35">
      <c r="B166" s="12" t="str">
        <f>INDEX('League Settings'!$H$5:$H$18,IF(MOD(C166,2)=0,'League Settings'!$I$2-MOD(ROW()-3,'League Settings'!$I$2),MOD(ROW()-3,'League Settings'!$I$2)+1))</f>
        <v>4th</v>
      </c>
      <c r="C166" s="32">
        <f>CEILING((ROW()-2)/'League Settings'!$I$2,1)</f>
        <v>17</v>
      </c>
      <c r="D166" s="45"/>
      <c r="E166" s="37" t="str">
        <f>IF((D166)&gt;0,INDEX('Default Rankings'!$B$3:$E$302,'Live Draft Picks'!D166,2) &amp; " " &amp; INDEX('Default Rankings'!$B$3:$E$302,'Live Draft Picks'!D166,3),"")</f>
        <v/>
      </c>
      <c r="F166" s="38" t="str">
        <f>IF((D166)&gt;0,INDEX('Default Rankings'!$B$3:$E$302,'Live Draft Picks'!D166,4),"")</f>
        <v/>
      </c>
    </row>
    <row r="167" spans="2:6" x14ac:dyDescent="0.35">
      <c r="B167" s="12" t="str">
        <f>INDEX('League Settings'!$H$5:$H$18,IF(MOD(C167,2)=0,'League Settings'!$I$2-MOD(ROW()-3,'League Settings'!$I$2),MOD(ROW()-3,'League Settings'!$I$2)+1))</f>
        <v>5th</v>
      </c>
      <c r="C167" s="32">
        <f>CEILING((ROW()-2)/'League Settings'!$I$2,1)</f>
        <v>17</v>
      </c>
      <c r="D167" s="45"/>
      <c r="E167" s="37" t="str">
        <f>IF((D167)&gt;0,INDEX('Default Rankings'!$B$3:$E$302,'Live Draft Picks'!D167,2) &amp; " " &amp; INDEX('Default Rankings'!$B$3:$E$302,'Live Draft Picks'!D167,3),"")</f>
        <v/>
      </c>
      <c r="F167" s="38" t="str">
        <f>IF((D167)&gt;0,INDEX('Default Rankings'!$B$3:$E$302,'Live Draft Picks'!D167,4),"")</f>
        <v/>
      </c>
    </row>
    <row r="168" spans="2:6" x14ac:dyDescent="0.35">
      <c r="B168" s="12" t="str">
        <f>INDEX('League Settings'!$H$5:$H$18,IF(MOD(C168,2)=0,'League Settings'!$I$2-MOD(ROW()-3,'League Settings'!$I$2),MOD(ROW()-3,'League Settings'!$I$2)+1))</f>
        <v>6th</v>
      </c>
      <c r="C168" s="32">
        <f>CEILING((ROW()-2)/'League Settings'!$I$2,1)</f>
        <v>17</v>
      </c>
      <c r="D168" s="45"/>
      <c r="E168" s="37" t="str">
        <f>IF((D168)&gt;0,INDEX('Default Rankings'!$B$3:$E$302,'Live Draft Picks'!D168,2) &amp; " " &amp; INDEX('Default Rankings'!$B$3:$E$302,'Live Draft Picks'!D168,3),"")</f>
        <v/>
      </c>
      <c r="F168" s="38" t="str">
        <f>IF((D168)&gt;0,INDEX('Default Rankings'!$B$3:$E$302,'Live Draft Picks'!D168,4),"")</f>
        <v/>
      </c>
    </row>
    <row r="169" spans="2:6" x14ac:dyDescent="0.35">
      <c r="B169" s="12" t="str">
        <f>INDEX('League Settings'!$H$5:$H$18,IF(MOD(C169,2)=0,'League Settings'!$I$2-MOD(ROW()-3,'League Settings'!$I$2),MOD(ROW()-3,'League Settings'!$I$2)+1))</f>
        <v>7th</v>
      </c>
      <c r="C169" s="32">
        <f>CEILING((ROW()-2)/'League Settings'!$I$2,1)</f>
        <v>17</v>
      </c>
      <c r="D169" s="45"/>
      <c r="E169" s="37" t="str">
        <f>IF((D169)&gt;0,INDEX('Default Rankings'!$B$3:$E$302,'Live Draft Picks'!D169,2) &amp; " " &amp; INDEX('Default Rankings'!$B$3:$E$302,'Live Draft Picks'!D169,3),"")</f>
        <v/>
      </c>
      <c r="F169" s="38" t="str">
        <f>IF((D169)&gt;0,INDEX('Default Rankings'!$B$3:$E$302,'Live Draft Picks'!D169,4),"")</f>
        <v/>
      </c>
    </row>
    <row r="170" spans="2:6" x14ac:dyDescent="0.35">
      <c r="B170" s="12" t="str">
        <f>INDEX('League Settings'!$H$5:$H$18,IF(MOD(C170,2)=0,'League Settings'!$I$2-MOD(ROW()-3,'League Settings'!$I$2),MOD(ROW()-3,'League Settings'!$I$2)+1))</f>
        <v>8th</v>
      </c>
      <c r="C170" s="32">
        <f>CEILING((ROW()-2)/'League Settings'!$I$2,1)</f>
        <v>17</v>
      </c>
      <c r="D170" s="45"/>
      <c r="E170" s="37" t="str">
        <f>IF((D170)&gt;0,INDEX('Default Rankings'!$B$3:$E$302,'Live Draft Picks'!D170,2) &amp; " " &amp; INDEX('Default Rankings'!$B$3:$E$302,'Live Draft Picks'!D170,3),"")</f>
        <v/>
      </c>
      <c r="F170" s="38" t="str">
        <f>IF((D170)&gt;0,INDEX('Default Rankings'!$B$3:$E$302,'Live Draft Picks'!D170,4),"")</f>
        <v/>
      </c>
    </row>
    <row r="171" spans="2:6" x14ac:dyDescent="0.35">
      <c r="B171" s="12" t="str">
        <f>INDEX('League Settings'!$H$5:$H$18,IF(MOD(C171,2)=0,'League Settings'!$I$2-MOD(ROW()-3,'League Settings'!$I$2),MOD(ROW()-3,'League Settings'!$I$2)+1))</f>
        <v>9th</v>
      </c>
      <c r="C171" s="32">
        <f>CEILING((ROW()-2)/'League Settings'!$I$2,1)</f>
        <v>17</v>
      </c>
      <c r="D171" s="45"/>
      <c r="E171" s="37" t="str">
        <f>IF((D171)&gt;0,INDEX('Default Rankings'!$B$3:$E$302,'Live Draft Picks'!D171,2) &amp; " " &amp; INDEX('Default Rankings'!$B$3:$E$302,'Live Draft Picks'!D171,3),"")</f>
        <v/>
      </c>
      <c r="F171" s="38" t="str">
        <f>IF((D171)&gt;0,INDEX('Default Rankings'!$B$3:$E$302,'Live Draft Picks'!D171,4),"")</f>
        <v/>
      </c>
    </row>
    <row r="172" spans="2:6" x14ac:dyDescent="0.35">
      <c r="B172" s="12" t="str">
        <f>INDEX('League Settings'!$H$5:$H$18,IF(MOD(C172,2)=0,'League Settings'!$I$2-MOD(ROW()-3,'League Settings'!$I$2),MOD(ROW()-3,'League Settings'!$I$2)+1))</f>
        <v>10th</v>
      </c>
      <c r="C172" s="32">
        <f>CEILING((ROW()-2)/'League Settings'!$I$2,1)</f>
        <v>17</v>
      </c>
      <c r="D172" s="45"/>
      <c r="E172" s="37" t="str">
        <f>IF((D172)&gt;0,INDEX('Default Rankings'!$B$3:$E$302,'Live Draft Picks'!D172,2) &amp; " " &amp; INDEX('Default Rankings'!$B$3:$E$302,'Live Draft Picks'!D172,3),"")</f>
        <v/>
      </c>
      <c r="F172" s="38" t="str">
        <f>IF((D172)&gt;0,INDEX('Default Rankings'!$B$3:$E$302,'Live Draft Picks'!D172,4),"")</f>
        <v/>
      </c>
    </row>
    <row r="173" spans="2:6" x14ac:dyDescent="0.35">
      <c r="B173" s="12" t="str">
        <f>INDEX('League Settings'!$H$5:$H$18,IF(MOD(C173,2)=0,'League Settings'!$I$2-MOD(ROW()-3,'League Settings'!$I$2),MOD(ROW()-3,'League Settings'!$I$2)+1))</f>
        <v>10th</v>
      </c>
      <c r="C173" s="32">
        <f>CEILING((ROW()-2)/'League Settings'!$I$2,1)</f>
        <v>18</v>
      </c>
      <c r="D173" s="45"/>
      <c r="E173" s="37" t="str">
        <f>IF((D173)&gt;0,INDEX('Default Rankings'!$B$3:$E$302,'Live Draft Picks'!D173,2) &amp; " " &amp; INDEX('Default Rankings'!$B$3:$E$302,'Live Draft Picks'!D173,3),"")</f>
        <v/>
      </c>
      <c r="F173" s="38" t="str">
        <f>IF((D173)&gt;0,INDEX('Default Rankings'!$B$3:$E$302,'Live Draft Picks'!D173,4),"")</f>
        <v/>
      </c>
    </row>
    <row r="174" spans="2:6" x14ac:dyDescent="0.35">
      <c r="B174" s="12" t="str">
        <f>INDEX('League Settings'!$H$5:$H$18,IF(MOD(C174,2)=0,'League Settings'!$I$2-MOD(ROW()-3,'League Settings'!$I$2),MOD(ROW()-3,'League Settings'!$I$2)+1))</f>
        <v>9th</v>
      </c>
      <c r="C174" s="32">
        <f>CEILING((ROW()-2)/'League Settings'!$I$2,1)</f>
        <v>18</v>
      </c>
      <c r="D174" s="45"/>
      <c r="E174" s="37" t="str">
        <f>IF((D174)&gt;0,INDEX('Default Rankings'!$B$3:$E$302,'Live Draft Picks'!D174,2) &amp; " " &amp; INDEX('Default Rankings'!$B$3:$E$302,'Live Draft Picks'!D174,3),"")</f>
        <v/>
      </c>
      <c r="F174" s="38" t="str">
        <f>IF((D174)&gt;0,INDEX('Default Rankings'!$B$3:$E$302,'Live Draft Picks'!D174,4),"")</f>
        <v/>
      </c>
    </row>
    <row r="175" spans="2:6" x14ac:dyDescent="0.35">
      <c r="B175" s="12" t="str">
        <f>INDEX('League Settings'!$H$5:$H$18,IF(MOD(C175,2)=0,'League Settings'!$I$2-MOD(ROW()-3,'League Settings'!$I$2),MOD(ROW()-3,'League Settings'!$I$2)+1))</f>
        <v>8th</v>
      </c>
      <c r="C175" s="32">
        <f>CEILING((ROW()-2)/'League Settings'!$I$2,1)</f>
        <v>18</v>
      </c>
      <c r="D175" s="45"/>
      <c r="E175" s="37" t="str">
        <f>IF((D175)&gt;0,INDEX('Default Rankings'!$B$3:$E$302,'Live Draft Picks'!D175,2) &amp; " " &amp; INDEX('Default Rankings'!$B$3:$E$302,'Live Draft Picks'!D175,3),"")</f>
        <v/>
      </c>
      <c r="F175" s="38" t="str">
        <f>IF((D175)&gt;0,INDEX('Default Rankings'!$B$3:$E$302,'Live Draft Picks'!D175,4),"")</f>
        <v/>
      </c>
    </row>
    <row r="176" spans="2:6" x14ac:dyDescent="0.35">
      <c r="B176" s="12" t="str">
        <f>INDEX('League Settings'!$H$5:$H$18,IF(MOD(C176,2)=0,'League Settings'!$I$2-MOD(ROW()-3,'League Settings'!$I$2),MOD(ROW()-3,'League Settings'!$I$2)+1))</f>
        <v>7th</v>
      </c>
      <c r="C176" s="32">
        <f>CEILING((ROW()-2)/'League Settings'!$I$2,1)</f>
        <v>18</v>
      </c>
      <c r="D176" s="45"/>
      <c r="E176" s="37" t="str">
        <f>IF((D176)&gt;0,INDEX('Default Rankings'!$B$3:$E$302,'Live Draft Picks'!D176,2) &amp; " " &amp; INDEX('Default Rankings'!$B$3:$E$302,'Live Draft Picks'!D176,3),"")</f>
        <v/>
      </c>
      <c r="F176" s="38" t="str">
        <f>IF((D176)&gt;0,INDEX('Default Rankings'!$B$3:$E$302,'Live Draft Picks'!D176,4),"")</f>
        <v/>
      </c>
    </row>
    <row r="177" spans="2:6" x14ac:dyDescent="0.35">
      <c r="B177" s="12" t="str">
        <f>INDEX('League Settings'!$H$5:$H$18,IF(MOD(C177,2)=0,'League Settings'!$I$2-MOD(ROW()-3,'League Settings'!$I$2),MOD(ROW()-3,'League Settings'!$I$2)+1))</f>
        <v>6th</v>
      </c>
      <c r="C177" s="32">
        <f>CEILING((ROW()-2)/'League Settings'!$I$2,1)</f>
        <v>18</v>
      </c>
      <c r="D177" s="45"/>
      <c r="E177" s="37" t="str">
        <f>IF((D177)&gt;0,INDEX('Default Rankings'!$B$3:$E$302,'Live Draft Picks'!D177,2) &amp; " " &amp; INDEX('Default Rankings'!$B$3:$E$302,'Live Draft Picks'!D177,3),"")</f>
        <v/>
      </c>
      <c r="F177" s="38" t="str">
        <f>IF((D177)&gt;0,INDEX('Default Rankings'!$B$3:$E$302,'Live Draft Picks'!D177,4),"")</f>
        <v/>
      </c>
    </row>
    <row r="178" spans="2:6" x14ac:dyDescent="0.35">
      <c r="B178" s="12" t="str">
        <f>INDEX('League Settings'!$H$5:$H$18,IF(MOD(C178,2)=0,'League Settings'!$I$2-MOD(ROW()-3,'League Settings'!$I$2),MOD(ROW()-3,'League Settings'!$I$2)+1))</f>
        <v>5th</v>
      </c>
      <c r="C178" s="32">
        <f>CEILING((ROW()-2)/'League Settings'!$I$2,1)</f>
        <v>18</v>
      </c>
      <c r="D178" s="45"/>
      <c r="E178" s="37" t="str">
        <f>IF((D178)&gt;0,INDEX('Default Rankings'!$B$3:$E$302,'Live Draft Picks'!D178,2) &amp; " " &amp; INDEX('Default Rankings'!$B$3:$E$302,'Live Draft Picks'!D178,3),"")</f>
        <v/>
      </c>
      <c r="F178" s="38" t="str">
        <f>IF((D178)&gt;0,INDEX('Default Rankings'!$B$3:$E$302,'Live Draft Picks'!D178,4),"")</f>
        <v/>
      </c>
    </row>
    <row r="179" spans="2:6" x14ac:dyDescent="0.35">
      <c r="B179" s="12" t="str">
        <f>INDEX('League Settings'!$H$5:$H$18,IF(MOD(C179,2)=0,'League Settings'!$I$2-MOD(ROW()-3,'League Settings'!$I$2),MOD(ROW()-3,'League Settings'!$I$2)+1))</f>
        <v>4th</v>
      </c>
      <c r="C179" s="32">
        <f>CEILING((ROW()-2)/'League Settings'!$I$2,1)</f>
        <v>18</v>
      </c>
      <c r="D179" s="45"/>
      <c r="E179" s="37" t="str">
        <f>IF((D179)&gt;0,INDEX('Default Rankings'!$B$3:$E$302,'Live Draft Picks'!D179,2) &amp; " " &amp; INDEX('Default Rankings'!$B$3:$E$302,'Live Draft Picks'!D179,3),"")</f>
        <v/>
      </c>
      <c r="F179" s="38" t="str">
        <f>IF((D179)&gt;0,INDEX('Default Rankings'!$B$3:$E$302,'Live Draft Picks'!D179,4),"")</f>
        <v/>
      </c>
    </row>
    <row r="180" spans="2:6" x14ac:dyDescent="0.35">
      <c r="B180" s="12" t="str">
        <f>INDEX('League Settings'!$H$5:$H$18,IF(MOD(C180,2)=0,'League Settings'!$I$2-MOD(ROW()-3,'League Settings'!$I$2),MOD(ROW()-3,'League Settings'!$I$2)+1))</f>
        <v>3rd</v>
      </c>
      <c r="C180" s="32">
        <f>CEILING((ROW()-2)/'League Settings'!$I$2,1)</f>
        <v>18</v>
      </c>
      <c r="D180" s="45"/>
      <c r="E180" s="37" t="str">
        <f>IF((D180)&gt;0,INDEX('Default Rankings'!$B$3:$E$302,'Live Draft Picks'!D180,2) &amp; " " &amp; INDEX('Default Rankings'!$B$3:$E$302,'Live Draft Picks'!D180,3),"")</f>
        <v/>
      </c>
      <c r="F180" s="38" t="str">
        <f>IF((D180)&gt;0,INDEX('Default Rankings'!$B$3:$E$302,'Live Draft Picks'!D180,4),"")</f>
        <v/>
      </c>
    </row>
    <row r="181" spans="2:6" x14ac:dyDescent="0.35">
      <c r="B181" s="12" t="str">
        <f>INDEX('League Settings'!$H$5:$H$18,IF(MOD(C181,2)=0,'League Settings'!$I$2-MOD(ROW()-3,'League Settings'!$I$2),MOD(ROW()-3,'League Settings'!$I$2)+1))</f>
        <v>2nd</v>
      </c>
      <c r="C181" s="32">
        <f>CEILING((ROW()-2)/'League Settings'!$I$2,1)</f>
        <v>18</v>
      </c>
      <c r="D181" s="45"/>
      <c r="E181" s="37" t="str">
        <f>IF((D181)&gt;0,INDEX('Default Rankings'!$B$3:$E$302,'Live Draft Picks'!D181,2) &amp; " " &amp; INDEX('Default Rankings'!$B$3:$E$302,'Live Draft Picks'!D181,3),"")</f>
        <v/>
      </c>
      <c r="F181" s="38" t="str">
        <f>IF((D181)&gt;0,INDEX('Default Rankings'!$B$3:$E$302,'Live Draft Picks'!D181,4),"")</f>
        <v/>
      </c>
    </row>
    <row r="182" spans="2:6" x14ac:dyDescent="0.35">
      <c r="B182" s="12" t="str">
        <f>INDEX('League Settings'!$H$5:$H$18,IF(MOD(C182,2)=0,'League Settings'!$I$2-MOD(ROW()-3,'League Settings'!$I$2),MOD(ROW()-3,'League Settings'!$I$2)+1))</f>
        <v>1st</v>
      </c>
      <c r="C182" s="32">
        <f>CEILING((ROW()-2)/'League Settings'!$I$2,1)</f>
        <v>18</v>
      </c>
      <c r="D182" s="45"/>
      <c r="E182" s="37" t="str">
        <f>IF((D182)&gt;0,INDEX('Default Rankings'!$B$3:$E$302,'Live Draft Picks'!D182,2) &amp; " " &amp; INDEX('Default Rankings'!$B$3:$E$302,'Live Draft Picks'!D182,3),"")</f>
        <v/>
      </c>
      <c r="F182" s="38" t="str">
        <f>IF((D182)&gt;0,INDEX('Default Rankings'!$B$3:$E$302,'Live Draft Picks'!D182,4),"")</f>
        <v/>
      </c>
    </row>
    <row r="183" spans="2:6" x14ac:dyDescent="0.35">
      <c r="B183" s="12" t="str">
        <f>INDEX('League Settings'!$H$5:$H$18,IF(MOD(C183,2)=0,'League Settings'!$I$2-MOD(ROW()-3,'League Settings'!$I$2),MOD(ROW()-3,'League Settings'!$I$2)+1))</f>
        <v>1st</v>
      </c>
      <c r="C183" s="32">
        <f>CEILING((ROW()-2)/'League Settings'!$I$2,1)</f>
        <v>19</v>
      </c>
      <c r="D183" s="45"/>
      <c r="E183" s="37" t="str">
        <f>IF((D183)&gt;0,INDEX('Default Rankings'!$B$3:$E$302,'Live Draft Picks'!D183,2) &amp; " " &amp; INDEX('Default Rankings'!$B$3:$E$302,'Live Draft Picks'!D183,3),"")</f>
        <v/>
      </c>
      <c r="F183" s="38" t="str">
        <f>IF((D183)&gt;0,INDEX('Default Rankings'!$B$3:$E$302,'Live Draft Picks'!D183,4),"")</f>
        <v/>
      </c>
    </row>
    <row r="184" spans="2:6" x14ac:dyDescent="0.35">
      <c r="B184" s="12" t="str">
        <f>INDEX('League Settings'!$H$5:$H$18,IF(MOD(C184,2)=0,'League Settings'!$I$2-MOD(ROW()-3,'League Settings'!$I$2),MOD(ROW()-3,'League Settings'!$I$2)+1))</f>
        <v>2nd</v>
      </c>
      <c r="C184" s="32">
        <f>CEILING((ROW()-2)/'League Settings'!$I$2,1)</f>
        <v>19</v>
      </c>
      <c r="D184" s="45"/>
      <c r="E184" s="37" t="str">
        <f>IF((D184)&gt;0,INDEX('Default Rankings'!$B$3:$E$302,'Live Draft Picks'!D184,2) &amp; " " &amp; INDEX('Default Rankings'!$B$3:$E$302,'Live Draft Picks'!D184,3),"")</f>
        <v/>
      </c>
      <c r="F184" s="38" t="str">
        <f>IF((D184)&gt;0,INDEX('Default Rankings'!$B$3:$E$302,'Live Draft Picks'!D184,4),"")</f>
        <v/>
      </c>
    </row>
    <row r="185" spans="2:6" x14ac:dyDescent="0.35">
      <c r="B185" s="12" t="str">
        <f>INDEX('League Settings'!$H$5:$H$18,IF(MOD(C185,2)=0,'League Settings'!$I$2-MOD(ROW()-3,'League Settings'!$I$2),MOD(ROW()-3,'League Settings'!$I$2)+1))</f>
        <v>3rd</v>
      </c>
      <c r="C185" s="32">
        <f>CEILING((ROW()-2)/'League Settings'!$I$2,1)</f>
        <v>19</v>
      </c>
      <c r="D185" s="45"/>
      <c r="E185" s="37" t="str">
        <f>IF((D185)&gt;0,INDEX('Default Rankings'!$B$3:$E$302,'Live Draft Picks'!D185,2) &amp; " " &amp; INDEX('Default Rankings'!$B$3:$E$302,'Live Draft Picks'!D185,3),"")</f>
        <v/>
      </c>
      <c r="F185" s="38" t="str">
        <f>IF((D185)&gt;0,INDEX('Default Rankings'!$B$3:$E$302,'Live Draft Picks'!D185,4),"")</f>
        <v/>
      </c>
    </row>
    <row r="186" spans="2:6" x14ac:dyDescent="0.35">
      <c r="B186" s="12" t="str">
        <f>INDEX('League Settings'!$H$5:$H$18,IF(MOD(C186,2)=0,'League Settings'!$I$2-MOD(ROW()-3,'League Settings'!$I$2),MOD(ROW()-3,'League Settings'!$I$2)+1))</f>
        <v>4th</v>
      </c>
      <c r="C186" s="32">
        <f>CEILING((ROW()-2)/'League Settings'!$I$2,1)</f>
        <v>19</v>
      </c>
      <c r="D186" s="45"/>
      <c r="E186" s="37" t="str">
        <f>IF((D186)&gt;0,INDEX('Default Rankings'!$B$3:$E$302,'Live Draft Picks'!D186,2) &amp; " " &amp; INDEX('Default Rankings'!$B$3:$E$302,'Live Draft Picks'!D186,3),"")</f>
        <v/>
      </c>
      <c r="F186" s="38" t="str">
        <f>IF((D186)&gt;0,INDEX('Default Rankings'!$B$3:$E$302,'Live Draft Picks'!D186,4),"")</f>
        <v/>
      </c>
    </row>
    <row r="187" spans="2:6" x14ac:dyDescent="0.35">
      <c r="B187" s="12" t="str">
        <f>INDEX('League Settings'!$H$5:$H$18,IF(MOD(C187,2)=0,'League Settings'!$I$2-MOD(ROW()-3,'League Settings'!$I$2),MOD(ROW()-3,'League Settings'!$I$2)+1))</f>
        <v>5th</v>
      </c>
      <c r="C187" s="32">
        <f>CEILING((ROW()-2)/'League Settings'!$I$2,1)</f>
        <v>19</v>
      </c>
      <c r="D187" s="45"/>
      <c r="E187" s="37" t="str">
        <f>IF((D187)&gt;0,INDEX('Default Rankings'!$B$3:$E$302,'Live Draft Picks'!D187,2) &amp; " " &amp; INDEX('Default Rankings'!$B$3:$E$302,'Live Draft Picks'!D187,3),"")</f>
        <v/>
      </c>
      <c r="F187" s="38" t="str">
        <f>IF((D187)&gt;0,INDEX('Default Rankings'!$B$3:$E$302,'Live Draft Picks'!D187,4),"")</f>
        <v/>
      </c>
    </row>
    <row r="188" spans="2:6" x14ac:dyDescent="0.35">
      <c r="B188" s="12" t="str">
        <f>INDEX('League Settings'!$H$5:$H$18,IF(MOD(C188,2)=0,'League Settings'!$I$2-MOD(ROW()-3,'League Settings'!$I$2),MOD(ROW()-3,'League Settings'!$I$2)+1))</f>
        <v>6th</v>
      </c>
      <c r="C188" s="32">
        <f>CEILING((ROW()-2)/'League Settings'!$I$2,1)</f>
        <v>19</v>
      </c>
      <c r="D188" s="45"/>
      <c r="E188" s="37" t="str">
        <f>IF((D188)&gt;0,INDEX('Default Rankings'!$B$3:$E$302,'Live Draft Picks'!D188,2) &amp; " " &amp; INDEX('Default Rankings'!$B$3:$E$302,'Live Draft Picks'!D188,3),"")</f>
        <v/>
      </c>
      <c r="F188" s="38" t="str">
        <f>IF((D188)&gt;0,INDEX('Default Rankings'!$B$3:$E$302,'Live Draft Picks'!D188,4),"")</f>
        <v/>
      </c>
    </row>
    <row r="189" spans="2:6" x14ac:dyDescent="0.35">
      <c r="B189" s="12" t="str">
        <f>INDEX('League Settings'!$H$5:$H$18,IF(MOD(C189,2)=0,'League Settings'!$I$2-MOD(ROW()-3,'League Settings'!$I$2),MOD(ROW()-3,'League Settings'!$I$2)+1))</f>
        <v>7th</v>
      </c>
      <c r="C189" s="32">
        <f>CEILING((ROW()-2)/'League Settings'!$I$2,1)</f>
        <v>19</v>
      </c>
      <c r="D189" s="45"/>
      <c r="E189" s="37" t="str">
        <f>IF((D189)&gt;0,INDEX('Default Rankings'!$B$3:$E$302,'Live Draft Picks'!D189,2) &amp; " " &amp; INDEX('Default Rankings'!$B$3:$E$302,'Live Draft Picks'!D189,3),"")</f>
        <v/>
      </c>
      <c r="F189" s="38" t="str">
        <f>IF((D189)&gt;0,INDEX('Default Rankings'!$B$3:$E$302,'Live Draft Picks'!D189,4),"")</f>
        <v/>
      </c>
    </row>
    <row r="190" spans="2:6" x14ac:dyDescent="0.35">
      <c r="B190" s="12" t="str">
        <f>INDEX('League Settings'!$H$5:$H$18,IF(MOD(C190,2)=0,'League Settings'!$I$2-MOD(ROW()-3,'League Settings'!$I$2),MOD(ROW()-3,'League Settings'!$I$2)+1))</f>
        <v>8th</v>
      </c>
      <c r="C190" s="32">
        <f>CEILING((ROW()-2)/'League Settings'!$I$2,1)</f>
        <v>19</v>
      </c>
      <c r="D190" s="45"/>
      <c r="E190" s="37" t="str">
        <f>IF((D190)&gt;0,INDEX('Default Rankings'!$B$3:$E$302,'Live Draft Picks'!D190,2) &amp; " " &amp; INDEX('Default Rankings'!$B$3:$E$302,'Live Draft Picks'!D190,3),"")</f>
        <v/>
      </c>
      <c r="F190" s="38" t="str">
        <f>IF((D190)&gt;0,INDEX('Default Rankings'!$B$3:$E$302,'Live Draft Picks'!D190,4),"")</f>
        <v/>
      </c>
    </row>
    <row r="191" spans="2:6" x14ac:dyDescent="0.35">
      <c r="B191" s="12" t="str">
        <f>INDEX('League Settings'!$H$5:$H$18,IF(MOD(C191,2)=0,'League Settings'!$I$2-MOD(ROW()-3,'League Settings'!$I$2),MOD(ROW()-3,'League Settings'!$I$2)+1))</f>
        <v>9th</v>
      </c>
      <c r="C191" s="32">
        <f>CEILING((ROW()-2)/'League Settings'!$I$2,1)</f>
        <v>19</v>
      </c>
      <c r="D191" s="45"/>
      <c r="E191" s="37" t="str">
        <f>IF((D191)&gt;0,INDEX('Default Rankings'!$B$3:$E$302,'Live Draft Picks'!D191,2) &amp; " " &amp; INDEX('Default Rankings'!$B$3:$E$302,'Live Draft Picks'!D191,3),"")</f>
        <v/>
      </c>
      <c r="F191" s="38" t="str">
        <f>IF((D191)&gt;0,INDEX('Default Rankings'!$B$3:$E$302,'Live Draft Picks'!D191,4),"")</f>
        <v/>
      </c>
    </row>
    <row r="192" spans="2:6" x14ac:dyDescent="0.35">
      <c r="B192" s="12" t="str">
        <f>INDEX('League Settings'!$H$5:$H$18,IF(MOD(C192,2)=0,'League Settings'!$I$2-MOD(ROW()-3,'League Settings'!$I$2),MOD(ROW()-3,'League Settings'!$I$2)+1))</f>
        <v>10th</v>
      </c>
      <c r="C192" s="32">
        <f>CEILING((ROW()-2)/'League Settings'!$I$2,1)</f>
        <v>19</v>
      </c>
      <c r="D192" s="45"/>
      <c r="E192" s="37" t="str">
        <f>IF((D192)&gt;0,INDEX('Default Rankings'!$B$3:$E$302,'Live Draft Picks'!D192,2) &amp; " " &amp; INDEX('Default Rankings'!$B$3:$E$302,'Live Draft Picks'!D192,3),"")</f>
        <v/>
      </c>
      <c r="F192" s="38" t="str">
        <f>IF((D192)&gt;0,INDEX('Default Rankings'!$B$3:$E$302,'Live Draft Picks'!D192,4),"")</f>
        <v/>
      </c>
    </row>
    <row r="193" spans="2:6" x14ac:dyDescent="0.35">
      <c r="B193" s="12" t="str">
        <f>INDEX('League Settings'!$H$5:$H$18,IF(MOD(C193,2)=0,'League Settings'!$I$2-MOD(ROW()-3,'League Settings'!$I$2),MOD(ROW()-3,'League Settings'!$I$2)+1))</f>
        <v>10th</v>
      </c>
      <c r="C193" s="32">
        <f>CEILING((ROW()-2)/'League Settings'!$I$2,1)</f>
        <v>20</v>
      </c>
      <c r="D193" s="45"/>
      <c r="E193" s="37" t="str">
        <f>IF((D193)&gt;0,INDEX('Default Rankings'!$B$3:$E$302,'Live Draft Picks'!D193,2) &amp; " " &amp; INDEX('Default Rankings'!$B$3:$E$302,'Live Draft Picks'!D193,3),"")</f>
        <v/>
      </c>
      <c r="F193" s="38" t="str">
        <f>IF((D193)&gt;0,INDEX('Default Rankings'!$B$3:$E$302,'Live Draft Picks'!D193,4),"")</f>
        <v/>
      </c>
    </row>
    <row r="194" spans="2:6" x14ac:dyDescent="0.35">
      <c r="B194" s="12" t="str">
        <f>INDEX('League Settings'!$H$5:$H$18,IF(MOD(C194,2)=0,'League Settings'!$I$2-MOD(ROW()-3,'League Settings'!$I$2),MOD(ROW()-3,'League Settings'!$I$2)+1))</f>
        <v>9th</v>
      </c>
      <c r="C194" s="32">
        <f>CEILING((ROW()-2)/'League Settings'!$I$2,1)</f>
        <v>20</v>
      </c>
      <c r="D194" s="45"/>
      <c r="E194" s="37" t="str">
        <f>IF((D194)&gt;0,INDEX('Default Rankings'!$B$3:$E$302,'Live Draft Picks'!D194,2) &amp; " " &amp; INDEX('Default Rankings'!$B$3:$E$302,'Live Draft Picks'!D194,3),"")</f>
        <v/>
      </c>
      <c r="F194" s="38" t="str">
        <f>IF((D194)&gt;0,INDEX('Default Rankings'!$B$3:$E$302,'Live Draft Picks'!D194,4),"")</f>
        <v/>
      </c>
    </row>
    <row r="195" spans="2:6" x14ac:dyDescent="0.35">
      <c r="B195" s="12" t="str">
        <f>INDEX('League Settings'!$H$5:$H$18,IF(MOD(C195,2)=0,'League Settings'!$I$2-MOD(ROW()-3,'League Settings'!$I$2),MOD(ROW()-3,'League Settings'!$I$2)+1))</f>
        <v>8th</v>
      </c>
      <c r="C195" s="32">
        <f>CEILING((ROW()-2)/'League Settings'!$I$2,1)</f>
        <v>20</v>
      </c>
      <c r="D195" s="45"/>
      <c r="E195" s="37" t="str">
        <f>IF((D195)&gt;0,INDEX('Default Rankings'!$B$3:$E$302,'Live Draft Picks'!D195,2) &amp; " " &amp; INDEX('Default Rankings'!$B$3:$E$302,'Live Draft Picks'!D195,3),"")</f>
        <v/>
      </c>
      <c r="F195" s="38" t="str">
        <f>IF((D195)&gt;0,INDEX('Default Rankings'!$B$3:$E$302,'Live Draft Picks'!D195,4),"")</f>
        <v/>
      </c>
    </row>
    <row r="196" spans="2:6" x14ac:dyDescent="0.35">
      <c r="B196" s="12" t="str">
        <f>INDEX('League Settings'!$H$5:$H$18,IF(MOD(C196,2)=0,'League Settings'!$I$2-MOD(ROW()-3,'League Settings'!$I$2),MOD(ROW()-3,'League Settings'!$I$2)+1))</f>
        <v>7th</v>
      </c>
      <c r="C196" s="32">
        <f>CEILING((ROW()-2)/'League Settings'!$I$2,1)</f>
        <v>20</v>
      </c>
      <c r="D196" s="45"/>
      <c r="E196" s="37" t="str">
        <f>IF((D196)&gt;0,INDEX('Default Rankings'!$B$3:$E$302,'Live Draft Picks'!D196,2) &amp; " " &amp; INDEX('Default Rankings'!$B$3:$E$302,'Live Draft Picks'!D196,3),"")</f>
        <v/>
      </c>
      <c r="F196" s="38" t="str">
        <f>IF((D196)&gt;0,INDEX('Default Rankings'!$B$3:$E$302,'Live Draft Picks'!D196,4),"")</f>
        <v/>
      </c>
    </row>
    <row r="197" spans="2:6" x14ac:dyDescent="0.35">
      <c r="B197" s="12" t="str">
        <f>INDEX('League Settings'!$H$5:$H$18,IF(MOD(C197,2)=0,'League Settings'!$I$2-MOD(ROW()-3,'League Settings'!$I$2),MOD(ROW()-3,'League Settings'!$I$2)+1))</f>
        <v>6th</v>
      </c>
      <c r="C197" s="32">
        <f>CEILING((ROW()-2)/'League Settings'!$I$2,1)</f>
        <v>20</v>
      </c>
      <c r="D197" s="45"/>
      <c r="E197" s="37" t="str">
        <f>IF((D197)&gt;0,INDEX('Default Rankings'!$B$3:$E$302,'Live Draft Picks'!D197,2) &amp; " " &amp; INDEX('Default Rankings'!$B$3:$E$302,'Live Draft Picks'!D197,3),"")</f>
        <v/>
      </c>
      <c r="F197" s="38" t="str">
        <f>IF((D197)&gt;0,INDEX('Default Rankings'!$B$3:$E$302,'Live Draft Picks'!D197,4),"")</f>
        <v/>
      </c>
    </row>
    <row r="198" spans="2:6" x14ac:dyDescent="0.35">
      <c r="B198" s="12" t="str">
        <f>INDEX('League Settings'!$H$5:$H$18,IF(MOD(C198,2)=0,'League Settings'!$I$2-MOD(ROW()-3,'League Settings'!$I$2),MOD(ROW()-3,'League Settings'!$I$2)+1))</f>
        <v>5th</v>
      </c>
      <c r="C198" s="32">
        <f>CEILING((ROW()-2)/'League Settings'!$I$2,1)</f>
        <v>20</v>
      </c>
      <c r="D198" s="45"/>
      <c r="E198" s="37" t="str">
        <f>IF((D198)&gt;0,INDEX('Default Rankings'!$B$3:$E$302,'Live Draft Picks'!D198,2) &amp; " " &amp; INDEX('Default Rankings'!$B$3:$E$302,'Live Draft Picks'!D198,3),"")</f>
        <v/>
      </c>
      <c r="F198" s="38" t="str">
        <f>IF((D198)&gt;0,INDEX('Default Rankings'!$B$3:$E$302,'Live Draft Picks'!D198,4),"")</f>
        <v/>
      </c>
    </row>
    <row r="199" spans="2:6" x14ac:dyDescent="0.35">
      <c r="B199" s="12" t="str">
        <f>INDEX('League Settings'!$H$5:$H$18,IF(MOD(C199,2)=0,'League Settings'!$I$2-MOD(ROW()-3,'League Settings'!$I$2),MOD(ROW()-3,'League Settings'!$I$2)+1))</f>
        <v>4th</v>
      </c>
      <c r="C199" s="32">
        <f>CEILING((ROW()-2)/'League Settings'!$I$2,1)</f>
        <v>20</v>
      </c>
      <c r="D199" s="45"/>
      <c r="E199" s="37" t="str">
        <f>IF((D199)&gt;0,INDEX('Default Rankings'!$B$3:$E$302,'Live Draft Picks'!D199,2) &amp; " " &amp; INDEX('Default Rankings'!$B$3:$E$302,'Live Draft Picks'!D199,3),"")</f>
        <v/>
      </c>
      <c r="F199" s="38" t="str">
        <f>IF((D199)&gt;0,INDEX('Default Rankings'!$B$3:$E$302,'Live Draft Picks'!D199,4),"")</f>
        <v/>
      </c>
    </row>
    <row r="200" spans="2:6" x14ac:dyDescent="0.35">
      <c r="B200" s="12" t="str">
        <f>INDEX('League Settings'!$H$5:$H$18,IF(MOD(C200,2)=0,'League Settings'!$I$2-MOD(ROW()-3,'League Settings'!$I$2),MOD(ROW()-3,'League Settings'!$I$2)+1))</f>
        <v>3rd</v>
      </c>
      <c r="C200" s="32">
        <f>CEILING((ROW()-2)/'League Settings'!$I$2,1)</f>
        <v>20</v>
      </c>
      <c r="D200" s="45"/>
      <c r="E200" s="37" t="str">
        <f>IF((D200)&gt;0,INDEX('Default Rankings'!$B$3:$E$302,'Live Draft Picks'!D200,2) &amp; " " &amp; INDEX('Default Rankings'!$B$3:$E$302,'Live Draft Picks'!D200,3),"")</f>
        <v/>
      </c>
      <c r="F200" s="38" t="str">
        <f>IF((D200)&gt;0,INDEX('Default Rankings'!$B$3:$E$302,'Live Draft Picks'!D200,4),"")</f>
        <v/>
      </c>
    </row>
    <row r="201" spans="2:6" x14ac:dyDescent="0.35">
      <c r="B201" s="12" t="str">
        <f>INDEX('League Settings'!$H$5:$H$18,IF(MOD(C201,2)=0,'League Settings'!$I$2-MOD(ROW()-3,'League Settings'!$I$2),MOD(ROW()-3,'League Settings'!$I$2)+1))</f>
        <v>2nd</v>
      </c>
      <c r="C201" s="32">
        <f>CEILING((ROW()-2)/'League Settings'!$I$2,1)</f>
        <v>20</v>
      </c>
      <c r="D201" s="45"/>
      <c r="E201" s="37" t="str">
        <f>IF((D201)&gt;0,INDEX('Default Rankings'!$B$3:$E$302,'Live Draft Picks'!D201,2) &amp; " " &amp; INDEX('Default Rankings'!$B$3:$E$302,'Live Draft Picks'!D201,3),"")</f>
        <v/>
      </c>
      <c r="F201" s="38" t="str">
        <f>IF((D201)&gt;0,INDEX('Default Rankings'!$B$3:$E$302,'Live Draft Picks'!D201,4),"")</f>
        <v/>
      </c>
    </row>
    <row r="202" spans="2:6" x14ac:dyDescent="0.35">
      <c r="B202" s="12" t="str">
        <f>INDEX('League Settings'!$H$5:$H$18,IF(MOD(C202,2)=0,'League Settings'!$I$2-MOD(ROW()-3,'League Settings'!$I$2),MOD(ROW()-3,'League Settings'!$I$2)+1))</f>
        <v>1st</v>
      </c>
      <c r="C202" s="32">
        <f>CEILING((ROW()-2)/'League Settings'!$I$2,1)</f>
        <v>20</v>
      </c>
      <c r="D202" s="45"/>
      <c r="E202" s="37" t="str">
        <f>IF((D202)&gt;0,INDEX('Default Rankings'!$B$3:$E$302,'Live Draft Picks'!D202,2) &amp; " " &amp; INDEX('Default Rankings'!$B$3:$E$302,'Live Draft Picks'!D202,3),"")</f>
        <v/>
      </c>
      <c r="F202" s="38" t="str">
        <f>IF((D202)&gt;0,INDEX('Default Rankings'!$B$3:$E$302,'Live Draft Picks'!D202,4),"")</f>
        <v/>
      </c>
    </row>
    <row r="203" spans="2:6" x14ac:dyDescent="0.35">
      <c r="B203" s="12" t="str">
        <f>INDEX('League Settings'!$H$5:$H$18,IF(MOD(C203,2)=0,'League Settings'!$I$2-MOD(ROW()-3,'League Settings'!$I$2),MOD(ROW()-3,'League Settings'!$I$2)+1))</f>
        <v>1st</v>
      </c>
      <c r="C203" s="32">
        <f>CEILING((ROW()-2)/'League Settings'!$I$2,1)</f>
        <v>21</v>
      </c>
      <c r="D203" s="45"/>
      <c r="E203" s="37" t="str">
        <f>IF((D203)&gt;0,INDEX('Default Rankings'!$B$3:$E$302,'Live Draft Picks'!D203,2) &amp; " " &amp; INDEX('Default Rankings'!$B$3:$E$302,'Live Draft Picks'!D203,3),"")</f>
        <v/>
      </c>
      <c r="F203" s="38" t="str">
        <f>IF((D203)&gt;0,INDEX('Default Rankings'!$B$3:$E$302,'Live Draft Picks'!D203,4),"")</f>
        <v/>
      </c>
    </row>
    <row r="204" spans="2:6" x14ac:dyDescent="0.35">
      <c r="B204" s="12" t="str">
        <f>INDEX('League Settings'!$H$5:$H$18,IF(MOD(C204,2)=0,'League Settings'!$I$2-MOD(ROW()-3,'League Settings'!$I$2),MOD(ROW()-3,'League Settings'!$I$2)+1))</f>
        <v>2nd</v>
      </c>
      <c r="C204" s="32">
        <f>CEILING((ROW()-2)/'League Settings'!$I$2,1)</f>
        <v>21</v>
      </c>
      <c r="D204" s="45"/>
      <c r="E204" s="37" t="str">
        <f>IF((D204)&gt;0,INDEX('Default Rankings'!$B$3:$E$302,'Live Draft Picks'!D204,2) &amp; " " &amp; INDEX('Default Rankings'!$B$3:$E$302,'Live Draft Picks'!D204,3),"")</f>
        <v/>
      </c>
      <c r="F204" s="38" t="str">
        <f>IF((D204)&gt;0,INDEX('Default Rankings'!$B$3:$E$302,'Live Draft Picks'!D204,4),"")</f>
        <v/>
      </c>
    </row>
    <row r="205" spans="2:6" x14ac:dyDescent="0.35">
      <c r="B205" s="12" t="str">
        <f>INDEX('League Settings'!$H$5:$H$18,IF(MOD(C205,2)=0,'League Settings'!$I$2-MOD(ROW()-3,'League Settings'!$I$2),MOD(ROW()-3,'League Settings'!$I$2)+1))</f>
        <v>3rd</v>
      </c>
      <c r="C205" s="32">
        <f>CEILING((ROW()-2)/'League Settings'!$I$2,1)</f>
        <v>21</v>
      </c>
      <c r="D205" s="45"/>
      <c r="E205" s="37" t="str">
        <f>IF((D205)&gt;0,INDEX('Default Rankings'!$B$3:$E$302,'Live Draft Picks'!D205,2) &amp; " " &amp; INDEX('Default Rankings'!$B$3:$E$302,'Live Draft Picks'!D205,3),"")</f>
        <v/>
      </c>
      <c r="F205" s="38" t="str">
        <f>IF((D205)&gt;0,INDEX('Default Rankings'!$B$3:$E$302,'Live Draft Picks'!D205,4),"")</f>
        <v/>
      </c>
    </row>
    <row r="206" spans="2:6" x14ac:dyDescent="0.35">
      <c r="B206" s="12" t="str">
        <f>INDEX('League Settings'!$H$5:$H$18,IF(MOD(C206,2)=0,'League Settings'!$I$2-MOD(ROW()-3,'League Settings'!$I$2),MOD(ROW()-3,'League Settings'!$I$2)+1))</f>
        <v>4th</v>
      </c>
      <c r="C206" s="32">
        <f>CEILING((ROW()-2)/'League Settings'!$I$2,1)</f>
        <v>21</v>
      </c>
      <c r="D206" s="45"/>
      <c r="E206" s="37" t="str">
        <f>IF((D206)&gt;0,INDEX('Default Rankings'!$B$3:$E$302,'Live Draft Picks'!D206,2) &amp; " " &amp; INDEX('Default Rankings'!$B$3:$E$302,'Live Draft Picks'!D206,3),"")</f>
        <v/>
      </c>
      <c r="F206" s="38" t="str">
        <f>IF((D206)&gt;0,INDEX('Default Rankings'!$B$3:$E$302,'Live Draft Picks'!D206,4),"")</f>
        <v/>
      </c>
    </row>
    <row r="207" spans="2:6" x14ac:dyDescent="0.35">
      <c r="B207" s="12" t="str">
        <f>INDEX('League Settings'!$H$5:$H$18,IF(MOD(C207,2)=0,'League Settings'!$I$2-MOD(ROW()-3,'League Settings'!$I$2),MOD(ROW()-3,'League Settings'!$I$2)+1))</f>
        <v>5th</v>
      </c>
      <c r="C207" s="32">
        <f>CEILING((ROW()-2)/'League Settings'!$I$2,1)</f>
        <v>21</v>
      </c>
      <c r="D207" s="45"/>
      <c r="E207" s="37" t="str">
        <f>IF((D207)&gt;0,INDEX('Default Rankings'!$B$3:$E$302,'Live Draft Picks'!D207,2) &amp; " " &amp; INDEX('Default Rankings'!$B$3:$E$302,'Live Draft Picks'!D207,3),"")</f>
        <v/>
      </c>
      <c r="F207" s="38" t="str">
        <f>IF((D207)&gt;0,INDEX('Default Rankings'!$B$3:$E$302,'Live Draft Picks'!D207,4),"")</f>
        <v/>
      </c>
    </row>
    <row r="208" spans="2:6" x14ac:dyDescent="0.35">
      <c r="B208" s="12" t="str">
        <f>INDEX('League Settings'!$H$5:$H$18,IF(MOD(C208,2)=0,'League Settings'!$I$2-MOD(ROW()-3,'League Settings'!$I$2),MOD(ROW()-3,'League Settings'!$I$2)+1))</f>
        <v>6th</v>
      </c>
      <c r="C208" s="32">
        <f>CEILING((ROW()-2)/'League Settings'!$I$2,1)</f>
        <v>21</v>
      </c>
      <c r="D208" s="45"/>
      <c r="E208" s="37" t="str">
        <f>IF((D208)&gt;0,INDEX('Default Rankings'!$B$3:$E$302,'Live Draft Picks'!D208,2) &amp; " " &amp; INDEX('Default Rankings'!$B$3:$E$302,'Live Draft Picks'!D208,3),"")</f>
        <v/>
      </c>
      <c r="F208" s="38" t="str">
        <f>IF((D208)&gt;0,INDEX('Default Rankings'!$B$3:$E$302,'Live Draft Picks'!D208,4),"")</f>
        <v/>
      </c>
    </row>
    <row r="209" spans="2:6" x14ac:dyDescent="0.35">
      <c r="B209" s="12" t="str">
        <f>INDEX('League Settings'!$H$5:$H$18,IF(MOD(C209,2)=0,'League Settings'!$I$2-MOD(ROW()-3,'League Settings'!$I$2),MOD(ROW()-3,'League Settings'!$I$2)+1))</f>
        <v>7th</v>
      </c>
      <c r="C209" s="32">
        <f>CEILING((ROW()-2)/'League Settings'!$I$2,1)</f>
        <v>21</v>
      </c>
      <c r="D209" s="45"/>
      <c r="E209" s="37" t="str">
        <f>IF((D209)&gt;0,INDEX('Default Rankings'!$B$3:$E$302,'Live Draft Picks'!D209,2) &amp; " " &amp; INDEX('Default Rankings'!$B$3:$E$302,'Live Draft Picks'!D209,3),"")</f>
        <v/>
      </c>
      <c r="F209" s="38" t="str">
        <f>IF((D209)&gt;0,INDEX('Default Rankings'!$B$3:$E$302,'Live Draft Picks'!D209,4),"")</f>
        <v/>
      </c>
    </row>
    <row r="210" spans="2:6" x14ac:dyDescent="0.35">
      <c r="B210" s="12" t="str">
        <f>INDEX('League Settings'!$H$5:$H$18,IF(MOD(C210,2)=0,'League Settings'!$I$2-MOD(ROW()-3,'League Settings'!$I$2),MOD(ROW()-3,'League Settings'!$I$2)+1))</f>
        <v>8th</v>
      </c>
      <c r="C210" s="32">
        <f>CEILING((ROW()-2)/'League Settings'!$I$2,1)</f>
        <v>21</v>
      </c>
      <c r="D210" s="45"/>
      <c r="E210" s="37" t="str">
        <f>IF((D210)&gt;0,INDEX('Default Rankings'!$B$3:$E$302,'Live Draft Picks'!D210,2) &amp; " " &amp; INDEX('Default Rankings'!$B$3:$E$302,'Live Draft Picks'!D210,3),"")</f>
        <v/>
      </c>
      <c r="F210" s="38" t="str">
        <f>IF((D210)&gt;0,INDEX('Default Rankings'!$B$3:$E$302,'Live Draft Picks'!D210,4),"")</f>
        <v/>
      </c>
    </row>
    <row r="211" spans="2:6" x14ac:dyDescent="0.35">
      <c r="B211" s="12" t="str">
        <f>INDEX('League Settings'!$H$5:$H$18,IF(MOD(C211,2)=0,'League Settings'!$I$2-MOD(ROW()-3,'League Settings'!$I$2),MOD(ROW()-3,'League Settings'!$I$2)+1))</f>
        <v>9th</v>
      </c>
      <c r="C211" s="32">
        <f>CEILING((ROW()-2)/'League Settings'!$I$2,1)</f>
        <v>21</v>
      </c>
      <c r="D211" s="45"/>
      <c r="E211" s="37" t="str">
        <f>IF((D211)&gt;0,INDEX('Default Rankings'!$B$3:$E$302,'Live Draft Picks'!D211,2) &amp; " " &amp; INDEX('Default Rankings'!$B$3:$E$302,'Live Draft Picks'!D211,3),"")</f>
        <v/>
      </c>
      <c r="F211" s="38" t="str">
        <f>IF((D211)&gt;0,INDEX('Default Rankings'!$B$3:$E$302,'Live Draft Picks'!D211,4),"")</f>
        <v/>
      </c>
    </row>
    <row r="212" spans="2:6" x14ac:dyDescent="0.35">
      <c r="B212" s="12" t="str">
        <f>INDEX('League Settings'!$H$5:$H$18,IF(MOD(C212,2)=0,'League Settings'!$I$2-MOD(ROW()-3,'League Settings'!$I$2),MOD(ROW()-3,'League Settings'!$I$2)+1))</f>
        <v>10th</v>
      </c>
      <c r="C212" s="32">
        <f>CEILING((ROW()-2)/'League Settings'!$I$2,1)</f>
        <v>21</v>
      </c>
      <c r="D212" s="45"/>
      <c r="E212" s="37" t="str">
        <f>IF((D212)&gt;0,INDEX('Default Rankings'!$B$3:$E$302,'Live Draft Picks'!D212,2) &amp; " " &amp; INDEX('Default Rankings'!$B$3:$E$302,'Live Draft Picks'!D212,3),"")</f>
        <v/>
      </c>
      <c r="F212" s="38" t="str">
        <f>IF((D212)&gt;0,INDEX('Default Rankings'!$B$3:$E$302,'Live Draft Picks'!D212,4),"")</f>
        <v/>
      </c>
    </row>
    <row r="213" spans="2:6" x14ac:dyDescent="0.35">
      <c r="B213" s="12" t="str">
        <f>INDEX('League Settings'!$H$5:$H$18,IF(MOD(C213,2)=0,'League Settings'!$I$2-MOD(ROW()-3,'League Settings'!$I$2),MOD(ROW()-3,'League Settings'!$I$2)+1))</f>
        <v>10th</v>
      </c>
      <c r="C213" s="32">
        <f>CEILING((ROW()-2)/'League Settings'!$I$2,1)</f>
        <v>22</v>
      </c>
      <c r="D213" s="45"/>
      <c r="E213" s="37" t="str">
        <f>IF((D213)&gt;0,INDEX('Default Rankings'!$B$3:$E$302,'Live Draft Picks'!D213,2) &amp; " " &amp; INDEX('Default Rankings'!$B$3:$E$302,'Live Draft Picks'!D213,3),"")</f>
        <v/>
      </c>
      <c r="F213" s="38" t="str">
        <f>IF((D213)&gt;0,INDEX('Default Rankings'!$B$3:$E$302,'Live Draft Picks'!D213,4),"")</f>
        <v/>
      </c>
    </row>
    <row r="214" spans="2:6" x14ac:dyDescent="0.35">
      <c r="B214" s="12" t="str">
        <f>INDEX('League Settings'!$H$5:$H$18,IF(MOD(C214,2)=0,'League Settings'!$I$2-MOD(ROW()-3,'League Settings'!$I$2),MOD(ROW()-3,'League Settings'!$I$2)+1))</f>
        <v>9th</v>
      </c>
      <c r="C214" s="32">
        <f>CEILING((ROW()-2)/'League Settings'!$I$2,1)</f>
        <v>22</v>
      </c>
      <c r="D214" s="45"/>
      <c r="E214" s="37" t="str">
        <f>IF((D214)&gt;0,INDEX('Default Rankings'!$B$3:$E$302,'Live Draft Picks'!D214,2) &amp; " " &amp; INDEX('Default Rankings'!$B$3:$E$302,'Live Draft Picks'!D214,3),"")</f>
        <v/>
      </c>
      <c r="F214" s="38" t="str">
        <f>IF((D214)&gt;0,INDEX('Default Rankings'!$B$3:$E$302,'Live Draft Picks'!D214,4),"")</f>
        <v/>
      </c>
    </row>
    <row r="215" spans="2:6" x14ac:dyDescent="0.35">
      <c r="B215" s="12" t="str">
        <f>INDEX('League Settings'!$H$5:$H$18,IF(MOD(C215,2)=0,'League Settings'!$I$2-MOD(ROW()-3,'League Settings'!$I$2),MOD(ROW()-3,'League Settings'!$I$2)+1))</f>
        <v>8th</v>
      </c>
      <c r="C215" s="32">
        <f>CEILING((ROW()-2)/'League Settings'!$I$2,1)</f>
        <v>22</v>
      </c>
      <c r="D215" s="45"/>
      <c r="E215" s="37" t="str">
        <f>IF((D215)&gt;0,INDEX('Default Rankings'!$B$3:$E$302,'Live Draft Picks'!D215,2) &amp; " " &amp; INDEX('Default Rankings'!$B$3:$E$302,'Live Draft Picks'!D215,3),"")</f>
        <v/>
      </c>
      <c r="F215" s="38" t="str">
        <f>IF((D215)&gt;0,INDEX('Default Rankings'!$B$3:$E$302,'Live Draft Picks'!D215,4),"")</f>
        <v/>
      </c>
    </row>
    <row r="216" spans="2:6" x14ac:dyDescent="0.35">
      <c r="B216" s="12" t="str">
        <f>INDEX('League Settings'!$H$5:$H$18,IF(MOD(C216,2)=0,'League Settings'!$I$2-MOD(ROW()-3,'League Settings'!$I$2),MOD(ROW()-3,'League Settings'!$I$2)+1))</f>
        <v>7th</v>
      </c>
      <c r="C216" s="32">
        <f>CEILING((ROW()-2)/'League Settings'!$I$2,1)</f>
        <v>22</v>
      </c>
      <c r="D216" s="45"/>
      <c r="E216" s="37" t="str">
        <f>IF((D216)&gt;0,INDEX('Default Rankings'!$B$3:$E$302,'Live Draft Picks'!D216,2) &amp; " " &amp; INDEX('Default Rankings'!$B$3:$E$302,'Live Draft Picks'!D216,3),"")</f>
        <v/>
      </c>
      <c r="F216" s="38" t="str">
        <f>IF((D216)&gt;0,INDEX('Default Rankings'!$B$3:$E$302,'Live Draft Picks'!D216,4),"")</f>
        <v/>
      </c>
    </row>
    <row r="217" spans="2:6" x14ac:dyDescent="0.35">
      <c r="B217" s="12" t="str">
        <f>INDEX('League Settings'!$H$5:$H$18,IF(MOD(C217,2)=0,'League Settings'!$I$2-MOD(ROW()-3,'League Settings'!$I$2),MOD(ROW()-3,'League Settings'!$I$2)+1))</f>
        <v>6th</v>
      </c>
      <c r="C217" s="32">
        <f>CEILING((ROW()-2)/'League Settings'!$I$2,1)</f>
        <v>22</v>
      </c>
      <c r="D217" s="45"/>
      <c r="E217" s="37" t="str">
        <f>IF((D217)&gt;0,INDEX('Default Rankings'!$B$3:$E$302,'Live Draft Picks'!D217,2) &amp; " " &amp; INDEX('Default Rankings'!$B$3:$E$302,'Live Draft Picks'!D217,3),"")</f>
        <v/>
      </c>
      <c r="F217" s="38" t="str">
        <f>IF((D217)&gt;0,INDEX('Default Rankings'!$B$3:$E$302,'Live Draft Picks'!D217,4),"")</f>
        <v/>
      </c>
    </row>
    <row r="218" spans="2:6" x14ac:dyDescent="0.35">
      <c r="B218" s="12" t="str">
        <f>INDEX('League Settings'!$H$5:$H$18,IF(MOD(C218,2)=0,'League Settings'!$I$2-MOD(ROW()-3,'League Settings'!$I$2),MOD(ROW()-3,'League Settings'!$I$2)+1))</f>
        <v>5th</v>
      </c>
      <c r="C218" s="32">
        <f>CEILING((ROW()-2)/'League Settings'!$I$2,1)</f>
        <v>22</v>
      </c>
      <c r="D218" s="45"/>
      <c r="E218" s="37" t="str">
        <f>IF((D218)&gt;0,INDEX('Default Rankings'!$B$3:$E$302,'Live Draft Picks'!D218,2) &amp; " " &amp; INDEX('Default Rankings'!$B$3:$E$302,'Live Draft Picks'!D218,3),"")</f>
        <v/>
      </c>
      <c r="F218" s="38" t="str">
        <f>IF((D218)&gt;0,INDEX('Default Rankings'!$B$3:$E$302,'Live Draft Picks'!D218,4),"")</f>
        <v/>
      </c>
    </row>
    <row r="219" spans="2:6" x14ac:dyDescent="0.35">
      <c r="B219" s="12" t="str">
        <f>INDEX('League Settings'!$H$5:$H$18,IF(MOD(C219,2)=0,'League Settings'!$I$2-MOD(ROW()-3,'League Settings'!$I$2),MOD(ROW()-3,'League Settings'!$I$2)+1))</f>
        <v>4th</v>
      </c>
      <c r="C219" s="32">
        <f>CEILING((ROW()-2)/'League Settings'!$I$2,1)</f>
        <v>22</v>
      </c>
      <c r="D219" s="45"/>
      <c r="E219" s="37" t="str">
        <f>IF((D219)&gt;0,INDEX('Default Rankings'!$B$3:$E$302,'Live Draft Picks'!D219,2) &amp; " " &amp; INDEX('Default Rankings'!$B$3:$E$302,'Live Draft Picks'!D219,3),"")</f>
        <v/>
      </c>
      <c r="F219" s="38" t="str">
        <f>IF((D219)&gt;0,INDEX('Default Rankings'!$B$3:$E$302,'Live Draft Picks'!D219,4),"")</f>
        <v/>
      </c>
    </row>
    <row r="220" spans="2:6" x14ac:dyDescent="0.35">
      <c r="B220" s="12" t="str">
        <f>INDEX('League Settings'!$H$5:$H$18,IF(MOD(C220,2)=0,'League Settings'!$I$2-MOD(ROW()-3,'League Settings'!$I$2),MOD(ROW()-3,'League Settings'!$I$2)+1))</f>
        <v>3rd</v>
      </c>
      <c r="C220" s="32">
        <f>CEILING((ROW()-2)/'League Settings'!$I$2,1)</f>
        <v>22</v>
      </c>
      <c r="D220" s="45"/>
      <c r="E220" s="37" t="str">
        <f>IF((D220)&gt;0,INDEX('Default Rankings'!$B$3:$E$302,'Live Draft Picks'!D220,2) &amp; " " &amp; INDEX('Default Rankings'!$B$3:$E$302,'Live Draft Picks'!D220,3),"")</f>
        <v/>
      </c>
      <c r="F220" s="38" t="str">
        <f>IF((D220)&gt;0,INDEX('Default Rankings'!$B$3:$E$302,'Live Draft Picks'!D220,4),"")</f>
        <v/>
      </c>
    </row>
    <row r="221" spans="2:6" x14ac:dyDescent="0.35">
      <c r="B221" s="12" t="str">
        <f>INDEX('League Settings'!$H$5:$H$18,IF(MOD(C221,2)=0,'League Settings'!$I$2-MOD(ROW()-3,'League Settings'!$I$2),MOD(ROW()-3,'League Settings'!$I$2)+1))</f>
        <v>2nd</v>
      </c>
      <c r="C221" s="32">
        <f>CEILING((ROW()-2)/'League Settings'!$I$2,1)</f>
        <v>22</v>
      </c>
      <c r="D221" s="45"/>
      <c r="E221" s="37" t="str">
        <f>IF((D221)&gt;0,INDEX('Default Rankings'!$B$3:$E$302,'Live Draft Picks'!D221,2) &amp; " " &amp; INDEX('Default Rankings'!$B$3:$E$302,'Live Draft Picks'!D221,3),"")</f>
        <v/>
      </c>
      <c r="F221" s="38" t="str">
        <f>IF((D221)&gt;0,INDEX('Default Rankings'!$B$3:$E$302,'Live Draft Picks'!D221,4),"")</f>
        <v/>
      </c>
    </row>
    <row r="222" spans="2:6" x14ac:dyDescent="0.35">
      <c r="B222" s="12" t="str">
        <f>INDEX('League Settings'!$H$5:$H$18,IF(MOD(C222,2)=0,'League Settings'!$I$2-MOD(ROW()-3,'League Settings'!$I$2),MOD(ROW()-3,'League Settings'!$I$2)+1))</f>
        <v>1st</v>
      </c>
      <c r="C222" s="32">
        <f>CEILING((ROW()-2)/'League Settings'!$I$2,1)</f>
        <v>22</v>
      </c>
      <c r="D222" s="45"/>
      <c r="E222" s="37" t="str">
        <f>IF((D222)&gt;0,INDEX('Default Rankings'!$B$3:$E$302,'Live Draft Picks'!D222,2) &amp; " " &amp; INDEX('Default Rankings'!$B$3:$E$302,'Live Draft Picks'!D222,3),"")</f>
        <v/>
      </c>
      <c r="F222" s="38" t="str">
        <f>IF((D222)&gt;0,INDEX('Default Rankings'!$B$3:$E$302,'Live Draft Picks'!D222,4),"")</f>
        <v/>
      </c>
    </row>
    <row r="223" spans="2:6" x14ac:dyDescent="0.35">
      <c r="B223" s="12" t="str">
        <f>INDEX('League Settings'!$H$5:$H$18,IF(MOD(C223,2)=0,'League Settings'!$I$2-MOD(ROW()-3,'League Settings'!$I$2),MOD(ROW()-3,'League Settings'!$I$2)+1))</f>
        <v>1st</v>
      </c>
      <c r="C223" s="32">
        <f>CEILING((ROW()-2)/'League Settings'!$I$2,1)</f>
        <v>23</v>
      </c>
      <c r="D223" s="45"/>
      <c r="E223" s="37" t="str">
        <f>IF((D223)&gt;0,INDEX('Default Rankings'!$B$3:$E$302,'Live Draft Picks'!D223,2) &amp; " " &amp; INDEX('Default Rankings'!$B$3:$E$302,'Live Draft Picks'!D223,3),"")</f>
        <v/>
      </c>
      <c r="F223" s="38" t="str">
        <f>IF((D223)&gt;0,INDEX('Default Rankings'!$B$3:$E$302,'Live Draft Picks'!D223,4),"")</f>
        <v/>
      </c>
    </row>
    <row r="224" spans="2:6" x14ac:dyDescent="0.35">
      <c r="B224" s="12" t="str">
        <f>INDEX('League Settings'!$H$5:$H$18,IF(MOD(C224,2)=0,'League Settings'!$I$2-MOD(ROW()-3,'League Settings'!$I$2),MOD(ROW()-3,'League Settings'!$I$2)+1))</f>
        <v>2nd</v>
      </c>
      <c r="C224" s="32">
        <f>CEILING((ROW()-2)/'League Settings'!$I$2,1)</f>
        <v>23</v>
      </c>
      <c r="D224" s="45"/>
      <c r="E224" s="37" t="str">
        <f>IF((D224)&gt;0,INDEX('Default Rankings'!$B$3:$E$302,'Live Draft Picks'!D224,2) &amp; " " &amp; INDEX('Default Rankings'!$B$3:$E$302,'Live Draft Picks'!D224,3),"")</f>
        <v/>
      </c>
      <c r="F224" s="38" t="str">
        <f>IF((D224)&gt;0,INDEX('Default Rankings'!$B$3:$E$302,'Live Draft Picks'!D224,4),"")</f>
        <v/>
      </c>
    </row>
    <row r="225" spans="2:6" x14ac:dyDescent="0.35">
      <c r="B225" s="12" t="str">
        <f>INDEX('League Settings'!$H$5:$H$18,IF(MOD(C225,2)=0,'League Settings'!$I$2-MOD(ROW()-3,'League Settings'!$I$2),MOD(ROW()-3,'League Settings'!$I$2)+1))</f>
        <v>3rd</v>
      </c>
      <c r="C225" s="32">
        <f>CEILING((ROW()-2)/'League Settings'!$I$2,1)</f>
        <v>23</v>
      </c>
      <c r="D225" s="45"/>
      <c r="E225" s="37" t="str">
        <f>IF((D225)&gt;0,INDEX('Default Rankings'!$B$3:$E$302,'Live Draft Picks'!D225,2) &amp; " " &amp; INDEX('Default Rankings'!$B$3:$E$302,'Live Draft Picks'!D225,3),"")</f>
        <v/>
      </c>
      <c r="F225" s="38" t="str">
        <f>IF((D225)&gt;0,INDEX('Default Rankings'!$B$3:$E$302,'Live Draft Picks'!D225,4),"")</f>
        <v/>
      </c>
    </row>
    <row r="226" spans="2:6" x14ac:dyDescent="0.35">
      <c r="B226" s="12" t="str">
        <f>INDEX('League Settings'!$H$5:$H$18,IF(MOD(C226,2)=0,'League Settings'!$I$2-MOD(ROW()-3,'League Settings'!$I$2),MOD(ROW()-3,'League Settings'!$I$2)+1))</f>
        <v>4th</v>
      </c>
      <c r="C226" s="32">
        <f>CEILING((ROW()-2)/'League Settings'!$I$2,1)</f>
        <v>23</v>
      </c>
      <c r="D226" s="45"/>
      <c r="E226" s="37" t="str">
        <f>IF((D226)&gt;0,INDEX('Default Rankings'!$B$3:$E$302,'Live Draft Picks'!D226,2) &amp; " " &amp; INDEX('Default Rankings'!$B$3:$E$302,'Live Draft Picks'!D226,3),"")</f>
        <v/>
      </c>
      <c r="F226" s="38" t="str">
        <f>IF((D226)&gt;0,INDEX('Default Rankings'!$B$3:$E$302,'Live Draft Picks'!D226,4),"")</f>
        <v/>
      </c>
    </row>
    <row r="227" spans="2:6" x14ac:dyDescent="0.35">
      <c r="B227" s="12" t="str">
        <f>INDEX('League Settings'!$H$5:$H$18,IF(MOD(C227,2)=0,'League Settings'!$I$2-MOD(ROW()-3,'League Settings'!$I$2),MOD(ROW()-3,'League Settings'!$I$2)+1))</f>
        <v>5th</v>
      </c>
      <c r="C227" s="32">
        <f>CEILING((ROW()-2)/'League Settings'!$I$2,1)</f>
        <v>23</v>
      </c>
      <c r="D227" s="45"/>
      <c r="E227" s="37" t="str">
        <f>IF((D227)&gt;0,INDEX('Default Rankings'!$B$3:$E$302,'Live Draft Picks'!D227,2) &amp; " " &amp; INDEX('Default Rankings'!$B$3:$E$302,'Live Draft Picks'!D227,3),"")</f>
        <v/>
      </c>
      <c r="F227" s="38" t="str">
        <f>IF((D227)&gt;0,INDEX('Default Rankings'!$B$3:$E$302,'Live Draft Picks'!D227,4),"")</f>
        <v/>
      </c>
    </row>
    <row r="228" spans="2:6" x14ac:dyDescent="0.35">
      <c r="B228" s="12" t="str">
        <f>INDEX('League Settings'!$H$5:$H$18,IF(MOD(C228,2)=0,'League Settings'!$I$2-MOD(ROW()-3,'League Settings'!$I$2),MOD(ROW()-3,'League Settings'!$I$2)+1))</f>
        <v>6th</v>
      </c>
      <c r="C228" s="32">
        <f>CEILING((ROW()-2)/'League Settings'!$I$2,1)</f>
        <v>23</v>
      </c>
      <c r="D228" s="45"/>
      <c r="E228" s="37" t="str">
        <f>IF((D228)&gt;0,INDEX('Default Rankings'!$B$3:$E$302,'Live Draft Picks'!D228,2) &amp; " " &amp; INDEX('Default Rankings'!$B$3:$E$302,'Live Draft Picks'!D228,3),"")</f>
        <v/>
      </c>
      <c r="F228" s="38" t="str">
        <f>IF((D228)&gt;0,INDEX('Default Rankings'!$B$3:$E$302,'Live Draft Picks'!D228,4),"")</f>
        <v/>
      </c>
    </row>
    <row r="229" spans="2:6" x14ac:dyDescent="0.35">
      <c r="B229" s="12" t="str">
        <f>INDEX('League Settings'!$H$5:$H$18,IF(MOD(C229,2)=0,'League Settings'!$I$2-MOD(ROW()-3,'League Settings'!$I$2),MOD(ROW()-3,'League Settings'!$I$2)+1))</f>
        <v>7th</v>
      </c>
      <c r="C229" s="32">
        <f>CEILING((ROW()-2)/'League Settings'!$I$2,1)</f>
        <v>23</v>
      </c>
      <c r="D229" s="45"/>
      <c r="E229" s="37" t="str">
        <f>IF((D229)&gt;0,INDEX('Default Rankings'!$B$3:$E$302,'Live Draft Picks'!D229,2) &amp; " " &amp; INDEX('Default Rankings'!$B$3:$E$302,'Live Draft Picks'!D229,3),"")</f>
        <v/>
      </c>
      <c r="F229" s="38" t="str">
        <f>IF((D229)&gt;0,INDEX('Default Rankings'!$B$3:$E$302,'Live Draft Picks'!D229,4),"")</f>
        <v/>
      </c>
    </row>
    <row r="230" spans="2:6" x14ac:dyDescent="0.35">
      <c r="B230" s="12" t="str">
        <f>INDEX('League Settings'!$H$5:$H$18,IF(MOD(C230,2)=0,'League Settings'!$I$2-MOD(ROW()-3,'League Settings'!$I$2),MOD(ROW()-3,'League Settings'!$I$2)+1))</f>
        <v>8th</v>
      </c>
      <c r="C230" s="32">
        <f>CEILING((ROW()-2)/'League Settings'!$I$2,1)</f>
        <v>23</v>
      </c>
      <c r="D230" s="45"/>
      <c r="E230" s="37" t="str">
        <f>IF((D230)&gt;0,INDEX('Default Rankings'!$B$3:$E$302,'Live Draft Picks'!D230,2) &amp; " " &amp; INDEX('Default Rankings'!$B$3:$E$302,'Live Draft Picks'!D230,3),"")</f>
        <v/>
      </c>
      <c r="F230" s="38" t="str">
        <f>IF((D230)&gt;0,INDEX('Default Rankings'!$B$3:$E$302,'Live Draft Picks'!D230,4),"")</f>
        <v/>
      </c>
    </row>
    <row r="231" spans="2:6" x14ac:dyDescent="0.35">
      <c r="B231" s="12" t="str">
        <f>INDEX('League Settings'!$H$5:$H$18,IF(MOD(C231,2)=0,'League Settings'!$I$2-MOD(ROW()-3,'League Settings'!$I$2),MOD(ROW()-3,'League Settings'!$I$2)+1))</f>
        <v>9th</v>
      </c>
      <c r="C231" s="32">
        <f>CEILING((ROW()-2)/'League Settings'!$I$2,1)</f>
        <v>23</v>
      </c>
      <c r="D231" s="45"/>
      <c r="E231" s="37" t="str">
        <f>IF((D231)&gt;0,INDEX('Default Rankings'!$B$3:$E$302,'Live Draft Picks'!D231,2) &amp; " " &amp; INDEX('Default Rankings'!$B$3:$E$302,'Live Draft Picks'!D231,3),"")</f>
        <v/>
      </c>
      <c r="F231" s="38" t="str">
        <f>IF((D231)&gt;0,INDEX('Default Rankings'!$B$3:$E$302,'Live Draft Picks'!D231,4),"")</f>
        <v/>
      </c>
    </row>
    <row r="232" spans="2:6" x14ac:dyDescent="0.35">
      <c r="B232" s="12" t="str">
        <f>INDEX('League Settings'!$H$5:$H$18,IF(MOD(C232,2)=0,'League Settings'!$I$2-MOD(ROW()-3,'League Settings'!$I$2),MOD(ROW()-3,'League Settings'!$I$2)+1))</f>
        <v>10th</v>
      </c>
      <c r="C232" s="32">
        <f>CEILING((ROW()-2)/'League Settings'!$I$2,1)</f>
        <v>23</v>
      </c>
      <c r="D232" s="45"/>
      <c r="E232" s="37" t="str">
        <f>IF((D232)&gt;0,INDEX('Default Rankings'!$B$3:$E$302,'Live Draft Picks'!D232,2) &amp; " " &amp; INDEX('Default Rankings'!$B$3:$E$302,'Live Draft Picks'!D232,3),"")</f>
        <v/>
      </c>
      <c r="F232" s="38" t="str">
        <f>IF((D232)&gt;0,INDEX('Default Rankings'!$B$3:$E$302,'Live Draft Picks'!D232,4),"")</f>
        <v/>
      </c>
    </row>
    <row r="233" spans="2:6" x14ac:dyDescent="0.35">
      <c r="B233" s="12" t="str">
        <f>INDEX('League Settings'!$H$5:$H$18,IF(MOD(C233,2)=0,'League Settings'!$I$2-MOD(ROW()-3,'League Settings'!$I$2),MOD(ROW()-3,'League Settings'!$I$2)+1))</f>
        <v>10th</v>
      </c>
      <c r="C233" s="32">
        <f>CEILING((ROW()-2)/'League Settings'!$I$2,1)</f>
        <v>24</v>
      </c>
      <c r="D233" s="45"/>
      <c r="E233" s="37" t="str">
        <f>IF((D233)&gt;0,INDEX('Default Rankings'!$B$3:$E$302,'Live Draft Picks'!D233,2) &amp; " " &amp; INDEX('Default Rankings'!$B$3:$E$302,'Live Draft Picks'!D233,3),"")</f>
        <v/>
      </c>
      <c r="F233" s="38" t="str">
        <f>IF((D233)&gt;0,INDEX('Default Rankings'!$B$3:$E$302,'Live Draft Picks'!D233,4),"")</f>
        <v/>
      </c>
    </row>
    <row r="234" spans="2:6" x14ac:dyDescent="0.35">
      <c r="B234" s="12" t="str">
        <f>INDEX('League Settings'!$H$5:$H$18,IF(MOD(C234,2)=0,'League Settings'!$I$2-MOD(ROW()-3,'League Settings'!$I$2),MOD(ROW()-3,'League Settings'!$I$2)+1))</f>
        <v>9th</v>
      </c>
      <c r="C234" s="32">
        <f>CEILING((ROW()-2)/'League Settings'!$I$2,1)</f>
        <v>24</v>
      </c>
      <c r="D234" s="45"/>
      <c r="E234" s="37" t="str">
        <f>IF((D234)&gt;0,INDEX('Default Rankings'!$B$3:$E$302,'Live Draft Picks'!D234,2) &amp; " " &amp; INDEX('Default Rankings'!$B$3:$E$302,'Live Draft Picks'!D234,3),"")</f>
        <v/>
      </c>
      <c r="F234" s="38" t="str">
        <f>IF((D234)&gt;0,INDEX('Default Rankings'!$B$3:$E$302,'Live Draft Picks'!D234,4),"")</f>
        <v/>
      </c>
    </row>
    <row r="235" spans="2:6" x14ac:dyDescent="0.35">
      <c r="B235" s="12" t="str">
        <f>INDEX('League Settings'!$H$5:$H$18,IF(MOD(C235,2)=0,'League Settings'!$I$2-MOD(ROW()-3,'League Settings'!$I$2),MOD(ROW()-3,'League Settings'!$I$2)+1))</f>
        <v>8th</v>
      </c>
      <c r="C235" s="32">
        <f>CEILING((ROW()-2)/'League Settings'!$I$2,1)</f>
        <v>24</v>
      </c>
      <c r="D235" s="45"/>
      <c r="E235" s="37" t="str">
        <f>IF((D235)&gt;0,INDEX('Default Rankings'!$B$3:$E$302,'Live Draft Picks'!D235,2) &amp; " " &amp; INDEX('Default Rankings'!$B$3:$E$302,'Live Draft Picks'!D235,3),"")</f>
        <v/>
      </c>
      <c r="F235" s="38" t="str">
        <f>IF((D235)&gt;0,INDEX('Default Rankings'!$B$3:$E$302,'Live Draft Picks'!D235,4),"")</f>
        <v/>
      </c>
    </row>
    <row r="236" spans="2:6" x14ac:dyDescent="0.35">
      <c r="B236" s="12" t="str">
        <f>INDEX('League Settings'!$H$5:$H$18,IF(MOD(C236,2)=0,'League Settings'!$I$2-MOD(ROW()-3,'League Settings'!$I$2),MOD(ROW()-3,'League Settings'!$I$2)+1))</f>
        <v>7th</v>
      </c>
      <c r="C236" s="32">
        <f>CEILING((ROW()-2)/'League Settings'!$I$2,1)</f>
        <v>24</v>
      </c>
      <c r="D236" s="45"/>
      <c r="E236" s="37" t="str">
        <f>IF((D236)&gt;0,INDEX('Default Rankings'!$B$3:$E$302,'Live Draft Picks'!D236,2) &amp; " " &amp; INDEX('Default Rankings'!$B$3:$E$302,'Live Draft Picks'!D236,3),"")</f>
        <v/>
      </c>
      <c r="F236" s="38" t="str">
        <f>IF((D236)&gt;0,INDEX('Default Rankings'!$B$3:$E$302,'Live Draft Picks'!D236,4),"")</f>
        <v/>
      </c>
    </row>
    <row r="237" spans="2:6" x14ac:dyDescent="0.35">
      <c r="B237" s="12" t="str">
        <f>INDEX('League Settings'!$H$5:$H$18,IF(MOD(C237,2)=0,'League Settings'!$I$2-MOD(ROW()-3,'League Settings'!$I$2),MOD(ROW()-3,'League Settings'!$I$2)+1))</f>
        <v>6th</v>
      </c>
      <c r="C237" s="32">
        <f>CEILING((ROW()-2)/'League Settings'!$I$2,1)</f>
        <v>24</v>
      </c>
      <c r="D237" s="45"/>
      <c r="E237" s="37" t="str">
        <f>IF((D237)&gt;0,INDEX('Default Rankings'!$B$3:$E$302,'Live Draft Picks'!D237,2) &amp; " " &amp; INDEX('Default Rankings'!$B$3:$E$302,'Live Draft Picks'!D237,3),"")</f>
        <v/>
      </c>
      <c r="F237" s="38" t="str">
        <f>IF((D237)&gt;0,INDEX('Default Rankings'!$B$3:$E$302,'Live Draft Picks'!D237,4),"")</f>
        <v/>
      </c>
    </row>
    <row r="238" spans="2:6" x14ac:dyDescent="0.35">
      <c r="B238" s="12" t="str">
        <f>INDEX('League Settings'!$H$5:$H$18,IF(MOD(C238,2)=0,'League Settings'!$I$2-MOD(ROW()-3,'League Settings'!$I$2),MOD(ROW()-3,'League Settings'!$I$2)+1))</f>
        <v>5th</v>
      </c>
      <c r="C238" s="32">
        <f>CEILING((ROW()-2)/'League Settings'!$I$2,1)</f>
        <v>24</v>
      </c>
      <c r="D238" s="45"/>
      <c r="E238" s="37" t="str">
        <f>IF((D238)&gt;0,INDEX('Default Rankings'!$B$3:$E$302,'Live Draft Picks'!D238,2) &amp; " " &amp; INDEX('Default Rankings'!$B$3:$E$302,'Live Draft Picks'!D238,3),"")</f>
        <v/>
      </c>
      <c r="F238" s="38" t="str">
        <f>IF((D238)&gt;0,INDEX('Default Rankings'!$B$3:$E$302,'Live Draft Picks'!D238,4),"")</f>
        <v/>
      </c>
    </row>
    <row r="239" spans="2:6" x14ac:dyDescent="0.35">
      <c r="B239" s="12" t="str">
        <f>INDEX('League Settings'!$H$5:$H$18,IF(MOD(C239,2)=0,'League Settings'!$I$2-MOD(ROW()-3,'League Settings'!$I$2),MOD(ROW()-3,'League Settings'!$I$2)+1))</f>
        <v>4th</v>
      </c>
      <c r="C239" s="32">
        <f>CEILING((ROW()-2)/'League Settings'!$I$2,1)</f>
        <v>24</v>
      </c>
      <c r="D239" s="45"/>
      <c r="E239" s="37" t="str">
        <f>IF((D239)&gt;0,INDEX('Default Rankings'!$B$3:$E$302,'Live Draft Picks'!D239,2) &amp; " " &amp; INDEX('Default Rankings'!$B$3:$E$302,'Live Draft Picks'!D239,3),"")</f>
        <v/>
      </c>
      <c r="F239" s="38" t="str">
        <f>IF((D239)&gt;0,INDEX('Default Rankings'!$B$3:$E$302,'Live Draft Picks'!D239,4),"")</f>
        <v/>
      </c>
    </row>
    <row r="240" spans="2:6" x14ac:dyDescent="0.35">
      <c r="B240" s="12" t="str">
        <f>INDEX('League Settings'!$H$5:$H$18,IF(MOD(C240,2)=0,'League Settings'!$I$2-MOD(ROW()-3,'League Settings'!$I$2),MOD(ROW()-3,'League Settings'!$I$2)+1))</f>
        <v>3rd</v>
      </c>
      <c r="C240" s="32">
        <f>CEILING((ROW()-2)/'League Settings'!$I$2,1)</f>
        <v>24</v>
      </c>
      <c r="D240" s="45"/>
      <c r="E240" s="37" t="str">
        <f>IF((D240)&gt;0,INDEX('Default Rankings'!$B$3:$E$302,'Live Draft Picks'!D240,2) &amp; " " &amp; INDEX('Default Rankings'!$B$3:$E$302,'Live Draft Picks'!D240,3),"")</f>
        <v/>
      </c>
      <c r="F240" s="38" t="str">
        <f>IF((D240)&gt;0,INDEX('Default Rankings'!$B$3:$E$302,'Live Draft Picks'!D240,4),"")</f>
        <v/>
      </c>
    </row>
    <row r="241" spans="2:6" x14ac:dyDescent="0.35">
      <c r="B241" s="12" t="str">
        <f>INDEX('League Settings'!$H$5:$H$18,IF(MOD(C241,2)=0,'League Settings'!$I$2-MOD(ROW()-81,'League Settings'!$I$2),MOD(ROW()-81,'League Settings'!$I$2)+1))</f>
        <v>1st</v>
      </c>
      <c r="C241" s="32">
        <f>CEILING((ROW()-80)/'League Settings'!$I$2,1)</f>
        <v>17</v>
      </c>
      <c r="D241" s="45"/>
      <c r="E241" s="37" t="str">
        <f>IF((D241)&gt;0,INDEX('Default Rankings'!$B$3:$E$302,'Live Draft Picks'!D241,2) &amp; " " &amp; INDEX('Default Rankings'!$B$3:$E$302,'Live Draft Picks'!D241,3),"")</f>
        <v/>
      </c>
      <c r="F241" s="38" t="str">
        <f>IF((D241)&gt;0,INDEX('Default Rankings'!$B$3:$E$302,'Live Draft Picks'!D241,4),"")</f>
        <v/>
      </c>
    </row>
    <row r="242" spans="2:6" x14ac:dyDescent="0.35">
      <c r="B242" s="12" t="str">
        <f>INDEX('League Settings'!$H$5:$H$18,IF(MOD(C242,2)=0,'League Settings'!$I$2-MOD(ROW()-81,'League Settings'!$I$2),MOD(ROW()-81,'League Settings'!$I$2)+1))</f>
        <v>2nd</v>
      </c>
      <c r="C242" s="32">
        <f>CEILING((ROW()-80)/'League Settings'!$I$2,1)</f>
        <v>17</v>
      </c>
      <c r="D242" s="45"/>
      <c r="E242" s="37" t="str">
        <f>IF((D242)&gt;0,INDEX('Default Rankings'!$B$3:$E$302,'Live Draft Picks'!D242,2) &amp; " " &amp; INDEX('Default Rankings'!$B$3:$E$302,'Live Draft Picks'!D242,3),"")</f>
        <v/>
      </c>
      <c r="F242" s="38" t="str">
        <f>IF((D242)&gt;0,INDEX('Default Rankings'!$B$3:$E$302,'Live Draft Picks'!D242,4),"")</f>
        <v/>
      </c>
    </row>
    <row r="243" spans="2:6" x14ac:dyDescent="0.35">
      <c r="B243" s="12" t="str">
        <f>INDEX('League Settings'!$H$5:$H$18,IF(MOD(C243,2)=0,'League Settings'!$I$2-MOD(ROW()-81,'League Settings'!$I$2),MOD(ROW()-81,'League Settings'!$I$2)+1))</f>
        <v>3rd</v>
      </c>
      <c r="C243" s="32">
        <f>CEILING((ROW()-80)/'League Settings'!$I$2,1)</f>
        <v>17</v>
      </c>
      <c r="D243" s="45"/>
      <c r="E243" s="37" t="str">
        <f>IF((D243)&gt;0,INDEX('Default Rankings'!$B$3:$E$302,'Live Draft Picks'!D243,2) &amp; " " &amp; INDEX('Default Rankings'!$B$3:$E$302,'Live Draft Picks'!D243,3),"")</f>
        <v/>
      </c>
      <c r="F243" s="38" t="str">
        <f>IF((D243)&gt;0,INDEX('Default Rankings'!$B$3:$E$302,'Live Draft Picks'!D243,4),"")</f>
        <v/>
      </c>
    </row>
    <row r="244" spans="2:6" x14ac:dyDescent="0.35">
      <c r="B244" s="12" t="str">
        <f>INDEX('League Settings'!$H$5:$H$18,IF(MOD(C244,2)=0,'League Settings'!$I$2-MOD(ROW()-81,'League Settings'!$I$2),MOD(ROW()-81,'League Settings'!$I$2)+1))</f>
        <v>4th</v>
      </c>
      <c r="C244" s="32">
        <f>CEILING((ROW()-80)/'League Settings'!$I$2,1)</f>
        <v>17</v>
      </c>
      <c r="D244" s="45"/>
      <c r="E244" s="37" t="str">
        <f>IF((D244)&gt;0,INDEX('Default Rankings'!$B$3:$E$302,'Live Draft Picks'!D244,2) &amp; " " &amp; INDEX('Default Rankings'!$B$3:$E$302,'Live Draft Picks'!D244,3),"")</f>
        <v/>
      </c>
      <c r="F244" s="38" t="str">
        <f>IF((D244)&gt;0,INDEX('Default Rankings'!$B$3:$E$302,'Live Draft Picks'!D244,4),"")</f>
        <v/>
      </c>
    </row>
    <row r="245" spans="2:6" x14ac:dyDescent="0.35">
      <c r="B245" s="12" t="str">
        <f>INDEX('League Settings'!$H$5:$H$18,IF(MOD(C245,2)=0,'League Settings'!$I$2-MOD(ROW()-81,'League Settings'!$I$2),MOD(ROW()-81,'League Settings'!$I$2)+1))</f>
        <v>5th</v>
      </c>
      <c r="C245" s="32">
        <f>CEILING((ROW()-80)/'League Settings'!$I$2,1)</f>
        <v>17</v>
      </c>
      <c r="D245" s="45"/>
      <c r="E245" s="37" t="str">
        <f>IF((D245)&gt;0,INDEX('Default Rankings'!$B$3:$E$302,'Live Draft Picks'!D245,2) &amp; " " &amp; INDEX('Default Rankings'!$B$3:$E$302,'Live Draft Picks'!D245,3),"")</f>
        <v/>
      </c>
      <c r="F245" s="38" t="str">
        <f>IF((D245)&gt;0,INDEX('Default Rankings'!$B$3:$E$302,'Live Draft Picks'!D245,4),"")</f>
        <v/>
      </c>
    </row>
    <row r="246" spans="2:6" x14ac:dyDescent="0.35">
      <c r="B246" s="12" t="str">
        <f>INDEX('League Settings'!$H$5:$H$18,IF(MOD(C246,2)=0,'League Settings'!$I$2-MOD(ROW()-81,'League Settings'!$I$2),MOD(ROW()-81,'League Settings'!$I$2)+1))</f>
        <v>6th</v>
      </c>
      <c r="C246" s="32">
        <f>CEILING((ROW()-80)/'League Settings'!$I$2,1)</f>
        <v>17</v>
      </c>
      <c r="D246" s="45"/>
      <c r="E246" s="37" t="str">
        <f>IF((D246)&gt;0,INDEX('Default Rankings'!$B$3:$E$302,'Live Draft Picks'!D246,2) &amp; " " &amp; INDEX('Default Rankings'!$B$3:$E$302,'Live Draft Picks'!D246,3),"")</f>
        <v/>
      </c>
      <c r="F246" s="38" t="str">
        <f>IF((D246)&gt;0,INDEX('Default Rankings'!$B$3:$E$302,'Live Draft Picks'!D246,4),"")</f>
        <v/>
      </c>
    </row>
    <row r="247" spans="2:6" x14ac:dyDescent="0.35">
      <c r="B247" s="12" t="str">
        <f>INDEX('League Settings'!$H$5:$H$18,IF(MOD(C247,2)=0,'League Settings'!$I$2-MOD(ROW()-81,'League Settings'!$I$2),MOD(ROW()-81,'League Settings'!$I$2)+1))</f>
        <v>7th</v>
      </c>
      <c r="C247" s="32">
        <f>CEILING((ROW()-80)/'League Settings'!$I$2,1)</f>
        <v>17</v>
      </c>
      <c r="D247" s="45"/>
      <c r="E247" s="37" t="str">
        <f>IF((D247)&gt;0,INDEX('Default Rankings'!$B$3:$E$302,'Live Draft Picks'!D247,2) &amp; " " &amp; INDEX('Default Rankings'!$B$3:$E$302,'Live Draft Picks'!D247,3),"")</f>
        <v/>
      </c>
      <c r="F247" s="38" t="str">
        <f>IF((D247)&gt;0,INDEX('Default Rankings'!$B$3:$E$302,'Live Draft Picks'!D247,4),"")</f>
        <v/>
      </c>
    </row>
    <row r="248" spans="2:6" x14ac:dyDescent="0.35">
      <c r="B248" s="12" t="str">
        <f>INDEX('League Settings'!$H$5:$H$18,IF(MOD(C248,2)=0,'League Settings'!$I$2-MOD(ROW()-81,'League Settings'!$I$2),MOD(ROW()-81,'League Settings'!$I$2)+1))</f>
        <v>8th</v>
      </c>
      <c r="C248" s="32">
        <f>CEILING((ROW()-80)/'League Settings'!$I$2,1)</f>
        <v>17</v>
      </c>
      <c r="D248" s="45"/>
      <c r="E248" s="37" t="str">
        <f>IF((D248)&gt;0,INDEX('Default Rankings'!$B$3:$E$302,'Live Draft Picks'!D248,2) &amp; " " &amp; INDEX('Default Rankings'!$B$3:$E$302,'Live Draft Picks'!D248,3),"")</f>
        <v/>
      </c>
      <c r="F248" s="38" t="str">
        <f>IF((D248)&gt;0,INDEX('Default Rankings'!$B$3:$E$302,'Live Draft Picks'!D248,4),"")</f>
        <v/>
      </c>
    </row>
    <row r="249" spans="2:6" x14ac:dyDescent="0.35">
      <c r="B249" s="12" t="str">
        <f>INDEX('League Settings'!$H$5:$H$18,IF(MOD(C249,2)=0,'League Settings'!$I$2-MOD(ROW()-81,'League Settings'!$I$2),MOD(ROW()-81,'League Settings'!$I$2)+1))</f>
        <v>9th</v>
      </c>
      <c r="C249" s="32">
        <f>CEILING((ROW()-80)/'League Settings'!$I$2,1)</f>
        <v>17</v>
      </c>
      <c r="D249" s="45"/>
      <c r="E249" s="37" t="str">
        <f>IF((D249)&gt;0,INDEX('Default Rankings'!$B$3:$E$302,'Live Draft Picks'!D249,2) &amp; " " &amp; INDEX('Default Rankings'!$B$3:$E$302,'Live Draft Picks'!D249,3),"")</f>
        <v/>
      </c>
      <c r="F249" s="38" t="str">
        <f>IF((D249)&gt;0,INDEX('Default Rankings'!$B$3:$E$302,'Live Draft Picks'!D249,4),"")</f>
        <v/>
      </c>
    </row>
    <row r="250" spans="2:6" x14ac:dyDescent="0.35">
      <c r="B250" s="12" t="str">
        <f>INDEX('League Settings'!$H$5:$H$18,IF(MOD(C250,2)=0,'League Settings'!$I$2-MOD(ROW()-81,'League Settings'!$I$2),MOD(ROW()-81,'League Settings'!$I$2)+1))</f>
        <v>10th</v>
      </c>
      <c r="C250" s="32">
        <f>CEILING((ROW()-80)/'League Settings'!$I$2,1)</f>
        <v>17</v>
      </c>
      <c r="D250" s="45"/>
      <c r="E250" s="37" t="str">
        <f>IF((D250)&gt;0,INDEX('Default Rankings'!$B$3:$E$302,'Live Draft Picks'!D250,2) &amp; " " &amp; INDEX('Default Rankings'!$B$3:$E$302,'Live Draft Picks'!D250,3),"")</f>
        <v/>
      </c>
      <c r="F250" s="38" t="str">
        <f>IF((D250)&gt;0,INDEX('Default Rankings'!$B$3:$E$302,'Live Draft Picks'!D250,4),"")</f>
        <v/>
      </c>
    </row>
    <row r="251" spans="2:6" x14ac:dyDescent="0.35">
      <c r="B251" s="12" t="str">
        <f>INDEX('League Settings'!$H$5:$H$18,IF(MOD(C251,2)=0,'League Settings'!$I$2-MOD(ROW()-81,'League Settings'!$I$2),MOD(ROW()-81,'League Settings'!$I$2)+1))</f>
        <v>10th</v>
      </c>
      <c r="C251" s="32">
        <f>CEILING((ROW()-80)/'League Settings'!$I$2,1)</f>
        <v>18</v>
      </c>
      <c r="D251" s="45"/>
      <c r="E251" s="37" t="str">
        <f>IF((D251)&gt;0,INDEX('Default Rankings'!$B$3:$E$302,'Live Draft Picks'!D251,2) &amp; " " &amp; INDEX('Default Rankings'!$B$3:$E$302,'Live Draft Picks'!D251,3),"")</f>
        <v/>
      </c>
      <c r="F251" s="38" t="str">
        <f>IF((D251)&gt;0,INDEX('Default Rankings'!$B$3:$E$302,'Live Draft Picks'!D251,4),"")</f>
        <v/>
      </c>
    </row>
    <row r="252" spans="2:6" x14ac:dyDescent="0.35">
      <c r="B252" s="12" t="str">
        <f>INDEX('League Settings'!$H$5:$H$18,IF(MOD(C252,2)=0,'League Settings'!$I$2-MOD(ROW()-81,'League Settings'!$I$2),MOD(ROW()-81,'League Settings'!$I$2)+1))</f>
        <v>9th</v>
      </c>
      <c r="C252" s="32">
        <f>CEILING((ROW()-80)/'League Settings'!$I$2,1)</f>
        <v>18</v>
      </c>
      <c r="D252" s="45"/>
      <c r="E252" s="37" t="str">
        <f>IF((D252)&gt;0,INDEX('Default Rankings'!$B$3:$E$302,'Live Draft Picks'!D252,2) &amp; " " &amp; INDEX('Default Rankings'!$B$3:$E$302,'Live Draft Picks'!D252,3),"")</f>
        <v/>
      </c>
      <c r="F252" s="38" t="str">
        <f>IF((D252)&gt;0,INDEX('Default Rankings'!$B$3:$E$302,'Live Draft Picks'!D252,4),"")</f>
        <v/>
      </c>
    </row>
    <row r="253" spans="2:6" x14ac:dyDescent="0.35">
      <c r="B253" s="12" t="str">
        <f>INDEX('League Settings'!$H$5:$H$18,IF(MOD(C253,2)=0,'League Settings'!$I$2-MOD(ROW()-81,'League Settings'!$I$2),MOD(ROW()-81,'League Settings'!$I$2)+1))</f>
        <v>8th</v>
      </c>
      <c r="C253" s="32">
        <f>CEILING((ROW()-80)/'League Settings'!$I$2,1)</f>
        <v>18</v>
      </c>
      <c r="D253" s="45"/>
      <c r="E253" s="37" t="str">
        <f>IF((D253)&gt;0,INDEX('Default Rankings'!$B$3:$E$302,'Live Draft Suggestions'!D253,2) &amp; " " &amp; INDEX('Default Rankings'!$B$3:$E$302,'Live Draft Suggestions'!D253,3),"")</f>
        <v/>
      </c>
      <c r="F253" s="38" t="str">
        <f>IF((D253)&gt;0,INDEX('Default Rankings'!$B$3:$E$302,'Live Draft Suggestions'!D253,4),"")</f>
        <v/>
      </c>
    </row>
    <row r="254" spans="2:6" ht="15" thickBot="1" x14ac:dyDescent="0.4">
      <c r="B254" s="13" t="str">
        <f>INDEX('League Settings'!$H$5:$H$18,IF(MOD(C254,2)=0,'League Settings'!$I$2-MOD(ROW()-81,'League Settings'!$I$2),MOD(ROW()-81,'League Settings'!$I$2)+1))</f>
        <v>7th</v>
      </c>
      <c r="C254" s="32">
        <f>CEILING((ROW()-80)/'League Settings'!$I$2,1)</f>
        <v>18</v>
      </c>
      <c r="D254" s="46"/>
      <c r="E254" s="37" t="str">
        <f>IF((D254)&gt;0,INDEX('Default Rankings'!$B$3:$E$302,'Live Draft Suggestions'!D254,2) &amp; " " &amp; INDEX('Default Rankings'!$B$3:$E$302,'Live Draft Suggestions'!D254,3),"")</f>
        <v/>
      </c>
      <c r="F254" s="38" t="str">
        <f>IF((D254)&gt;0,INDEX('Default Rankings'!$B$3:$E$302,'Live Draft Suggestions'!D254,4),"")</f>
        <v/>
      </c>
    </row>
  </sheetData>
  <mergeCells count="6">
    <mergeCell ref="L3:L5"/>
    <mergeCell ref="H2:I2"/>
    <mergeCell ref="H3:H5"/>
    <mergeCell ref="I3:I5"/>
    <mergeCell ref="J3:J5"/>
    <mergeCell ref="K3:K5"/>
  </mergeCells>
  <conditionalFormatting sqref="H6:H12">
    <cfRule type="colorScale" priority="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dataValidations count="1">
    <dataValidation type="whole" allowBlank="1" showInputMessage="1" showErrorMessage="1" sqref="D3:D254" xr:uid="{F7AE6E83-FCF0-4407-ADF3-B0BAB2ABD5B6}">
      <formula1>1</formula1>
      <formula2>300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1229243-B63D-41D0-92B4-E5879C45DE4A}">
            <xm:f>_xlfn.CEILING.MATH((ROW()-80)/'League Settings'!$I$2)&gt;SUM('League Settings'!$F$4:$F$11)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B3:F254</xm:sqref>
        </x14:conditionalFormatting>
        <x14:conditionalFormatting xmlns:xm="http://schemas.microsoft.com/office/excel/2006/main">
          <x14:cfRule type="expression" priority="2" id="{7DBAEC4A-5F78-44B0-A32C-7268D069FEDA}">
            <xm:f>_xlfn.CEILING.MATH((ROW()-2)/'League Settings'!$I$2)&gt;SUM('League Settings'!$F$4:$F$11)</xm:f>
            <x14:dxf>
              <font>
                <strike val="0"/>
                <color theme="0"/>
              </font>
              <numFmt numFmtId="1" formatCode="0"/>
              <fill>
                <patternFill patternType="none">
                  <bgColor auto="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E4:F252 B3:F240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226D-C241-4230-931E-0624167C67E3}">
  <dimension ref="A1:S754"/>
  <sheetViews>
    <sheetView topLeftCell="A505" workbookViewId="0">
      <selection activeCell="C502" sqref="C502"/>
    </sheetView>
  </sheetViews>
  <sheetFormatPr defaultRowHeight="14.5" x14ac:dyDescent="0.35"/>
  <sheetData>
    <row r="1" spans="1:19" x14ac:dyDescent="0.35">
      <c r="A1" s="132" t="s">
        <v>1380</v>
      </c>
      <c r="B1" s="132" t="s">
        <v>1381</v>
      </c>
      <c r="C1" s="81" t="s">
        <v>1502</v>
      </c>
      <c r="D1" s="130" t="s">
        <v>1428</v>
      </c>
      <c r="E1" s="130" t="s">
        <v>1429</v>
      </c>
      <c r="F1" s="130" t="s">
        <v>1430</v>
      </c>
      <c r="G1" s="130" t="s">
        <v>1428</v>
      </c>
      <c r="H1" s="130" t="s">
        <v>1429</v>
      </c>
      <c r="I1" s="130" t="s">
        <v>1431</v>
      </c>
      <c r="J1" s="130" t="s">
        <v>1428</v>
      </c>
      <c r="K1" s="130" t="s">
        <v>1429</v>
      </c>
      <c r="L1" s="130" t="s">
        <v>1430</v>
      </c>
      <c r="M1" s="130" t="s">
        <v>1504</v>
      </c>
      <c r="N1" s="130" t="s">
        <v>1505</v>
      </c>
      <c r="O1" s="130" t="s">
        <v>1506</v>
      </c>
      <c r="P1" s="131" t="s">
        <v>1432</v>
      </c>
    </row>
    <row r="2" spans="1:19" ht="65" x14ac:dyDescent="0.35">
      <c r="A2" s="132"/>
      <c r="B2" s="132"/>
      <c r="C2" s="82" t="s">
        <v>1503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1"/>
    </row>
    <row r="3" spans="1:19" x14ac:dyDescent="0.35">
      <c r="A3" s="125"/>
      <c r="B3" s="127">
        <v>1</v>
      </c>
      <c r="C3" s="84"/>
      <c r="D3" s="127"/>
      <c r="E3" s="119">
        <v>0</v>
      </c>
      <c r="F3" s="119">
        <v>0</v>
      </c>
      <c r="G3" s="119">
        <v>0</v>
      </c>
      <c r="H3" s="119">
        <v>1300</v>
      </c>
      <c r="I3" s="119">
        <v>10</v>
      </c>
      <c r="J3" s="119">
        <v>89</v>
      </c>
      <c r="K3" s="119">
        <v>717</v>
      </c>
      <c r="L3" s="119">
        <v>3</v>
      </c>
      <c r="M3" s="119">
        <v>0</v>
      </c>
      <c r="N3" s="119">
        <v>0</v>
      </c>
      <c r="O3" s="119">
        <v>0</v>
      </c>
      <c r="P3" s="119">
        <v>0</v>
      </c>
      <c r="Q3" s="121">
        <v>322.89999999999998</v>
      </c>
    </row>
    <row r="4" spans="1:19" x14ac:dyDescent="0.35">
      <c r="A4" s="125"/>
      <c r="B4" s="127"/>
      <c r="C4" s="85" t="s">
        <v>46</v>
      </c>
      <c r="D4" s="127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1"/>
      <c r="S4">
        <f>_xlfn.CEILING.MATH(MATCH(C13,C3:C1000,0)/3)</f>
        <v>4</v>
      </c>
    </row>
    <row r="5" spans="1:19" ht="15" thickBot="1" x14ac:dyDescent="0.4">
      <c r="A5" s="128"/>
      <c r="B5" s="129"/>
      <c r="C5" s="86" t="s">
        <v>1382</v>
      </c>
      <c r="D5" s="129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3"/>
    </row>
    <row r="6" spans="1:19" x14ac:dyDescent="0.35">
      <c r="A6" s="124"/>
      <c r="B6" s="126">
        <v>2</v>
      </c>
      <c r="C6" s="84"/>
      <c r="D6" s="126"/>
      <c r="E6" s="118">
        <v>0</v>
      </c>
      <c r="F6" s="118">
        <v>0</v>
      </c>
      <c r="G6" s="118">
        <v>0</v>
      </c>
      <c r="H6" s="118">
        <v>1016</v>
      </c>
      <c r="I6" s="118">
        <v>7</v>
      </c>
      <c r="J6" s="118">
        <v>93</v>
      </c>
      <c r="K6" s="118">
        <v>767</v>
      </c>
      <c r="L6" s="118">
        <v>4</v>
      </c>
      <c r="M6" s="118">
        <v>0</v>
      </c>
      <c r="N6" s="118">
        <v>0</v>
      </c>
      <c r="O6" s="118">
        <v>0</v>
      </c>
      <c r="P6" s="118">
        <v>0</v>
      </c>
      <c r="Q6" s="120">
        <v>292.8</v>
      </c>
    </row>
    <row r="7" spans="1:19" x14ac:dyDescent="0.35">
      <c r="A7" s="125"/>
      <c r="B7" s="127"/>
      <c r="C7" s="85" t="s">
        <v>52</v>
      </c>
      <c r="D7" s="127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1"/>
    </row>
    <row r="8" spans="1:19" ht="15" thickBot="1" x14ac:dyDescent="0.4">
      <c r="A8" s="128"/>
      <c r="B8" s="129"/>
      <c r="C8" s="86" t="s">
        <v>1383</v>
      </c>
      <c r="D8" s="129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3"/>
    </row>
    <row r="9" spans="1:19" x14ac:dyDescent="0.35">
      <c r="A9" s="124"/>
      <c r="B9" s="126">
        <v>3</v>
      </c>
      <c r="C9" s="84"/>
      <c r="D9" s="126"/>
      <c r="E9" s="118">
        <v>0</v>
      </c>
      <c r="F9" s="118">
        <v>0</v>
      </c>
      <c r="G9" s="118">
        <v>0</v>
      </c>
      <c r="H9" s="118">
        <v>903</v>
      </c>
      <c r="I9" s="118">
        <v>10</v>
      </c>
      <c r="J9" s="118">
        <v>83</v>
      </c>
      <c r="K9" s="118">
        <v>737</v>
      </c>
      <c r="L9" s="118">
        <v>4</v>
      </c>
      <c r="M9" s="118">
        <v>0</v>
      </c>
      <c r="N9" s="118">
        <v>0</v>
      </c>
      <c r="O9" s="118">
        <v>0</v>
      </c>
      <c r="P9" s="118">
        <v>0</v>
      </c>
      <c r="Q9" s="120">
        <v>292.89999999999998</v>
      </c>
    </row>
    <row r="10" spans="1:19" x14ac:dyDescent="0.35">
      <c r="A10" s="125"/>
      <c r="B10" s="127"/>
      <c r="C10" s="85" t="s">
        <v>55</v>
      </c>
      <c r="D10" s="127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21"/>
    </row>
    <row r="11" spans="1:19" ht="15" thickBot="1" x14ac:dyDescent="0.4">
      <c r="A11" s="128"/>
      <c r="B11" s="129"/>
      <c r="C11" s="86" t="s">
        <v>1384</v>
      </c>
      <c r="D11" s="129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3"/>
    </row>
    <row r="12" spans="1:19" x14ac:dyDescent="0.35">
      <c r="A12" s="124"/>
      <c r="B12" s="126">
        <v>4</v>
      </c>
      <c r="C12" s="84"/>
      <c r="D12" s="126"/>
      <c r="E12" s="118">
        <v>0</v>
      </c>
      <c r="F12" s="118">
        <v>0</v>
      </c>
      <c r="G12" s="118">
        <v>0</v>
      </c>
      <c r="H12" s="118">
        <v>1378</v>
      </c>
      <c r="I12" s="118">
        <v>10</v>
      </c>
      <c r="J12" s="118">
        <v>74</v>
      </c>
      <c r="K12" s="118">
        <v>583</v>
      </c>
      <c r="L12" s="118">
        <v>3</v>
      </c>
      <c r="M12" s="118">
        <v>0</v>
      </c>
      <c r="N12" s="118">
        <v>0</v>
      </c>
      <c r="O12" s="118">
        <v>0</v>
      </c>
      <c r="P12" s="118">
        <v>0</v>
      </c>
      <c r="Q12" s="120">
        <v>306.8</v>
      </c>
    </row>
    <row r="13" spans="1:19" x14ac:dyDescent="0.35">
      <c r="A13" s="125"/>
      <c r="B13" s="127"/>
      <c r="C13" s="85" t="s">
        <v>49</v>
      </c>
      <c r="D13" s="127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21"/>
    </row>
    <row r="14" spans="1:19" ht="15" thickBot="1" x14ac:dyDescent="0.4">
      <c r="A14" s="128"/>
      <c r="B14" s="129"/>
      <c r="C14" s="86" t="s">
        <v>1385</v>
      </c>
      <c r="D14" s="129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3"/>
    </row>
    <row r="15" spans="1:19" x14ac:dyDescent="0.35">
      <c r="A15" s="124"/>
      <c r="B15" s="126">
        <v>5</v>
      </c>
      <c r="C15" s="84"/>
      <c r="D15" s="126"/>
      <c r="E15" s="118">
        <v>0</v>
      </c>
      <c r="F15" s="118">
        <v>0</v>
      </c>
      <c r="G15" s="118">
        <v>0</v>
      </c>
      <c r="H15" s="118">
        <v>1092</v>
      </c>
      <c r="I15" s="118">
        <v>8</v>
      </c>
      <c r="J15" s="118">
        <v>64</v>
      </c>
      <c r="K15" s="118">
        <v>621</v>
      </c>
      <c r="L15" s="118">
        <v>3</v>
      </c>
      <c r="M15" s="118">
        <v>0</v>
      </c>
      <c r="N15" s="118">
        <v>0</v>
      </c>
      <c r="O15" s="118">
        <v>0</v>
      </c>
      <c r="P15" s="118">
        <v>0</v>
      </c>
      <c r="Q15" s="120">
        <v>272.3</v>
      </c>
    </row>
    <row r="16" spans="1:19" x14ac:dyDescent="0.35">
      <c r="A16" s="125"/>
      <c r="B16" s="127"/>
      <c r="C16" s="85" t="s">
        <v>67</v>
      </c>
      <c r="D16" s="127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21"/>
    </row>
    <row r="17" spans="1:17" ht="15" thickBot="1" x14ac:dyDescent="0.4">
      <c r="A17" s="128"/>
      <c r="B17" s="129"/>
      <c r="C17" s="86" t="s">
        <v>1386</v>
      </c>
      <c r="D17" s="129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3"/>
    </row>
    <row r="18" spans="1:17" x14ac:dyDescent="0.35">
      <c r="A18" s="124"/>
      <c r="B18" s="126">
        <v>6</v>
      </c>
      <c r="C18" s="84"/>
      <c r="D18" s="126"/>
      <c r="E18" s="118">
        <v>0</v>
      </c>
      <c r="F18" s="118">
        <v>0</v>
      </c>
      <c r="G18" s="118">
        <v>0</v>
      </c>
      <c r="H18" s="118">
        <v>1150</v>
      </c>
      <c r="I18" s="118">
        <v>6</v>
      </c>
      <c r="J18" s="118">
        <v>65</v>
      </c>
      <c r="K18" s="118">
        <v>512</v>
      </c>
      <c r="L18" s="118">
        <v>3</v>
      </c>
      <c r="M18" s="118">
        <v>0</v>
      </c>
      <c r="N18" s="118">
        <v>0</v>
      </c>
      <c r="O18" s="118">
        <v>0</v>
      </c>
      <c r="P18" s="118">
        <v>0</v>
      </c>
      <c r="Q18" s="120">
        <v>252</v>
      </c>
    </row>
    <row r="19" spans="1:17" x14ac:dyDescent="0.35">
      <c r="A19" s="125"/>
      <c r="B19" s="127"/>
      <c r="C19" s="85" t="s">
        <v>70</v>
      </c>
      <c r="D19" s="127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21"/>
    </row>
    <row r="20" spans="1:17" ht="15" thickBot="1" x14ac:dyDescent="0.4">
      <c r="A20" s="128"/>
      <c r="B20" s="129"/>
      <c r="C20" s="86" t="s">
        <v>1387</v>
      </c>
      <c r="D20" s="129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3"/>
    </row>
    <row r="21" spans="1:17" x14ac:dyDescent="0.35">
      <c r="A21" s="124"/>
      <c r="B21" s="126">
        <v>7</v>
      </c>
      <c r="C21" s="84"/>
      <c r="D21" s="126"/>
      <c r="E21" s="118">
        <v>0</v>
      </c>
      <c r="F21" s="118">
        <v>0</v>
      </c>
      <c r="G21" s="118">
        <v>0</v>
      </c>
      <c r="H21" s="118">
        <v>0</v>
      </c>
      <c r="I21" s="118">
        <v>0</v>
      </c>
      <c r="J21" s="118">
        <v>103</v>
      </c>
      <c r="K21" s="118">
        <v>1390</v>
      </c>
      <c r="L21" s="118">
        <v>9</v>
      </c>
      <c r="M21" s="118">
        <v>0</v>
      </c>
      <c r="N21" s="118">
        <v>0</v>
      </c>
      <c r="O21" s="118">
        <v>0</v>
      </c>
      <c r="P21" s="118">
        <v>0</v>
      </c>
      <c r="Q21" s="120">
        <v>246.8</v>
      </c>
    </row>
    <row r="22" spans="1:17" x14ac:dyDescent="0.35">
      <c r="A22" s="125"/>
      <c r="B22" s="127"/>
      <c r="C22" s="85" t="s">
        <v>61</v>
      </c>
      <c r="D22" s="127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21"/>
    </row>
    <row r="23" spans="1:17" ht="15" thickBot="1" x14ac:dyDescent="0.4">
      <c r="A23" s="128"/>
      <c r="B23" s="129"/>
      <c r="C23" s="86" t="s">
        <v>1388</v>
      </c>
      <c r="D23" s="129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7" x14ac:dyDescent="0.35">
      <c r="A24" s="124"/>
      <c r="B24" s="126">
        <v>8</v>
      </c>
      <c r="C24" s="84"/>
      <c r="D24" s="126"/>
      <c r="E24" s="118">
        <v>0</v>
      </c>
      <c r="F24" s="118">
        <v>0</v>
      </c>
      <c r="G24" s="118">
        <v>0</v>
      </c>
      <c r="H24" s="118">
        <v>0</v>
      </c>
      <c r="I24" s="118">
        <v>0</v>
      </c>
      <c r="J24" s="118">
        <v>114</v>
      </c>
      <c r="K24" s="118">
        <v>1324</v>
      </c>
      <c r="L24" s="118">
        <v>8</v>
      </c>
      <c r="M24" s="118">
        <v>0</v>
      </c>
      <c r="N24" s="118">
        <v>0</v>
      </c>
      <c r="O24" s="118">
        <v>0</v>
      </c>
      <c r="P24" s="118">
        <v>0</v>
      </c>
      <c r="Q24" s="120">
        <v>238.1</v>
      </c>
    </row>
    <row r="25" spans="1:17" x14ac:dyDescent="0.35">
      <c r="A25" s="125"/>
      <c r="B25" s="127"/>
      <c r="C25" s="85" t="s">
        <v>91</v>
      </c>
      <c r="D25" s="127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21"/>
    </row>
    <row r="26" spans="1:17" ht="15" thickBot="1" x14ac:dyDescent="0.4">
      <c r="A26" s="128"/>
      <c r="B26" s="129"/>
      <c r="C26" s="86" t="s">
        <v>1389</v>
      </c>
      <c r="D26" s="129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3"/>
    </row>
    <row r="27" spans="1:17" x14ac:dyDescent="0.35">
      <c r="A27" s="124"/>
      <c r="B27" s="126">
        <v>9</v>
      </c>
      <c r="C27" s="84"/>
      <c r="D27" s="126"/>
      <c r="E27" s="118">
        <v>0</v>
      </c>
      <c r="F27" s="118">
        <v>0</v>
      </c>
      <c r="G27" s="118">
        <v>0</v>
      </c>
      <c r="H27" s="118">
        <v>0</v>
      </c>
      <c r="I27" s="118">
        <v>0</v>
      </c>
      <c r="J27" s="118">
        <v>98</v>
      </c>
      <c r="K27" s="118">
        <v>1205</v>
      </c>
      <c r="L27" s="118">
        <v>11</v>
      </c>
      <c r="M27" s="118">
        <v>0</v>
      </c>
      <c r="N27" s="118">
        <v>0</v>
      </c>
      <c r="O27" s="118">
        <v>0</v>
      </c>
      <c r="P27" s="118">
        <v>0</v>
      </c>
      <c r="Q27" s="120">
        <v>234.5</v>
      </c>
    </row>
    <row r="28" spans="1:17" x14ac:dyDescent="0.35">
      <c r="A28" s="125"/>
      <c r="B28" s="127"/>
      <c r="C28" s="85" t="s">
        <v>64</v>
      </c>
      <c r="D28" s="127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21"/>
    </row>
    <row r="29" spans="1:17" ht="15" thickBot="1" x14ac:dyDescent="0.4">
      <c r="A29" s="128"/>
      <c r="B29" s="129"/>
      <c r="C29" s="86" t="s">
        <v>1390</v>
      </c>
      <c r="D29" s="129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3"/>
    </row>
    <row r="30" spans="1:17" x14ac:dyDescent="0.35">
      <c r="A30" s="124"/>
      <c r="B30" s="126">
        <v>10</v>
      </c>
      <c r="C30" s="84"/>
      <c r="D30" s="126"/>
      <c r="E30" s="118">
        <v>0</v>
      </c>
      <c r="F30" s="118">
        <v>0</v>
      </c>
      <c r="G30" s="118">
        <v>0</v>
      </c>
      <c r="H30" s="118">
        <v>11</v>
      </c>
      <c r="I30" s="118">
        <v>0</v>
      </c>
      <c r="J30" s="118">
        <v>96</v>
      </c>
      <c r="K30" s="118">
        <v>1431</v>
      </c>
      <c r="L30" s="118">
        <v>8</v>
      </c>
      <c r="M30" s="118">
        <v>0</v>
      </c>
      <c r="N30" s="118">
        <v>0</v>
      </c>
      <c r="O30" s="118">
        <v>0</v>
      </c>
      <c r="P30" s="118">
        <v>0</v>
      </c>
      <c r="Q30" s="120">
        <v>240.2</v>
      </c>
    </row>
    <row r="31" spans="1:17" x14ac:dyDescent="0.35">
      <c r="A31" s="125"/>
      <c r="B31" s="127"/>
      <c r="C31" s="85" t="s">
        <v>76</v>
      </c>
      <c r="D31" s="127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21"/>
    </row>
    <row r="32" spans="1:17" ht="15" thickBot="1" x14ac:dyDescent="0.4">
      <c r="A32" s="128"/>
      <c r="B32" s="129"/>
      <c r="C32" s="86" t="s">
        <v>1391</v>
      </c>
      <c r="D32" s="129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3"/>
    </row>
    <row r="33" spans="1:17" x14ac:dyDescent="0.35">
      <c r="A33" s="124"/>
      <c r="B33" s="126">
        <v>11</v>
      </c>
      <c r="C33" s="84"/>
      <c r="D33" s="126"/>
      <c r="E33" s="118">
        <v>0</v>
      </c>
      <c r="F33" s="118">
        <v>0</v>
      </c>
      <c r="G33" s="118">
        <v>0</v>
      </c>
      <c r="H33" s="118">
        <v>23</v>
      </c>
      <c r="I33" s="118">
        <v>0</v>
      </c>
      <c r="J33" s="118">
        <v>89</v>
      </c>
      <c r="K33" s="118">
        <v>1225</v>
      </c>
      <c r="L33" s="118">
        <v>10</v>
      </c>
      <c r="M33" s="118">
        <v>0</v>
      </c>
      <c r="N33" s="118">
        <v>0</v>
      </c>
      <c r="O33" s="118">
        <v>0</v>
      </c>
      <c r="P33" s="118">
        <v>0</v>
      </c>
      <c r="Q33" s="120">
        <v>228.2</v>
      </c>
    </row>
    <row r="34" spans="1:17" x14ac:dyDescent="0.35">
      <c r="A34" s="125"/>
      <c r="B34" s="127"/>
      <c r="C34" s="85" t="s">
        <v>85</v>
      </c>
      <c r="D34" s="127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21"/>
    </row>
    <row r="35" spans="1:17" ht="15" thickBot="1" x14ac:dyDescent="0.4">
      <c r="A35" s="128"/>
      <c r="B35" s="129"/>
      <c r="C35" s="86" t="s">
        <v>1392</v>
      </c>
      <c r="D35" s="129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3"/>
    </row>
    <row r="36" spans="1:17" x14ac:dyDescent="0.35">
      <c r="A36" s="124"/>
      <c r="B36" s="126">
        <v>12</v>
      </c>
      <c r="C36" s="84"/>
      <c r="D36" s="126"/>
      <c r="E36" s="118">
        <v>0</v>
      </c>
      <c r="F36" s="118">
        <v>0</v>
      </c>
      <c r="G36" s="118">
        <v>0</v>
      </c>
      <c r="H36" s="118">
        <v>149</v>
      </c>
      <c r="I36" s="118">
        <v>1</v>
      </c>
      <c r="J36" s="118">
        <v>84</v>
      </c>
      <c r="K36" s="118">
        <v>1286</v>
      </c>
      <c r="L36" s="118">
        <v>9</v>
      </c>
      <c r="M36" s="118">
        <v>0</v>
      </c>
      <c r="N36" s="118">
        <v>0</v>
      </c>
      <c r="O36" s="118">
        <v>0</v>
      </c>
      <c r="P36" s="118">
        <v>0</v>
      </c>
      <c r="Q36" s="120">
        <v>249.3</v>
      </c>
    </row>
    <row r="37" spans="1:17" x14ac:dyDescent="0.35">
      <c r="A37" s="125"/>
      <c r="B37" s="127"/>
      <c r="C37" s="85" t="s">
        <v>491</v>
      </c>
      <c r="D37" s="127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21"/>
    </row>
    <row r="38" spans="1:17" ht="15" thickBot="1" x14ac:dyDescent="0.4">
      <c r="A38" s="128"/>
      <c r="B38" s="129"/>
      <c r="C38" s="86" t="s">
        <v>1393</v>
      </c>
      <c r="D38" s="129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3"/>
    </row>
    <row r="39" spans="1:17" x14ac:dyDescent="0.35">
      <c r="A39" s="124"/>
      <c r="B39" s="126">
        <v>13</v>
      </c>
      <c r="C39" s="84"/>
      <c r="D39" s="126"/>
      <c r="E39" s="118">
        <v>0</v>
      </c>
      <c r="F39" s="118">
        <v>0</v>
      </c>
      <c r="G39" s="118">
        <v>0</v>
      </c>
      <c r="H39" s="118">
        <v>0</v>
      </c>
      <c r="I39" s="118">
        <v>0</v>
      </c>
      <c r="J39" s="118">
        <v>103</v>
      </c>
      <c r="K39" s="118">
        <v>1286</v>
      </c>
      <c r="L39" s="118">
        <v>8</v>
      </c>
      <c r="M39" s="118">
        <v>0</v>
      </c>
      <c r="N39" s="118">
        <v>0</v>
      </c>
      <c r="O39" s="118">
        <v>0</v>
      </c>
      <c r="P39" s="118">
        <v>0</v>
      </c>
      <c r="Q39" s="120">
        <v>227</v>
      </c>
    </row>
    <row r="40" spans="1:17" x14ac:dyDescent="0.35">
      <c r="A40" s="125"/>
      <c r="B40" s="127"/>
      <c r="C40" s="85" t="s">
        <v>95</v>
      </c>
      <c r="D40" s="127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21"/>
    </row>
    <row r="41" spans="1:17" ht="15" thickBot="1" x14ac:dyDescent="0.4">
      <c r="A41" s="128"/>
      <c r="B41" s="129"/>
      <c r="C41" s="86" t="s">
        <v>1394</v>
      </c>
      <c r="D41" s="129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3"/>
    </row>
    <row r="42" spans="1:17" x14ac:dyDescent="0.35">
      <c r="A42" s="124"/>
      <c r="B42" s="126">
        <v>14</v>
      </c>
      <c r="C42" s="84"/>
      <c r="D42" s="126"/>
      <c r="E42" s="118">
        <v>0</v>
      </c>
      <c r="F42" s="118">
        <v>0</v>
      </c>
      <c r="G42" s="118">
        <v>0</v>
      </c>
      <c r="H42" s="118">
        <v>1068</v>
      </c>
      <c r="I42" s="118">
        <v>13</v>
      </c>
      <c r="J42" s="118">
        <v>46</v>
      </c>
      <c r="K42" s="118">
        <v>431</v>
      </c>
      <c r="L42" s="118">
        <v>3</v>
      </c>
      <c r="M42" s="118">
        <v>0</v>
      </c>
      <c r="N42" s="118">
        <v>0</v>
      </c>
      <c r="O42" s="118">
        <v>0</v>
      </c>
      <c r="P42" s="118">
        <v>0</v>
      </c>
      <c r="Q42" s="120">
        <v>264.2</v>
      </c>
    </row>
    <row r="43" spans="1:17" x14ac:dyDescent="0.35">
      <c r="A43" s="125"/>
      <c r="B43" s="127"/>
      <c r="C43" s="85" t="s">
        <v>82</v>
      </c>
      <c r="D43" s="127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21"/>
    </row>
    <row r="44" spans="1:17" ht="15" thickBot="1" x14ac:dyDescent="0.4">
      <c r="A44" s="128"/>
      <c r="B44" s="129"/>
      <c r="C44" s="86" t="s">
        <v>1395</v>
      </c>
      <c r="D44" s="129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3"/>
    </row>
    <row r="45" spans="1:17" x14ac:dyDescent="0.35">
      <c r="A45" s="124"/>
      <c r="B45" s="126">
        <v>15</v>
      </c>
      <c r="C45" s="84"/>
      <c r="D45" s="126"/>
      <c r="E45" s="118">
        <v>0</v>
      </c>
      <c r="F45" s="118">
        <v>0</v>
      </c>
      <c r="G45" s="118">
        <v>0</v>
      </c>
      <c r="H45" s="118">
        <v>0</v>
      </c>
      <c r="I45" s="118">
        <v>0</v>
      </c>
      <c r="J45" s="118">
        <v>98</v>
      </c>
      <c r="K45" s="118">
        <v>1235</v>
      </c>
      <c r="L45" s="118">
        <v>10</v>
      </c>
      <c r="M45" s="118">
        <v>0</v>
      </c>
      <c r="N45" s="118">
        <v>0</v>
      </c>
      <c r="O45" s="118">
        <v>0</v>
      </c>
      <c r="P45" s="118">
        <v>0</v>
      </c>
      <c r="Q45" s="120">
        <v>232.7</v>
      </c>
    </row>
    <row r="46" spans="1:17" x14ac:dyDescent="0.35">
      <c r="A46" s="125"/>
      <c r="B46" s="127"/>
      <c r="C46" s="85" t="s">
        <v>88</v>
      </c>
      <c r="D46" s="127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21"/>
    </row>
    <row r="47" spans="1:17" ht="15" thickBot="1" x14ac:dyDescent="0.4">
      <c r="A47" s="128"/>
      <c r="B47" s="129"/>
      <c r="C47" s="86" t="s">
        <v>1396</v>
      </c>
      <c r="D47" s="129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3"/>
    </row>
    <row r="48" spans="1:17" x14ac:dyDescent="0.35">
      <c r="A48" s="124"/>
      <c r="B48" s="126">
        <v>16</v>
      </c>
      <c r="C48" s="84"/>
      <c r="D48" s="126"/>
      <c r="E48" s="118">
        <v>0</v>
      </c>
      <c r="F48" s="118">
        <v>0</v>
      </c>
      <c r="G48" s="118">
        <v>0</v>
      </c>
      <c r="H48" s="118">
        <v>0</v>
      </c>
      <c r="I48" s="118">
        <v>0</v>
      </c>
      <c r="J48" s="118">
        <v>99</v>
      </c>
      <c r="K48" s="118">
        <v>1219</v>
      </c>
      <c r="L48" s="118">
        <v>8</v>
      </c>
      <c r="M48" s="118">
        <v>0</v>
      </c>
      <c r="N48" s="118">
        <v>0</v>
      </c>
      <c r="O48" s="118">
        <v>0</v>
      </c>
      <c r="P48" s="118">
        <v>0</v>
      </c>
      <c r="Q48" s="120">
        <v>221.5</v>
      </c>
    </row>
    <row r="49" spans="1:17" x14ac:dyDescent="0.35">
      <c r="A49" s="125"/>
      <c r="B49" s="127"/>
      <c r="C49" s="85" t="s">
        <v>100</v>
      </c>
      <c r="D49" s="127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21"/>
    </row>
    <row r="50" spans="1:17" ht="15" thickBot="1" x14ac:dyDescent="0.4">
      <c r="A50" s="128"/>
      <c r="B50" s="129"/>
      <c r="C50" s="86" t="s">
        <v>1397</v>
      </c>
      <c r="D50" s="129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3"/>
    </row>
    <row r="51" spans="1:17" x14ac:dyDescent="0.35">
      <c r="A51" s="124"/>
      <c r="B51" s="126">
        <v>17</v>
      </c>
      <c r="C51" s="84"/>
      <c r="D51" s="126"/>
      <c r="E51" s="118">
        <v>0</v>
      </c>
      <c r="F51" s="118">
        <v>0</v>
      </c>
      <c r="G51" s="118">
        <v>0</v>
      </c>
      <c r="H51" s="118">
        <v>1164</v>
      </c>
      <c r="I51" s="118">
        <v>9</v>
      </c>
      <c r="J51" s="118">
        <v>52</v>
      </c>
      <c r="K51" s="118">
        <v>397</v>
      </c>
      <c r="L51" s="118">
        <v>2</v>
      </c>
      <c r="M51" s="118">
        <v>0</v>
      </c>
      <c r="N51" s="118">
        <v>0</v>
      </c>
      <c r="O51" s="118">
        <v>0</v>
      </c>
      <c r="P51" s="118">
        <v>0</v>
      </c>
      <c r="Q51" s="120">
        <v>242.3</v>
      </c>
    </row>
    <row r="52" spans="1:17" x14ac:dyDescent="0.35">
      <c r="A52" s="125"/>
      <c r="B52" s="127"/>
      <c r="C52" s="85" t="s">
        <v>79</v>
      </c>
      <c r="D52" s="127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21"/>
    </row>
    <row r="53" spans="1:17" ht="15" thickBot="1" x14ac:dyDescent="0.4">
      <c r="A53" s="128"/>
      <c r="B53" s="129"/>
      <c r="C53" s="86" t="s">
        <v>1398</v>
      </c>
      <c r="D53" s="129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3"/>
    </row>
    <row r="54" spans="1:17" x14ac:dyDescent="0.35">
      <c r="A54" s="124"/>
      <c r="B54" s="126">
        <v>18</v>
      </c>
      <c r="C54" s="84"/>
      <c r="D54" s="126"/>
      <c r="E54" s="118">
        <v>0</v>
      </c>
      <c r="F54" s="118">
        <v>0</v>
      </c>
      <c r="G54" s="118">
        <v>0</v>
      </c>
      <c r="H54" s="118">
        <v>1021</v>
      </c>
      <c r="I54" s="118">
        <v>11</v>
      </c>
      <c r="J54" s="118">
        <v>50</v>
      </c>
      <c r="K54" s="118">
        <v>412</v>
      </c>
      <c r="L54" s="118">
        <v>2</v>
      </c>
      <c r="M54" s="118">
        <v>0</v>
      </c>
      <c r="N54" s="118">
        <v>0</v>
      </c>
      <c r="O54" s="118">
        <v>0</v>
      </c>
      <c r="P54" s="118">
        <v>0</v>
      </c>
      <c r="Q54" s="120">
        <v>238.6</v>
      </c>
    </row>
    <row r="55" spans="1:17" x14ac:dyDescent="0.35">
      <c r="A55" s="125"/>
      <c r="B55" s="127"/>
      <c r="C55" s="85" t="s">
        <v>73</v>
      </c>
      <c r="D55" s="127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21"/>
    </row>
    <row r="56" spans="1:17" ht="15" thickBot="1" x14ac:dyDescent="0.4">
      <c r="A56" s="128"/>
      <c r="B56" s="129"/>
      <c r="C56" s="86" t="s">
        <v>1399</v>
      </c>
      <c r="D56" s="129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3"/>
    </row>
    <row r="57" spans="1:17" x14ac:dyDescent="0.35">
      <c r="A57" s="124"/>
      <c r="B57" s="126">
        <v>19</v>
      </c>
      <c r="C57" s="84"/>
      <c r="D57" s="126"/>
      <c r="E57" s="118">
        <v>0</v>
      </c>
      <c r="F57" s="118">
        <v>0</v>
      </c>
      <c r="G57" s="118">
        <v>0</v>
      </c>
      <c r="H57" s="118">
        <v>1171</v>
      </c>
      <c r="I57" s="118">
        <v>6</v>
      </c>
      <c r="J57" s="118">
        <v>54</v>
      </c>
      <c r="K57" s="118">
        <v>421</v>
      </c>
      <c r="L57" s="118">
        <v>2</v>
      </c>
      <c r="M57" s="118">
        <v>0</v>
      </c>
      <c r="N57" s="118">
        <v>0</v>
      </c>
      <c r="O57" s="118">
        <v>0</v>
      </c>
      <c r="P57" s="118">
        <v>0</v>
      </c>
      <c r="Q57" s="120">
        <v>233.3</v>
      </c>
    </row>
    <row r="58" spans="1:17" x14ac:dyDescent="0.35">
      <c r="A58" s="125"/>
      <c r="B58" s="127"/>
      <c r="C58" s="85" t="s">
        <v>103</v>
      </c>
      <c r="D58" s="127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21"/>
    </row>
    <row r="59" spans="1:17" ht="15" thickBot="1" x14ac:dyDescent="0.4">
      <c r="A59" s="128"/>
      <c r="B59" s="129"/>
      <c r="C59" s="86" t="s">
        <v>1400</v>
      </c>
      <c r="D59" s="129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3"/>
    </row>
    <row r="60" spans="1:17" x14ac:dyDescent="0.35">
      <c r="A60" s="124"/>
      <c r="B60" s="126">
        <v>20</v>
      </c>
      <c r="C60" s="84"/>
      <c r="D60" s="126"/>
      <c r="E60" s="118">
        <v>0</v>
      </c>
      <c r="F60" s="118">
        <v>0</v>
      </c>
      <c r="G60" s="118">
        <v>0</v>
      </c>
      <c r="H60" s="118">
        <v>0</v>
      </c>
      <c r="I60" s="118">
        <v>0</v>
      </c>
      <c r="J60" s="118">
        <v>85</v>
      </c>
      <c r="K60" s="118">
        <v>1354</v>
      </c>
      <c r="L60" s="118">
        <v>7</v>
      </c>
      <c r="M60" s="118">
        <v>0</v>
      </c>
      <c r="N60" s="118">
        <v>0</v>
      </c>
      <c r="O60" s="118">
        <v>0</v>
      </c>
      <c r="P60" s="118">
        <v>0</v>
      </c>
      <c r="Q60" s="120">
        <v>219.3</v>
      </c>
    </row>
    <row r="61" spans="1:17" x14ac:dyDescent="0.35">
      <c r="A61" s="125"/>
      <c r="B61" s="127"/>
      <c r="C61" s="85" t="s">
        <v>106</v>
      </c>
      <c r="D61" s="127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21"/>
    </row>
    <row r="62" spans="1:17" ht="15" thickBot="1" x14ac:dyDescent="0.4">
      <c r="A62" s="128"/>
      <c r="B62" s="129"/>
      <c r="C62" s="86" t="s">
        <v>1401</v>
      </c>
      <c r="D62" s="129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3"/>
    </row>
    <row r="63" spans="1:17" x14ac:dyDescent="0.35">
      <c r="A63" s="124"/>
      <c r="B63" s="126">
        <v>21</v>
      </c>
      <c r="C63" s="84"/>
      <c r="D63" s="126"/>
      <c r="E63" s="118">
        <v>0</v>
      </c>
      <c r="F63" s="118">
        <v>0</v>
      </c>
      <c r="G63" s="118">
        <v>0</v>
      </c>
      <c r="H63" s="118">
        <v>26</v>
      </c>
      <c r="I63" s="118">
        <v>0</v>
      </c>
      <c r="J63" s="118">
        <v>98</v>
      </c>
      <c r="K63" s="118">
        <v>1236</v>
      </c>
      <c r="L63" s="118">
        <v>7</v>
      </c>
      <c r="M63" s="118">
        <v>0</v>
      </c>
      <c r="N63" s="118">
        <v>0</v>
      </c>
      <c r="O63" s="118">
        <v>0</v>
      </c>
      <c r="P63" s="118">
        <v>0</v>
      </c>
      <c r="Q63" s="120">
        <v>215.4</v>
      </c>
    </row>
    <row r="64" spans="1:17" x14ac:dyDescent="0.35">
      <c r="A64" s="125"/>
      <c r="B64" s="127"/>
      <c r="C64" s="85" t="s">
        <v>116</v>
      </c>
      <c r="D64" s="127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21"/>
    </row>
    <row r="65" spans="1:17" ht="15" thickBot="1" x14ac:dyDescent="0.4">
      <c r="A65" s="128"/>
      <c r="B65" s="129"/>
      <c r="C65" s="86" t="s">
        <v>1402</v>
      </c>
      <c r="D65" s="129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3"/>
    </row>
    <row r="66" spans="1:17" x14ac:dyDescent="0.35">
      <c r="A66" s="124"/>
      <c r="B66" s="126">
        <v>22</v>
      </c>
      <c r="C66" s="84"/>
      <c r="D66" s="126"/>
      <c r="E66" s="118">
        <v>0</v>
      </c>
      <c r="F66" s="118">
        <v>0</v>
      </c>
      <c r="G66" s="118">
        <v>0</v>
      </c>
      <c r="H66" s="118">
        <v>1171</v>
      </c>
      <c r="I66" s="118">
        <v>9</v>
      </c>
      <c r="J66" s="118">
        <v>34</v>
      </c>
      <c r="K66" s="118">
        <v>274</v>
      </c>
      <c r="L66" s="118">
        <v>2</v>
      </c>
      <c r="M66" s="118">
        <v>0</v>
      </c>
      <c r="N66" s="118">
        <v>0</v>
      </c>
      <c r="O66" s="118">
        <v>0</v>
      </c>
      <c r="P66" s="118">
        <v>0</v>
      </c>
      <c r="Q66" s="120">
        <v>224.7</v>
      </c>
    </row>
    <row r="67" spans="1:17" x14ac:dyDescent="0.35">
      <c r="A67" s="125"/>
      <c r="B67" s="127"/>
      <c r="C67" s="85" t="s">
        <v>93</v>
      </c>
      <c r="D67" s="127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21"/>
    </row>
    <row r="68" spans="1:17" ht="15" thickBot="1" x14ac:dyDescent="0.4">
      <c r="A68" s="128"/>
      <c r="B68" s="129"/>
      <c r="C68" s="86" t="s">
        <v>1403</v>
      </c>
      <c r="D68" s="129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3"/>
    </row>
    <row r="69" spans="1:17" x14ac:dyDescent="0.35">
      <c r="A69" s="124"/>
      <c r="B69" s="126">
        <v>23</v>
      </c>
      <c r="C69" s="84"/>
      <c r="D69" s="126"/>
      <c r="E69" s="118">
        <v>0</v>
      </c>
      <c r="F69" s="118">
        <v>0</v>
      </c>
      <c r="G69" s="118">
        <v>0</v>
      </c>
      <c r="H69" s="118">
        <v>985</v>
      </c>
      <c r="I69" s="118">
        <v>5</v>
      </c>
      <c r="J69" s="118">
        <v>55</v>
      </c>
      <c r="K69" s="118">
        <v>398</v>
      </c>
      <c r="L69" s="118">
        <v>2</v>
      </c>
      <c r="M69" s="118">
        <v>0</v>
      </c>
      <c r="N69" s="118">
        <v>0</v>
      </c>
      <c r="O69" s="118">
        <v>0</v>
      </c>
      <c r="P69" s="118">
        <v>0</v>
      </c>
      <c r="Q69" s="120">
        <v>210.4</v>
      </c>
    </row>
    <row r="70" spans="1:17" x14ac:dyDescent="0.35">
      <c r="A70" s="125"/>
      <c r="B70" s="127"/>
      <c r="C70" s="85" t="s">
        <v>158</v>
      </c>
      <c r="D70" s="127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21"/>
    </row>
    <row r="71" spans="1:17" ht="15" thickBot="1" x14ac:dyDescent="0.4">
      <c r="A71" s="128"/>
      <c r="B71" s="129"/>
      <c r="C71" s="86" t="s">
        <v>1404</v>
      </c>
      <c r="D71" s="129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3"/>
    </row>
    <row r="72" spans="1:17" x14ac:dyDescent="0.35">
      <c r="A72" s="124"/>
      <c r="B72" s="126">
        <v>24</v>
      </c>
      <c r="C72" s="84"/>
      <c r="D72" s="126"/>
      <c r="E72" s="118">
        <v>0</v>
      </c>
      <c r="F72" s="118">
        <v>0</v>
      </c>
      <c r="G72" s="118">
        <v>0</v>
      </c>
      <c r="H72" s="118">
        <v>900</v>
      </c>
      <c r="I72" s="118">
        <v>9</v>
      </c>
      <c r="J72" s="118">
        <v>50</v>
      </c>
      <c r="K72" s="118">
        <v>400</v>
      </c>
      <c r="L72" s="118">
        <v>1</v>
      </c>
      <c r="M72" s="118">
        <v>0</v>
      </c>
      <c r="N72" s="118">
        <v>0</v>
      </c>
      <c r="O72" s="118">
        <v>0</v>
      </c>
      <c r="P72" s="118">
        <v>0</v>
      </c>
      <c r="Q72" s="120">
        <v>212.9</v>
      </c>
    </row>
    <row r="73" spans="1:17" x14ac:dyDescent="0.35">
      <c r="A73" s="125"/>
      <c r="B73" s="127"/>
      <c r="C73" s="85" t="s">
        <v>126</v>
      </c>
      <c r="D73" s="127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21"/>
    </row>
    <row r="74" spans="1:17" ht="15" thickBot="1" x14ac:dyDescent="0.4">
      <c r="A74" s="128"/>
      <c r="B74" s="129"/>
      <c r="C74" s="86" t="s">
        <v>1405</v>
      </c>
      <c r="D74" s="129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3"/>
    </row>
    <row r="75" spans="1:17" x14ac:dyDescent="0.35">
      <c r="A75" s="124"/>
      <c r="B75" s="126">
        <v>25</v>
      </c>
      <c r="C75" s="84"/>
      <c r="D75" s="126"/>
      <c r="E75" s="118">
        <v>0</v>
      </c>
      <c r="F75" s="118">
        <v>0</v>
      </c>
      <c r="G75" s="118">
        <v>0</v>
      </c>
      <c r="H75" s="118">
        <v>872</v>
      </c>
      <c r="I75" s="118">
        <v>8</v>
      </c>
      <c r="J75" s="118">
        <v>50</v>
      </c>
      <c r="K75" s="118">
        <v>424</v>
      </c>
      <c r="L75" s="118">
        <v>3</v>
      </c>
      <c r="M75" s="118">
        <v>0</v>
      </c>
      <c r="N75" s="118">
        <v>0</v>
      </c>
      <c r="O75" s="118">
        <v>0</v>
      </c>
      <c r="P75" s="118">
        <v>0</v>
      </c>
      <c r="Q75" s="120">
        <v>217.7</v>
      </c>
    </row>
    <row r="76" spans="1:17" x14ac:dyDescent="0.35">
      <c r="A76" s="125"/>
      <c r="B76" s="127"/>
      <c r="C76" s="85" t="s">
        <v>149</v>
      </c>
      <c r="D76" s="127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21"/>
    </row>
    <row r="77" spans="1:17" ht="15" thickBot="1" x14ac:dyDescent="0.4">
      <c r="A77" s="128"/>
      <c r="B77" s="129"/>
      <c r="C77" s="86" t="s">
        <v>1406</v>
      </c>
      <c r="D77" s="129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3"/>
    </row>
    <row r="78" spans="1:17" x14ac:dyDescent="0.35">
      <c r="A78" s="124"/>
      <c r="B78" s="126">
        <v>26</v>
      </c>
      <c r="C78" s="84"/>
      <c r="D78" s="126"/>
      <c r="E78" s="118">
        <v>0</v>
      </c>
      <c r="F78" s="118">
        <v>0</v>
      </c>
      <c r="G78" s="118">
        <v>0</v>
      </c>
      <c r="H78" s="118">
        <v>1038</v>
      </c>
      <c r="I78" s="118">
        <v>9</v>
      </c>
      <c r="J78" s="118">
        <v>59</v>
      </c>
      <c r="K78" s="118">
        <v>514</v>
      </c>
      <c r="L78" s="118">
        <v>3</v>
      </c>
      <c r="M78" s="118">
        <v>0</v>
      </c>
      <c r="N78" s="118">
        <v>0</v>
      </c>
      <c r="O78" s="118">
        <v>0</v>
      </c>
      <c r="P78" s="118">
        <v>0</v>
      </c>
      <c r="Q78" s="120">
        <v>254.6</v>
      </c>
    </row>
    <row r="79" spans="1:17" x14ac:dyDescent="0.35">
      <c r="A79" s="125"/>
      <c r="B79" s="127"/>
      <c r="C79" s="85" t="s">
        <v>58</v>
      </c>
      <c r="D79" s="127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21"/>
    </row>
    <row r="80" spans="1:17" ht="15" thickBot="1" x14ac:dyDescent="0.4">
      <c r="A80" s="128"/>
      <c r="B80" s="129"/>
      <c r="C80" s="86" t="s">
        <v>1407</v>
      </c>
      <c r="D80" s="129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3"/>
    </row>
    <row r="81" spans="1:17" x14ac:dyDescent="0.35">
      <c r="A81" s="124"/>
      <c r="B81" s="126">
        <v>27</v>
      </c>
      <c r="C81" s="84"/>
      <c r="D81" s="126"/>
      <c r="E81" s="118">
        <v>0</v>
      </c>
      <c r="F81" s="118">
        <v>0</v>
      </c>
      <c r="G81" s="118">
        <v>0</v>
      </c>
      <c r="H81" s="118">
        <v>12</v>
      </c>
      <c r="I81" s="118">
        <v>0</v>
      </c>
      <c r="J81" s="118">
        <v>86</v>
      </c>
      <c r="K81" s="118">
        <v>1148</v>
      </c>
      <c r="L81" s="118">
        <v>7</v>
      </c>
      <c r="M81" s="118">
        <v>0</v>
      </c>
      <c r="N81" s="118">
        <v>0</v>
      </c>
      <c r="O81" s="118">
        <v>0</v>
      </c>
      <c r="P81" s="118">
        <v>0</v>
      </c>
      <c r="Q81" s="120">
        <v>202.2</v>
      </c>
    </row>
    <row r="82" spans="1:17" x14ac:dyDescent="0.35">
      <c r="A82" s="125"/>
      <c r="B82" s="127"/>
      <c r="C82" s="85" t="s">
        <v>118</v>
      </c>
      <c r="D82" s="127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21"/>
    </row>
    <row r="83" spans="1:17" ht="15" thickBot="1" x14ac:dyDescent="0.4">
      <c r="A83" s="128"/>
      <c r="B83" s="129"/>
      <c r="C83" s="86" t="s">
        <v>1408</v>
      </c>
      <c r="D83" s="129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3"/>
    </row>
    <row r="84" spans="1:17" x14ac:dyDescent="0.35">
      <c r="A84" s="124"/>
      <c r="B84" s="126">
        <v>28</v>
      </c>
      <c r="C84" s="84"/>
      <c r="D84" s="126"/>
      <c r="E84" s="118">
        <v>0</v>
      </c>
      <c r="F84" s="118">
        <v>0</v>
      </c>
      <c r="G84" s="118">
        <v>0</v>
      </c>
      <c r="H84" s="118">
        <v>0</v>
      </c>
      <c r="I84" s="118">
        <v>0</v>
      </c>
      <c r="J84" s="118">
        <v>77</v>
      </c>
      <c r="K84" s="118">
        <v>1205</v>
      </c>
      <c r="L84" s="118">
        <v>7</v>
      </c>
      <c r="M84" s="118">
        <v>0</v>
      </c>
      <c r="N84" s="118">
        <v>0</v>
      </c>
      <c r="O84" s="118">
        <v>0</v>
      </c>
      <c r="P84" s="118">
        <v>0</v>
      </c>
      <c r="Q84" s="120">
        <v>201.7</v>
      </c>
    </row>
    <row r="85" spans="1:17" x14ac:dyDescent="0.35">
      <c r="A85" s="125"/>
      <c r="B85" s="127"/>
      <c r="C85" s="85" t="s">
        <v>109</v>
      </c>
      <c r="D85" s="127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21"/>
    </row>
    <row r="86" spans="1:17" ht="15" thickBot="1" x14ac:dyDescent="0.4">
      <c r="A86" s="128"/>
      <c r="B86" s="129"/>
      <c r="C86" s="86" t="s">
        <v>1409</v>
      </c>
      <c r="D86" s="129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3"/>
    </row>
    <row r="87" spans="1:17" x14ac:dyDescent="0.35">
      <c r="A87" s="124"/>
      <c r="B87" s="126">
        <v>29</v>
      </c>
      <c r="C87" s="84"/>
      <c r="D87" s="126"/>
      <c r="E87" s="118">
        <v>0</v>
      </c>
      <c r="F87" s="118">
        <v>0</v>
      </c>
      <c r="G87" s="118">
        <v>0</v>
      </c>
      <c r="H87" s="118">
        <v>0</v>
      </c>
      <c r="I87" s="118">
        <v>0</v>
      </c>
      <c r="J87" s="118">
        <v>83</v>
      </c>
      <c r="K87" s="118">
        <v>1156</v>
      </c>
      <c r="L87" s="118">
        <v>6</v>
      </c>
      <c r="M87" s="118">
        <v>0</v>
      </c>
      <c r="N87" s="118">
        <v>0</v>
      </c>
      <c r="O87" s="118">
        <v>0</v>
      </c>
      <c r="P87" s="118">
        <v>0</v>
      </c>
      <c r="Q87" s="120">
        <v>193.4</v>
      </c>
    </row>
    <row r="88" spans="1:17" x14ac:dyDescent="0.35">
      <c r="A88" s="125"/>
      <c r="B88" s="127"/>
      <c r="C88" s="85" t="s">
        <v>97</v>
      </c>
      <c r="D88" s="127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21"/>
    </row>
    <row r="89" spans="1:17" ht="15" thickBot="1" x14ac:dyDescent="0.4">
      <c r="A89" s="128"/>
      <c r="B89" s="129"/>
      <c r="C89" s="86" t="s">
        <v>1410</v>
      </c>
      <c r="D89" s="129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3"/>
    </row>
    <row r="90" spans="1:17" x14ac:dyDescent="0.35">
      <c r="A90" s="124"/>
      <c r="B90" s="126">
        <v>30</v>
      </c>
      <c r="C90" s="84"/>
      <c r="D90" s="126"/>
      <c r="E90" s="118">
        <v>0</v>
      </c>
      <c r="F90" s="118">
        <v>0</v>
      </c>
      <c r="G90" s="118">
        <v>0</v>
      </c>
      <c r="H90" s="118">
        <v>0</v>
      </c>
      <c r="I90" s="118">
        <v>0</v>
      </c>
      <c r="J90" s="118">
        <v>87</v>
      </c>
      <c r="K90" s="118">
        <v>882</v>
      </c>
      <c r="L90" s="118">
        <v>7</v>
      </c>
      <c r="M90" s="118">
        <v>0</v>
      </c>
      <c r="N90" s="118">
        <v>0</v>
      </c>
      <c r="O90" s="118">
        <v>0</v>
      </c>
      <c r="P90" s="118">
        <v>0</v>
      </c>
      <c r="Q90" s="120">
        <v>176.9</v>
      </c>
    </row>
    <row r="91" spans="1:17" x14ac:dyDescent="0.35">
      <c r="A91" s="125"/>
      <c r="B91" s="127"/>
      <c r="C91" s="85" t="s">
        <v>135</v>
      </c>
      <c r="D91" s="127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21"/>
    </row>
    <row r="92" spans="1:17" ht="15" thickBot="1" x14ac:dyDescent="0.4">
      <c r="A92" s="128"/>
      <c r="B92" s="129"/>
      <c r="C92" s="86" t="s">
        <v>1411</v>
      </c>
      <c r="D92" s="129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3"/>
    </row>
    <row r="93" spans="1:17" x14ac:dyDescent="0.35">
      <c r="A93" s="124"/>
      <c r="B93" s="126">
        <v>31</v>
      </c>
      <c r="C93" s="84"/>
      <c r="D93" s="126"/>
      <c r="E93" s="118">
        <v>0</v>
      </c>
      <c r="F93" s="118">
        <v>0</v>
      </c>
      <c r="G93" s="118">
        <v>0</v>
      </c>
      <c r="H93" s="118">
        <v>1018</v>
      </c>
      <c r="I93" s="118">
        <v>7</v>
      </c>
      <c r="J93" s="118">
        <v>44</v>
      </c>
      <c r="K93" s="118">
        <v>357</v>
      </c>
      <c r="L93" s="118">
        <v>2</v>
      </c>
      <c r="M93" s="118">
        <v>0</v>
      </c>
      <c r="N93" s="118">
        <v>0</v>
      </c>
      <c r="O93" s="118">
        <v>0</v>
      </c>
      <c r="P93" s="118">
        <v>0</v>
      </c>
      <c r="Q93" s="120">
        <v>210.3</v>
      </c>
    </row>
    <row r="94" spans="1:17" x14ac:dyDescent="0.35">
      <c r="A94" s="125"/>
      <c r="B94" s="127"/>
      <c r="C94" s="85" t="s">
        <v>210</v>
      </c>
      <c r="D94" s="127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21"/>
    </row>
    <row r="95" spans="1:17" ht="15" thickBot="1" x14ac:dyDescent="0.4">
      <c r="A95" s="128"/>
      <c r="B95" s="129"/>
      <c r="C95" s="86" t="s">
        <v>1412</v>
      </c>
      <c r="D95" s="129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3"/>
    </row>
    <row r="96" spans="1:17" x14ac:dyDescent="0.35">
      <c r="A96" s="124"/>
      <c r="B96" s="126">
        <v>32</v>
      </c>
      <c r="C96" s="84"/>
      <c r="D96" s="126"/>
      <c r="E96" s="118">
        <v>0</v>
      </c>
      <c r="F96" s="118">
        <v>0</v>
      </c>
      <c r="G96" s="118">
        <v>0</v>
      </c>
      <c r="H96" s="118">
        <v>1268</v>
      </c>
      <c r="I96" s="118">
        <v>12</v>
      </c>
      <c r="J96" s="118">
        <v>18</v>
      </c>
      <c r="K96" s="118">
        <v>152</v>
      </c>
      <c r="L96" s="118">
        <v>1</v>
      </c>
      <c r="M96" s="118">
        <v>0</v>
      </c>
      <c r="N96" s="118">
        <v>0</v>
      </c>
      <c r="O96" s="118">
        <v>0</v>
      </c>
      <c r="P96" s="118">
        <v>0</v>
      </c>
      <c r="Q96" s="120">
        <v>225.9</v>
      </c>
    </row>
    <row r="97" spans="1:17" x14ac:dyDescent="0.35">
      <c r="A97" s="125"/>
      <c r="B97" s="127"/>
      <c r="C97" s="85" t="s">
        <v>123</v>
      </c>
      <c r="D97" s="127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21"/>
    </row>
    <row r="98" spans="1:17" ht="15" thickBot="1" x14ac:dyDescent="0.4">
      <c r="A98" s="128"/>
      <c r="B98" s="129"/>
      <c r="C98" s="86" t="s">
        <v>1413</v>
      </c>
      <c r="D98" s="129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3"/>
    </row>
    <row r="99" spans="1:17" x14ac:dyDescent="0.35">
      <c r="A99" s="124"/>
      <c r="B99" s="126">
        <v>33</v>
      </c>
      <c r="C99" s="84"/>
      <c r="D99" s="126"/>
      <c r="E99" s="118">
        <v>0</v>
      </c>
      <c r="F99" s="118">
        <v>0</v>
      </c>
      <c r="G99" s="118">
        <v>0</v>
      </c>
      <c r="H99" s="118">
        <v>1067</v>
      </c>
      <c r="I99" s="118">
        <v>9</v>
      </c>
      <c r="J99" s="118">
        <v>32</v>
      </c>
      <c r="K99" s="118">
        <v>261</v>
      </c>
      <c r="L99" s="118">
        <v>1</v>
      </c>
      <c r="M99" s="118">
        <v>0</v>
      </c>
      <c r="N99" s="118">
        <v>0</v>
      </c>
      <c r="O99" s="118">
        <v>0</v>
      </c>
      <c r="P99" s="118">
        <v>0</v>
      </c>
      <c r="Q99" s="120">
        <v>209.9</v>
      </c>
    </row>
    <row r="100" spans="1:17" x14ac:dyDescent="0.35">
      <c r="A100" s="125"/>
      <c r="B100" s="127"/>
      <c r="C100" s="85" t="s">
        <v>151</v>
      </c>
      <c r="D100" s="127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21"/>
    </row>
    <row r="101" spans="1:17" ht="15" thickBot="1" x14ac:dyDescent="0.4">
      <c r="A101" s="128"/>
      <c r="B101" s="129"/>
      <c r="C101" s="86" t="s">
        <v>1414</v>
      </c>
      <c r="D101" s="129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3"/>
    </row>
    <row r="102" spans="1:17" x14ac:dyDescent="0.35">
      <c r="A102" s="124"/>
      <c r="B102" s="126">
        <v>34</v>
      </c>
      <c r="C102" s="84"/>
      <c r="D102" s="126"/>
      <c r="E102" s="118">
        <v>0</v>
      </c>
      <c r="F102" s="118">
        <v>0</v>
      </c>
      <c r="G102" s="118">
        <v>0</v>
      </c>
      <c r="H102" s="118">
        <v>1106</v>
      </c>
      <c r="I102" s="118">
        <v>8</v>
      </c>
      <c r="J102" s="118">
        <v>30</v>
      </c>
      <c r="K102" s="118">
        <v>229</v>
      </c>
      <c r="L102" s="118">
        <v>1</v>
      </c>
      <c r="M102" s="118">
        <v>0</v>
      </c>
      <c r="N102" s="118">
        <v>0</v>
      </c>
      <c r="O102" s="118">
        <v>0</v>
      </c>
      <c r="P102" s="118">
        <v>0</v>
      </c>
      <c r="Q102" s="120">
        <v>205.4</v>
      </c>
    </row>
    <row r="103" spans="1:17" x14ac:dyDescent="0.35">
      <c r="A103" s="125"/>
      <c r="B103" s="127"/>
      <c r="C103" s="85" t="s">
        <v>114</v>
      </c>
      <c r="D103" s="127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21"/>
    </row>
    <row r="104" spans="1:17" ht="15" thickBot="1" x14ac:dyDescent="0.4">
      <c r="A104" s="128"/>
      <c r="B104" s="129"/>
      <c r="C104" s="86" t="s">
        <v>1415</v>
      </c>
      <c r="D104" s="129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3"/>
    </row>
    <row r="105" spans="1:17" x14ac:dyDescent="0.35">
      <c r="A105" s="124"/>
      <c r="B105" s="126">
        <v>35</v>
      </c>
      <c r="C105" s="84"/>
      <c r="D105" s="126"/>
      <c r="E105" s="118">
        <v>0</v>
      </c>
      <c r="F105" s="118">
        <v>0</v>
      </c>
      <c r="G105" s="118">
        <v>0</v>
      </c>
      <c r="H105" s="118">
        <v>932</v>
      </c>
      <c r="I105" s="118">
        <v>8</v>
      </c>
      <c r="J105" s="118">
        <v>37</v>
      </c>
      <c r="K105" s="118">
        <v>279</v>
      </c>
      <c r="L105" s="118">
        <v>2</v>
      </c>
      <c r="M105" s="118">
        <v>0</v>
      </c>
      <c r="N105" s="118">
        <v>0</v>
      </c>
      <c r="O105" s="118">
        <v>0</v>
      </c>
      <c r="P105" s="118">
        <v>0</v>
      </c>
      <c r="Q105" s="120">
        <v>198.6</v>
      </c>
    </row>
    <row r="106" spans="1:17" x14ac:dyDescent="0.35">
      <c r="A106" s="125"/>
      <c r="B106" s="127"/>
      <c r="C106" s="85" t="s">
        <v>133</v>
      </c>
      <c r="D106" s="127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21"/>
    </row>
    <row r="107" spans="1:17" ht="15" thickBot="1" x14ac:dyDescent="0.4">
      <c r="A107" s="128"/>
      <c r="B107" s="129"/>
      <c r="C107" s="86" t="s">
        <v>1416</v>
      </c>
      <c r="D107" s="129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3"/>
    </row>
    <row r="108" spans="1:17" x14ac:dyDescent="0.35">
      <c r="A108" s="124"/>
      <c r="B108" s="126">
        <v>36</v>
      </c>
      <c r="C108" s="84"/>
      <c r="D108" s="126"/>
      <c r="E108" s="118">
        <v>0</v>
      </c>
      <c r="F108" s="118">
        <v>0</v>
      </c>
      <c r="G108" s="118">
        <v>0</v>
      </c>
      <c r="H108" s="118">
        <v>69</v>
      </c>
      <c r="I108" s="118">
        <v>0</v>
      </c>
      <c r="J108" s="118">
        <v>95</v>
      </c>
      <c r="K108" s="118">
        <v>1164</v>
      </c>
      <c r="L108" s="118">
        <v>6</v>
      </c>
      <c r="M108" s="118">
        <v>0</v>
      </c>
      <c r="N108" s="118">
        <v>0</v>
      </c>
      <c r="O108" s="118">
        <v>0</v>
      </c>
      <c r="P108" s="118">
        <v>0</v>
      </c>
      <c r="Q108" s="120">
        <v>210.5</v>
      </c>
    </row>
    <row r="109" spans="1:17" x14ac:dyDescent="0.35">
      <c r="A109" s="125"/>
      <c r="B109" s="127"/>
      <c r="C109" s="85" t="s">
        <v>154</v>
      </c>
      <c r="D109" s="127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21"/>
    </row>
    <row r="110" spans="1:17" ht="15" thickBot="1" x14ac:dyDescent="0.4">
      <c r="A110" s="128"/>
      <c r="B110" s="129"/>
      <c r="C110" s="86" t="s">
        <v>1417</v>
      </c>
      <c r="D110" s="129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3"/>
    </row>
    <row r="111" spans="1:17" x14ac:dyDescent="0.35">
      <c r="A111" s="124"/>
      <c r="B111" s="126">
        <v>37</v>
      </c>
      <c r="C111" s="84"/>
      <c r="D111" s="126"/>
      <c r="E111" s="118">
        <v>0</v>
      </c>
      <c r="F111" s="118">
        <v>0</v>
      </c>
      <c r="G111" s="118">
        <v>0</v>
      </c>
      <c r="H111" s="118">
        <v>28</v>
      </c>
      <c r="I111" s="118">
        <v>0</v>
      </c>
      <c r="J111" s="118">
        <v>88</v>
      </c>
      <c r="K111" s="118">
        <v>1095</v>
      </c>
      <c r="L111" s="118">
        <v>6</v>
      </c>
      <c r="M111" s="118">
        <v>0</v>
      </c>
      <c r="N111" s="118">
        <v>0</v>
      </c>
      <c r="O111" s="118">
        <v>0</v>
      </c>
      <c r="P111" s="118">
        <v>0</v>
      </c>
      <c r="Q111" s="120">
        <v>195.4</v>
      </c>
    </row>
    <row r="112" spans="1:17" x14ac:dyDescent="0.35">
      <c r="A112" s="125"/>
      <c r="B112" s="127"/>
      <c r="C112" s="85" t="s">
        <v>129</v>
      </c>
      <c r="D112" s="127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21"/>
    </row>
    <row r="113" spans="1:17" ht="15" thickBot="1" x14ac:dyDescent="0.4">
      <c r="A113" s="128"/>
      <c r="B113" s="129"/>
      <c r="C113" s="86" t="s">
        <v>1418</v>
      </c>
      <c r="D113" s="129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3"/>
    </row>
    <row r="114" spans="1:17" x14ac:dyDescent="0.35">
      <c r="A114" s="124"/>
      <c r="B114" s="126">
        <v>38</v>
      </c>
      <c r="C114" s="84"/>
      <c r="D114" s="126"/>
      <c r="E114" s="118">
        <v>0</v>
      </c>
      <c r="F114" s="118">
        <v>0</v>
      </c>
      <c r="G114" s="118">
        <v>0</v>
      </c>
      <c r="H114" s="118">
        <v>52</v>
      </c>
      <c r="I114" s="118">
        <v>0</v>
      </c>
      <c r="J114" s="118">
        <v>75</v>
      </c>
      <c r="K114" s="118">
        <v>1125</v>
      </c>
      <c r="L114" s="118">
        <v>6</v>
      </c>
      <c r="M114" s="118">
        <v>0</v>
      </c>
      <c r="N114" s="118">
        <v>0</v>
      </c>
      <c r="O114" s="118">
        <v>0</v>
      </c>
      <c r="P114" s="118">
        <v>0</v>
      </c>
      <c r="Q114" s="120">
        <v>193.3</v>
      </c>
    </row>
    <row r="115" spans="1:17" x14ac:dyDescent="0.35">
      <c r="A115" s="125"/>
      <c r="B115" s="127"/>
      <c r="C115" s="85" t="s">
        <v>138</v>
      </c>
      <c r="D115" s="127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21"/>
    </row>
    <row r="116" spans="1:17" ht="15" thickBot="1" x14ac:dyDescent="0.4">
      <c r="A116" s="128"/>
      <c r="B116" s="129"/>
      <c r="C116" s="86" t="s">
        <v>1419</v>
      </c>
      <c r="D116" s="129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3"/>
    </row>
    <row r="117" spans="1:17" x14ac:dyDescent="0.35">
      <c r="A117" s="124"/>
      <c r="B117" s="126">
        <v>39</v>
      </c>
      <c r="C117" s="84"/>
      <c r="D117" s="126"/>
      <c r="E117" s="118">
        <v>0</v>
      </c>
      <c r="F117" s="118">
        <v>0</v>
      </c>
      <c r="G117" s="118">
        <v>0</v>
      </c>
      <c r="H117" s="118">
        <v>48</v>
      </c>
      <c r="I117" s="118">
        <v>0</v>
      </c>
      <c r="J117" s="118">
        <v>86</v>
      </c>
      <c r="K117" s="118">
        <v>930</v>
      </c>
      <c r="L117" s="118">
        <v>7</v>
      </c>
      <c r="M117" s="118">
        <v>0</v>
      </c>
      <c r="N117" s="118">
        <v>0</v>
      </c>
      <c r="O117" s="118">
        <v>0</v>
      </c>
      <c r="P117" s="118">
        <v>0</v>
      </c>
      <c r="Q117" s="120">
        <v>181.5</v>
      </c>
    </row>
    <row r="118" spans="1:17" x14ac:dyDescent="0.35">
      <c r="A118" s="125"/>
      <c r="B118" s="127"/>
      <c r="C118" s="85" t="s">
        <v>131</v>
      </c>
      <c r="D118" s="127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21"/>
    </row>
    <row r="119" spans="1:17" ht="15" thickBot="1" x14ac:dyDescent="0.4">
      <c r="A119" s="128"/>
      <c r="B119" s="129"/>
      <c r="C119" s="86" t="s">
        <v>1418</v>
      </c>
      <c r="D119" s="129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3"/>
    </row>
    <row r="120" spans="1:17" x14ac:dyDescent="0.35">
      <c r="A120" s="124"/>
      <c r="B120" s="126">
        <v>40</v>
      </c>
      <c r="C120" s="84"/>
      <c r="D120" s="126"/>
      <c r="E120" s="118">
        <v>0</v>
      </c>
      <c r="F120" s="118">
        <v>0</v>
      </c>
      <c r="G120" s="118">
        <v>0</v>
      </c>
      <c r="H120" s="118">
        <v>87</v>
      </c>
      <c r="I120" s="118">
        <v>1</v>
      </c>
      <c r="J120" s="118">
        <v>73</v>
      </c>
      <c r="K120" s="118">
        <v>975</v>
      </c>
      <c r="L120" s="118">
        <v>5</v>
      </c>
      <c r="M120" s="118">
        <v>0</v>
      </c>
      <c r="N120" s="118">
        <v>0</v>
      </c>
      <c r="O120" s="118">
        <v>0</v>
      </c>
      <c r="P120" s="118">
        <v>0</v>
      </c>
      <c r="Q120" s="120">
        <v>177.4</v>
      </c>
    </row>
    <row r="121" spans="1:17" x14ac:dyDescent="0.35">
      <c r="A121" s="125"/>
      <c r="B121" s="127"/>
      <c r="C121" s="85" t="s">
        <v>144</v>
      </c>
      <c r="D121" s="127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21"/>
    </row>
    <row r="122" spans="1:17" ht="15" thickBot="1" x14ac:dyDescent="0.4">
      <c r="A122" s="128"/>
      <c r="B122" s="129"/>
      <c r="C122" s="86" t="s">
        <v>1419</v>
      </c>
      <c r="D122" s="129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3"/>
    </row>
    <row r="123" spans="1:17" x14ac:dyDescent="0.35">
      <c r="A123" s="124"/>
      <c r="B123" s="126">
        <v>41</v>
      </c>
      <c r="C123" s="84"/>
      <c r="D123" s="126"/>
      <c r="E123" s="118">
        <v>0</v>
      </c>
      <c r="F123" s="118">
        <v>0</v>
      </c>
      <c r="G123" s="118">
        <v>0</v>
      </c>
      <c r="H123" s="118">
        <v>13</v>
      </c>
      <c r="I123" s="118">
        <v>0</v>
      </c>
      <c r="J123" s="118">
        <v>73</v>
      </c>
      <c r="K123" s="118">
        <v>1021</v>
      </c>
      <c r="L123" s="118">
        <v>6</v>
      </c>
      <c r="M123" s="118">
        <v>0</v>
      </c>
      <c r="N123" s="118">
        <v>0</v>
      </c>
      <c r="O123" s="118">
        <v>0</v>
      </c>
      <c r="P123" s="118">
        <v>0</v>
      </c>
      <c r="Q123" s="120">
        <v>175.3</v>
      </c>
    </row>
    <row r="124" spans="1:17" x14ac:dyDescent="0.35">
      <c r="A124" s="125"/>
      <c r="B124" s="127"/>
      <c r="C124" s="85" t="s">
        <v>146</v>
      </c>
      <c r="D124" s="127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21"/>
    </row>
    <row r="125" spans="1:17" ht="15" thickBot="1" x14ac:dyDescent="0.4">
      <c r="A125" s="128"/>
      <c r="B125" s="129"/>
      <c r="C125" s="86" t="s">
        <v>1420</v>
      </c>
      <c r="D125" s="129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3"/>
    </row>
    <row r="126" spans="1:17" x14ac:dyDescent="0.35">
      <c r="A126" s="124"/>
      <c r="B126" s="126">
        <v>42</v>
      </c>
      <c r="C126" s="84"/>
      <c r="D126" s="126"/>
      <c r="E126" s="118">
        <v>0</v>
      </c>
      <c r="F126" s="118">
        <v>0</v>
      </c>
      <c r="G126" s="118">
        <v>0</v>
      </c>
      <c r="H126" s="118">
        <v>23</v>
      </c>
      <c r="I126" s="118">
        <v>0</v>
      </c>
      <c r="J126" s="118">
        <v>68</v>
      </c>
      <c r="K126" s="118">
        <v>898</v>
      </c>
      <c r="L126" s="118">
        <v>7</v>
      </c>
      <c r="M126" s="118">
        <v>0</v>
      </c>
      <c r="N126" s="118">
        <v>0</v>
      </c>
      <c r="O126" s="118">
        <v>0</v>
      </c>
      <c r="P126" s="118">
        <v>0</v>
      </c>
      <c r="Q126" s="120">
        <v>167.7</v>
      </c>
    </row>
    <row r="127" spans="1:17" x14ac:dyDescent="0.35">
      <c r="A127" s="125"/>
      <c r="B127" s="127"/>
      <c r="C127" s="85" t="s">
        <v>156</v>
      </c>
      <c r="D127" s="127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21"/>
    </row>
    <row r="128" spans="1:17" ht="15" thickBot="1" x14ac:dyDescent="0.4">
      <c r="A128" s="128"/>
      <c r="B128" s="129"/>
      <c r="C128" s="86" t="s">
        <v>1419</v>
      </c>
      <c r="D128" s="129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3"/>
    </row>
    <row r="129" spans="1:17" x14ac:dyDescent="0.35">
      <c r="A129" s="124"/>
      <c r="B129" s="126">
        <v>43</v>
      </c>
      <c r="C129" s="84"/>
      <c r="D129" s="126"/>
      <c r="E129" s="118">
        <v>4735</v>
      </c>
      <c r="F129" s="118">
        <v>35</v>
      </c>
      <c r="G129" s="118">
        <v>12</v>
      </c>
      <c r="H129" s="118">
        <v>223</v>
      </c>
      <c r="I129" s="118">
        <v>3</v>
      </c>
      <c r="J129" s="118">
        <v>0</v>
      </c>
      <c r="K129" s="118">
        <v>0</v>
      </c>
      <c r="L129" s="118">
        <v>0</v>
      </c>
      <c r="M129" s="118">
        <v>0</v>
      </c>
      <c r="N129" s="118">
        <v>0</v>
      </c>
      <c r="O129" s="118">
        <v>0</v>
      </c>
      <c r="P129" s="118">
        <v>0</v>
      </c>
      <c r="Q129" s="120">
        <v>340.5</v>
      </c>
    </row>
    <row r="130" spans="1:17" x14ac:dyDescent="0.35">
      <c r="A130" s="125"/>
      <c r="B130" s="127"/>
      <c r="C130" s="85" t="s">
        <v>142</v>
      </c>
      <c r="D130" s="127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21"/>
    </row>
    <row r="131" spans="1:17" ht="15" thickBot="1" x14ac:dyDescent="0.4">
      <c r="A131" s="128"/>
      <c r="B131" s="129"/>
      <c r="C131" s="86" t="s">
        <v>1421</v>
      </c>
      <c r="D131" s="129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3"/>
    </row>
    <row r="132" spans="1:17" x14ac:dyDescent="0.35">
      <c r="A132" s="124"/>
      <c r="B132" s="126">
        <v>44</v>
      </c>
      <c r="C132" s="84"/>
      <c r="D132" s="126"/>
      <c r="E132" s="118">
        <v>0</v>
      </c>
      <c r="F132" s="118">
        <v>0</v>
      </c>
      <c r="G132" s="118">
        <v>0</v>
      </c>
      <c r="H132" s="118">
        <v>638</v>
      </c>
      <c r="I132" s="118">
        <v>7</v>
      </c>
      <c r="J132" s="118">
        <v>49</v>
      </c>
      <c r="K132" s="118">
        <v>403</v>
      </c>
      <c r="L132" s="118">
        <v>4</v>
      </c>
      <c r="M132" s="118">
        <v>0</v>
      </c>
      <c r="N132" s="118">
        <v>0</v>
      </c>
      <c r="O132" s="118">
        <v>0</v>
      </c>
      <c r="P132" s="118">
        <v>0</v>
      </c>
      <c r="Q132" s="120">
        <v>195.4</v>
      </c>
    </row>
    <row r="133" spans="1:17" x14ac:dyDescent="0.35">
      <c r="A133" s="125"/>
      <c r="B133" s="127"/>
      <c r="C133" s="85" t="s">
        <v>140</v>
      </c>
      <c r="D133" s="127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21"/>
    </row>
    <row r="134" spans="1:17" ht="15" thickBot="1" x14ac:dyDescent="0.4">
      <c r="A134" s="128"/>
      <c r="B134" s="129"/>
      <c r="C134" s="86" t="s">
        <v>1422</v>
      </c>
      <c r="D134" s="129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3"/>
    </row>
    <row r="135" spans="1:17" x14ac:dyDescent="0.35">
      <c r="A135" s="124"/>
      <c r="B135" s="126">
        <v>45</v>
      </c>
      <c r="C135" s="84"/>
      <c r="D135" s="126"/>
      <c r="E135" s="118">
        <v>0</v>
      </c>
      <c r="F135" s="118">
        <v>0</v>
      </c>
      <c r="G135" s="118">
        <v>0</v>
      </c>
      <c r="H135" s="118">
        <v>1029</v>
      </c>
      <c r="I135" s="118">
        <v>8</v>
      </c>
      <c r="J135" s="118">
        <v>36</v>
      </c>
      <c r="K135" s="118">
        <v>275</v>
      </c>
      <c r="L135" s="118">
        <v>1</v>
      </c>
      <c r="M135" s="118">
        <v>0</v>
      </c>
      <c r="N135" s="118">
        <v>0</v>
      </c>
      <c r="O135" s="118">
        <v>0</v>
      </c>
      <c r="P135" s="118">
        <v>0</v>
      </c>
      <c r="Q135" s="120">
        <v>194.4</v>
      </c>
    </row>
    <row r="136" spans="1:17" x14ac:dyDescent="0.35">
      <c r="A136" s="125"/>
      <c r="B136" s="127"/>
      <c r="C136" s="85" t="s">
        <v>160</v>
      </c>
      <c r="D136" s="127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21"/>
    </row>
    <row r="137" spans="1:17" ht="15" thickBot="1" x14ac:dyDescent="0.4">
      <c r="A137" s="128"/>
      <c r="B137" s="129"/>
      <c r="C137" s="86" t="s">
        <v>1423</v>
      </c>
      <c r="D137" s="129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3"/>
    </row>
    <row r="138" spans="1:17" x14ac:dyDescent="0.35">
      <c r="A138" s="124"/>
      <c r="B138" s="126">
        <v>46</v>
      </c>
      <c r="C138" s="84"/>
      <c r="D138" s="126"/>
      <c r="E138" s="118">
        <v>0</v>
      </c>
      <c r="F138" s="118">
        <v>0</v>
      </c>
      <c r="G138" s="118">
        <v>0</v>
      </c>
      <c r="H138" s="118">
        <v>0</v>
      </c>
      <c r="I138" s="118">
        <v>0</v>
      </c>
      <c r="J138" s="118">
        <v>69</v>
      </c>
      <c r="K138" s="118">
        <v>899</v>
      </c>
      <c r="L138" s="118">
        <v>7</v>
      </c>
      <c r="M138" s="118">
        <v>0</v>
      </c>
      <c r="N138" s="118">
        <v>0</v>
      </c>
      <c r="O138" s="118">
        <v>0</v>
      </c>
      <c r="P138" s="118">
        <v>0</v>
      </c>
      <c r="Q138" s="120">
        <v>169.5</v>
      </c>
    </row>
    <row r="139" spans="1:17" x14ac:dyDescent="0.35">
      <c r="A139" s="125"/>
      <c r="B139" s="127"/>
      <c r="C139" s="85" t="s">
        <v>168</v>
      </c>
      <c r="D139" s="127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21"/>
    </row>
    <row r="140" spans="1:17" ht="15" thickBot="1" x14ac:dyDescent="0.4">
      <c r="A140" s="128"/>
      <c r="B140" s="129"/>
      <c r="C140" s="86" t="s">
        <v>1424</v>
      </c>
      <c r="D140" s="129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3"/>
    </row>
    <row r="141" spans="1:17" x14ac:dyDescent="0.35">
      <c r="A141" s="124"/>
      <c r="B141" s="126">
        <v>47</v>
      </c>
      <c r="C141" s="84"/>
      <c r="D141" s="126"/>
      <c r="E141" s="118">
        <v>0</v>
      </c>
      <c r="F141" s="118">
        <v>0</v>
      </c>
      <c r="G141" s="118">
        <v>0</v>
      </c>
      <c r="H141" s="118">
        <v>0</v>
      </c>
      <c r="I141" s="118">
        <v>0</v>
      </c>
      <c r="J141" s="118">
        <v>71</v>
      </c>
      <c r="K141" s="118">
        <v>968</v>
      </c>
      <c r="L141" s="118">
        <v>6</v>
      </c>
      <c r="M141" s="118">
        <v>0</v>
      </c>
      <c r="N141" s="118">
        <v>0</v>
      </c>
      <c r="O141" s="118">
        <v>0</v>
      </c>
      <c r="P141" s="118">
        <v>0</v>
      </c>
      <c r="Q141" s="120">
        <v>170.1</v>
      </c>
    </row>
    <row r="142" spans="1:17" x14ac:dyDescent="0.35">
      <c r="A142" s="125"/>
      <c r="B142" s="127"/>
      <c r="C142" s="85" t="s">
        <v>172</v>
      </c>
      <c r="D142" s="127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21"/>
    </row>
    <row r="143" spans="1:17" ht="15" thickBot="1" x14ac:dyDescent="0.4">
      <c r="A143" s="128"/>
      <c r="B143" s="129"/>
      <c r="C143" s="86" t="s">
        <v>1401</v>
      </c>
      <c r="D143" s="129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3"/>
    </row>
    <row r="144" spans="1:17" x14ac:dyDescent="0.35">
      <c r="A144" s="124"/>
      <c r="B144" s="126">
        <v>48</v>
      </c>
      <c r="C144" s="84"/>
      <c r="D144" s="126"/>
      <c r="E144" s="118">
        <v>0</v>
      </c>
      <c r="F144" s="118">
        <v>0</v>
      </c>
      <c r="G144" s="118">
        <v>0</v>
      </c>
      <c r="H144" s="118">
        <v>56</v>
      </c>
      <c r="I144" s="118">
        <v>0</v>
      </c>
      <c r="J144" s="118">
        <v>69</v>
      </c>
      <c r="K144" s="118">
        <v>961</v>
      </c>
      <c r="L144" s="118">
        <v>6</v>
      </c>
      <c r="M144" s="118">
        <v>0</v>
      </c>
      <c r="N144" s="118">
        <v>0</v>
      </c>
      <c r="O144" s="118">
        <v>0</v>
      </c>
      <c r="P144" s="118">
        <v>0</v>
      </c>
      <c r="Q144" s="120">
        <v>174.8</v>
      </c>
    </row>
    <row r="145" spans="1:17" x14ac:dyDescent="0.35">
      <c r="A145" s="125"/>
      <c r="B145" s="127"/>
      <c r="C145" s="85" t="s">
        <v>174</v>
      </c>
      <c r="D145" s="127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21"/>
    </row>
    <row r="146" spans="1:17" ht="15" thickBot="1" x14ac:dyDescent="0.4">
      <c r="A146" s="128"/>
      <c r="B146" s="129"/>
      <c r="C146" s="86" t="s">
        <v>1425</v>
      </c>
      <c r="D146" s="129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3"/>
    </row>
    <row r="147" spans="1:17" x14ac:dyDescent="0.35">
      <c r="A147" s="124"/>
      <c r="B147" s="126">
        <v>49</v>
      </c>
      <c r="C147" s="84"/>
      <c r="D147" s="126"/>
      <c r="E147" s="118">
        <v>0</v>
      </c>
      <c r="F147" s="118">
        <v>0</v>
      </c>
      <c r="G147" s="118">
        <v>0</v>
      </c>
      <c r="H147" s="118">
        <v>41</v>
      </c>
      <c r="I147" s="118">
        <v>0</v>
      </c>
      <c r="J147" s="118">
        <v>64</v>
      </c>
      <c r="K147" s="118">
        <v>918</v>
      </c>
      <c r="L147" s="118">
        <v>8</v>
      </c>
      <c r="M147" s="118">
        <v>0</v>
      </c>
      <c r="N147" s="118">
        <v>0</v>
      </c>
      <c r="O147" s="118">
        <v>0</v>
      </c>
      <c r="P147" s="118">
        <v>0</v>
      </c>
      <c r="Q147" s="120">
        <v>176.2</v>
      </c>
    </row>
    <row r="148" spans="1:17" x14ac:dyDescent="0.35">
      <c r="A148" s="125"/>
      <c r="B148" s="127"/>
      <c r="C148" s="85" t="s">
        <v>196</v>
      </c>
      <c r="D148" s="127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21"/>
    </row>
    <row r="149" spans="1:17" ht="15" thickBot="1" x14ac:dyDescent="0.4">
      <c r="A149" s="128"/>
      <c r="B149" s="129"/>
      <c r="C149" s="86" t="s">
        <v>1402</v>
      </c>
      <c r="D149" s="129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3"/>
    </row>
    <row r="150" spans="1:17" x14ac:dyDescent="0.35">
      <c r="A150" s="124"/>
      <c r="B150" s="126">
        <v>50</v>
      </c>
      <c r="C150" s="84"/>
      <c r="D150" s="126"/>
      <c r="E150" s="118">
        <v>0</v>
      </c>
      <c r="F150" s="118">
        <v>0</v>
      </c>
      <c r="G150" s="118">
        <v>0</v>
      </c>
      <c r="H150" s="118">
        <v>126</v>
      </c>
      <c r="I150" s="118">
        <v>0</v>
      </c>
      <c r="J150" s="118">
        <v>72</v>
      </c>
      <c r="K150" s="118">
        <v>951</v>
      </c>
      <c r="L150" s="118">
        <v>4</v>
      </c>
      <c r="M150" s="118">
        <v>0</v>
      </c>
      <c r="N150" s="118">
        <v>0</v>
      </c>
      <c r="O150" s="118">
        <v>0</v>
      </c>
      <c r="P150" s="118">
        <v>0</v>
      </c>
      <c r="Q150" s="120">
        <v>171.8</v>
      </c>
    </row>
    <row r="151" spans="1:17" x14ac:dyDescent="0.35">
      <c r="A151" s="125"/>
      <c r="B151" s="127"/>
      <c r="C151" s="85" t="s">
        <v>1426</v>
      </c>
      <c r="D151" s="127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21"/>
    </row>
    <row r="152" spans="1:17" ht="15" thickBot="1" x14ac:dyDescent="0.4">
      <c r="A152" s="128"/>
      <c r="B152" s="129"/>
      <c r="C152" s="86" t="s">
        <v>1427</v>
      </c>
      <c r="D152" s="129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3"/>
    </row>
    <row r="153" spans="1:17" x14ac:dyDescent="0.35">
      <c r="A153" s="124"/>
      <c r="B153" s="126">
        <v>51</v>
      </c>
      <c r="C153" s="84"/>
      <c r="D153" s="126"/>
      <c r="E153" s="118">
        <v>0</v>
      </c>
      <c r="F153" s="118">
        <v>0</v>
      </c>
      <c r="G153" s="118">
        <v>0</v>
      </c>
      <c r="H153" s="118">
        <v>11</v>
      </c>
      <c r="I153" s="118">
        <v>0</v>
      </c>
      <c r="J153" s="118">
        <v>80</v>
      </c>
      <c r="K153" s="118">
        <v>1007</v>
      </c>
      <c r="L153" s="118">
        <v>4</v>
      </c>
      <c r="M153" s="118">
        <v>0</v>
      </c>
      <c r="N153" s="118">
        <v>0</v>
      </c>
      <c r="O153" s="118">
        <v>0</v>
      </c>
      <c r="P153" s="118">
        <v>0</v>
      </c>
      <c r="Q153" s="120">
        <v>166.6</v>
      </c>
    </row>
    <row r="154" spans="1:17" x14ac:dyDescent="0.35">
      <c r="A154" s="125"/>
      <c r="B154" s="127"/>
      <c r="C154" s="85" t="s">
        <v>214</v>
      </c>
      <c r="D154" s="127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21"/>
    </row>
    <row r="155" spans="1:17" ht="15" thickBot="1" x14ac:dyDescent="0.4">
      <c r="A155" s="128"/>
      <c r="B155" s="129"/>
      <c r="C155" s="86" t="s">
        <v>1433</v>
      </c>
      <c r="D155" s="129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3"/>
    </row>
    <row r="156" spans="1:17" x14ac:dyDescent="0.35">
      <c r="A156" s="124"/>
      <c r="B156" s="126">
        <v>52</v>
      </c>
      <c r="C156" s="84"/>
      <c r="D156" s="126"/>
      <c r="E156" s="118">
        <v>0</v>
      </c>
      <c r="F156" s="118">
        <v>0</v>
      </c>
      <c r="G156" s="118">
        <v>0</v>
      </c>
      <c r="H156" s="118">
        <v>0</v>
      </c>
      <c r="I156" s="118">
        <v>0</v>
      </c>
      <c r="J156" s="118">
        <v>68</v>
      </c>
      <c r="K156" s="118">
        <v>950</v>
      </c>
      <c r="L156" s="118">
        <v>6</v>
      </c>
      <c r="M156" s="118">
        <v>0</v>
      </c>
      <c r="N156" s="118">
        <v>0</v>
      </c>
      <c r="O156" s="118">
        <v>0</v>
      </c>
      <c r="P156" s="118">
        <v>0</v>
      </c>
      <c r="Q156" s="120">
        <v>163.6</v>
      </c>
    </row>
    <row r="157" spans="1:17" x14ac:dyDescent="0.35">
      <c r="A157" s="125"/>
      <c r="B157" s="127"/>
      <c r="C157" s="85" t="s">
        <v>179</v>
      </c>
      <c r="D157" s="127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21"/>
    </row>
    <row r="158" spans="1:17" ht="15" thickBot="1" x14ac:dyDescent="0.4">
      <c r="A158" s="128"/>
      <c r="B158" s="129"/>
      <c r="C158" s="86" t="s">
        <v>1434</v>
      </c>
      <c r="D158" s="129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3"/>
    </row>
    <row r="159" spans="1:17" x14ac:dyDescent="0.35">
      <c r="A159" s="124"/>
      <c r="B159" s="126">
        <v>53</v>
      </c>
      <c r="C159" s="84"/>
      <c r="D159" s="126"/>
      <c r="E159" s="118">
        <v>0</v>
      </c>
      <c r="F159" s="118">
        <v>0</v>
      </c>
      <c r="G159" s="118">
        <v>0</v>
      </c>
      <c r="H159" s="118">
        <v>37</v>
      </c>
      <c r="I159" s="118">
        <v>0</v>
      </c>
      <c r="J159" s="118">
        <v>69</v>
      </c>
      <c r="K159" s="118">
        <v>882</v>
      </c>
      <c r="L159" s="118">
        <v>7</v>
      </c>
      <c r="M159" s="118">
        <v>0</v>
      </c>
      <c r="N159" s="118">
        <v>0</v>
      </c>
      <c r="O159" s="118">
        <v>0</v>
      </c>
      <c r="P159" s="118">
        <v>0</v>
      </c>
      <c r="Q159" s="120">
        <v>166.7</v>
      </c>
    </row>
    <row r="160" spans="1:17" x14ac:dyDescent="0.35">
      <c r="A160" s="125"/>
      <c r="B160" s="127"/>
      <c r="C160" s="85" t="s">
        <v>192</v>
      </c>
      <c r="D160" s="127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21"/>
    </row>
    <row r="161" spans="1:17" ht="15" thickBot="1" x14ac:dyDescent="0.4">
      <c r="A161" s="128"/>
      <c r="B161" s="129"/>
      <c r="C161" s="86" t="s">
        <v>1391</v>
      </c>
      <c r="D161" s="129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3"/>
    </row>
    <row r="162" spans="1:17" x14ac:dyDescent="0.35">
      <c r="A162" s="124"/>
      <c r="B162" s="126">
        <v>54</v>
      </c>
      <c r="C162" s="84"/>
      <c r="D162" s="126"/>
      <c r="E162" s="118">
        <v>0</v>
      </c>
      <c r="F162" s="118">
        <v>0</v>
      </c>
      <c r="G162" s="118">
        <v>0</v>
      </c>
      <c r="H162" s="118">
        <v>21</v>
      </c>
      <c r="I162" s="118">
        <v>0</v>
      </c>
      <c r="J162" s="118">
        <v>63</v>
      </c>
      <c r="K162" s="118">
        <v>917</v>
      </c>
      <c r="L162" s="118">
        <v>6</v>
      </c>
      <c r="M162" s="118">
        <v>0</v>
      </c>
      <c r="N162" s="118">
        <v>0</v>
      </c>
      <c r="O162" s="118">
        <v>0</v>
      </c>
      <c r="P162" s="118">
        <v>0</v>
      </c>
      <c r="Q162" s="120">
        <v>160</v>
      </c>
    </row>
    <row r="163" spans="1:17" x14ac:dyDescent="0.35">
      <c r="A163" s="125"/>
      <c r="B163" s="127"/>
      <c r="C163" s="85" t="s">
        <v>182</v>
      </c>
      <c r="D163" s="127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21"/>
    </row>
    <row r="164" spans="1:17" ht="15" thickBot="1" x14ac:dyDescent="0.4">
      <c r="A164" s="128"/>
      <c r="B164" s="129"/>
      <c r="C164" s="86" t="s">
        <v>1393</v>
      </c>
      <c r="D164" s="129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3"/>
    </row>
    <row r="165" spans="1:17" x14ac:dyDescent="0.35">
      <c r="A165" s="124"/>
      <c r="B165" s="126">
        <v>55</v>
      </c>
      <c r="C165" s="84"/>
      <c r="D165" s="126"/>
      <c r="E165" s="118">
        <v>0</v>
      </c>
      <c r="F165" s="118">
        <v>0</v>
      </c>
      <c r="G165" s="118">
        <v>0</v>
      </c>
      <c r="H165" s="118">
        <v>0</v>
      </c>
      <c r="I165" s="118">
        <v>0</v>
      </c>
      <c r="J165" s="118">
        <v>69</v>
      </c>
      <c r="K165" s="118">
        <v>1012</v>
      </c>
      <c r="L165" s="118">
        <v>6</v>
      </c>
      <c r="M165" s="118">
        <v>0</v>
      </c>
      <c r="N165" s="118">
        <v>0</v>
      </c>
      <c r="O165" s="118">
        <v>0</v>
      </c>
      <c r="P165" s="118">
        <v>0</v>
      </c>
      <c r="Q165" s="120">
        <v>172</v>
      </c>
    </row>
    <row r="166" spans="1:17" x14ac:dyDescent="0.35">
      <c r="A166" s="125"/>
      <c r="B166" s="127"/>
      <c r="C166" s="85" t="s">
        <v>112</v>
      </c>
      <c r="D166" s="127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21"/>
    </row>
    <row r="167" spans="1:17" ht="15" thickBot="1" x14ac:dyDescent="0.4">
      <c r="A167" s="128"/>
      <c r="B167" s="129"/>
      <c r="C167" s="86" t="s">
        <v>1433</v>
      </c>
      <c r="D167" s="129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3"/>
    </row>
    <row r="168" spans="1:17" x14ac:dyDescent="0.35">
      <c r="A168" s="124"/>
      <c r="B168" s="126">
        <v>56</v>
      </c>
      <c r="C168" s="84"/>
      <c r="D168" s="126"/>
      <c r="E168" s="118">
        <v>0</v>
      </c>
      <c r="F168" s="118">
        <v>0</v>
      </c>
      <c r="G168" s="118">
        <v>0</v>
      </c>
      <c r="H168" s="118">
        <v>241</v>
      </c>
      <c r="I168" s="118">
        <v>3</v>
      </c>
      <c r="J168" s="118">
        <v>80</v>
      </c>
      <c r="K168" s="118">
        <v>702</v>
      </c>
      <c r="L168" s="118">
        <v>5</v>
      </c>
      <c r="M168" s="118">
        <v>0</v>
      </c>
      <c r="N168" s="118">
        <v>0</v>
      </c>
      <c r="O168" s="118">
        <v>0</v>
      </c>
      <c r="P168" s="118">
        <v>0</v>
      </c>
      <c r="Q168" s="120">
        <v>181</v>
      </c>
    </row>
    <row r="169" spans="1:17" x14ac:dyDescent="0.35">
      <c r="A169" s="125"/>
      <c r="B169" s="127"/>
      <c r="C169" s="85" t="s">
        <v>230</v>
      </c>
      <c r="D169" s="127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21"/>
    </row>
    <row r="170" spans="1:17" ht="15" thickBot="1" x14ac:dyDescent="0.4">
      <c r="A170" s="128"/>
      <c r="B170" s="129"/>
      <c r="C170" s="86" t="s">
        <v>1435</v>
      </c>
      <c r="D170" s="129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3"/>
    </row>
    <row r="171" spans="1:17" x14ac:dyDescent="0.35">
      <c r="A171" s="124"/>
      <c r="B171" s="126">
        <v>57</v>
      </c>
      <c r="C171" s="84"/>
      <c r="D171" s="126"/>
      <c r="E171" s="118">
        <v>0</v>
      </c>
      <c r="F171" s="118">
        <v>0</v>
      </c>
      <c r="G171" s="118">
        <v>0</v>
      </c>
      <c r="H171" s="118">
        <v>1127</v>
      </c>
      <c r="I171" s="118">
        <v>12</v>
      </c>
      <c r="J171" s="118">
        <v>13</v>
      </c>
      <c r="K171" s="118">
        <v>108</v>
      </c>
      <c r="L171" s="118">
        <v>1</v>
      </c>
      <c r="M171" s="118">
        <v>0</v>
      </c>
      <c r="N171" s="118">
        <v>0</v>
      </c>
      <c r="O171" s="118">
        <v>0</v>
      </c>
      <c r="P171" s="118">
        <v>0</v>
      </c>
      <c r="Q171" s="120">
        <v>201.5</v>
      </c>
    </row>
    <row r="172" spans="1:17" x14ac:dyDescent="0.35">
      <c r="A172" s="125"/>
      <c r="B172" s="127"/>
      <c r="C172" s="85" t="s">
        <v>120</v>
      </c>
      <c r="D172" s="127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21"/>
    </row>
    <row r="173" spans="1:17" ht="15" thickBot="1" x14ac:dyDescent="0.4">
      <c r="A173" s="128"/>
      <c r="B173" s="129"/>
      <c r="C173" s="86" t="s">
        <v>1435</v>
      </c>
      <c r="D173" s="129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3"/>
    </row>
    <row r="174" spans="1:17" x14ac:dyDescent="0.35">
      <c r="A174" s="124"/>
      <c r="B174" s="126">
        <v>58</v>
      </c>
      <c r="C174" s="84"/>
      <c r="D174" s="126"/>
      <c r="E174" s="118">
        <v>0</v>
      </c>
      <c r="F174" s="118">
        <v>0</v>
      </c>
      <c r="G174" s="118">
        <v>0</v>
      </c>
      <c r="H174" s="118">
        <v>621</v>
      </c>
      <c r="I174" s="118">
        <v>4</v>
      </c>
      <c r="J174" s="118">
        <v>63</v>
      </c>
      <c r="K174" s="118">
        <v>500</v>
      </c>
      <c r="L174" s="118">
        <v>2</v>
      </c>
      <c r="M174" s="118">
        <v>0</v>
      </c>
      <c r="N174" s="118">
        <v>0</v>
      </c>
      <c r="O174" s="118">
        <v>0</v>
      </c>
      <c r="P174" s="118">
        <v>0</v>
      </c>
      <c r="Q174" s="120">
        <v>178.4</v>
      </c>
    </row>
    <row r="175" spans="1:17" x14ac:dyDescent="0.35">
      <c r="A175" s="125"/>
      <c r="B175" s="127"/>
      <c r="C175" s="85" t="s">
        <v>184</v>
      </c>
      <c r="D175" s="127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21"/>
    </row>
    <row r="176" spans="1:17" ht="15" thickBot="1" x14ac:dyDescent="0.4">
      <c r="A176" s="128"/>
      <c r="B176" s="129"/>
      <c r="C176" s="86" t="s">
        <v>1436</v>
      </c>
      <c r="D176" s="129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3"/>
    </row>
    <row r="177" spans="1:17" x14ac:dyDescent="0.35">
      <c r="A177" s="124"/>
      <c r="B177" s="126">
        <v>59</v>
      </c>
      <c r="C177" s="84"/>
      <c r="D177" s="126"/>
      <c r="E177" s="118">
        <v>0</v>
      </c>
      <c r="F177" s="118">
        <v>0</v>
      </c>
      <c r="G177" s="118">
        <v>0</v>
      </c>
      <c r="H177" s="118">
        <v>938</v>
      </c>
      <c r="I177" s="118">
        <v>6</v>
      </c>
      <c r="J177" s="118">
        <v>32</v>
      </c>
      <c r="K177" s="118">
        <v>266</v>
      </c>
      <c r="L177" s="118">
        <v>1</v>
      </c>
      <c r="M177" s="118">
        <v>0</v>
      </c>
      <c r="N177" s="118">
        <v>0</v>
      </c>
      <c r="O177" s="118">
        <v>0</v>
      </c>
      <c r="P177" s="118">
        <v>0</v>
      </c>
      <c r="Q177" s="120">
        <v>179.8</v>
      </c>
    </row>
    <row r="178" spans="1:17" x14ac:dyDescent="0.35">
      <c r="A178" s="125"/>
      <c r="B178" s="127"/>
      <c r="C178" s="85" t="s">
        <v>261</v>
      </c>
      <c r="D178" s="127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21"/>
    </row>
    <row r="179" spans="1:17" ht="15" thickBot="1" x14ac:dyDescent="0.4">
      <c r="A179" s="128"/>
      <c r="B179" s="129"/>
      <c r="C179" s="86" t="s">
        <v>1437</v>
      </c>
      <c r="D179" s="129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3"/>
    </row>
    <row r="180" spans="1:17" x14ac:dyDescent="0.35">
      <c r="A180" s="124"/>
      <c r="B180" s="126">
        <v>60</v>
      </c>
      <c r="C180" s="84"/>
      <c r="D180" s="126"/>
      <c r="E180" s="118">
        <v>0</v>
      </c>
      <c r="F180" s="118">
        <v>0</v>
      </c>
      <c r="G180" s="118">
        <v>0</v>
      </c>
      <c r="H180" s="118">
        <v>324</v>
      </c>
      <c r="I180" s="118">
        <v>2</v>
      </c>
      <c r="J180" s="118">
        <v>61</v>
      </c>
      <c r="K180" s="118">
        <v>569</v>
      </c>
      <c r="L180" s="118">
        <v>3</v>
      </c>
      <c r="M180" s="118">
        <v>0</v>
      </c>
      <c r="N180" s="118">
        <v>0</v>
      </c>
      <c r="O180" s="118">
        <v>0</v>
      </c>
      <c r="P180" s="118">
        <v>0</v>
      </c>
      <c r="Q180" s="120">
        <v>152.5</v>
      </c>
    </row>
    <row r="181" spans="1:17" x14ac:dyDescent="0.35">
      <c r="A181" s="125"/>
      <c r="B181" s="127"/>
      <c r="C181" s="85" t="s">
        <v>212</v>
      </c>
      <c r="D181" s="127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21"/>
    </row>
    <row r="182" spans="1:17" ht="15" thickBot="1" x14ac:dyDescent="0.4">
      <c r="A182" s="128"/>
      <c r="B182" s="129"/>
      <c r="C182" s="86" t="s">
        <v>1437</v>
      </c>
      <c r="D182" s="129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3"/>
    </row>
    <row r="183" spans="1:17" x14ac:dyDescent="0.35">
      <c r="A183" s="124"/>
      <c r="B183" s="126">
        <v>61</v>
      </c>
      <c r="C183" s="84"/>
      <c r="D183" s="126"/>
      <c r="E183" s="118">
        <v>0</v>
      </c>
      <c r="F183" s="118">
        <v>0</v>
      </c>
      <c r="G183" s="118">
        <v>0</v>
      </c>
      <c r="H183" s="118">
        <v>760</v>
      </c>
      <c r="I183" s="118">
        <v>5</v>
      </c>
      <c r="J183" s="118">
        <v>35</v>
      </c>
      <c r="K183" s="118">
        <v>255</v>
      </c>
      <c r="L183" s="118">
        <v>1</v>
      </c>
      <c r="M183" s="118">
        <v>0</v>
      </c>
      <c r="N183" s="118">
        <v>0</v>
      </c>
      <c r="O183" s="118">
        <v>0</v>
      </c>
      <c r="P183" s="118">
        <v>0</v>
      </c>
      <c r="Q183" s="120">
        <v>157.19999999999999</v>
      </c>
    </row>
    <row r="184" spans="1:17" x14ac:dyDescent="0.35">
      <c r="A184" s="125"/>
      <c r="B184" s="127"/>
      <c r="C184" s="85" t="s">
        <v>165</v>
      </c>
      <c r="D184" s="127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21"/>
    </row>
    <row r="185" spans="1:17" ht="15" thickBot="1" x14ac:dyDescent="0.4">
      <c r="A185" s="128"/>
      <c r="B185" s="129"/>
      <c r="C185" s="86" t="s">
        <v>1438</v>
      </c>
      <c r="D185" s="129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3"/>
    </row>
    <row r="186" spans="1:17" x14ac:dyDescent="0.35">
      <c r="A186" s="124"/>
      <c r="B186" s="126">
        <v>62</v>
      </c>
      <c r="C186" s="84"/>
      <c r="D186" s="126"/>
      <c r="E186" s="118">
        <v>0</v>
      </c>
      <c r="F186" s="118">
        <v>0</v>
      </c>
      <c r="G186" s="118">
        <v>0</v>
      </c>
      <c r="H186" s="118">
        <v>822</v>
      </c>
      <c r="I186" s="118">
        <v>6</v>
      </c>
      <c r="J186" s="118">
        <v>33</v>
      </c>
      <c r="K186" s="118">
        <v>256</v>
      </c>
      <c r="L186" s="118">
        <v>1</v>
      </c>
      <c r="M186" s="118">
        <v>0</v>
      </c>
      <c r="N186" s="118">
        <v>0</v>
      </c>
      <c r="O186" s="118">
        <v>0</v>
      </c>
      <c r="P186" s="118">
        <v>0</v>
      </c>
      <c r="Q186" s="120">
        <v>167</v>
      </c>
    </row>
    <row r="187" spans="1:17" x14ac:dyDescent="0.35">
      <c r="A187" s="125"/>
      <c r="B187" s="127"/>
      <c r="C187" s="85" t="s">
        <v>189</v>
      </c>
      <c r="D187" s="127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21"/>
    </row>
    <row r="188" spans="1:17" ht="15" thickBot="1" x14ac:dyDescent="0.4">
      <c r="A188" s="128"/>
      <c r="B188" s="129"/>
      <c r="C188" s="86" t="s">
        <v>1439</v>
      </c>
      <c r="D188" s="129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3"/>
    </row>
    <row r="189" spans="1:17" x14ac:dyDescent="0.35">
      <c r="A189" s="124"/>
      <c r="B189" s="126">
        <v>63</v>
      </c>
      <c r="C189" s="84"/>
      <c r="D189" s="126"/>
      <c r="E189" s="118">
        <v>0</v>
      </c>
      <c r="F189" s="118">
        <v>0</v>
      </c>
      <c r="G189" s="118">
        <v>0</v>
      </c>
      <c r="H189" s="118">
        <v>943</v>
      </c>
      <c r="I189" s="118">
        <v>5</v>
      </c>
      <c r="J189" s="118">
        <v>28</v>
      </c>
      <c r="K189" s="118">
        <v>216</v>
      </c>
      <c r="L189" s="118">
        <v>1</v>
      </c>
      <c r="M189" s="118">
        <v>0</v>
      </c>
      <c r="N189" s="118">
        <v>0</v>
      </c>
      <c r="O189" s="118">
        <v>0</v>
      </c>
      <c r="P189" s="118">
        <v>0</v>
      </c>
      <c r="Q189" s="120">
        <v>164.7</v>
      </c>
    </row>
    <row r="190" spans="1:17" x14ac:dyDescent="0.35">
      <c r="A190" s="125"/>
      <c r="B190" s="127"/>
      <c r="C190" s="85" t="s">
        <v>194</v>
      </c>
      <c r="D190" s="127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21"/>
    </row>
    <row r="191" spans="1:17" ht="15" thickBot="1" x14ac:dyDescent="0.4">
      <c r="A191" s="128"/>
      <c r="B191" s="129"/>
      <c r="C191" s="86" t="s">
        <v>1440</v>
      </c>
      <c r="D191" s="129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3"/>
    </row>
    <row r="192" spans="1:17" x14ac:dyDescent="0.35">
      <c r="A192" s="124"/>
      <c r="B192" s="126">
        <v>64</v>
      </c>
      <c r="C192" s="84"/>
      <c r="D192" s="126"/>
      <c r="E192" s="118">
        <v>0</v>
      </c>
      <c r="F192" s="118">
        <v>0</v>
      </c>
      <c r="G192" s="118">
        <v>0</v>
      </c>
      <c r="H192" s="118">
        <v>14</v>
      </c>
      <c r="I192" s="118">
        <v>0</v>
      </c>
      <c r="J192" s="118">
        <v>66</v>
      </c>
      <c r="K192" s="118">
        <v>797</v>
      </c>
      <c r="L192" s="118">
        <v>5</v>
      </c>
      <c r="M192" s="118">
        <v>0</v>
      </c>
      <c r="N192" s="118">
        <v>0</v>
      </c>
      <c r="O192" s="118">
        <v>0</v>
      </c>
      <c r="P192" s="118">
        <v>0</v>
      </c>
      <c r="Q192" s="120">
        <v>145.19999999999999</v>
      </c>
    </row>
    <row r="193" spans="1:17" x14ac:dyDescent="0.35">
      <c r="A193" s="125"/>
      <c r="B193" s="127"/>
      <c r="C193" s="85" t="s">
        <v>218</v>
      </c>
      <c r="D193" s="127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21"/>
    </row>
    <row r="194" spans="1:17" ht="15" thickBot="1" x14ac:dyDescent="0.4">
      <c r="A194" s="128"/>
      <c r="B194" s="129"/>
      <c r="C194" s="86" t="s">
        <v>1441</v>
      </c>
      <c r="D194" s="129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3"/>
    </row>
    <row r="195" spans="1:17" x14ac:dyDescent="0.35">
      <c r="A195" s="124"/>
      <c r="B195" s="126">
        <v>65</v>
      </c>
      <c r="C195" s="84"/>
      <c r="D195" s="126"/>
      <c r="E195" s="118">
        <v>0</v>
      </c>
      <c r="F195" s="118">
        <v>0</v>
      </c>
      <c r="G195" s="118">
        <v>0</v>
      </c>
      <c r="H195" s="118">
        <v>0</v>
      </c>
      <c r="I195" s="118">
        <v>0</v>
      </c>
      <c r="J195" s="118">
        <v>58</v>
      </c>
      <c r="K195" s="118">
        <v>800</v>
      </c>
      <c r="L195" s="118">
        <v>5</v>
      </c>
      <c r="M195" s="118">
        <v>0</v>
      </c>
      <c r="N195" s="118">
        <v>0</v>
      </c>
      <c r="O195" s="118">
        <v>0</v>
      </c>
      <c r="P195" s="118">
        <v>0</v>
      </c>
      <c r="Q195" s="120">
        <v>139.6</v>
      </c>
    </row>
    <row r="196" spans="1:17" x14ac:dyDescent="0.35">
      <c r="A196" s="125"/>
      <c r="B196" s="127"/>
      <c r="C196" s="85" t="s">
        <v>177</v>
      </c>
      <c r="D196" s="127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21"/>
    </row>
    <row r="197" spans="1:17" ht="15" thickBot="1" x14ac:dyDescent="0.4">
      <c r="A197" s="128"/>
      <c r="B197" s="129"/>
      <c r="C197" s="86" t="s">
        <v>1442</v>
      </c>
      <c r="D197" s="129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3"/>
    </row>
    <row r="198" spans="1:17" x14ac:dyDescent="0.35">
      <c r="A198" s="124"/>
      <c r="B198" s="126">
        <v>66</v>
      </c>
      <c r="C198" s="84"/>
      <c r="D198" s="126"/>
      <c r="E198" s="118">
        <v>0</v>
      </c>
      <c r="F198" s="118">
        <v>0</v>
      </c>
      <c r="G198" s="118">
        <v>0</v>
      </c>
      <c r="H198" s="118">
        <v>0</v>
      </c>
      <c r="I198" s="118">
        <v>0</v>
      </c>
      <c r="J198" s="118">
        <v>54</v>
      </c>
      <c r="K198" s="118">
        <v>690</v>
      </c>
      <c r="L198" s="118">
        <v>7</v>
      </c>
      <c r="M198" s="118">
        <v>0</v>
      </c>
      <c r="N198" s="118">
        <v>0</v>
      </c>
      <c r="O198" s="118">
        <v>0</v>
      </c>
      <c r="P198" s="118">
        <v>0</v>
      </c>
      <c r="Q198" s="120">
        <v>137.19999999999999</v>
      </c>
    </row>
    <row r="199" spans="1:17" x14ac:dyDescent="0.35">
      <c r="A199" s="125"/>
      <c r="B199" s="127"/>
      <c r="C199" s="85" t="s">
        <v>202</v>
      </c>
      <c r="D199" s="127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21"/>
    </row>
    <row r="200" spans="1:17" ht="15" thickBot="1" x14ac:dyDescent="0.4">
      <c r="A200" s="128"/>
      <c r="B200" s="129"/>
      <c r="C200" s="86" t="s">
        <v>1443</v>
      </c>
      <c r="D200" s="129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3"/>
    </row>
    <row r="201" spans="1:17" x14ac:dyDescent="0.35">
      <c r="A201" s="124"/>
      <c r="B201" s="126">
        <v>67</v>
      </c>
      <c r="C201" s="84"/>
      <c r="D201" s="126"/>
      <c r="E201" s="118">
        <v>0</v>
      </c>
      <c r="F201" s="118">
        <v>0</v>
      </c>
      <c r="G201" s="118">
        <v>0</v>
      </c>
      <c r="H201" s="118">
        <v>0</v>
      </c>
      <c r="I201" s="118">
        <v>0</v>
      </c>
      <c r="J201" s="118">
        <v>58</v>
      </c>
      <c r="K201" s="118">
        <v>734</v>
      </c>
      <c r="L201" s="118">
        <v>6</v>
      </c>
      <c r="M201" s="118">
        <v>0</v>
      </c>
      <c r="N201" s="118">
        <v>0</v>
      </c>
      <c r="O201" s="118">
        <v>0</v>
      </c>
      <c r="P201" s="118">
        <v>0</v>
      </c>
      <c r="Q201" s="120">
        <v>140.5</v>
      </c>
    </row>
    <row r="202" spans="1:17" x14ac:dyDescent="0.35">
      <c r="A202" s="125"/>
      <c r="B202" s="127"/>
      <c r="C202" s="85" t="s">
        <v>236</v>
      </c>
      <c r="D202" s="127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21"/>
    </row>
    <row r="203" spans="1:17" ht="15" thickBot="1" x14ac:dyDescent="0.4">
      <c r="A203" s="128"/>
      <c r="B203" s="129"/>
      <c r="C203" s="86" t="s">
        <v>1444</v>
      </c>
      <c r="D203" s="129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3"/>
    </row>
    <row r="204" spans="1:17" x14ac:dyDescent="0.35">
      <c r="A204" s="124"/>
      <c r="B204" s="126">
        <v>68</v>
      </c>
      <c r="C204" s="84"/>
      <c r="D204" s="126"/>
      <c r="E204" s="118">
        <v>3999</v>
      </c>
      <c r="F204" s="118">
        <v>25</v>
      </c>
      <c r="G204" s="118">
        <v>11</v>
      </c>
      <c r="H204" s="118">
        <v>612</v>
      </c>
      <c r="I204" s="118">
        <v>5</v>
      </c>
      <c r="J204" s="118">
        <v>0</v>
      </c>
      <c r="K204" s="118">
        <v>0</v>
      </c>
      <c r="L204" s="118">
        <v>0</v>
      </c>
      <c r="M204" s="118">
        <v>0</v>
      </c>
      <c r="N204" s="118">
        <v>0</v>
      </c>
      <c r="O204" s="118">
        <v>0</v>
      </c>
      <c r="P204" s="118">
        <v>0</v>
      </c>
      <c r="Q204" s="120">
        <v>323.39999999999998</v>
      </c>
    </row>
    <row r="205" spans="1:17" x14ac:dyDescent="0.35">
      <c r="A205" s="125"/>
      <c r="B205" s="127"/>
      <c r="C205" s="85" t="s">
        <v>187</v>
      </c>
      <c r="D205" s="127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21"/>
    </row>
    <row r="206" spans="1:17" ht="15" thickBot="1" x14ac:dyDescent="0.4">
      <c r="A206" s="128"/>
      <c r="B206" s="129"/>
      <c r="C206" s="86" t="s">
        <v>1445</v>
      </c>
      <c r="D206" s="129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3"/>
    </row>
    <row r="207" spans="1:17" x14ac:dyDescent="0.35">
      <c r="A207" s="124"/>
      <c r="B207" s="126">
        <v>69</v>
      </c>
      <c r="C207" s="84"/>
      <c r="D207" s="126"/>
      <c r="E207" s="118">
        <v>4635</v>
      </c>
      <c r="F207" s="118">
        <v>31</v>
      </c>
      <c r="G207" s="118">
        <v>8</v>
      </c>
      <c r="H207" s="118">
        <v>116</v>
      </c>
      <c r="I207" s="118">
        <v>1</v>
      </c>
      <c r="J207" s="118">
        <v>0</v>
      </c>
      <c r="K207" s="118">
        <v>0</v>
      </c>
      <c r="L207" s="118">
        <v>0</v>
      </c>
      <c r="M207" s="118">
        <v>0</v>
      </c>
      <c r="N207" s="118">
        <v>0</v>
      </c>
      <c r="O207" s="118">
        <v>0</v>
      </c>
      <c r="P207" s="118">
        <v>0</v>
      </c>
      <c r="Q207" s="120">
        <v>307.5</v>
      </c>
    </row>
    <row r="208" spans="1:17" x14ac:dyDescent="0.35">
      <c r="A208" s="125"/>
      <c r="B208" s="127"/>
      <c r="C208" s="85" t="s">
        <v>221</v>
      </c>
      <c r="D208" s="127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21"/>
    </row>
    <row r="209" spans="1:17" ht="15" thickBot="1" x14ac:dyDescent="0.4">
      <c r="A209" s="128"/>
      <c r="B209" s="129"/>
      <c r="C209" s="86" t="s">
        <v>1446</v>
      </c>
      <c r="D209" s="129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3"/>
    </row>
    <row r="210" spans="1:17" x14ac:dyDescent="0.35">
      <c r="A210" s="124"/>
      <c r="B210" s="126">
        <v>70</v>
      </c>
      <c r="C210" s="84"/>
      <c r="D210" s="126"/>
      <c r="E210" s="118">
        <v>4002</v>
      </c>
      <c r="F210" s="118">
        <v>30</v>
      </c>
      <c r="G210" s="118">
        <v>7</v>
      </c>
      <c r="H210" s="118">
        <v>258</v>
      </c>
      <c r="I210" s="118">
        <v>2</v>
      </c>
      <c r="J210" s="118">
        <v>0</v>
      </c>
      <c r="K210" s="118">
        <v>0</v>
      </c>
      <c r="L210" s="118">
        <v>0</v>
      </c>
      <c r="M210" s="118">
        <v>0</v>
      </c>
      <c r="N210" s="118">
        <v>0</v>
      </c>
      <c r="O210" s="118">
        <v>0</v>
      </c>
      <c r="P210" s="118">
        <v>0</v>
      </c>
      <c r="Q210" s="120">
        <v>300.2</v>
      </c>
    </row>
    <row r="211" spans="1:17" x14ac:dyDescent="0.35">
      <c r="A211" s="125"/>
      <c r="B211" s="127"/>
      <c r="C211" s="85" t="s">
        <v>170</v>
      </c>
      <c r="D211" s="127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21"/>
    </row>
    <row r="212" spans="1:17" ht="15" thickBot="1" x14ac:dyDescent="0.4">
      <c r="A212" s="128"/>
      <c r="B212" s="129"/>
      <c r="C212" s="86" t="s">
        <v>1447</v>
      </c>
      <c r="D212" s="129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3"/>
    </row>
    <row r="213" spans="1:17" x14ac:dyDescent="0.35">
      <c r="A213" s="124"/>
      <c r="B213" s="126">
        <v>71</v>
      </c>
      <c r="C213" s="84"/>
      <c r="D213" s="126"/>
      <c r="E213" s="118">
        <v>0</v>
      </c>
      <c r="F213" s="118">
        <v>0</v>
      </c>
      <c r="G213" s="118">
        <v>0</v>
      </c>
      <c r="H213" s="118">
        <v>31</v>
      </c>
      <c r="I213" s="118">
        <v>0</v>
      </c>
      <c r="J213" s="118">
        <v>74</v>
      </c>
      <c r="K213" s="118">
        <v>953</v>
      </c>
      <c r="L213" s="118">
        <v>6</v>
      </c>
      <c r="M213" s="118">
        <v>0</v>
      </c>
      <c r="N213" s="118">
        <v>0</v>
      </c>
      <c r="O213" s="118">
        <v>0</v>
      </c>
      <c r="P213" s="118">
        <v>0</v>
      </c>
      <c r="Q213" s="120">
        <v>169.4</v>
      </c>
    </row>
    <row r="214" spans="1:17" x14ac:dyDescent="0.35">
      <c r="A214" s="125"/>
      <c r="B214" s="127"/>
      <c r="C214" s="85" t="s">
        <v>244</v>
      </c>
      <c r="D214" s="127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21"/>
    </row>
    <row r="215" spans="1:17" ht="15" thickBot="1" x14ac:dyDescent="0.4">
      <c r="A215" s="128"/>
      <c r="B215" s="129"/>
      <c r="C215" s="86" t="s">
        <v>1448</v>
      </c>
      <c r="D215" s="129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3"/>
    </row>
    <row r="216" spans="1:17" x14ac:dyDescent="0.35">
      <c r="A216" s="124"/>
      <c r="B216" s="126">
        <v>72</v>
      </c>
      <c r="C216" s="84"/>
      <c r="D216" s="126"/>
      <c r="E216" s="118">
        <v>0</v>
      </c>
      <c r="F216" s="118">
        <v>0</v>
      </c>
      <c r="G216" s="118">
        <v>0</v>
      </c>
      <c r="H216" s="118">
        <v>27</v>
      </c>
      <c r="I216" s="118">
        <v>0</v>
      </c>
      <c r="J216" s="118">
        <v>70</v>
      </c>
      <c r="K216" s="118">
        <v>832</v>
      </c>
      <c r="L216" s="118">
        <v>6</v>
      </c>
      <c r="M216" s="118">
        <v>0</v>
      </c>
      <c r="N216" s="118">
        <v>0</v>
      </c>
      <c r="O216" s="118">
        <v>0</v>
      </c>
      <c r="P216" s="118">
        <v>0</v>
      </c>
      <c r="Q216" s="120">
        <v>155.9</v>
      </c>
    </row>
    <row r="217" spans="1:17" x14ac:dyDescent="0.35">
      <c r="A217" s="125"/>
      <c r="B217" s="127"/>
      <c r="C217" s="85" t="s">
        <v>206</v>
      </c>
      <c r="D217" s="127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21"/>
    </row>
    <row r="218" spans="1:17" ht="15" thickBot="1" x14ac:dyDescent="0.4">
      <c r="A218" s="128"/>
      <c r="B218" s="129"/>
      <c r="C218" s="86" t="s">
        <v>1392</v>
      </c>
      <c r="D218" s="129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3"/>
    </row>
    <row r="219" spans="1:17" x14ac:dyDescent="0.35">
      <c r="A219" s="124"/>
      <c r="B219" s="126">
        <v>73</v>
      </c>
      <c r="C219" s="84"/>
      <c r="D219" s="126"/>
      <c r="E219" s="118">
        <v>0</v>
      </c>
      <c r="F219" s="118">
        <v>0</v>
      </c>
      <c r="G219" s="118">
        <v>0</v>
      </c>
      <c r="H219" s="118">
        <v>23</v>
      </c>
      <c r="I219" s="118">
        <v>0</v>
      </c>
      <c r="J219" s="118">
        <v>57</v>
      </c>
      <c r="K219" s="118">
        <v>870</v>
      </c>
      <c r="L219" s="118">
        <v>7</v>
      </c>
      <c r="M219" s="118">
        <v>0</v>
      </c>
      <c r="N219" s="118">
        <v>0</v>
      </c>
      <c r="O219" s="118">
        <v>0</v>
      </c>
      <c r="P219" s="118">
        <v>0</v>
      </c>
      <c r="Q219" s="120">
        <v>161.5</v>
      </c>
    </row>
    <row r="220" spans="1:17" x14ac:dyDescent="0.35">
      <c r="A220" s="125"/>
      <c r="B220" s="127"/>
      <c r="C220" s="85" t="s">
        <v>200</v>
      </c>
      <c r="D220" s="127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21"/>
    </row>
    <row r="221" spans="1:17" ht="15" thickBot="1" x14ac:dyDescent="0.4">
      <c r="A221" s="128"/>
      <c r="B221" s="129"/>
      <c r="C221" s="86" t="s">
        <v>1449</v>
      </c>
      <c r="D221" s="129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3"/>
    </row>
    <row r="222" spans="1:17" x14ac:dyDescent="0.35">
      <c r="A222" s="124"/>
      <c r="B222" s="126">
        <v>74</v>
      </c>
      <c r="C222" s="84"/>
      <c r="D222" s="126"/>
      <c r="E222" s="118">
        <v>0</v>
      </c>
      <c r="F222" s="118">
        <v>0</v>
      </c>
      <c r="G222" s="118">
        <v>0</v>
      </c>
      <c r="H222" s="118">
        <v>52</v>
      </c>
      <c r="I222" s="118">
        <v>0</v>
      </c>
      <c r="J222" s="118">
        <v>73</v>
      </c>
      <c r="K222" s="118">
        <v>835</v>
      </c>
      <c r="L222" s="118">
        <v>4</v>
      </c>
      <c r="M222" s="118">
        <v>0</v>
      </c>
      <c r="N222" s="118">
        <v>0</v>
      </c>
      <c r="O222" s="118">
        <v>0</v>
      </c>
      <c r="P222" s="118">
        <v>0</v>
      </c>
      <c r="Q222" s="120">
        <v>155</v>
      </c>
    </row>
    <row r="223" spans="1:17" x14ac:dyDescent="0.35">
      <c r="A223" s="125"/>
      <c r="B223" s="127"/>
      <c r="C223" s="85" t="s">
        <v>267</v>
      </c>
      <c r="D223" s="127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21"/>
    </row>
    <row r="224" spans="1:17" ht="15" thickBot="1" x14ac:dyDescent="0.4">
      <c r="A224" s="128"/>
      <c r="B224" s="129"/>
      <c r="C224" s="86" t="s">
        <v>1450</v>
      </c>
      <c r="D224" s="129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3"/>
    </row>
    <row r="225" spans="1:17" x14ac:dyDescent="0.35">
      <c r="A225" s="124"/>
      <c r="B225" s="126">
        <v>75</v>
      </c>
      <c r="C225" s="84"/>
      <c r="D225" s="126"/>
      <c r="E225" s="118">
        <v>0</v>
      </c>
      <c r="F225" s="118">
        <v>0</v>
      </c>
      <c r="G225" s="118">
        <v>0</v>
      </c>
      <c r="H225" s="118">
        <v>0</v>
      </c>
      <c r="I225" s="118">
        <v>0</v>
      </c>
      <c r="J225" s="118">
        <v>52</v>
      </c>
      <c r="K225" s="118">
        <v>747</v>
      </c>
      <c r="L225" s="118">
        <v>5</v>
      </c>
      <c r="M225" s="118">
        <v>0</v>
      </c>
      <c r="N225" s="118">
        <v>0</v>
      </c>
      <c r="O225" s="118">
        <v>0</v>
      </c>
      <c r="P225" s="118">
        <v>0</v>
      </c>
      <c r="Q225" s="120">
        <v>129.4</v>
      </c>
    </row>
    <row r="226" spans="1:17" x14ac:dyDescent="0.35">
      <c r="A226" s="125"/>
      <c r="B226" s="127"/>
      <c r="C226" s="85" t="s">
        <v>1451</v>
      </c>
      <c r="D226" s="127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21"/>
    </row>
    <row r="227" spans="1:17" ht="15" thickBot="1" x14ac:dyDescent="0.4">
      <c r="A227" s="128"/>
      <c r="B227" s="129"/>
      <c r="C227" s="86" t="s">
        <v>1388</v>
      </c>
      <c r="D227" s="129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3"/>
    </row>
    <row r="228" spans="1:17" x14ac:dyDescent="0.35">
      <c r="A228" s="124"/>
      <c r="B228" s="126">
        <v>76</v>
      </c>
      <c r="C228" s="84"/>
      <c r="D228" s="126"/>
      <c r="E228" s="118">
        <v>0</v>
      </c>
      <c r="F228" s="118">
        <v>0</v>
      </c>
      <c r="G228" s="118">
        <v>0</v>
      </c>
      <c r="H228" s="118">
        <v>0</v>
      </c>
      <c r="I228" s="118">
        <v>0</v>
      </c>
      <c r="J228" s="118">
        <v>59</v>
      </c>
      <c r="K228" s="118">
        <v>841</v>
      </c>
      <c r="L228" s="118">
        <v>7</v>
      </c>
      <c r="M228" s="118">
        <v>0</v>
      </c>
      <c r="N228" s="118">
        <v>0</v>
      </c>
      <c r="O228" s="118">
        <v>0</v>
      </c>
      <c r="P228" s="118">
        <v>0</v>
      </c>
      <c r="Q228" s="120">
        <v>153.19999999999999</v>
      </c>
    </row>
    <row r="229" spans="1:17" x14ac:dyDescent="0.35">
      <c r="A229" s="125"/>
      <c r="B229" s="127"/>
      <c r="C229" s="85" t="s">
        <v>1507</v>
      </c>
      <c r="D229" s="127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21"/>
    </row>
    <row r="230" spans="1:17" ht="15" thickBot="1" x14ac:dyDescent="0.4">
      <c r="A230" s="128"/>
      <c r="B230" s="129"/>
      <c r="C230" s="86" t="s">
        <v>1420</v>
      </c>
      <c r="D230" s="129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3"/>
    </row>
    <row r="231" spans="1:17" x14ac:dyDescent="0.35">
      <c r="A231" s="124"/>
      <c r="B231" s="126">
        <v>77</v>
      </c>
      <c r="C231" s="84"/>
      <c r="D231" s="126"/>
      <c r="E231" s="118">
        <v>0</v>
      </c>
      <c r="F231" s="118">
        <v>0</v>
      </c>
      <c r="G231" s="118">
        <v>0</v>
      </c>
      <c r="H231" s="118">
        <v>22</v>
      </c>
      <c r="I231" s="118">
        <v>0</v>
      </c>
      <c r="J231" s="118">
        <v>62</v>
      </c>
      <c r="K231" s="118">
        <v>820</v>
      </c>
      <c r="L231" s="118">
        <v>4</v>
      </c>
      <c r="M231" s="118">
        <v>0</v>
      </c>
      <c r="N231" s="118">
        <v>0</v>
      </c>
      <c r="O231" s="118">
        <v>0</v>
      </c>
      <c r="P231" s="118">
        <v>0</v>
      </c>
      <c r="Q231" s="120">
        <v>139.4</v>
      </c>
    </row>
    <row r="232" spans="1:17" x14ac:dyDescent="0.35">
      <c r="A232" s="125"/>
      <c r="B232" s="127"/>
      <c r="C232" s="85" t="s">
        <v>249</v>
      </c>
      <c r="D232" s="127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21"/>
    </row>
    <row r="233" spans="1:17" ht="15" thickBot="1" x14ac:dyDescent="0.4">
      <c r="A233" s="128"/>
      <c r="B233" s="129"/>
      <c r="C233" s="86" t="s">
        <v>1452</v>
      </c>
      <c r="D233" s="129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3"/>
    </row>
    <row r="234" spans="1:17" x14ac:dyDescent="0.35">
      <c r="A234" s="124"/>
      <c r="B234" s="126">
        <v>78</v>
      </c>
      <c r="C234" s="84"/>
      <c r="D234" s="126"/>
      <c r="E234" s="118">
        <v>0</v>
      </c>
      <c r="F234" s="118">
        <v>0</v>
      </c>
      <c r="G234" s="118">
        <v>0</v>
      </c>
      <c r="H234" s="118">
        <v>13</v>
      </c>
      <c r="I234" s="118">
        <v>0</v>
      </c>
      <c r="J234" s="118">
        <v>71</v>
      </c>
      <c r="K234" s="118">
        <v>875</v>
      </c>
      <c r="L234" s="118">
        <v>4</v>
      </c>
      <c r="M234" s="118">
        <v>0</v>
      </c>
      <c r="N234" s="118">
        <v>0</v>
      </c>
      <c r="O234" s="118">
        <v>0</v>
      </c>
      <c r="P234" s="118">
        <v>0</v>
      </c>
      <c r="Q234" s="120">
        <v>145.6</v>
      </c>
    </row>
    <row r="235" spans="1:17" x14ac:dyDescent="0.35">
      <c r="A235" s="125"/>
      <c r="B235" s="127"/>
      <c r="C235" s="85" t="s">
        <v>325</v>
      </c>
      <c r="D235" s="127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21"/>
    </row>
    <row r="236" spans="1:17" ht="15" thickBot="1" x14ac:dyDescent="0.4">
      <c r="A236" s="128"/>
      <c r="B236" s="129"/>
      <c r="C236" s="86" t="s">
        <v>1453</v>
      </c>
      <c r="D236" s="129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3"/>
    </row>
    <row r="237" spans="1:17" x14ac:dyDescent="0.35">
      <c r="A237" s="124"/>
      <c r="B237" s="126">
        <v>79</v>
      </c>
      <c r="C237" s="84"/>
      <c r="D237" s="126"/>
      <c r="E237" s="118">
        <v>0</v>
      </c>
      <c r="F237" s="118">
        <v>0</v>
      </c>
      <c r="G237" s="118">
        <v>0</v>
      </c>
      <c r="H237" s="118">
        <v>632</v>
      </c>
      <c r="I237" s="118">
        <v>4</v>
      </c>
      <c r="J237" s="118">
        <v>33</v>
      </c>
      <c r="K237" s="118">
        <v>330</v>
      </c>
      <c r="L237" s="118">
        <v>2</v>
      </c>
      <c r="M237" s="118">
        <v>0</v>
      </c>
      <c r="N237" s="118">
        <v>0</v>
      </c>
      <c r="O237" s="118">
        <v>0</v>
      </c>
      <c r="P237" s="118">
        <v>0</v>
      </c>
      <c r="Q237" s="120">
        <v>150.80000000000001</v>
      </c>
    </row>
    <row r="238" spans="1:17" x14ac:dyDescent="0.35">
      <c r="A238" s="125"/>
      <c r="B238" s="127"/>
      <c r="C238" s="85" t="s">
        <v>198</v>
      </c>
      <c r="D238" s="127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21"/>
    </row>
    <row r="239" spans="1:17" ht="15" thickBot="1" x14ac:dyDescent="0.4">
      <c r="A239" s="128"/>
      <c r="B239" s="129"/>
      <c r="C239" s="86" t="s">
        <v>1454</v>
      </c>
      <c r="D239" s="129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3"/>
    </row>
    <row r="240" spans="1:17" x14ac:dyDescent="0.35">
      <c r="A240" s="124"/>
      <c r="B240" s="126">
        <v>80</v>
      </c>
      <c r="C240" s="84"/>
      <c r="D240" s="126"/>
      <c r="E240" s="118">
        <v>0</v>
      </c>
      <c r="F240" s="118">
        <v>0</v>
      </c>
      <c r="G240" s="118">
        <v>0</v>
      </c>
      <c r="H240" s="118">
        <v>676</v>
      </c>
      <c r="I240" s="118">
        <v>4</v>
      </c>
      <c r="J240" s="118">
        <v>30</v>
      </c>
      <c r="K240" s="118">
        <v>238</v>
      </c>
      <c r="L240" s="118">
        <v>1</v>
      </c>
      <c r="M240" s="118">
        <v>0</v>
      </c>
      <c r="N240" s="118">
        <v>0</v>
      </c>
      <c r="O240" s="118">
        <v>0</v>
      </c>
      <c r="P240" s="118">
        <v>0</v>
      </c>
      <c r="Q240" s="120">
        <v>139.4</v>
      </c>
    </row>
    <row r="241" spans="1:17" x14ac:dyDescent="0.35">
      <c r="A241" s="125"/>
      <c r="B241" s="127"/>
      <c r="C241" s="85" t="s">
        <v>353</v>
      </c>
      <c r="D241" s="127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21"/>
    </row>
    <row r="242" spans="1:17" ht="15" thickBot="1" x14ac:dyDescent="0.4">
      <c r="A242" s="128"/>
      <c r="B242" s="129"/>
      <c r="C242" s="86" t="s">
        <v>1455</v>
      </c>
      <c r="D242" s="129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3"/>
    </row>
    <row r="243" spans="1:17" x14ac:dyDescent="0.35">
      <c r="A243" s="124"/>
      <c r="B243" s="126">
        <v>81</v>
      </c>
      <c r="C243" s="84"/>
      <c r="D243" s="126"/>
      <c r="E243" s="118">
        <v>0</v>
      </c>
      <c r="F243" s="118">
        <v>0</v>
      </c>
      <c r="G243" s="118">
        <v>0</v>
      </c>
      <c r="H243" s="118">
        <v>439</v>
      </c>
      <c r="I243" s="118">
        <v>2</v>
      </c>
      <c r="J243" s="118">
        <v>37</v>
      </c>
      <c r="K243" s="118">
        <v>326</v>
      </c>
      <c r="L243" s="118">
        <v>2</v>
      </c>
      <c r="M243" s="118">
        <v>0</v>
      </c>
      <c r="N243" s="118">
        <v>0</v>
      </c>
      <c r="O243" s="118">
        <v>0</v>
      </c>
      <c r="P243" s="118">
        <v>0</v>
      </c>
      <c r="Q243" s="120">
        <v>118.8</v>
      </c>
    </row>
    <row r="244" spans="1:17" x14ac:dyDescent="0.35">
      <c r="A244" s="125"/>
      <c r="B244" s="127"/>
      <c r="C244" s="85" t="s">
        <v>331</v>
      </c>
      <c r="D244" s="127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21"/>
    </row>
    <row r="245" spans="1:17" ht="15" thickBot="1" x14ac:dyDescent="0.4">
      <c r="A245" s="128"/>
      <c r="B245" s="129"/>
      <c r="C245" s="86" t="s">
        <v>1407</v>
      </c>
      <c r="D245" s="129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3"/>
    </row>
    <row r="246" spans="1:17" x14ac:dyDescent="0.35">
      <c r="A246" s="124"/>
      <c r="B246" s="126">
        <v>82</v>
      </c>
      <c r="C246" s="84"/>
      <c r="D246" s="126"/>
      <c r="E246" s="118">
        <v>0</v>
      </c>
      <c r="F246" s="118">
        <v>0</v>
      </c>
      <c r="G246" s="118">
        <v>0</v>
      </c>
      <c r="H246" s="118">
        <v>435</v>
      </c>
      <c r="I246" s="118">
        <v>2</v>
      </c>
      <c r="J246" s="118">
        <v>40</v>
      </c>
      <c r="K246" s="118">
        <v>364</v>
      </c>
      <c r="L246" s="118">
        <v>2</v>
      </c>
      <c r="M246" s="118">
        <v>0</v>
      </c>
      <c r="N246" s="118">
        <v>0</v>
      </c>
      <c r="O246" s="118">
        <v>0</v>
      </c>
      <c r="P246" s="118">
        <v>0</v>
      </c>
      <c r="Q246" s="120">
        <v>119.4</v>
      </c>
    </row>
    <row r="247" spans="1:17" x14ac:dyDescent="0.35">
      <c r="A247" s="125"/>
      <c r="B247" s="127"/>
      <c r="C247" s="85" t="s">
        <v>1508</v>
      </c>
      <c r="D247" s="127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21"/>
    </row>
    <row r="248" spans="1:17" ht="15" thickBot="1" x14ac:dyDescent="0.4">
      <c r="A248" s="128"/>
      <c r="B248" s="129"/>
      <c r="C248" s="86" t="s">
        <v>1440</v>
      </c>
      <c r="D248" s="129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3"/>
    </row>
    <row r="249" spans="1:17" x14ac:dyDescent="0.35">
      <c r="A249" s="124"/>
      <c r="B249" s="126">
        <v>83</v>
      </c>
      <c r="C249" s="84"/>
      <c r="D249" s="126"/>
      <c r="E249" s="118">
        <v>0</v>
      </c>
      <c r="F249" s="118">
        <v>0</v>
      </c>
      <c r="G249" s="118">
        <v>0</v>
      </c>
      <c r="H249" s="118">
        <v>657</v>
      </c>
      <c r="I249" s="118">
        <v>5</v>
      </c>
      <c r="J249" s="118">
        <v>25</v>
      </c>
      <c r="K249" s="118">
        <v>190</v>
      </c>
      <c r="L249" s="118">
        <v>1</v>
      </c>
      <c r="M249" s="118">
        <v>0</v>
      </c>
      <c r="N249" s="118">
        <v>0</v>
      </c>
      <c r="O249" s="118">
        <v>0</v>
      </c>
      <c r="P249" s="118">
        <v>0</v>
      </c>
      <c r="Q249" s="120">
        <v>128.69999999999999</v>
      </c>
    </row>
    <row r="250" spans="1:17" x14ac:dyDescent="0.35">
      <c r="A250" s="125"/>
      <c r="B250" s="127"/>
      <c r="C250" s="85" t="s">
        <v>259</v>
      </c>
      <c r="D250" s="127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21"/>
    </row>
    <row r="251" spans="1:17" ht="15" thickBot="1" x14ac:dyDescent="0.4">
      <c r="A251" s="128"/>
      <c r="B251" s="129"/>
      <c r="C251" s="86" t="s">
        <v>1438</v>
      </c>
      <c r="D251" s="129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3"/>
    </row>
    <row r="252" spans="1:17" x14ac:dyDescent="0.35">
      <c r="A252" s="124"/>
      <c r="B252" s="126">
        <v>84</v>
      </c>
      <c r="C252" s="84"/>
      <c r="D252" s="126"/>
      <c r="E252" s="118">
        <v>0</v>
      </c>
      <c r="F252" s="118">
        <v>0</v>
      </c>
      <c r="G252" s="118">
        <v>0</v>
      </c>
      <c r="H252" s="118">
        <v>630</v>
      </c>
      <c r="I252" s="118">
        <v>3</v>
      </c>
      <c r="J252" s="118">
        <v>25</v>
      </c>
      <c r="K252" s="118">
        <v>202</v>
      </c>
      <c r="L252" s="118">
        <v>1</v>
      </c>
      <c r="M252" s="118">
        <v>0</v>
      </c>
      <c r="N252" s="118">
        <v>0</v>
      </c>
      <c r="O252" s="118">
        <v>0</v>
      </c>
      <c r="P252" s="118">
        <v>0</v>
      </c>
      <c r="Q252" s="120">
        <v>122.6</v>
      </c>
    </row>
    <row r="253" spans="1:17" x14ac:dyDescent="0.35">
      <c r="A253" s="125"/>
      <c r="B253" s="127"/>
      <c r="C253" s="85" t="s">
        <v>238</v>
      </c>
      <c r="D253" s="127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21"/>
    </row>
    <row r="254" spans="1:17" ht="15" thickBot="1" x14ac:dyDescent="0.4">
      <c r="A254" s="128"/>
      <c r="B254" s="129"/>
      <c r="C254" s="86" t="s">
        <v>1414</v>
      </c>
      <c r="D254" s="129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3"/>
    </row>
    <row r="255" spans="1:17" x14ac:dyDescent="0.35">
      <c r="A255" s="124"/>
      <c r="B255" s="126">
        <v>85</v>
      </c>
      <c r="C255" s="84"/>
      <c r="D255" s="126"/>
      <c r="E255" s="118">
        <v>0</v>
      </c>
      <c r="F255" s="118">
        <v>0</v>
      </c>
      <c r="G255" s="118">
        <v>0</v>
      </c>
      <c r="H255" s="118">
        <v>339</v>
      </c>
      <c r="I255" s="118">
        <v>2</v>
      </c>
      <c r="J255" s="118">
        <v>45</v>
      </c>
      <c r="K255" s="118">
        <v>339</v>
      </c>
      <c r="L255" s="118">
        <v>2</v>
      </c>
      <c r="M255" s="118">
        <v>0</v>
      </c>
      <c r="N255" s="118">
        <v>0</v>
      </c>
      <c r="O255" s="118">
        <v>0</v>
      </c>
      <c r="P255" s="118">
        <v>0</v>
      </c>
      <c r="Q255" s="120">
        <v>115.4</v>
      </c>
    </row>
    <row r="256" spans="1:17" x14ac:dyDescent="0.35">
      <c r="A256" s="125"/>
      <c r="B256" s="127"/>
      <c r="C256" s="85" t="s">
        <v>309</v>
      </c>
      <c r="D256" s="127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21"/>
    </row>
    <row r="257" spans="1:17" ht="15" thickBot="1" x14ac:dyDescent="0.4">
      <c r="A257" s="128"/>
      <c r="B257" s="129"/>
      <c r="C257" s="86" t="s">
        <v>1415</v>
      </c>
      <c r="D257" s="129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3"/>
    </row>
    <row r="258" spans="1:17" x14ac:dyDescent="0.35">
      <c r="A258" s="124"/>
      <c r="B258" s="126">
        <v>86</v>
      </c>
      <c r="C258" s="84"/>
      <c r="D258" s="126"/>
      <c r="E258" s="118">
        <v>3861</v>
      </c>
      <c r="F258" s="118">
        <v>24</v>
      </c>
      <c r="G258" s="118">
        <v>12</v>
      </c>
      <c r="H258" s="118">
        <v>508</v>
      </c>
      <c r="I258" s="118">
        <v>5</v>
      </c>
      <c r="J258" s="118">
        <v>0</v>
      </c>
      <c r="K258" s="118">
        <v>0</v>
      </c>
      <c r="L258" s="118">
        <v>0</v>
      </c>
      <c r="M258" s="118">
        <v>0</v>
      </c>
      <c r="N258" s="118">
        <v>0</v>
      </c>
      <c r="O258" s="118">
        <v>0</v>
      </c>
      <c r="P258" s="118">
        <v>0</v>
      </c>
      <c r="Q258" s="120">
        <v>303</v>
      </c>
    </row>
    <row r="259" spans="1:17" x14ac:dyDescent="0.35">
      <c r="A259" s="125"/>
      <c r="B259" s="127"/>
      <c r="C259" s="85" t="s">
        <v>240</v>
      </c>
      <c r="D259" s="127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21"/>
    </row>
    <row r="260" spans="1:17" ht="15" thickBot="1" x14ac:dyDescent="0.4">
      <c r="A260" s="128"/>
      <c r="B260" s="129"/>
      <c r="C260" s="86" t="s">
        <v>1456</v>
      </c>
      <c r="D260" s="129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3"/>
    </row>
    <row r="261" spans="1:17" x14ac:dyDescent="0.35">
      <c r="A261" s="124"/>
      <c r="B261" s="126">
        <v>87</v>
      </c>
      <c r="C261" s="84"/>
      <c r="D261" s="126"/>
      <c r="E261" s="118">
        <v>4178</v>
      </c>
      <c r="F261" s="118">
        <v>32</v>
      </c>
      <c r="G261" s="118">
        <v>15</v>
      </c>
      <c r="H261" s="118">
        <v>161</v>
      </c>
      <c r="I261" s="118">
        <v>1</v>
      </c>
      <c r="J261" s="118">
        <v>0</v>
      </c>
      <c r="K261" s="118">
        <v>0</v>
      </c>
      <c r="L261" s="118">
        <v>0</v>
      </c>
      <c r="M261" s="118">
        <v>0</v>
      </c>
      <c r="N261" s="118">
        <v>0</v>
      </c>
      <c r="O261" s="118">
        <v>0</v>
      </c>
      <c r="P261" s="118">
        <v>0</v>
      </c>
      <c r="Q261" s="120">
        <v>283.5</v>
      </c>
    </row>
    <row r="262" spans="1:17" x14ac:dyDescent="0.35">
      <c r="A262" s="125"/>
      <c r="B262" s="127"/>
      <c r="C262" s="85" t="s">
        <v>208</v>
      </c>
      <c r="D262" s="127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21"/>
    </row>
    <row r="263" spans="1:17" ht="15" thickBot="1" x14ac:dyDescent="0.4">
      <c r="A263" s="128"/>
      <c r="B263" s="129"/>
      <c r="C263" s="86" t="s">
        <v>1457</v>
      </c>
      <c r="D263" s="129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3"/>
    </row>
    <row r="264" spans="1:17" x14ac:dyDescent="0.35">
      <c r="A264" s="124"/>
      <c r="B264" s="126">
        <v>88</v>
      </c>
      <c r="C264" s="84"/>
      <c r="D264" s="126"/>
      <c r="E264" s="118">
        <v>4036</v>
      </c>
      <c r="F264" s="118">
        <v>31</v>
      </c>
      <c r="G264" s="118">
        <v>10</v>
      </c>
      <c r="H264" s="118">
        <v>208</v>
      </c>
      <c r="I264" s="118">
        <v>1</v>
      </c>
      <c r="J264" s="118">
        <v>0</v>
      </c>
      <c r="K264" s="118">
        <v>0</v>
      </c>
      <c r="L264" s="118">
        <v>0</v>
      </c>
      <c r="M264" s="118">
        <v>0</v>
      </c>
      <c r="N264" s="118">
        <v>0</v>
      </c>
      <c r="O264" s="118">
        <v>0</v>
      </c>
      <c r="P264" s="118">
        <v>0</v>
      </c>
      <c r="Q264" s="120">
        <v>291.10000000000002</v>
      </c>
    </row>
    <row r="265" spans="1:17" x14ac:dyDescent="0.35">
      <c r="A265" s="125"/>
      <c r="B265" s="127"/>
      <c r="C265" s="85" t="s">
        <v>265</v>
      </c>
      <c r="D265" s="127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21"/>
    </row>
    <row r="266" spans="1:17" ht="15" thickBot="1" x14ac:dyDescent="0.4">
      <c r="A266" s="128"/>
      <c r="B266" s="129"/>
      <c r="C266" s="86" t="s">
        <v>1458</v>
      </c>
      <c r="D266" s="129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3"/>
    </row>
    <row r="267" spans="1:17" x14ac:dyDescent="0.35">
      <c r="A267" s="124"/>
      <c r="B267" s="126">
        <v>89</v>
      </c>
      <c r="C267" s="84"/>
      <c r="D267" s="126"/>
      <c r="E267" s="118">
        <v>3841</v>
      </c>
      <c r="F267" s="118">
        <v>30</v>
      </c>
      <c r="G267" s="118">
        <v>12</v>
      </c>
      <c r="H267" s="118">
        <v>194</v>
      </c>
      <c r="I267" s="118">
        <v>1</v>
      </c>
      <c r="J267" s="118">
        <v>0</v>
      </c>
      <c r="K267" s="118">
        <v>0</v>
      </c>
      <c r="L267" s="118">
        <v>0</v>
      </c>
      <c r="M267" s="118">
        <v>0</v>
      </c>
      <c r="N267" s="118">
        <v>0</v>
      </c>
      <c r="O267" s="118">
        <v>0</v>
      </c>
      <c r="P267" s="118">
        <v>0</v>
      </c>
      <c r="Q267" s="120">
        <v>271.7</v>
      </c>
    </row>
    <row r="268" spans="1:17" x14ac:dyDescent="0.35">
      <c r="A268" s="125"/>
      <c r="B268" s="127"/>
      <c r="C268" s="85" t="s">
        <v>163</v>
      </c>
      <c r="D268" s="127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21"/>
    </row>
    <row r="269" spans="1:17" ht="15" thickBot="1" x14ac:dyDescent="0.4">
      <c r="A269" s="128"/>
      <c r="B269" s="129"/>
      <c r="C269" s="86" t="s">
        <v>1459</v>
      </c>
      <c r="D269" s="129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3"/>
    </row>
    <row r="270" spans="1:17" x14ac:dyDescent="0.35">
      <c r="A270" s="124"/>
      <c r="B270" s="126">
        <v>90</v>
      </c>
      <c r="C270" s="84"/>
      <c r="D270" s="126"/>
      <c r="E270" s="118">
        <v>0</v>
      </c>
      <c r="F270" s="118">
        <v>0</v>
      </c>
      <c r="G270" s="118">
        <v>0</v>
      </c>
      <c r="H270" s="118">
        <v>24</v>
      </c>
      <c r="I270" s="118">
        <v>0</v>
      </c>
      <c r="J270" s="118">
        <v>56</v>
      </c>
      <c r="K270" s="118">
        <v>746</v>
      </c>
      <c r="L270" s="118">
        <v>4</v>
      </c>
      <c r="M270" s="118">
        <v>0</v>
      </c>
      <c r="N270" s="118">
        <v>0</v>
      </c>
      <c r="O270" s="118">
        <v>0</v>
      </c>
      <c r="P270" s="118">
        <v>0</v>
      </c>
      <c r="Q270" s="120">
        <v>130.69999999999999</v>
      </c>
    </row>
    <row r="271" spans="1:17" x14ac:dyDescent="0.35">
      <c r="A271" s="125"/>
      <c r="B271" s="127"/>
      <c r="C271" s="85" t="s">
        <v>204</v>
      </c>
      <c r="D271" s="127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21"/>
    </row>
    <row r="272" spans="1:17" ht="15" thickBot="1" x14ac:dyDescent="0.4">
      <c r="A272" s="128"/>
      <c r="B272" s="129"/>
      <c r="C272" s="86" t="s">
        <v>1460</v>
      </c>
      <c r="D272" s="129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3"/>
    </row>
    <row r="273" spans="1:17" x14ac:dyDescent="0.35">
      <c r="A273" s="124"/>
      <c r="B273" s="126">
        <v>91</v>
      </c>
      <c r="C273" s="84"/>
      <c r="D273" s="126"/>
      <c r="E273" s="118">
        <v>0</v>
      </c>
      <c r="F273" s="118">
        <v>0</v>
      </c>
      <c r="G273" s="118">
        <v>0</v>
      </c>
      <c r="H273" s="118">
        <v>23</v>
      </c>
      <c r="I273" s="118">
        <v>0</v>
      </c>
      <c r="J273" s="118">
        <v>61</v>
      </c>
      <c r="K273" s="118">
        <v>747</v>
      </c>
      <c r="L273" s="118">
        <v>4</v>
      </c>
      <c r="M273" s="118">
        <v>0</v>
      </c>
      <c r="N273" s="118">
        <v>0</v>
      </c>
      <c r="O273" s="118">
        <v>0</v>
      </c>
      <c r="P273" s="118">
        <v>0</v>
      </c>
      <c r="Q273" s="120">
        <v>134.30000000000001</v>
      </c>
    </row>
    <row r="274" spans="1:17" x14ac:dyDescent="0.35">
      <c r="A274" s="125"/>
      <c r="B274" s="127"/>
      <c r="C274" s="85" t="s">
        <v>359</v>
      </c>
      <c r="D274" s="127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21"/>
    </row>
    <row r="275" spans="1:17" ht="15" thickBot="1" x14ac:dyDescent="0.4">
      <c r="A275" s="128"/>
      <c r="B275" s="129"/>
      <c r="C275" s="86" t="s">
        <v>1449</v>
      </c>
      <c r="D275" s="129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3"/>
    </row>
    <row r="276" spans="1:17" x14ac:dyDescent="0.35">
      <c r="A276" s="124"/>
      <c r="B276" s="126">
        <v>92</v>
      </c>
      <c r="C276" s="84"/>
      <c r="D276" s="126"/>
      <c r="E276" s="118">
        <v>0</v>
      </c>
      <c r="F276" s="118">
        <v>0</v>
      </c>
      <c r="G276" s="118">
        <v>0</v>
      </c>
      <c r="H276" s="118">
        <v>86</v>
      </c>
      <c r="I276" s="118">
        <v>1</v>
      </c>
      <c r="J276" s="118">
        <v>50</v>
      </c>
      <c r="K276" s="118">
        <v>622</v>
      </c>
      <c r="L276" s="118">
        <v>5</v>
      </c>
      <c r="M276" s="118">
        <v>0</v>
      </c>
      <c r="N276" s="118">
        <v>0</v>
      </c>
      <c r="O276" s="118">
        <v>0</v>
      </c>
      <c r="P276" s="118">
        <v>0</v>
      </c>
      <c r="Q276" s="120">
        <v>131.5</v>
      </c>
    </row>
    <row r="277" spans="1:17" x14ac:dyDescent="0.35">
      <c r="A277" s="125"/>
      <c r="B277" s="127"/>
      <c r="C277" s="85" t="s">
        <v>271</v>
      </c>
      <c r="D277" s="127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21"/>
    </row>
    <row r="278" spans="1:17" ht="15" thickBot="1" x14ac:dyDescent="0.4">
      <c r="A278" s="128"/>
      <c r="B278" s="129"/>
      <c r="C278" s="86" t="s">
        <v>1427</v>
      </c>
      <c r="D278" s="129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3"/>
    </row>
    <row r="279" spans="1:17" x14ac:dyDescent="0.35">
      <c r="A279" s="124"/>
      <c r="B279" s="126">
        <v>93</v>
      </c>
      <c r="C279" s="84"/>
      <c r="D279" s="126"/>
      <c r="E279" s="118">
        <v>0</v>
      </c>
      <c r="F279" s="118">
        <v>0</v>
      </c>
      <c r="G279" s="118">
        <v>0</v>
      </c>
      <c r="H279" s="118">
        <v>0</v>
      </c>
      <c r="I279" s="118">
        <v>0</v>
      </c>
      <c r="J279" s="118">
        <v>53</v>
      </c>
      <c r="K279" s="118">
        <v>886</v>
      </c>
      <c r="L279" s="118">
        <v>5</v>
      </c>
      <c r="M279" s="118">
        <v>0</v>
      </c>
      <c r="N279" s="118">
        <v>0</v>
      </c>
      <c r="O279" s="118">
        <v>0</v>
      </c>
      <c r="P279" s="118">
        <v>0</v>
      </c>
      <c r="Q279" s="120">
        <v>146.6</v>
      </c>
    </row>
    <row r="280" spans="1:17" x14ac:dyDescent="0.35">
      <c r="A280" s="125"/>
      <c r="B280" s="127"/>
      <c r="C280" s="85" t="s">
        <v>785</v>
      </c>
      <c r="D280" s="127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21"/>
    </row>
    <row r="281" spans="1:17" ht="15" thickBot="1" x14ac:dyDescent="0.4">
      <c r="A281" s="128"/>
      <c r="B281" s="129"/>
      <c r="C281" s="86" t="s">
        <v>1417</v>
      </c>
      <c r="D281" s="129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3"/>
    </row>
    <row r="282" spans="1:17" x14ac:dyDescent="0.35">
      <c r="A282" s="124"/>
      <c r="B282" s="126">
        <v>94</v>
      </c>
      <c r="C282" s="84"/>
      <c r="D282" s="126"/>
      <c r="E282" s="118">
        <v>0</v>
      </c>
      <c r="F282" s="118">
        <v>0</v>
      </c>
      <c r="G282" s="118">
        <v>0</v>
      </c>
      <c r="H282" s="118">
        <v>0</v>
      </c>
      <c r="I282" s="118">
        <v>0</v>
      </c>
      <c r="J282" s="118">
        <v>70</v>
      </c>
      <c r="K282" s="118">
        <v>771</v>
      </c>
      <c r="L282" s="118">
        <v>5</v>
      </c>
      <c r="M282" s="118">
        <v>0</v>
      </c>
      <c r="N282" s="118">
        <v>0</v>
      </c>
      <c r="O282" s="118">
        <v>0</v>
      </c>
      <c r="P282" s="118">
        <v>0</v>
      </c>
      <c r="Q282" s="120">
        <v>144.6</v>
      </c>
    </row>
    <row r="283" spans="1:17" x14ac:dyDescent="0.35">
      <c r="A283" s="125"/>
      <c r="B283" s="127"/>
      <c r="C283" s="85" t="s">
        <v>275</v>
      </c>
      <c r="D283" s="127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21"/>
    </row>
    <row r="284" spans="1:17" ht="15" thickBot="1" x14ac:dyDescent="0.4">
      <c r="A284" s="128"/>
      <c r="B284" s="129"/>
      <c r="C284" s="86" t="s">
        <v>1452</v>
      </c>
      <c r="D284" s="129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3"/>
    </row>
    <row r="285" spans="1:17" x14ac:dyDescent="0.35">
      <c r="A285" s="124"/>
      <c r="B285" s="126">
        <v>95</v>
      </c>
      <c r="C285" s="84"/>
      <c r="D285" s="126"/>
      <c r="E285" s="118">
        <v>0</v>
      </c>
      <c r="F285" s="118">
        <v>0</v>
      </c>
      <c r="G285" s="118">
        <v>0</v>
      </c>
      <c r="H285" s="118">
        <v>0</v>
      </c>
      <c r="I285" s="118">
        <v>0</v>
      </c>
      <c r="J285" s="118">
        <v>51</v>
      </c>
      <c r="K285" s="118">
        <v>769</v>
      </c>
      <c r="L285" s="118">
        <v>4</v>
      </c>
      <c r="M285" s="118">
        <v>0</v>
      </c>
      <c r="N285" s="118">
        <v>0</v>
      </c>
      <c r="O285" s="118">
        <v>0</v>
      </c>
      <c r="P285" s="118">
        <v>0</v>
      </c>
      <c r="Q285" s="120">
        <v>128.30000000000001</v>
      </c>
    </row>
    <row r="286" spans="1:17" x14ac:dyDescent="0.35">
      <c r="A286" s="125"/>
      <c r="B286" s="127"/>
      <c r="C286" s="85" t="s">
        <v>242</v>
      </c>
      <c r="D286" s="127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21"/>
    </row>
    <row r="287" spans="1:17" ht="15" thickBot="1" x14ac:dyDescent="0.4">
      <c r="A287" s="128"/>
      <c r="B287" s="129"/>
      <c r="C287" s="86" t="s">
        <v>1453</v>
      </c>
      <c r="D287" s="129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3"/>
    </row>
    <row r="288" spans="1:17" x14ac:dyDescent="0.35">
      <c r="A288" s="124"/>
      <c r="B288" s="126">
        <v>96</v>
      </c>
      <c r="C288" s="84"/>
      <c r="D288" s="126"/>
      <c r="E288" s="118">
        <v>0</v>
      </c>
      <c r="F288" s="118">
        <v>0</v>
      </c>
      <c r="G288" s="118">
        <v>0</v>
      </c>
      <c r="H288" s="118">
        <v>37</v>
      </c>
      <c r="I288" s="118">
        <v>0</v>
      </c>
      <c r="J288" s="118">
        <v>59</v>
      </c>
      <c r="K288" s="118">
        <v>666</v>
      </c>
      <c r="L288" s="118">
        <v>4</v>
      </c>
      <c r="M288" s="118">
        <v>0</v>
      </c>
      <c r="N288" s="118">
        <v>0</v>
      </c>
      <c r="O288" s="118">
        <v>0</v>
      </c>
      <c r="P288" s="118">
        <v>0</v>
      </c>
      <c r="Q288" s="120">
        <v>123.4</v>
      </c>
    </row>
    <row r="289" spans="1:17" x14ac:dyDescent="0.35">
      <c r="A289" s="125"/>
      <c r="B289" s="127"/>
      <c r="C289" s="85" t="s">
        <v>279</v>
      </c>
      <c r="D289" s="127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21"/>
    </row>
    <row r="290" spans="1:17" ht="15" thickBot="1" x14ac:dyDescent="0.4">
      <c r="A290" s="128"/>
      <c r="B290" s="129"/>
      <c r="C290" s="86" t="s">
        <v>1388</v>
      </c>
      <c r="D290" s="129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3"/>
    </row>
    <row r="291" spans="1:17" x14ac:dyDescent="0.35">
      <c r="A291" s="124"/>
      <c r="B291" s="126">
        <v>97</v>
      </c>
      <c r="C291" s="84"/>
      <c r="D291" s="126"/>
      <c r="E291" s="118">
        <v>0</v>
      </c>
      <c r="F291" s="118">
        <v>0</v>
      </c>
      <c r="G291" s="118">
        <v>0</v>
      </c>
      <c r="H291" s="118">
        <v>0</v>
      </c>
      <c r="I291" s="118">
        <v>0</v>
      </c>
      <c r="J291" s="118">
        <v>50</v>
      </c>
      <c r="K291" s="118">
        <v>752</v>
      </c>
      <c r="L291" s="118">
        <v>5</v>
      </c>
      <c r="M291" s="118">
        <v>0</v>
      </c>
      <c r="N291" s="118">
        <v>0</v>
      </c>
      <c r="O291" s="118">
        <v>0</v>
      </c>
      <c r="P291" s="118">
        <v>0</v>
      </c>
      <c r="Q291" s="120">
        <v>130.6</v>
      </c>
    </row>
    <row r="292" spans="1:17" x14ac:dyDescent="0.35">
      <c r="A292" s="125"/>
      <c r="B292" s="127"/>
      <c r="C292" s="85" t="s">
        <v>293</v>
      </c>
      <c r="D292" s="127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21"/>
    </row>
    <row r="293" spans="1:17" ht="15" thickBot="1" x14ac:dyDescent="0.4">
      <c r="A293" s="128"/>
      <c r="B293" s="129"/>
      <c r="C293" s="86" t="s">
        <v>1408</v>
      </c>
      <c r="D293" s="129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3"/>
    </row>
    <row r="294" spans="1:17" x14ac:dyDescent="0.35">
      <c r="A294" s="124"/>
      <c r="B294" s="126">
        <v>98</v>
      </c>
      <c r="C294" s="84"/>
      <c r="D294" s="126"/>
      <c r="E294" s="118">
        <v>0</v>
      </c>
      <c r="F294" s="118">
        <v>0</v>
      </c>
      <c r="G294" s="118">
        <v>0</v>
      </c>
      <c r="H294" s="118">
        <v>689</v>
      </c>
      <c r="I294" s="118">
        <v>5</v>
      </c>
      <c r="J294" s="118">
        <v>12</v>
      </c>
      <c r="K294" s="118">
        <v>92</v>
      </c>
      <c r="L294" s="118">
        <v>1</v>
      </c>
      <c r="M294" s="118">
        <v>0</v>
      </c>
      <c r="N294" s="118">
        <v>0</v>
      </c>
      <c r="O294" s="118">
        <v>0</v>
      </c>
      <c r="P294" s="118">
        <v>0</v>
      </c>
      <c r="Q294" s="120">
        <v>119.1</v>
      </c>
    </row>
    <row r="295" spans="1:17" x14ac:dyDescent="0.35">
      <c r="A295" s="125"/>
      <c r="B295" s="127"/>
      <c r="C295" s="85" t="s">
        <v>232</v>
      </c>
      <c r="D295" s="127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21"/>
    </row>
    <row r="296" spans="1:17" ht="15" thickBot="1" x14ac:dyDescent="0.4">
      <c r="A296" s="128"/>
      <c r="B296" s="129"/>
      <c r="C296" s="86" t="s">
        <v>1455</v>
      </c>
      <c r="D296" s="129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3"/>
    </row>
    <row r="297" spans="1:17" x14ac:dyDescent="0.35">
      <c r="A297" s="124"/>
      <c r="B297" s="126">
        <v>99</v>
      </c>
      <c r="C297" s="84"/>
      <c r="D297" s="126"/>
      <c r="E297" s="118">
        <v>0</v>
      </c>
      <c r="F297" s="118">
        <v>0</v>
      </c>
      <c r="G297" s="118">
        <v>0</v>
      </c>
      <c r="H297" s="118">
        <v>657</v>
      </c>
      <c r="I297" s="118">
        <v>4</v>
      </c>
      <c r="J297" s="118">
        <v>31</v>
      </c>
      <c r="K297" s="118">
        <v>224</v>
      </c>
      <c r="L297" s="118">
        <v>1</v>
      </c>
      <c r="M297" s="118">
        <v>0</v>
      </c>
      <c r="N297" s="118">
        <v>0</v>
      </c>
      <c r="O297" s="118">
        <v>0</v>
      </c>
      <c r="P297" s="118">
        <v>0</v>
      </c>
      <c r="Q297" s="120">
        <v>131.4</v>
      </c>
    </row>
    <row r="298" spans="1:17" x14ac:dyDescent="0.35">
      <c r="A298" s="125"/>
      <c r="B298" s="127"/>
      <c r="C298" s="85" t="s">
        <v>343</v>
      </c>
      <c r="D298" s="127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21"/>
    </row>
    <row r="299" spans="1:17" ht="15" thickBot="1" x14ac:dyDescent="0.4">
      <c r="A299" s="128"/>
      <c r="B299" s="129"/>
      <c r="C299" s="86" t="s">
        <v>1461</v>
      </c>
      <c r="D299" s="129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3"/>
    </row>
    <row r="300" spans="1:17" x14ac:dyDescent="0.35">
      <c r="A300" s="124"/>
      <c r="B300" s="126">
        <v>100</v>
      </c>
      <c r="C300" s="84"/>
      <c r="D300" s="126"/>
      <c r="E300" s="118">
        <v>0</v>
      </c>
      <c r="F300" s="118">
        <v>0</v>
      </c>
      <c r="G300" s="118">
        <v>0</v>
      </c>
      <c r="H300" s="118">
        <v>628</v>
      </c>
      <c r="I300" s="118">
        <v>4</v>
      </c>
      <c r="J300" s="118">
        <v>26</v>
      </c>
      <c r="K300" s="118">
        <v>221</v>
      </c>
      <c r="L300" s="118">
        <v>1</v>
      </c>
      <c r="M300" s="118">
        <v>0</v>
      </c>
      <c r="N300" s="118">
        <v>0</v>
      </c>
      <c r="O300" s="118">
        <v>0</v>
      </c>
      <c r="P300" s="118">
        <v>0</v>
      </c>
      <c r="Q300" s="120">
        <v>127.4</v>
      </c>
    </row>
    <row r="301" spans="1:17" x14ac:dyDescent="0.35">
      <c r="A301" s="125"/>
      <c r="B301" s="127"/>
      <c r="C301" s="85" t="s">
        <v>291</v>
      </c>
      <c r="D301" s="127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21"/>
    </row>
    <row r="302" spans="1:17" ht="15" thickBot="1" x14ac:dyDescent="0.4">
      <c r="A302" s="128"/>
      <c r="B302" s="129"/>
      <c r="C302" s="86" t="s">
        <v>1454</v>
      </c>
      <c r="D302" s="129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3"/>
    </row>
    <row r="303" spans="1:17" x14ac:dyDescent="0.35">
      <c r="A303" s="124"/>
      <c r="B303" s="126">
        <v>101</v>
      </c>
      <c r="C303" s="84"/>
      <c r="D303" s="126"/>
      <c r="E303" s="118">
        <v>0</v>
      </c>
      <c r="F303" s="118">
        <v>0</v>
      </c>
      <c r="G303" s="118">
        <v>0</v>
      </c>
      <c r="H303" s="118">
        <v>561</v>
      </c>
      <c r="I303" s="118">
        <v>6</v>
      </c>
      <c r="J303" s="118">
        <v>23</v>
      </c>
      <c r="K303" s="118">
        <v>158</v>
      </c>
      <c r="L303" s="118">
        <v>0</v>
      </c>
      <c r="M303" s="118">
        <v>0</v>
      </c>
      <c r="N303" s="118">
        <v>0</v>
      </c>
      <c r="O303" s="118">
        <v>0</v>
      </c>
      <c r="P303" s="118">
        <v>0</v>
      </c>
      <c r="Q303" s="120">
        <v>118.9</v>
      </c>
    </row>
    <row r="304" spans="1:17" x14ac:dyDescent="0.35">
      <c r="A304" s="125"/>
      <c r="B304" s="127"/>
      <c r="C304" s="85" t="s">
        <v>224</v>
      </c>
      <c r="D304" s="127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21"/>
    </row>
    <row r="305" spans="1:17" ht="15" thickBot="1" x14ac:dyDescent="0.4">
      <c r="A305" s="128"/>
      <c r="B305" s="129"/>
      <c r="C305" s="86" t="s">
        <v>1384</v>
      </c>
      <c r="D305" s="129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3"/>
    </row>
    <row r="306" spans="1:17" x14ac:dyDescent="0.35">
      <c r="A306" s="124"/>
      <c r="B306" s="126">
        <v>102</v>
      </c>
      <c r="C306" s="84"/>
      <c r="D306" s="126"/>
      <c r="E306" s="118">
        <v>0</v>
      </c>
      <c r="F306" s="118">
        <v>0</v>
      </c>
      <c r="G306" s="118">
        <v>0</v>
      </c>
      <c r="H306" s="118">
        <v>563</v>
      </c>
      <c r="I306" s="118">
        <v>3</v>
      </c>
      <c r="J306" s="118">
        <v>28</v>
      </c>
      <c r="K306" s="118">
        <v>223</v>
      </c>
      <c r="L306" s="118">
        <v>1</v>
      </c>
      <c r="M306" s="118">
        <v>0</v>
      </c>
      <c r="N306" s="118">
        <v>0</v>
      </c>
      <c r="O306" s="118">
        <v>0</v>
      </c>
      <c r="P306" s="118">
        <v>0</v>
      </c>
      <c r="Q306" s="120">
        <v>115.9</v>
      </c>
    </row>
    <row r="307" spans="1:17" x14ac:dyDescent="0.35">
      <c r="A307" s="125"/>
      <c r="B307" s="127"/>
      <c r="C307" s="85" t="s">
        <v>246</v>
      </c>
      <c r="D307" s="127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21"/>
    </row>
    <row r="308" spans="1:17" ht="15" thickBot="1" x14ac:dyDescent="0.4">
      <c r="A308" s="128"/>
      <c r="B308" s="129"/>
      <c r="C308" s="86" t="s">
        <v>1462</v>
      </c>
      <c r="D308" s="129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3"/>
    </row>
    <row r="309" spans="1:17" x14ac:dyDescent="0.35">
      <c r="A309" s="124"/>
      <c r="B309" s="126">
        <v>103</v>
      </c>
      <c r="C309" s="84"/>
      <c r="D309" s="126"/>
      <c r="E309" s="118">
        <v>0</v>
      </c>
      <c r="F309" s="118">
        <v>0</v>
      </c>
      <c r="G309" s="118">
        <v>0</v>
      </c>
      <c r="H309" s="118">
        <v>389</v>
      </c>
      <c r="I309" s="118">
        <v>4</v>
      </c>
      <c r="J309" s="118">
        <v>17</v>
      </c>
      <c r="K309" s="118">
        <v>105</v>
      </c>
      <c r="L309" s="118">
        <v>1</v>
      </c>
      <c r="M309" s="118">
        <v>0</v>
      </c>
      <c r="N309" s="118">
        <v>0</v>
      </c>
      <c r="O309" s="118">
        <v>0</v>
      </c>
      <c r="P309" s="118">
        <v>0</v>
      </c>
      <c r="Q309" s="120">
        <v>85.7</v>
      </c>
    </row>
    <row r="310" spans="1:17" x14ac:dyDescent="0.35">
      <c r="A310" s="125"/>
      <c r="B310" s="127"/>
      <c r="C310" s="85" t="s">
        <v>333</v>
      </c>
      <c r="D310" s="127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21"/>
    </row>
    <row r="311" spans="1:17" ht="15" thickBot="1" x14ac:dyDescent="0.4">
      <c r="A311" s="128"/>
      <c r="B311" s="129"/>
      <c r="C311" s="86" t="s">
        <v>1422</v>
      </c>
      <c r="D311" s="129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3"/>
    </row>
    <row r="312" spans="1:17" x14ac:dyDescent="0.35">
      <c r="A312" s="124"/>
      <c r="B312" s="126">
        <v>104</v>
      </c>
      <c r="C312" s="84"/>
      <c r="D312" s="126"/>
      <c r="E312" s="118">
        <v>0</v>
      </c>
      <c r="F312" s="118">
        <v>0</v>
      </c>
      <c r="G312" s="118">
        <v>0</v>
      </c>
      <c r="H312" s="118">
        <v>393</v>
      </c>
      <c r="I312" s="118">
        <v>2</v>
      </c>
      <c r="J312" s="118">
        <v>26</v>
      </c>
      <c r="K312" s="118">
        <v>224</v>
      </c>
      <c r="L312" s="118">
        <v>1</v>
      </c>
      <c r="M312" s="118">
        <v>0</v>
      </c>
      <c r="N312" s="118">
        <v>0</v>
      </c>
      <c r="O312" s="118">
        <v>0</v>
      </c>
      <c r="P312" s="118">
        <v>0</v>
      </c>
      <c r="Q312" s="120">
        <v>95.2</v>
      </c>
    </row>
    <row r="313" spans="1:17" x14ac:dyDescent="0.35">
      <c r="A313" s="125"/>
      <c r="B313" s="127"/>
      <c r="C313" s="85" t="s">
        <v>434</v>
      </c>
      <c r="D313" s="127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21"/>
    </row>
    <row r="314" spans="1:17" ht="15" thickBot="1" x14ac:dyDescent="0.4">
      <c r="A314" s="128"/>
      <c r="B314" s="129"/>
      <c r="C314" s="86" t="s">
        <v>1395</v>
      </c>
      <c r="D314" s="129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3"/>
    </row>
    <row r="315" spans="1:17" x14ac:dyDescent="0.35">
      <c r="A315" s="124"/>
      <c r="B315" s="126">
        <v>105</v>
      </c>
      <c r="C315" s="84"/>
      <c r="D315" s="126"/>
      <c r="E315" s="118">
        <v>0</v>
      </c>
      <c r="F315" s="118">
        <v>0</v>
      </c>
      <c r="G315" s="118">
        <v>0</v>
      </c>
      <c r="H315" s="118">
        <v>0</v>
      </c>
      <c r="I315" s="118">
        <v>0</v>
      </c>
      <c r="J315" s="118">
        <v>50</v>
      </c>
      <c r="K315" s="118">
        <v>721</v>
      </c>
      <c r="L315" s="118">
        <v>4</v>
      </c>
      <c r="M315" s="118">
        <v>0</v>
      </c>
      <c r="N315" s="118">
        <v>0</v>
      </c>
      <c r="O315" s="118">
        <v>0</v>
      </c>
      <c r="P315" s="118">
        <v>0</v>
      </c>
      <c r="Q315" s="120">
        <v>123.4</v>
      </c>
    </row>
    <row r="316" spans="1:17" x14ac:dyDescent="0.35">
      <c r="A316" s="125"/>
      <c r="B316" s="127"/>
      <c r="C316" s="85" t="s">
        <v>228</v>
      </c>
      <c r="D316" s="127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21"/>
    </row>
    <row r="317" spans="1:17" ht="15" thickBot="1" x14ac:dyDescent="0.4">
      <c r="A317" s="128"/>
      <c r="B317" s="129"/>
      <c r="C317" s="86" t="s">
        <v>1463</v>
      </c>
      <c r="D317" s="129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3"/>
    </row>
    <row r="318" spans="1:17" x14ac:dyDescent="0.35">
      <c r="A318" s="124"/>
      <c r="B318" s="126">
        <v>106</v>
      </c>
      <c r="C318" s="84"/>
      <c r="D318" s="126"/>
      <c r="E318" s="118">
        <v>0</v>
      </c>
      <c r="F318" s="118">
        <v>0</v>
      </c>
      <c r="G318" s="118">
        <v>0</v>
      </c>
      <c r="H318" s="118">
        <v>0</v>
      </c>
      <c r="I318" s="118">
        <v>0</v>
      </c>
      <c r="J318" s="118">
        <v>54</v>
      </c>
      <c r="K318" s="118">
        <v>713</v>
      </c>
      <c r="L318" s="118">
        <v>5</v>
      </c>
      <c r="M318" s="118">
        <v>0</v>
      </c>
      <c r="N318" s="118">
        <v>0</v>
      </c>
      <c r="O318" s="118">
        <v>0</v>
      </c>
      <c r="P318" s="118">
        <v>0</v>
      </c>
      <c r="Q318" s="120">
        <v>127.8</v>
      </c>
    </row>
    <row r="319" spans="1:17" x14ac:dyDescent="0.35">
      <c r="A319" s="125"/>
      <c r="B319" s="127"/>
      <c r="C319" s="85" t="s">
        <v>386</v>
      </c>
      <c r="D319" s="127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21"/>
    </row>
    <row r="320" spans="1:17" ht="15" thickBot="1" x14ac:dyDescent="0.4">
      <c r="A320" s="128"/>
      <c r="B320" s="129"/>
      <c r="C320" s="86" t="s">
        <v>1394</v>
      </c>
      <c r="D320" s="129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3"/>
    </row>
    <row r="321" spans="1:17" x14ac:dyDescent="0.35">
      <c r="A321" s="124"/>
      <c r="B321" s="126">
        <v>107</v>
      </c>
      <c r="C321" s="84"/>
      <c r="D321" s="126"/>
      <c r="E321" s="118">
        <v>0</v>
      </c>
      <c r="F321" s="118">
        <v>0</v>
      </c>
      <c r="G321" s="118">
        <v>0</v>
      </c>
      <c r="H321" s="118">
        <v>0</v>
      </c>
      <c r="I321" s="118">
        <v>0</v>
      </c>
      <c r="J321" s="118">
        <v>46</v>
      </c>
      <c r="K321" s="118">
        <v>633</v>
      </c>
      <c r="L321" s="118">
        <v>4</v>
      </c>
      <c r="M321" s="118">
        <v>0</v>
      </c>
      <c r="N321" s="118">
        <v>0</v>
      </c>
      <c r="O321" s="118">
        <v>0</v>
      </c>
      <c r="P321" s="118">
        <v>0</v>
      </c>
      <c r="Q321" s="120">
        <v>108.4</v>
      </c>
    </row>
    <row r="322" spans="1:17" x14ac:dyDescent="0.35">
      <c r="A322" s="125"/>
      <c r="B322" s="127"/>
      <c r="C322" s="85" t="s">
        <v>321</v>
      </c>
      <c r="D322" s="127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21"/>
    </row>
    <row r="323" spans="1:17" ht="15" thickBot="1" x14ac:dyDescent="0.4">
      <c r="A323" s="128"/>
      <c r="B323" s="129"/>
      <c r="C323" s="86" t="s">
        <v>1394</v>
      </c>
      <c r="D323" s="129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3"/>
    </row>
    <row r="324" spans="1:17" x14ac:dyDescent="0.35">
      <c r="A324" s="124"/>
      <c r="B324" s="126">
        <v>108</v>
      </c>
      <c r="C324" s="84"/>
      <c r="D324" s="126"/>
      <c r="E324" s="118">
        <v>0</v>
      </c>
      <c r="F324" s="118">
        <v>0</v>
      </c>
      <c r="G324" s="118">
        <v>0</v>
      </c>
      <c r="H324" s="118">
        <v>0</v>
      </c>
      <c r="I324" s="118">
        <v>0</v>
      </c>
      <c r="J324" s="118">
        <v>50</v>
      </c>
      <c r="K324" s="118">
        <v>653</v>
      </c>
      <c r="L324" s="118">
        <v>4</v>
      </c>
      <c r="M324" s="118">
        <v>0</v>
      </c>
      <c r="N324" s="118">
        <v>0</v>
      </c>
      <c r="O324" s="118">
        <v>0</v>
      </c>
      <c r="P324" s="118">
        <v>0</v>
      </c>
      <c r="Q324" s="120">
        <v>115.5</v>
      </c>
    </row>
    <row r="325" spans="1:17" x14ac:dyDescent="0.35">
      <c r="A325" s="125"/>
      <c r="B325" s="127"/>
      <c r="C325" s="85" t="s">
        <v>307</v>
      </c>
      <c r="D325" s="127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21"/>
    </row>
    <row r="326" spans="1:17" ht="15" thickBot="1" x14ac:dyDescent="0.4">
      <c r="A326" s="128"/>
      <c r="B326" s="129"/>
      <c r="C326" s="86" t="s">
        <v>1390</v>
      </c>
      <c r="D326" s="129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3"/>
    </row>
    <row r="327" spans="1:17" x14ac:dyDescent="0.35">
      <c r="A327" s="124"/>
      <c r="B327" s="126">
        <v>109</v>
      </c>
      <c r="C327" s="84"/>
      <c r="D327" s="126"/>
      <c r="E327" s="118">
        <v>0</v>
      </c>
      <c r="F327" s="118">
        <v>0</v>
      </c>
      <c r="G327" s="118">
        <v>0</v>
      </c>
      <c r="H327" s="118">
        <v>0</v>
      </c>
      <c r="I327" s="118">
        <v>0</v>
      </c>
      <c r="J327" s="118">
        <v>55</v>
      </c>
      <c r="K327" s="118">
        <v>659</v>
      </c>
      <c r="L327" s="118">
        <v>5</v>
      </c>
      <c r="M327" s="118">
        <v>0</v>
      </c>
      <c r="N327" s="118">
        <v>0</v>
      </c>
      <c r="O327" s="118">
        <v>0</v>
      </c>
      <c r="P327" s="118">
        <v>0</v>
      </c>
      <c r="Q327" s="120">
        <v>122.5</v>
      </c>
    </row>
    <row r="328" spans="1:17" x14ac:dyDescent="0.35">
      <c r="A328" s="125"/>
      <c r="B328" s="127"/>
      <c r="C328" s="85" t="s">
        <v>327</v>
      </c>
      <c r="D328" s="127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21"/>
    </row>
    <row r="329" spans="1:17" ht="15" thickBot="1" x14ac:dyDescent="0.4">
      <c r="A329" s="128"/>
      <c r="B329" s="129"/>
      <c r="C329" s="86" t="s">
        <v>1464</v>
      </c>
      <c r="D329" s="129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3"/>
    </row>
    <row r="330" spans="1:17" x14ac:dyDescent="0.35">
      <c r="A330" s="124"/>
      <c r="B330" s="126">
        <v>110</v>
      </c>
      <c r="C330" s="84"/>
      <c r="D330" s="126"/>
      <c r="E330" s="118">
        <v>0</v>
      </c>
      <c r="F330" s="118">
        <v>0</v>
      </c>
      <c r="G330" s="118">
        <v>0</v>
      </c>
      <c r="H330" s="118">
        <v>0</v>
      </c>
      <c r="I330" s="118">
        <v>0</v>
      </c>
      <c r="J330" s="118">
        <v>53</v>
      </c>
      <c r="K330" s="118">
        <v>629</v>
      </c>
      <c r="L330" s="118">
        <v>5</v>
      </c>
      <c r="M330" s="118">
        <v>0</v>
      </c>
      <c r="N330" s="118">
        <v>0</v>
      </c>
      <c r="O330" s="118">
        <v>0</v>
      </c>
      <c r="P330" s="118">
        <v>0</v>
      </c>
      <c r="Q330" s="120">
        <v>121.5</v>
      </c>
    </row>
    <row r="331" spans="1:17" x14ac:dyDescent="0.35">
      <c r="A331" s="125"/>
      <c r="B331" s="127"/>
      <c r="C331" s="85" t="s">
        <v>253</v>
      </c>
      <c r="D331" s="127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21"/>
    </row>
    <row r="332" spans="1:17" ht="15" thickBot="1" x14ac:dyDescent="0.4">
      <c r="A332" s="128"/>
      <c r="B332" s="129"/>
      <c r="C332" s="86" t="s">
        <v>1465</v>
      </c>
      <c r="D332" s="129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3"/>
    </row>
    <row r="333" spans="1:17" x14ac:dyDescent="0.35">
      <c r="A333" s="124"/>
      <c r="B333" s="126">
        <v>111</v>
      </c>
      <c r="C333" s="84"/>
      <c r="D333" s="126"/>
      <c r="E333" s="118">
        <v>0</v>
      </c>
      <c r="F333" s="118">
        <v>0</v>
      </c>
      <c r="G333" s="118">
        <v>0</v>
      </c>
      <c r="H333" s="118">
        <v>0</v>
      </c>
      <c r="I333" s="118">
        <v>0</v>
      </c>
      <c r="J333" s="118">
        <v>55</v>
      </c>
      <c r="K333" s="118">
        <v>657</v>
      </c>
      <c r="L333" s="118">
        <v>4</v>
      </c>
      <c r="M333" s="118">
        <v>0</v>
      </c>
      <c r="N333" s="118">
        <v>0</v>
      </c>
      <c r="O333" s="118">
        <v>0</v>
      </c>
      <c r="P333" s="118">
        <v>0</v>
      </c>
      <c r="Q333" s="120">
        <v>118.1</v>
      </c>
    </row>
    <row r="334" spans="1:17" x14ac:dyDescent="0.35">
      <c r="A334" s="125"/>
      <c r="B334" s="127"/>
      <c r="C334" s="85" t="s">
        <v>297</v>
      </c>
      <c r="D334" s="127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21"/>
    </row>
    <row r="335" spans="1:17" ht="15" thickBot="1" x14ac:dyDescent="0.4">
      <c r="A335" s="128"/>
      <c r="B335" s="129"/>
      <c r="C335" s="86" t="s">
        <v>1466</v>
      </c>
      <c r="D335" s="129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3"/>
    </row>
    <row r="336" spans="1:17" x14ac:dyDescent="0.35">
      <c r="A336" s="124"/>
      <c r="B336" s="126">
        <v>112</v>
      </c>
      <c r="C336" s="84"/>
      <c r="D336" s="126"/>
      <c r="E336" s="118">
        <v>0</v>
      </c>
      <c r="F336" s="118">
        <v>0</v>
      </c>
      <c r="G336" s="118">
        <v>0</v>
      </c>
      <c r="H336" s="118">
        <v>15</v>
      </c>
      <c r="I336" s="118">
        <v>0</v>
      </c>
      <c r="J336" s="118">
        <v>47</v>
      </c>
      <c r="K336" s="118">
        <v>525</v>
      </c>
      <c r="L336" s="118">
        <v>6</v>
      </c>
      <c r="M336" s="118">
        <v>0</v>
      </c>
      <c r="N336" s="118">
        <v>0</v>
      </c>
      <c r="O336" s="118">
        <v>0</v>
      </c>
      <c r="P336" s="118">
        <v>0</v>
      </c>
      <c r="Q336" s="120">
        <v>115.2</v>
      </c>
    </row>
    <row r="337" spans="1:17" x14ac:dyDescent="0.35">
      <c r="A337" s="125"/>
      <c r="B337" s="127"/>
      <c r="C337" s="85" t="s">
        <v>234</v>
      </c>
      <c r="D337" s="127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21"/>
    </row>
    <row r="338" spans="1:17" ht="15" thickBot="1" x14ac:dyDescent="0.4">
      <c r="A338" s="128"/>
      <c r="B338" s="129"/>
      <c r="C338" s="86" t="s">
        <v>1467</v>
      </c>
      <c r="D338" s="129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3"/>
    </row>
    <row r="339" spans="1:17" x14ac:dyDescent="0.35">
      <c r="A339" s="124"/>
      <c r="B339" s="126">
        <v>113</v>
      </c>
      <c r="C339" s="84"/>
      <c r="D339" s="126"/>
      <c r="E339" s="118">
        <v>3800</v>
      </c>
      <c r="F339" s="118">
        <v>24</v>
      </c>
      <c r="G339" s="118">
        <v>9</v>
      </c>
      <c r="H339" s="118">
        <v>333</v>
      </c>
      <c r="I339" s="118">
        <v>6</v>
      </c>
      <c r="J339" s="118">
        <v>0</v>
      </c>
      <c r="K339" s="118">
        <v>0</v>
      </c>
      <c r="L339" s="118">
        <v>0</v>
      </c>
      <c r="M339" s="118">
        <v>0</v>
      </c>
      <c r="N339" s="118">
        <v>0</v>
      </c>
      <c r="O339" s="118">
        <v>0</v>
      </c>
      <c r="P339" s="118">
        <v>0</v>
      </c>
      <c r="Q339" s="120">
        <v>297.39999999999998</v>
      </c>
    </row>
    <row r="340" spans="1:17" x14ac:dyDescent="0.35">
      <c r="A340" s="125"/>
      <c r="B340" s="127"/>
      <c r="C340" s="85" t="s">
        <v>283</v>
      </c>
      <c r="D340" s="127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21"/>
    </row>
    <row r="341" spans="1:17" ht="15" thickBot="1" x14ac:dyDescent="0.4">
      <c r="A341" s="128"/>
      <c r="B341" s="129"/>
      <c r="C341" s="86" t="s">
        <v>1468</v>
      </c>
      <c r="D341" s="129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3"/>
    </row>
    <row r="342" spans="1:17" x14ac:dyDescent="0.35">
      <c r="A342" s="124"/>
      <c r="B342" s="126">
        <v>114</v>
      </c>
      <c r="C342" s="84"/>
      <c r="D342" s="126"/>
      <c r="E342" s="118">
        <v>4298</v>
      </c>
      <c r="F342" s="118">
        <v>29</v>
      </c>
      <c r="G342" s="118">
        <v>8</v>
      </c>
      <c r="H342" s="118">
        <v>23</v>
      </c>
      <c r="I342" s="118">
        <v>2</v>
      </c>
      <c r="J342" s="118">
        <v>0</v>
      </c>
      <c r="K342" s="118">
        <v>0</v>
      </c>
      <c r="L342" s="118">
        <v>0</v>
      </c>
      <c r="M342" s="118">
        <v>0</v>
      </c>
      <c r="N342" s="118">
        <v>0</v>
      </c>
      <c r="O342" s="118">
        <v>0</v>
      </c>
      <c r="P342" s="118">
        <v>0</v>
      </c>
      <c r="Q342" s="120">
        <v>282.60000000000002</v>
      </c>
    </row>
    <row r="343" spans="1:17" x14ac:dyDescent="0.35">
      <c r="A343" s="125"/>
      <c r="B343" s="127"/>
      <c r="C343" s="85" t="s">
        <v>226</v>
      </c>
      <c r="D343" s="127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21"/>
    </row>
    <row r="344" spans="1:17" ht="15" thickBot="1" x14ac:dyDescent="0.4">
      <c r="A344" s="128"/>
      <c r="B344" s="129"/>
      <c r="C344" s="86" t="s">
        <v>1469</v>
      </c>
      <c r="D344" s="129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3"/>
    </row>
    <row r="345" spans="1:17" x14ac:dyDescent="0.35">
      <c r="A345" s="124"/>
      <c r="B345" s="126">
        <v>115</v>
      </c>
      <c r="C345" s="84"/>
      <c r="D345" s="126"/>
      <c r="E345" s="118">
        <v>4755</v>
      </c>
      <c r="F345" s="118">
        <v>29</v>
      </c>
      <c r="G345" s="118">
        <v>16</v>
      </c>
      <c r="H345" s="118">
        <v>71</v>
      </c>
      <c r="I345" s="118">
        <v>1</v>
      </c>
      <c r="J345" s="118">
        <v>0</v>
      </c>
      <c r="K345" s="118">
        <v>0</v>
      </c>
      <c r="L345" s="118">
        <v>0</v>
      </c>
      <c r="M345" s="118">
        <v>0</v>
      </c>
      <c r="N345" s="118">
        <v>0</v>
      </c>
      <c r="O345" s="118">
        <v>0</v>
      </c>
      <c r="P345" s="118">
        <v>0</v>
      </c>
      <c r="Q345" s="120">
        <v>286.39999999999998</v>
      </c>
    </row>
    <row r="346" spans="1:17" x14ac:dyDescent="0.35">
      <c r="A346" s="125"/>
      <c r="B346" s="127"/>
      <c r="C346" s="85" t="s">
        <v>269</v>
      </c>
      <c r="D346" s="127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21"/>
    </row>
    <row r="347" spans="1:17" ht="15" thickBot="1" x14ac:dyDescent="0.4">
      <c r="A347" s="128"/>
      <c r="B347" s="129"/>
      <c r="C347" s="86" t="s">
        <v>1470</v>
      </c>
      <c r="D347" s="129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3"/>
    </row>
    <row r="348" spans="1:17" x14ac:dyDescent="0.35">
      <c r="A348" s="124"/>
      <c r="B348" s="126">
        <v>116</v>
      </c>
      <c r="C348" s="84"/>
      <c r="D348" s="126"/>
      <c r="E348" s="118">
        <v>3604</v>
      </c>
      <c r="F348" s="118">
        <v>27</v>
      </c>
      <c r="G348" s="118">
        <v>7</v>
      </c>
      <c r="H348" s="118">
        <v>369</v>
      </c>
      <c r="I348" s="118">
        <v>2</v>
      </c>
      <c r="J348" s="118">
        <v>0</v>
      </c>
      <c r="K348" s="118">
        <v>0</v>
      </c>
      <c r="L348" s="118">
        <v>0</v>
      </c>
      <c r="M348" s="118">
        <v>0</v>
      </c>
      <c r="N348" s="118">
        <v>0</v>
      </c>
      <c r="O348" s="118">
        <v>0</v>
      </c>
      <c r="P348" s="118">
        <v>0</v>
      </c>
      <c r="Q348" s="120">
        <v>280.8</v>
      </c>
    </row>
    <row r="349" spans="1:17" x14ac:dyDescent="0.35">
      <c r="A349" s="125"/>
      <c r="B349" s="127"/>
      <c r="C349" s="85" t="s">
        <v>216</v>
      </c>
      <c r="D349" s="127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21"/>
    </row>
    <row r="350" spans="1:17" ht="15" thickBot="1" x14ac:dyDescent="0.4">
      <c r="A350" s="128"/>
      <c r="B350" s="129"/>
      <c r="C350" s="86" t="s">
        <v>1471</v>
      </c>
      <c r="D350" s="129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3"/>
    </row>
    <row r="351" spans="1:17" x14ac:dyDescent="0.35">
      <c r="A351" s="124"/>
      <c r="B351" s="126">
        <v>117</v>
      </c>
      <c r="C351" s="84"/>
      <c r="D351" s="126"/>
      <c r="E351" s="118">
        <v>3873</v>
      </c>
      <c r="F351" s="118">
        <v>22</v>
      </c>
      <c r="G351" s="118">
        <v>14</v>
      </c>
      <c r="H351" s="118">
        <v>566</v>
      </c>
      <c r="I351" s="118">
        <v>4</v>
      </c>
      <c r="J351" s="118">
        <v>0</v>
      </c>
      <c r="K351" s="118">
        <v>0</v>
      </c>
      <c r="L351" s="118">
        <v>0</v>
      </c>
      <c r="M351" s="118">
        <v>0</v>
      </c>
      <c r="N351" s="118">
        <v>0</v>
      </c>
      <c r="O351" s="118">
        <v>0</v>
      </c>
      <c r="P351" s="118">
        <v>0</v>
      </c>
      <c r="Q351" s="120">
        <v>287</v>
      </c>
    </row>
    <row r="352" spans="1:17" x14ac:dyDescent="0.35">
      <c r="A352" s="125"/>
      <c r="B352" s="127"/>
      <c r="C352" s="85" t="s">
        <v>319</v>
      </c>
      <c r="D352" s="127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21"/>
    </row>
    <row r="353" spans="1:17" ht="15" thickBot="1" x14ac:dyDescent="0.4">
      <c r="A353" s="128"/>
      <c r="B353" s="129"/>
      <c r="C353" s="86" t="s">
        <v>1472</v>
      </c>
      <c r="D353" s="129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3"/>
    </row>
    <row r="354" spans="1:17" x14ac:dyDescent="0.35">
      <c r="A354" s="124"/>
      <c r="B354" s="126">
        <v>118</v>
      </c>
      <c r="C354" s="84"/>
      <c r="D354" s="126"/>
      <c r="E354" s="118">
        <v>4290</v>
      </c>
      <c r="F354" s="118">
        <v>28</v>
      </c>
      <c r="G354" s="118">
        <v>10</v>
      </c>
      <c r="H354" s="118">
        <v>107</v>
      </c>
      <c r="I354" s="118">
        <v>2</v>
      </c>
      <c r="J354" s="118">
        <v>0</v>
      </c>
      <c r="K354" s="118">
        <v>0</v>
      </c>
      <c r="L354" s="118">
        <v>0</v>
      </c>
      <c r="M354" s="118">
        <v>0</v>
      </c>
      <c r="N354" s="118">
        <v>0</v>
      </c>
      <c r="O354" s="118">
        <v>0</v>
      </c>
      <c r="P354" s="118">
        <v>0</v>
      </c>
      <c r="Q354" s="120">
        <v>280.10000000000002</v>
      </c>
    </row>
    <row r="355" spans="1:17" x14ac:dyDescent="0.35">
      <c r="A355" s="125"/>
      <c r="B355" s="127"/>
      <c r="C355" s="85" t="s">
        <v>263</v>
      </c>
      <c r="D355" s="127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21"/>
    </row>
    <row r="356" spans="1:17" ht="15" thickBot="1" x14ac:dyDescent="0.4">
      <c r="A356" s="128"/>
      <c r="B356" s="129"/>
      <c r="C356" s="86" t="s">
        <v>1473</v>
      </c>
      <c r="D356" s="129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3"/>
    </row>
    <row r="357" spans="1:17" x14ac:dyDescent="0.35">
      <c r="A357" s="124"/>
      <c r="B357" s="126">
        <v>119</v>
      </c>
      <c r="C357" s="84"/>
      <c r="D357" s="126"/>
      <c r="E357" s="118">
        <v>0</v>
      </c>
      <c r="F357" s="118">
        <v>0</v>
      </c>
      <c r="G357" s="118">
        <v>0</v>
      </c>
      <c r="H357" s="118">
        <v>20</v>
      </c>
      <c r="I357" s="118">
        <v>0</v>
      </c>
      <c r="J357" s="118">
        <v>42</v>
      </c>
      <c r="K357" s="118">
        <v>602</v>
      </c>
      <c r="L357" s="118">
        <v>4</v>
      </c>
      <c r="M357" s="118">
        <v>0</v>
      </c>
      <c r="N357" s="118">
        <v>0</v>
      </c>
      <c r="O357" s="118">
        <v>0</v>
      </c>
      <c r="P357" s="118">
        <v>0</v>
      </c>
      <c r="Q357" s="120">
        <v>107.4</v>
      </c>
    </row>
    <row r="358" spans="1:17" x14ac:dyDescent="0.35">
      <c r="A358" s="125"/>
      <c r="B358" s="127"/>
      <c r="C358" s="85" t="s">
        <v>357</v>
      </c>
      <c r="D358" s="127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21"/>
    </row>
    <row r="359" spans="1:17" ht="15" thickBot="1" x14ac:dyDescent="0.4">
      <c r="A359" s="128"/>
      <c r="B359" s="129"/>
      <c r="C359" s="86" t="s">
        <v>1390</v>
      </c>
      <c r="D359" s="129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3"/>
    </row>
    <row r="360" spans="1:17" x14ac:dyDescent="0.35">
      <c r="A360" s="124"/>
      <c r="B360" s="126">
        <v>120</v>
      </c>
      <c r="C360" s="84"/>
      <c r="D360" s="126"/>
      <c r="E360" s="118">
        <v>0</v>
      </c>
      <c r="F360" s="118">
        <v>0</v>
      </c>
      <c r="G360" s="118">
        <v>0</v>
      </c>
      <c r="H360" s="118">
        <v>25</v>
      </c>
      <c r="I360" s="118">
        <v>0</v>
      </c>
      <c r="J360" s="118">
        <v>44</v>
      </c>
      <c r="K360" s="118">
        <v>738</v>
      </c>
      <c r="L360" s="118">
        <v>4</v>
      </c>
      <c r="M360" s="118">
        <v>0</v>
      </c>
      <c r="N360" s="118">
        <v>0</v>
      </c>
      <c r="O360" s="118">
        <v>0</v>
      </c>
      <c r="P360" s="118">
        <v>0</v>
      </c>
      <c r="Q360" s="120">
        <v>126.3</v>
      </c>
    </row>
    <row r="361" spans="1:17" x14ac:dyDescent="0.35">
      <c r="A361" s="125"/>
      <c r="B361" s="127"/>
      <c r="C361" s="85" t="s">
        <v>301</v>
      </c>
      <c r="D361" s="127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21"/>
    </row>
    <row r="362" spans="1:17" ht="15" thickBot="1" x14ac:dyDescent="0.4">
      <c r="A362" s="128"/>
      <c r="B362" s="129"/>
      <c r="C362" s="86" t="s">
        <v>1424</v>
      </c>
      <c r="D362" s="129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3"/>
    </row>
    <row r="363" spans="1:17" x14ac:dyDescent="0.35">
      <c r="A363" s="124"/>
      <c r="B363" s="126">
        <v>121</v>
      </c>
      <c r="C363" s="84"/>
      <c r="D363" s="126"/>
      <c r="E363" s="118">
        <v>0</v>
      </c>
      <c r="F363" s="118">
        <v>0</v>
      </c>
      <c r="G363" s="118">
        <v>0</v>
      </c>
      <c r="H363" s="118">
        <v>0</v>
      </c>
      <c r="I363" s="118">
        <v>0</v>
      </c>
      <c r="J363" s="118">
        <v>53</v>
      </c>
      <c r="K363" s="118">
        <v>789</v>
      </c>
      <c r="L363" s="118">
        <v>4</v>
      </c>
      <c r="M363" s="118">
        <v>0</v>
      </c>
      <c r="N363" s="118">
        <v>0</v>
      </c>
      <c r="O363" s="118">
        <v>0</v>
      </c>
      <c r="P363" s="118">
        <v>0</v>
      </c>
      <c r="Q363" s="120">
        <v>126.7</v>
      </c>
    </row>
    <row r="364" spans="1:17" x14ac:dyDescent="0.35">
      <c r="A364" s="125"/>
      <c r="B364" s="127"/>
      <c r="C364" s="85" t="s">
        <v>367</v>
      </c>
      <c r="D364" s="127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21"/>
    </row>
    <row r="365" spans="1:17" ht="15" thickBot="1" x14ac:dyDescent="0.4">
      <c r="A365" s="128"/>
      <c r="B365" s="129"/>
      <c r="C365" s="86" t="s">
        <v>1397</v>
      </c>
      <c r="D365" s="129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3"/>
    </row>
    <row r="366" spans="1:17" x14ac:dyDescent="0.35">
      <c r="A366" s="124"/>
      <c r="B366" s="126">
        <v>122</v>
      </c>
      <c r="C366" s="84"/>
      <c r="D366" s="126"/>
      <c r="E366" s="118">
        <v>0</v>
      </c>
      <c r="F366" s="118">
        <v>0</v>
      </c>
      <c r="G366" s="118">
        <v>0</v>
      </c>
      <c r="H366" s="118">
        <v>0</v>
      </c>
      <c r="I366" s="118">
        <v>0</v>
      </c>
      <c r="J366" s="118">
        <v>48</v>
      </c>
      <c r="K366" s="118">
        <v>634</v>
      </c>
      <c r="L366" s="118">
        <v>6</v>
      </c>
      <c r="M366" s="118">
        <v>0</v>
      </c>
      <c r="N366" s="118">
        <v>0</v>
      </c>
      <c r="O366" s="118">
        <v>0</v>
      </c>
      <c r="P366" s="118">
        <v>0</v>
      </c>
      <c r="Q366" s="120">
        <v>125.2</v>
      </c>
    </row>
    <row r="367" spans="1:17" x14ac:dyDescent="0.35">
      <c r="A367" s="125"/>
      <c r="B367" s="127"/>
      <c r="C367" s="85" t="s">
        <v>335</v>
      </c>
      <c r="D367" s="127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21"/>
    </row>
    <row r="368" spans="1:17" ht="15" thickBot="1" x14ac:dyDescent="0.4">
      <c r="A368" s="128"/>
      <c r="B368" s="129"/>
      <c r="C368" s="86" t="s">
        <v>1409</v>
      </c>
      <c r="D368" s="129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3"/>
    </row>
    <row r="369" spans="1:17" x14ac:dyDescent="0.35">
      <c r="A369" s="124"/>
      <c r="B369" s="126">
        <v>123</v>
      </c>
      <c r="C369" s="84"/>
      <c r="D369" s="126"/>
      <c r="E369" s="118">
        <v>0</v>
      </c>
      <c r="F369" s="118">
        <v>0</v>
      </c>
      <c r="G369" s="118">
        <v>0</v>
      </c>
      <c r="H369" s="118">
        <v>20</v>
      </c>
      <c r="I369" s="118">
        <v>0</v>
      </c>
      <c r="J369" s="118">
        <v>48</v>
      </c>
      <c r="K369" s="118">
        <v>626</v>
      </c>
      <c r="L369" s="118">
        <v>5</v>
      </c>
      <c r="M369" s="118">
        <v>0</v>
      </c>
      <c r="N369" s="118">
        <v>0</v>
      </c>
      <c r="O369" s="118">
        <v>0</v>
      </c>
      <c r="P369" s="118">
        <v>0</v>
      </c>
      <c r="Q369" s="120">
        <v>118</v>
      </c>
    </row>
    <row r="370" spans="1:17" x14ac:dyDescent="0.35">
      <c r="A370" s="125"/>
      <c r="B370" s="127"/>
      <c r="C370" s="85" t="s">
        <v>273</v>
      </c>
      <c r="D370" s="127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21"/>
    </row>
    <row r="371" spans="1:17" ht="15" thickBot="1" x14ac:dyDescent="0.4">
      <c r="A371" s="128"/>
      <c r="B371" s="129"/>
      <c r="C371" s="86" t="s">
        <v>1434</v>
      </c>
      <c r="D371" s="129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3"/>
    </row>
    <row r="372" spans="1:17" x14ac:dyDescent="0.35">
      <c r="A372" s="124"/>
      <c r="B372" s="126">
        <v>124</v>
      </c>
      <c r="C372" s="84"/>
      <c r="D372" s="126"/>
      <c r="E372" s="118">
        <v>4418</v>
      </c>
      <c r="F372" s="118">
        <v>28</v>
      </c>
      <c r="G372" s="118">
        <v>11</v>
      </c>
      <c r="H372" s="118">
        <v>49</v>
      </c>
      <c r="I372" s="118">
        <v>1</v>
      </c>
      <c r="J372" s="118">
        <v>0</v>
      </c>
      <c r="K372" s="118">
        <v>0</v>
      </c>
      <c r="L372" s="118">
        <v>0</v>
      </c>
      <c r="M372" s="118">
        <v>0</v>
      </c>
      <c r="N372" s="118">
        <v>0</v>
      </c>
      <c r="O372" s="118">
        <v>0</v>
      </c>
      <c r="P372" s="118">
        <v>0</v>
      </c>
      <c r="Q372" s="120">
        <v>275.89999999999998</v>
      </c>
    </row>
    <row r="373" spans="1:17" x14ac:dyDescent="0.35">
      <c r="A373" s="125"/>
      <c r="B373" s="127"/>
      <c r="C373" s="85" t="s">
        <v>315</v>
      </c>
      <c r="D373" s="127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21"/>
    </row>
    <row r="374" spans="1:17" ht="15" thickBot="1" x14ac:dyDescent="0.4">
      <c r="A374" s="128"/>
      <c r="B374" s="129"/>
      <c r="C374" s="86" t="s">
        <v>1474</v>
      </c>
      <c r="D374" s="129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3"/>
    </row>
    <row r="375" spans="1:17" x14ac:dyDescent="0.35">
      <c r="A375" s="124"/>
      <c r="B375" s="126">
        <v>125</v>
      </c>
      <c r="C375" s="84"/>
      <c r="D375" s="126"/>
      <c r="E375" s="118">
        <v>3105</v>
      </c>
      <c r="F375" s="118">
        <v>14</v>
      </c>
      <c r="G375" s="118">
        <v>9</v>
      </c>
      <c r="H375" s="118">
        <v>819</v>
      </c>
      <c r="I375" s="118">
        <v>6</v>
      </c>
      <c r="J375" s="118">
        <v>0</v>
      </c>
      <c r="K375" s="118">
        <v>0</v>
      </c>
      <c r="L375" s="118">
        <v>0</v>
      </c>
      <c r="M375" s="118">
        <v>0</v>
      </c>
      <c r="N375" s="118">
        <v>0</v>
      </c>
      <c r="O375" s="118">
        <v>0</v>
      </c>
      <c r="P375" s="118">
        <v>0</v>
      </c>
      <c r="Q375" s="120">
        <v>271.10000000000002</v>
      </c>
    </row>
    <row r="376" spans="1:17" x14ac:dyDescent="0.35">
      <c r="A376" s="125"/>
      <c r="B376" s="127"/>
      <c r="C376" s="85" t="s">
        <v>289</v>
      </c>
      <c r="D376" s="127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21"/>
    </row>
    <row r="377" spans="1:17" ht="15" thickBot="1" x14ac:dyDescent="0.4">
      <c r="A377" s="128"/>
      <c r="B377" s="129"/>
      <c r="C377" s="86" t="s">
        <v>1475</v>
      </c>
      <c r="D377" s="129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3"/>
    </row>
    <row r="378" spans="1:17" x14ac:dyDescent="0.35">
      <c r="A378" s="124"/>
      <c r="B378" s="126">
        <v>126</v>
      </c>
      <c r="C378" s="84"/>
      <c r="D378" s="126"/>
      <c r="E378" s="118">
        <v>0</v>
      </c>
      <c r="F378" s="118">
        <v>0</v>
      </c>
      <c r="G378" s="118">
        <v>0</v>
      </c>
      <c r="H378" s="118">
        <v>0</v>
      </c>
      <c r="I378" s="118">
        <v>0</v>
      </c>
      <c r="J378" s="118">
        <v>47</v>
      </c>
      <c r="K378" s="118">
        <v>631</v>
      </c>
      <c r="L378" s="118">
        <v>5</v>
      </c>
      <c r="M378" s="118">
        <v>0</v>
      </c>
      <c r="N378" s="118">
        <v>0</v>
      </c>
      <c r="O378" s="118">
        <v>0</v>
      </c>
      <c r="P378" s="118">
        <v>0</v>
      </c>
      <c r="Q378" s="120">
        <v>117.5</v>
      </c>
    </row>
    <row r="379" spans="1:17" x14ac:dyDescent="0.35">
      <c r="A379" s="125"/>
      <c r="B379" s="127"/>
      <c r="C379" s="85" t="s">
        <v>1509</v>
      </c>
      <c r="D379" s="127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21"/>
    </row>
    <row r="380" spans="1:17" ht="15" thickBot="1" x14ac:dyDescent="0.4">
      <c r="A380" s="128"/>
      <c r="B380" s="129"/>
      <c r="C380" s="86" t="s">
        <v>1425</v>
      </c>
      <c r="D380" s="129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3"/>
    </row>
    <row r="381" spans="1:17" x14ac:dyDescent="0.35">
      <c r="A381" s="124"/>
      <c r="B381" s="126">
        <v>127</v>
      </c>
      <c r="C381" s="84"/>
      <c r="D381" s="126"/>
      <c r="E381" s="118">
        <v>0</v>
      </c>
      <c r="F381" s="118">
        <v>0</v>
      </c>
      <c r="G381" s="118">
        <v>0</v>
      </c>
      <c r="H381" s="118">
        <v>0</v>
      </c>
      <c r="I381" s="118">
        <v>0</v>
      </c>
      <c r="J381" s="118">
        <v>52</v>
      </c>
      <c r="K381" s="118">
        <v>804</v>
      </c>
      <c r="L381" s="118">
        <v>4</v>
      </c>
      <c r="M381" s="118">
        <v>0</v>
      </c>
      <c r="N381" s="118">
        <v>0</v>
      </c>
      <c r="O381" s="118">
        <v>0</v>
      </c>
      <c r="P381" s="118">
        <v>0</v>
      </c>
      <c r="Q381" s="120">
        <v>130</v>
      </c>
    </row>
    <row r="382" spans="1:17" x14ac:dyDescent="0.35">
      <c r="A382" s="125"/>
      <c r="B382" s="127"/>
      <c r="C382" s="85" t="s">
        <v>323</v>
      </c>
      <c r="D382" s="127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21"/>
    </row>
    <row r="383" spans="1:17" ht="15" thickBot="1" x14ac:dyDescent="0.4">
      <c r="A383" s="128"/>
      <c r="B383" s="129"/>
      <c r="C383" s="86" t="s">
        <v>1476</v>
      </c>
      <c r="D383" s="129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3"/>
    </row>
    <row r="384" spans="1:17" x14ac:dyDescent="0.35">
      <c r="A384" s="124"/>
      <c r="B384" s="126">
        <v>128</v>
      </c>
      <c r="C384" s="84"/>
      <c r="D384" s="126"/>
      <c r="E384" s="118">
        <v>0</v>
      </c>
      <c r="F384" s="118">
        <v>0</v>
      </c>
      <c r="G384" s="118">
        <v>0</v>
      </c>
      <c r="H384" s="118">
        <v>16</v>
      </c>
      <c r="I384" s="118">
        <v>0</v>
      </c>
      <c r="J384" s="118">
        <v>55</v>
      </c>
      <c r="K384" s="118">
        <v>599</v>
      </c>
      <c r="L384" s="118">
        <v>3</v>
      </c>
      <c r="M384" s="118">
        <v>0</v>
      </c>
      <c r="N384" s="118">
        <v>0</v>
      </c>
      <c r="O384" s="118">
        <v>0</v>
      </c>
      <c r="P384" s="118">
        <v>0</v>
      </c>
      <c r="Q384" s="120">
        <v>104.6</v>
      </c>
    </row>
    <row r="385" spans="1:17" x14ac:dyDescent="0.35">
      <c r="A385" s="125"/>
      <c r="B385" s="127"/>
      <c r="C385" s="85" t="s">
        <v>255</v>
      </c>
      <c r="D385" s="127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21"/>
    </row>
    <row r="386" spans="1:17" ht="15" thickBot="1" x14ac:dyDescent="0.4">
      <c r="A386" s="128"/>
      <c r="B386" s="129"/>
      <c r="C386" s="86" t="s">
        <v>1448</v>
      </c>
      <c r="D386" s="129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3"/>
    </row>
    <row r="387" spans="1:17" x14ac:dyDescent="0.35">
      <c r="A387" s="124"/>
      <c r="B387" s="126">
        <v>129</v>
      </c>
      <c r="C387" s="84"/>
      <c r="D387" s="126"/>
      <c r="E387" s="118">
        <v>0</v>
      </c>
      <c r="F387" s="118">
        <v>0</v>
      </c>
      <c r="G387" s="118">
        <v>0</v>
      </c>
      <c r="H387" s="118">
        <v>24</v>
      </c>
      <c r="I387" s="118">
        <v>0</v>
      </c>
      <c r="J387" s="118">
        <v>58</v>
      </c>
      <c r="K387" s="118">
        <v>627</v>
      </c>
      <c r="L387" s="118">
        <v>3</v>
      </c>
      <c r="M387" s="118">
        <v>0</v>
      </c>
      <c r="N387" s="118">
        <v>0</v>
      </c>
      <c r="O387" s="118">
        <v>0</v>
      </c>
      <c r="P387" s="118">
        <v>0</v>
      </c>
      <c r="Q387" s="120">
        <v>111.1</v>
      </c>
    </row>
    <row r="388" spans="1:17" x14ac:dyDescent="0.35">
      <c r="A388" s="125"/>
      <c r="B388" s="127"/>
      <c r="C388" s="85" t="s">
        <v>361</v>
      </c>
      <c r="D388" s="127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21"/>
    </row>
    <row r="389" spans="1:17" ht="15" thickBot="1" x14ac:dyDescent="0.4">
      <c r="A389" s="128"/>
      <c r="B389" s="129"/>
      <c r="C389" s="86" t="s">
        <v>1460</v>
      </c>
      <c r="D389" s="129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3"/>
    </row>
    <row r="390" spans="1:17" x14ac:dyDescent="0.35">
      <c r="A390" s="124"/>
      <c r="B390" s="126">
        <v>130</v>
      </c>
      <c r="C390" s="84"/>
      <c r="D390" s="126"/>
      <c r="E390" s="118">
        <v>0</v>
      </c>
      <c r="F390" s="118">
        <v>0</v>
      </c>
      <c r="G390" s="118">
        <v>0</v>
      </c>
      <c r="H390" s="118">
        <v>57</v>
      </c>
      <c r="I390" s="118">
        <v>0</v>
      </c>
      <c r="J390" s="118">
        <v>52</v>
      </c>
      <c r="K390" s="118">
        <v>638</v>
      </c>
      <c r="L390" s="118">
        <v>2</v>
      </c>
      <c r="M390" s="118">
        <v>0</v>
      </c>
      <c r="N390" s="118">
        <v>0</v>
      </c>
      <c r="O390" s="118">
        <v>0</v>
      </c>
      <c r="P390" s="118">
        <v>0</v>
      </c>
      <c r="Q390" s="120">
        <v>110.7</v>
      </c>
    </row>
    <row r="391" spans="1:17" x14ac:dyDescent="0.35">
      <c r="A391" s="125"/>
      <c r="B391" s="127"/>
      <c r="C391" s="85" t="s">
        <v>418</v>
      </c>
      <c r="D391" s="127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21"/>
    </row>
    <row r="392" spans="1:17" ht="15" thickBot="1" x14ac:dyDescent="0.4">
      <c r="A392" s="128"/>
      <c r="B392" s="129"/>
      <c r="C392" s="86" t="s">
        <v>1476</v>
      </c>
      <c r="D392" s="129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3"/>
    </row>
    <row r="393" spans="1:17" x14ac:dyDescent="0.35">
      <c r="A393" s="124"/>
      <c r="B393" s="126">
        <v>131</v>
      </c>
      <c r="C393" s="84"/>
      <c r="D393" s="126"/>
      <c r="E393" s="118">
        <v>0</v>
      </c>
      <c r="F393" s="118">
        <v>0</v>
      </c>
      <c r="G393" s="118">
        <v>0</v>
      </c>
      <c r="H393" s="118">
        <v>0</v>
      </c>
      <c r="I393" s="118">
        <v>0</v>
      </c>
      <c r="J393" s="118">
        <v>61</v>
      </c>
      <c r="K393" s="118">
        <v>621</v>
      </c>
      <c r="L393" s="118">
        <v>5</v>
      </c>
      <c r="M393" s="118">
        <v>0</v>
      </c>
      <c r="N393" s="118">
        <v>0</v>
      </c>
      <c r="O393" s="118">
        <v>0</v>
      </c>
      <c r="P393" s="118">
        <v>0</v>
      </c>
      <c r="Q393" s="120">
        <v>123.5</v>
      </c>
    </row>
    <row r="394" spans="1:17" x14ac:dyDescent="0.35">
      <c r="A394" s="125"/>
      <c r="B394" s="127"/>
      <c r="C394" s="85" t="s">
        <v>303</v>
      </c>
      <c r="D394" s="127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21"/>
    </row>
    <row r="395" spans="1:17" ht="15" thickBot="1" x14ac:dyDescent="0.4">
      <c r="A395" s="128"/>
      <c r="B395" s="129"/>
      <c r="C395" s="86" t="s">
        <v>1477</v>
      </c>
      <c r="D395" s="129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3"/>
    </row>
    <row r="396" spans="1:17" x14ac:dyDescent="0.35">
      <c r="A396" s="124"/>
      <c r="B396" s="126">
        <v>132</v>
      </c>
      <c r="C396" s="84"/>
      <c r="D396" s="126"/>
      <c r="E396" s="118">
        <v>0</v>
      </c>
      <c r="F396" s="118">
        <v>0</v>
      </c>
      <c r="G396" s="118">
        <v>0</v>
      </c>
      <c r="H396" s="118">
        <v>0</v>
      </c>
      <c r="I396" s="118">
        <v>0</v>
      </c>
      <c r="J396" s="118">
        <v>59</v>
      </c>
      <c r="K396" s="118">
        <v>604</v>
      </c>
      <c r="L396" s="118">
        <v>3</v>
      </c>
      <c r="M396" s="118">
        <v>0</v>
      </c>
      <c r="N396" s="118">
        <v>0</v>
      </c>
      <c r="O396" s="118">
        <v>0</v>
      </c>
      <c r="P396" s="118">
        <v>0</v>
      </c>
      <c r="Q396" s="120">
        <v>109.4</v>
      </c>
    </row>
    <row r="397" spans="1:17" x14ac:dyDescent="0.35">
      <c r="A397" s="125"/>
      <c r="B397" s="127"/>
      <c r="C397" s="85" t="s">
        <v>351</v>
      </c>
      <c r="D397" s="127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21"/>
    </row>
    <row r="398" spans="1:17" ht="15" thickBot="1" x14ac:dyDescent="0.4">
      <c r="A398" s="128"/>
      <c r="B398" s="129"/>
      <c r="C398" s="86" t="s">
        <v>1478</v>
      </c>
      <c r="D398" s="129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3"/>
    </row>
    <row r="399" spans="1:17" x14ac:dyDescent="0.35">
      <c r="A399" s="124"/>
      <c r="B399" s="126">
        <v>133</v>
      </c>
      <c r="C399" s="84"/>
      <c r="D399" s="126"/>
      <c r="E399" s="118">
        <v>0</v>
      </c>
      <c r="F399" s="118">
        <v>0</v>
      </c>
      <c r="G399" s="118">
        <v>0</v>
      </c>
      <c r="H399" s="118">
        <v>0</v>
      </c>
      <c r="I399" s="118">
        <v>0</v>
      </c>
      <c r="J399" s="118">
        <v>54</v>
      </c>
      <c r="K399" s="118">
        <v>590</v>
      </c>
      <c r="L399" s="118">
        <v>4</v>
      </c>
      <c r="M399" s="118">
        <v>0</v>
      </c>
      <c r="N399" s="118">
        <v>0</v>
      </c>
      <c r="O399" s="118">
        <v>0</v>
      </c>
      <c r="P399" s="118">
        <v>0</v>
      </c>
      <c r="Q399" s="120">
        <v>112.5</v>
      </c>
    </row>
    <row r="400" spans="1:17" x14ac:dyDescent="0.35">
      <c r="A400" s="125"/>
      <c r="B400" s="127"/>
      <c r="C400" s="85" t="s">
        <v>305</v>
      </c>
      <c r="D400" s="127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21"/>
    </row>
    <row r="401" spans="1:17" ht="15" thickBot="1" x14ac:dyDescent="0.4">
      <c r="A401" s="128"/>
      <c r="B401" s="129"/>
      <c r="C401" s="86" t="s">
        <v>1479</v>
      </c>
      <c r="D401" s="129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3"/>
    </row>
    <row r="402" spans="1:17" x14ac:dyDescent="0.35">
      <c r="A402" s="124"/>
      <c r="B402" s="126">
        <v>134</v>
      </c>
      <c r="C402" s="84"/>
      <c r="D402" s="126"/>
      <c r="E402" s="118">
        <v>0</v>
      </c>
      <c r="F402" s="118">
        <v>0</v>
      </c>
      <c r="G402" s="118">
        <v>0</v>
      </c>
      <c r="H402" s="118">
        <v>0</v>
      </c>
      <c r="I402" s="118">
        <v>0</v>
      </c>
      <c r="J402" s="118">
        <v>48</v>
      </c>
      <c r="K402" s="118">
        <v>651</v>
      </c>
      <c r="L402" s="118">
        <v>4</v>
      </c>
      <c r="M402" s="118">
        <v>0</v>
      </c>
      <c r="N402" s="118">
        <v>0</v>
      </c>
      <c r="O402" s="118">
        <v>0</v>
      </c>
      <c r="P402" s="118">
        <v>0</v>
      </c>
      <c r="Q402" s="120">
        <v>110.8</v>
      </c>
    </row>
    <row r="403" spans="1:17" x14ac:dyDescent="0.35">
      <c r="A403" s="125"/>
      <c r="B403" s="127"/>
      <c r="C403" s="85" t="s">
        <v>453</v>
      </c>
      <c r="D403" s="127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21"/>
    </row>
    <row r="404" spans="1:17" ht="15" thickBot="1" x14ac:dyDescent="0.4">
      <c r="A404" s="128"/>
      <c r="B404" s="129"/>
      <c r="C404" s="86" t="s">
        <v>1480</v>
      </c>
      <c r="D404" s="129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3"/>
    </row>
    <row r="405" spans="1:17" x14ac:dyDescent="0.35">
      <c r="A405" s="124"/>
      <c r="B405" s="126">
        <v>135</v>
      </c>
      <c r="C405" s="84"/>
      <c r="D405" s="126"/>
      <c r="E405" s="118">
        <v>0</v>
      </c>
      <c r="F405" s="118">
        <v>0</v>
      </c>
      <c r="G405" s="118">
        <v>0</v>
      </c>
      <c r="H405" s="118">
        <v>529</v>
      </c>
      <c r="I405" s="118">
        <v>3</v>
      </c>
      <c r="J405" s="118">
        <v>18</v>
      </c>
      <c r="K405" s="118">
        <v>136</v>
      </c>
      <c r="L405" s="118">
        <v>1</v>
      </c>
      <c r="M405" s="118">
        <v>0</v>
      </c>
      <c r="N405" s="118">
        <v>0</v>
      </c>
      <c r="O405" s="118">
        <v>0</v>
      </c>
      <c r="P405" s="118">
        <v>0</v>
      </c>
      <c r="Q405" s="120">
        <v>99</v>
      </c>
    </row>
    <row r="406" spans="1:17" x14ac:dyDescent="0.35">
      <c r="A406" s="125"/>
      <c r="B406" s="127"/>
      <c r="C406" s="85" t="s">
        <v>1510</v>
      </c>
      <c r="D406" s="127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21"/>
    </row>
    <row r="407" spans="1:17" ht="15" thickBot="1" x14ac:dyDescent="0.4">
      <c r="A407" s="128"/>
      <c r="B407" s="129"/>
      <c r="C407" s="86" t="s">
        <v>1461</v>
      </c>
      <c r="D407" s="129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3"/>
    </row>
    <row r="408" spans="1:17" x14ac:dyDescent="0.35">
      <c r="A408" s="124"/>
      <c r="B408" s="126">
        <v>136</v>
      </c>
      <c r="C408" s="84"/>
      <c r="D408" s="126"/>
      <c r="E408" s="118">
        <v>0</v>
      </c>
      <c r="F408" s="118">
        <v>0</v>
      </c>
      <c r="G408" s="118">
        <v>0</v>
      </c>
      <c r="H408" s="118">
        <v>193</v>
      </c>
      <c r="I408" s="118">
        <v>1</v>
      </c>
      <c r="J408" s="118">
        <v>55</v>
      </c>
      <c r="K408" s="118">
        <v>453</v>
      </c>
      <c r="L408" s="118">
        <v>1</v>
      </c>
      <c r="M408" s="118">
        <v>0</v>
      </c>
      <c r="N408" s="118">
        <v>0</v>
      </c>
      <c r="O408" s="118">
        <v>0</v>
      </c>
      <c r="P408" s="118">
        <v>0</v>
      </c>
      <c r="Q408" s="120">
        <v>104.4</v>
      </c>
    </row>
    <row r="409" spans="1:17" x14ac:dyDescent="0.35">
      <c r="A409" s="125"/>
      <c r="B409" s="127"/>
      <c r="C409" s="85" t="s">
        <v>483</v>
      </c>
      <c r="D409" s="127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21"/>
    </row>
    <row r="410" spans="1:17" ht="15" thickBot="1" x14ac:dyDescent="0.4">
      <c r="A410" s="128"/>
      <c r="B410" s="129"/>
      <c r="C410" s="86" t="s">
        <v>1412</v>
      </c>
      <c r="D410" s="129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3"/>
    </row>
    <row r="411" spans="1:17" x14ac:dyDescent="0.35">
      <c r="A411" s="124"/>
      <c r="B411" s="126">
        <v>137</v>
      </c>
      <c r="C411" s="84"/>
      <c r="D411" s="126"/>
      <c r="E411" s="118">
        <v>0</v>
      </c>
      <c r="F411" s="118">
        <v>0</v>
      </c>
      <c r="G411" s="118">
        <v>0</v>
      </c>
      <c r="H411" s="118">
        <v>308</v>
      </c>
      <c r="I411" s="118">
        <v>1</v>
      </c>
      <c r="J411" s="118">
        <v>48</v>
      </c>
      <c r="K411" s="118">
        <v>359</v>
      </c>
      <c r="L411" s="118">
        <v>1</v>
      </c>
      <c r="M411" s="118">
        <v>0</v>
      </c>
      <c r="N411" s="118">
        <v>0</v>
      </c>
      <c r="O411" s="118">
        <v>0</v>
      </c>
      <c r="P411" s="118">
        <v>0</v>
      </c>
      <c r="Q411" s="120">
        <v>104.2</v>
      </c>
    </row>
    <row r="412" spans="1:17" x14ac:dyDescent="0.35">
      <c r="A412" s="125"/>
      <c r="B412" s="127"/>
      <c r="C412" s="85" t="s">
        <v>287</v>
      </c>
      <c r="D412" s="127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21"/>
    </row>
    <row r="413" spans="1:17" ht="15" thickBot="1" x14ac:dyDescent="0.4">
      <c r="A413" s="128"/>
      <c r="B413" s="129"/>
      <c r="C413" s="86" t="s">
        <v>1413</v>
      </c>
      <c r="D413" s="129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3"/>
    </row>
    <row r="414" spans="1:17" x14ac:dyDescent="0.35">
      <c r="A414" s="124"/>
      <c r="B414" s="126">
        <v>138</v>
      </c>
      <c r="C414" s="84"/>
      <c r="D414" s="126"/>
      <c r="E414" s="118">
        <v>0</v>
      </c>
      <c r="F414" s="118">
        <v>0</v>
      </c>
      <c r="G414" s="118">
        <v>0</v>
      </c>
      <c r="H414" s="118">
        <v>308</v>
      </c>
      <c r="I414" s="118">
        <v>2</v>
      </c>
      <c r="J414" s="118">
        <v>42</v>
      </c>
      <c r="K414" s="118">
        <v>334</v>
      </c>
      <c r="L414" s="118">
        <v>1</v>
      </c>
      <c r="M414" s="118">
        <v>0</v>
      </c>
      <c r="N414" s="118">
        <v>0</v>
      </c>
      <c r="O414" s="118">
        <v>0</v>
      </c>
      <c r="P414" s="118">
        <v>0</v>
      </c>
      <c r="Q414" s="120">
        <v>100.9</v>
      </c>
    </row>
    <row r="415" spans="1:17" x14ac:dyDescent="0.35">
      <c r="A415" s="125"/>
      <c r="B415" s="127"/>
      <c r="C415" s="85" t="s">
        <v>449</v>
      </c>
      <c r="D415" s="127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21"/>
    </row>
    <row r="416" spans="1:17" ht="15" thickBot="1" x14ac:dyDescent="0.4">
      <c r="A416" s="128"/>
      <c r="B416" s="129"/>
      <c r="C416" s="86" t="s">
        <v>1398</v>
      </c>
      <c r="D416" s="129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3"/>
    </row>
    <row r="417" spans="1:17" x14ac:dyDescent="0.35">
      <c r="A417" s="124"/>
      <c r="B417" s="126">
        <v>139</v>
      </c>
      <c r="C417" s="84"/>
      <c r="D417" s="126"/>
      <c r="E417" s="118">
        <v>0</v>
      </c>
      <c r="F417" s="118">
        <v>0</v>
      </c>
      <c r="G417" s="118">
        <v>0</v>
      </c>
      <c r="H417" s="118">
        <v>0</v>
      </c>
      <c r="I417" s="118">
        <v>0</v>
      </c>
      <c r="J417" s="118">
        <v>41</v>
      </c>
      <c r="K417" s="118">
        <v>682</v>
      </c>
      <c r="L417" s="118">
        <v>4</v>
      </c>
      <c r="M417" s="118">
        <v>0</v>
      </c>
      <c r="N417" s="118">
        <v>0</v>
      </c>
      <c r="O417" s="118">
        <v>0</v>
      </c>
      <c r="P417" s="118">
        <v>0</v>
      </c>
      <c r="Q417" s="120">
        <v>114.6</v>
      </c>
    </row>
    <row r="418" spans="1:17" x14ac:dyDescent="0.35">
      <c r="A418" s="125"/>
      <c r="B418" s="127"/>
      <c r="C418" s="85" t="s">
        <v>311</v>
      </c>
      <c r="D418" s="127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21"/>
    </row>
    <row r="419" spans="1:17" ht="15" thickBot="1" x14ac:dyDescent="0.4">
      <c r="A419" s="128"/>
      <c r="B419" s="129"/>
      <c r="C419" s="86" t="s">
        <v>1481</v>
      </c>
      <c r="D419" s="129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3"/>
    </row>
    <row r="420" spans="1:17" x14ac:dyDescent="0.35">
      <c r="A420" s="124"/>
      <c r="B420" s="126">
        <v>140</v>
      </c>
      <c r="C420" s="84"/>
      <c r="D420" s="126"/>
      <c r="E420" s="118">
        <v>0</v>
      </c>
      <c r="F420" s="118">
        <v>0</v>
      </c>
      <c r="G420" s="118">
        <v>0</v>
      </c>
      <c r="H420" s="118">
        <v>0</v>
      </c>
      <c r="I420" s="118">
        <v>0</v>
      </c>
      <c r="J420" s="118">
        <v>57</v>
      </c>
      <c r="K420" s="118">
        <v>628</v>
      </c>
      <c r="L420" s="118">
        <v>3</v>
      </c>
      <c r="M420" s="118">
        <v>0</v>
      </c>
      <c r="N420" s="118">
        <v>0</v>
      </c>
      <c r="O420" s="118">
        <v>0</v>
      </c>
      <c r="P420" s="118">
        <v>0</v>
      </c>
      <c r="Q420" s="120">
        <v>109.7</v>
      </c>
    </row>
    <row r="421" spans="1:17" x14ac:dyDescent="0.35">
      <c r="A421" s="125"/>
      <c r="B421" s="127"/>
      <c r="C421" s="85" t="s">
        <v>347</v>
      </c>
      <c r="D421" s="127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21"/>
    </row>
    <row r="422" spans="1:17" ht="15" thickBot="1" x14ac:dyDescent="0.4">
      <c r="A422" s="128"/>
      <c r="B422" s="129"/>
      <c r="C422" s="86" t="s">
        <v>1453</v>
      </c>
      <c r="D422" s="129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3"/>
    </row>
    <row r="423" spans="1:17" x14ac:dyDescent="0.35">
      <c r="A423" s="124"/>
      <c r="B423" s="126">
        <v>141</v>
      </c>
      <c r="C423" s="83"/>
      <c r="D423" s="126"/>
      <c r="E423" s="118">
        <v>0</v>
      </c>
      <c r="F423" s="118">
        <v>0</v>
      </c>
      <c r="G423" s="118">
        <v>0</v>
      </c>
      <c r="H423" s="118">
        <v>0</v>
      </c>
      <c r="I423" s="118">
        <v>0</v>
      </c>
      <c r="J423" s="118">
        <v>0</v>
      </c>
      <c r="K423" s="118">
        <v>0</v>
      </c>
      <c r="L423" s="118">
        <v>0</v>
      </c>
      <c r="M423" s="118">
        <v>15</v>
      </c>
      <c r="N423" s="118">
        <v>11</v>
      </c>
      <c r="O423" s="118">
        <v>311</v>
      </c>
      <c r="P423" s="118">
        <v>5250</v>
      </c>
      <c r="Q423" s="120">
        <v>117.9</v>
      </c>
    </row>
    <row r="424" spans="1:17" x14ac:dyDescent="0.35">
      <c r="A424" s="125"/>
      <c r="B424" s="127"/>
      <c r="C424" s="85" t="s">
        <v>1482</v>
      </c>
      <c r="D424" s="127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21"/>
    </row>
    <row r="425" spans="1:17" ht="15" thickBot="1" x14ac:dyDescent="0.4">
      <c r="A425" s="128"/>
      <c r="B425" s="129"/>
      <c r="C425" s="86" t="s">
        <v>1483</v>
      </c>
      <c r="D425" s="129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3"/>
    </row>
    <row r="426" spans="1:17" x14ac:dyDescent="0.35">
      <c r="A426" s="124"/>
      <c r="B426" s="126">
        <v>142</v>
      </c>
      <c r="C426" s="83"/>
      <c r="D426" s="126"/>
      <c r="E426" s="118">
        <v>0</v>
      </c>
      <c r="F426" s="118">
        <v>0</v>
      </c>
      <c r="G426" s="118">
        <v>0</v>
      </c>
      <c r="H426" s="118">
        <v>0</v>
      </c>
      <c r="I426" s="118">
        <v>0</v>
      </c>
      <c r="J426" s="118">
        <v>0</v>
      </c>
      <c r="K426" s="118">
        <v>0</v>
      </c>
      <c r="L426" s="118">
        <v>0</v>
      </c>
      <c r="M426" s="118">
        <v>11</v>
      </c>
      <c r="N426" s="118">
        <v>7</v>
      </c>
      <c r="O426" s="118">
        <v>326</v>
      </c>
      <c r="P426" s="118">
        <v>5328</v>
      </c>
      <c r="Q426" s="120">
        <v>98</v>
      </c>
    </row>
    <row r="427" spans="1:17" x14ac:dyDescent="0.35">
      <c r="A427" s="125"/>
      <c r="B427" s="127"/>
      <c r="C427" s="85" t="s">
        <v>1484</v>
      </c>
      <c r="D427" s="127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21"/>
    </row>
    <row r="428" spans="1:17" ht="15" thickBot="1" x14ac:dyDescent="0.4">
      <c r="A428" s="128"/>
      <c r="B428" s="129"/>
      <c r="C428" s="86" t="s">
        <v>1485</v>
      </c>
      <c r="D428" s="129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3"/>
    </row>
    <row r="429" spans="1:17" x14ac:dyDescent="0.35">
      <c r="A429" s="124"/>
      <c r="B429" s="126">
        <v>143</v>
      </c>
      <c r="C429" s="83"/>
      <c r="D429" s="126"/>
      <c r="E429" s="118">
        <v>0</v>
      </c>
      <c r="F429" s="118">
        <v>0</v>
      </c>
      <c r="G429" s="118">
        <v>0</v>
      </c>
      <c r="H429" s="118">
        <v>0</v>
      </c>
      <c r="I429" s="118">
        <v>0</v>
      </c>
      <c r="J429" s="118">
        <v>0</v>
      </c>
      <c r="K429" s="118">
        <v>0</v>
      </c>
      <c r="L429" s="118">
        <v>0</v>
      </c>
      <c r="M429" s="118">
        <v>17</v>
      </c>
      <c r="N429" s="118">
        <v>10</v>
      </c>
      <c r="O429" s="118">
        <v>335</v>
      </c>
      <c r="P429" s="118">
        <v>5487</v>
      </c>
      <c r="Q429" s="120">
        <v>101</v>
      </c>
    </row>
    <row r="430" spans="1:17" x14ac:dyDescent="0.35">
      <c r="A430" s="125"/>
      <c r="B430" s="127"/>
      <c r="C430" s="85" t="s">
        <v>1486</v>
      </c>
      <c r="D430" s="127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21"/>
    </row>
    <row r="431" spans="1:17" ht="15" thickBot="1" x14ac:dyDescent="0.4">
      <c r="A431" s="128"/>
      <c r="B431" s="129"/>
      <c r="C431" s="86" t="s">
        <v>1487</v>
      </c>
      <c r="D431" s="129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3"/>
    </row>
    <row r="432" spans="1:17" x14ac:dyDescent="0.35">
      <c r="A432" s="124"/>
      <c r="B432" s="126">
        <v>144</v>
      </c>
      <c r="C432" s="83"/>
      <c r="D432" s="126"/>
      <c r="E432" s="118">
        <v>0</v>
      </c>
      <c r="F432" s="118">
        <v>0</v>
      </c>
      <c r="G432" s="118">
        <v>0</v>
      </c>
      <c r="H432" s="118">
        <v>0</v>
      </c>
      <c r="I432" s="118">
        <v>0</v>
      </c>
      <c r="J432" s="118">
        <v>0</v>
      </c>
      <c r="K432" s="118">
        <v>0</v>
      </c>
      <c r="L432" s="118">
        <v>0</v>
      </c>
      <c r="M432" s="118">
        <v>15</v>
      </c>
      <c r="N432" s="118">
        <v>9</v>
      </c>
      <c r="O432" s="118">
        <v>344</v>
      </c>
      <c r="P432" s="118">
        <v>5870</v>
      </c>
      <c r="Q432" s="120">
        <v>95.6</v>
      </c>
    </row>
    <row r="433" spans="1:17" x14ac:dyDescent="0.35">
      <c r="A433" s="125"/>
      <c r="B433" s="127"/>
      <c r="C433" s="85" t="s">
        <v>1488</v>
      </c>
      <c r="D433" s="127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21"/>
    </row>
    <row r="434" spans="1:17" ht="15" thickBot="1" x14ac:dyDescent="0.4">
      <c r="A434" s="128"/>
      <c r="B434" s="129"/>
      <c r="C434" s="86" t="s">
        <v>1489</v>
      </c>
      <c r="D434" s="129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3"/>
    </row>
    <row r="435" spans="1:17" x14ac:dyDescent="0.35">
      <c r="A435" s="124"/>
      <c r="B435" s="126">
        <v>145</v>
      </c>
      <c r="C435" s="83"/>
      <c r="D435" s="126"/>
      <c r="E435" s="118">
        <v>0</v>
      </c>
      <c r="F435" s="118">
        <v>0</v>
      </c>
      <c r="G435" s="118">
        <v>0</v>
      </c>
      <c r="H435" s="118">
        <v>0</v>
      </c>
      <c r="I435" s="118">
        <v>0</v>
      </c>
      <c r="J435" s="118">
        <v>0</v>
      </c>
      <c r="K435" s="118">
        <v>0</v>
      </c>
      <c r="L435" s="118">
        <v>0</v>
      </c>
      <c r="M435" s="118">
        <v>12</v>
      </c>
      <c r="N435" s="118">
        <v>7</v>
      </c>
      <c r="O435" s="118">
        <v>327</v>
      </c>
      <c r="P435" s="118">
        <v>5407</v>
      </c>
      <c r="Q435" s="120">
        <v>97.8</v>
      </c>
    </row>
    <row r="436" spans="1:17" x14ac:dyDescent="0.35">
      <c r="A436" s="125"/>
      <c r="B436" s="127"/>
      <c r="C436" s="85" t="s">
        <v>1490</v>
      </c>
      <c r="D436" s="127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21"/>
    </row>
    <row r="437" spans="1:17" ht="15" thickBot="1" x14ac:dyDescent="0.4">
      <c r="A437" s="128"/>
      <c r="B437" s="129"/>
      <c r="C437" s="86" t="s">
        <v>1491</v>
      </c>
      <c r="D437" s="129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3"/>
    </row>
    <row r="438" spans="1:17" x14ac:dyDescent="0.35">
      <c r="A438" s="124"/>
      <c r="B438" s="126">
        <v>146</v>
      </c>
      <c r="C438" s="83"/>
      <c r="D438" s="126"/>
      <c r="E438" s="118">
        <v>0</v>
      </c>
      <c r="F438" s="118">
        <v>0</v>
      </c>
      <c r="G438" s="118">
        <v>0</v>
      </c>
      <c r="H438" s="118">
        <v>0</v>
      </c>
      <c r="I438" s="118">
        <v>0</v>
      </c>
      <c r="J438" s="118">
        <v>0</v>
      </c>
      <c r="K438" s="118">
        <v>0</v>
      </c>
      <c r="L438" s="118">
        <v>0</v>
      </c>
      <c r="M438" s="118">
        <v>13</v>
      </c>
      <c r="N438" s="118">
        <v>9</v>
      </c>
      <c r="O438" s="118">
        <v>357</v>
      </c>
      <c r="P438" s="118">
        <v>5783</v>
      </c>
      <c r="Q438" s="120">
        <v>99.3</v>
      </c>
    </row>
    <row r="439" spans="1:17" x14ac:dyDescent="0.35">
      <c r="A439" s="125"/>
      <c r="B439" s="127"/>
      <c r="C439" s="85" t="s">
        <v>1492</v>
      </c>
      <c r="D439" s="127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21"/>
    </row>
    <row r="440" spans="1:17" ht="15" thickBot="1" x14ac:dyDescent="0.4">
      <c r="A440" s="128"/>
      <c r="B440" s="129"/>
      <c r="C440" s="86" t="s">
        <v>1493</v>
      </c>
      <c r="D440" s="129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3"/>
    </row>
    <row r="441" spans="1:17" x14ac:dyDescent="0.35">
      <c r="A441" s="124"/>
      <c r="B441" s="126">
        <v>147</v>
      </c>
      <c r="C441" s="83"/>
      <c r="D441" s="126"/>
      <c r="E441" s="118">
        <v>0</v>
      </c>
      <c r="F441" s="118">
        <v>0</v>
      </c>
      <c r="G441" s="118">
        <v>0</v>
      </c>
      <c r="H441" s="118">
        <v>0</v>
      </c>
      <c r="I441" s="118">
        <v>0</v>
      </c>
      <c r="J441" s="118">
        <v>0</v>
      </c>
      <c r="K441" s="118">
        <v>0</v>
      </c>
      <c r="L441" s="118">
        <v>0</v>
      </c>
      <c r="M441" s="118">
        <v>13</v>
      </c>
      <c r="N441" s="118">
        <v>7</v>
      </c>
      <c r="O441" s="118">
        <v>328</v>
      </c>
      <c r="P441" s="118">
        <v>5653</v>
      </c>
      <c r="Q441" s="120">
        <v>92.4</v>
      </c>
    </row>
    <row r="442" spans="1:17" x14ac:dyDescent="0.35">
      <c r="A442" s="125"/>
      <c r="B442" s="127"/>
      <c r="C442" s="85" t="s">
        <v>1494</v>
      </c>
      <c r="D442" s="127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21"/>
    </row>
    <row r="443" spans="1:17" ht="15" thickBot="1" x14ac:dyDescent="0.4">
      <c r="A443" s="128"/>
      <c r="B443" s="129"/>
      <c r="C443" s="86" t="s">
        <v>1495</v>
      </c>
      <c r="D443" s="129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3"/>
    </row>
    <row r="444" spans="1:17" x14ac:dyDescent="0.35">
      <c r="A444" s="124"/>
      <c r="B444" s="126">
        <v>148</v>
      </c>
      <c r="C444" s="83"/>
      <c r="D444" s="126"/>
      <c r="E444" s="118">
        <v>0</v>
      </c>
      <c r="F444" s="118">
        <v>0</v>
      </c>
      <c r="G444" s="118">
        <v>0</v>
      </c>
      <c r="H444" s="118">
        <v>0</v>
      </c>
      <c r="I444" s="118">
        <v>0</v>
      </c>
      <c r="J444" s="118">
        <v>0</v>
      </c>
      <c r="K444" s="118">
        <v>0</v>
      </c>
      <c r="L444" s="118">
        <v>0</v>
      </c>
      <c r="M444" s="118">
        <v>15</v>
      </c>
      <c r="N444" s="118">
        <v>8</v>
      </c>
      <c r="O444" s="118">
        <v>329</v>
      </c>
      <c r="P444" s="118">
        <v>5690</v>
      </c>
      <c r="Q444" s="120">
        <v>94.7</v>
      </c>
    </row>
    <row r="445" spans="1:17" x14ac:dyDescent="0.35">
      <c r="A445" s="125"/>
      <c r="B445" s="127"/>
      <c r="C445" s="85" t="s">
        <v>1496</v>
      </c>
      <c r="D445" s="127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21"/>
    </row>
    <row r="446" spans="1:17" ht="15" thickBot="1" x14ac:dyDescent="0.4">
      <c r="A446" s="128"/>
      <c r="B446" s="129"/>
      <c r="C446" s="86" t="s">
        <v>1497</v>
      </c>
      <c r="D446" s="129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3"/>
    </row>
    <row r="447" spans="1:17" x14ac:dyDescent="0.35">
      <c r="A447" s="124"/>
      <c r="B447" s="126">
        <v>149</v>
      </c>
      <c r="C447" s="83"/>
      <c r="D447" s="126"/>
      <c r="E447" s="118">
        <v>0</v>
      </c>
      <c r="F447" s="118">
        <v>0</v>
      </c>
      <c r="G447" s="118">
        <v>0</v>
      </c>
      <c r="H447" s="118">
        <v>0</v>
      </c>
      <c r="I447" s="118">
        <v>0</v>
      </c>
      <c r="J447" s="118">
        <v>0</v>
      </c>
      <c r="K447" s="118">
        <v>0</v>
      </c>
      <c r="L447" s="118">
        <v>0</v>
      </c>
      <c r="M447" s="118">
        <v>13</v>
      </c>
      <c r="N447" s="118">
        <v>10</v>
      </c>
      <c r="O447" s="118">
        <v>346</v>
      </c>
      <c r="P447" s="118">
        <v>5607</v>
      </c>
      <c r="Q447" s="120">
        <v>98</v>
      </c>
    </row>
    <row r="448" spans="1:17" x14ac:dyDescent="0.35">
      <c r="A448" s="125"/>
      <c r="B448" s="127"/>
      <c r="C448" s="85" t="s">
        <v>1498</v>
      </c>
      <c r="D448" s="127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21"/>
    </row>
    <row r="449" spans="1:17" ht="15" thickBot="1" x14ac:dyDescent="0.4">
      <c r="A449" s="128"/>
      <c r="B449" s="129"/>
      <c r="C449" s="86" t="s">
        <v>1499</v>
      </c>
      <c r="D449" s="129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3"/>
    </row>
    <row r="450" spans="1:17" x14ac:dyDescent="0.35">
      <c r="A450" s="124"/>
      <c r="B450" s="126">
        <v>150</v>
      </c>
      <c r="C450" s="83"/>
      <c r="D450" s="126"/>
      <c r="E450" s="118">
        <v>0</v>
      </c>
      <c r="F450" s="118">
        <v>0</v>
      </c>
      <c r="G450" s="118">
        <v>0</v>
      </c>
      <c r="H450" s="118">
        <v>0</v>
      </c>
      <c r="I450" s="118">
        <v>0</v>
      </c>
      <c r="J450" s="118">
        <v>0</v>
      </c>
      <c r="K450" s="118">
        <v>0</v>
      </c>
      <c r="L450" s="118">
        <v>0</v>
      </c>
      <c r="M450" s="118">
        <v>13</v>
      </c>
      <c r="N450" s="118">
        <v>9</v>
      </c>
      <c r="O450" s="118">
        <v>341</v>
      </c>
      <c r="P450" s="118">
        <v>5668</v>
      </c>
      <c r="Q450" s="120">
        <v>94</v>
      </c>
    </row>
    <row r="451" spans="1:17" x14ac:dyDescent="0.35">
      <c r="A451" s="125"/>
      <c r="B451" s="127"/>
      <c r="C451" s="85" t="s">
        <v>1500</v>
      </c>
      <c r="D451" s="127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21"/>
    </row>
    <row r="452" spans="1:17" ht="15" thickBot="1" x14ac:dyDescent="0.4">
      <c r="A452" s="128"/>
      <c r="B452" s="129"/>
      <c r="C452" s="86" t="s">
        <v>1501</v>
      </c>
      <c r="D452" s="129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3"/>
    </row>
    <row r="453" spans="1:17" x14ac:dyDescent="0.35">
      <c r="A453" s="124"/>
      <c r="B453" s="126">
        <v>151</v>
      </c>
      <c r="C453" s="84"/>
      <c r="D453" s="126"/>
      <c r="E453" s="118">
        <v>0</v>
      </c>
      <c r="F453" s="118">
        <v>0</v>
      </c>
      <c r="G453" s="118">
        <v>0</v>
      </c>
      <c r="H453" s="118">
        <v>0</v>
      </c>
      <c r="I453" s="118">
        <v>0</v>
      </c>
      <c r="J453" s="118">
        <v>0</v>
      </c>
      <c r="K453" s="118">
        <v>0</v>
      </c>
      <c r="L453" s="118">
        <v>0</v>
      </c>
      <c r="M453" s="118">
        <v>0</v>
      </c>
      <c r="N453" s="118">
        <v>0</v>
      </c>
      <c r="O453" s="118">
        <v>0</v>
      </c>
      <c r="P453" s="118">
        <v>0</v>
      </c>
      <c r="Q453" s="120">
        <v>161.9</v>
      </c>
    </row>
    <row r="454" spans="1:17" x14ac:dyDescent="0.35">
      <c r="A454" s="125"/>
      <c r="B454" s="127"/>
      <c r="C454" s="85" t="s">
        <v>460</v>
      </c>
      <c r="D454" s="127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21"/>
    </row>
    <row r="455" spans="1:17" ht="15" thickBot="1" x14ac:dyDescent="0.4">
      <c r="A455" s="128"/>
      <c r="B455" s="129"/>
      <c r="C455" s="86" t="s">
        <v>1511</v>
      </c>
      <c r="D455" s="129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3"/>
    </row>
    <row r="456" spans="1:17" x14ac:dyDescent="0.35">
      <c r="A456" s="124"/>
      <c r="B456" s="126">
        <v>152</v>
      </c>
      <c r="C456" s="84"/>
      <c r="D456" s="126"/>
      <c r="E456" s="118">
        <v>0</v>
      </c>
      <c r="F456" s="118">
        <v>0</v>
      </c>
      <c r="G456" s="118">
        <v>0</v>
      </c>
      <c r="H456" s="118">
        <v>0</v>
      </c>
      <c r="I456" s="118">
        <v>0</v>
      </c>
      <c r="J456" s="118">
        <v>0</v>
      </c>
      <c r="K456" s="118">
        <v>0</v>
      </c>
      <c r="L456" s="118">
        <v>0</v>
      </c>
      <c r="M456" s="118">
        <v>0</v>
      </c>
      <c r="N456" s="118">
        <v>0</v>
      </c>
      <c r="O456" s="118">
        <v>0</v>
      </c>
      <c r="P456" s="118">
        <v>0</v>
      </c>
      <c r="Q456" s="120">
        <v>150.6</v>
      </c>
    </row>
    <row r="457" spans="1:17" x14ac:dyDescent="0.35">
      <c r="A457" s="125"/>
      <c r="B457" s="127"/>
      <c r="C457" s="85" t="s">
        <v>470</v>
      </c>
      <c r="D457" s="127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21"/>
    </row>
    <row r="458" spans="1:17" ht="15" thickBot="1" x14ac:dyDescent="0.4">
      <c r="A458" s="128"/>
      <c r="B458" s="129"/>
      <c r="C458" s="86" t="s">
        <v>1512</v>
      </c>
      <c r="D458" s="129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3"/>
    </row>
    <row r="459" spans="1:17" x14ac:dyDescent="0.35">
      <c r="A459" s="124"/>
      <c r="B459" s="126">
        <v>153</v>
      </c>
      <c r="C459" s="84"/>
      <c r="D459" s="126"/>
      <c r="E459" s="118">
        <v>0</v>
      </c>
      <c r="F459" s="118">
        <v>0</v>
      </c>
      <c r="G459" s="118">
        <v>0</v>
      </c>
      <c r="H459" s="118">
        <v>0</v>
      </c>
      <c r="I459" s="118">
        <v>0</v>
      </c>
      <c r="J459" s="118">
        <v>0</v>
      </c>
      <c r="K459" s="118">
        <v>0</v>
      </c>
      <c r="L459" s="118">
        <v>0</v>
      </c>
      <c r="M459" s="118">
        <v>0</v>
      </c>
      <c r="N459" s="118">
        <v>0</v>
      </c>
      <c r="O459" s="118">
        <v>0</v>
      </c>
      <c r="P459" s="118">
        <v>0</v>
      </c>
      <c r="Q459" s="120">
        <v>136.69999999999999</v>
      </c>
    </row>
    <row r="460" spans="1:17" x14ac:dyDescent="0.35">
      <c r="A460" s="125"/>
      <c r="B460" s="127"/>
      <c r="C460" s="85" t="s">
        <v>495</v>
      </c>
      <c r="D460" s="127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21"/>
    </row>
    <row r="461" spans="1:17" ht="15" thickBot="1" x14ac:dyDescent="0.4">
      <c r="A461" s="128"/>
      <c r="B461" s="129"/>
      <c r="C461" s="86" t="s">
        <v>1513</v>
      </c>
      <c r="D461" s="129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3"/>
    </row>
    <row r="462" spans="1:17" x14ac:dyDescent="0.35">
      <c r="A462" s="124"/>
      <c r="B462" s="126">
        <v>154</v>
      </c>
      <c r="C462" s="84"/>
      <c r="D462" s="126"/>
      <c r="E462" s="118">
        <v>0</v>
      </c>
      <c r="F462" s="118">
        <v>0</v>
      </c>
      <c r="G462" s="118">
        <v>0</v>
      </c>
      <c r="H462" s="118">
        <v>0</v>
      </c>
      <c r="I462" s="118">
        <v>0</v>
      </c>
      <c r="J462" s="118">
        <v>0</v>
      </c>
      <c r="K462" s="118">
        <v>0</v>
      </c>
      <c r="L462" s="118">
        <v>0</v>
      </c>
      <c r="M462" s="118">
        <v>0</v>
      </c>
      <c r="N462" s="118">
        <v>0</v>
      </c>
      <c r="O462" s="118">
        <v>0</v>
      </c>
      <c r="P462" s="118">
        <v>0</v>
      </c>
      <c r="Q462" s="120">
        <v>136.9</v>
      </c>
    </row>
    <row r="463" spans="1:17" x14ac:dyDescent="0.35">
      <c r="A463" s="125"/>
      <c r="B463" s="127"/>
      <c r="C463" s="85" t="s">
        <v>476</v>
      </c>
      <c r="D463" s="127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21"/>
    </row>
    <row r="464" spans="1:17" ht="15" thickBot="1" x14ac:dyDescent="0.4">
      <c r="A464" s="128"/>
      <c r="B464" s="129"/>
      <c r="C464" s="86" t="s">
        <v>1514</v>
      </c>
      <c r="D464" s="129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3"/>
    </row>
    <row r="465" spans="1:17" x14ac:dyDescent="0.35">
      <c r="A465" s="124"/>
      <c r="B465" s="126">
        <v>155</v>
      </c>
      <c r="C465" s="84"/>
      <c r="D465" s="126"/>
      <c r="E465" s="118">
        <v>0</v>
      </c>
      <c r="F465" s="118">
        <v>0</v>
      </c>
      <c r="G465" s="118">
        <v>0</v>
      </c>
      <c r="H465" s="118">
        <v>0</v>
      </c>
      <c r="I465" s="118">
        <v>0</v>
      </c>
      <c r="J465" s="118">
        <v>0</v>
      </c>
      <c r="K465" s="118">
        <v>0</v>
      </c>
      <c r="L465" s="118">
        <v>0</v>
      </c>
      <c r="M465" s="118">
        <v>0</v>
      </c>
      <c r="N465" s="118">
        <v>0</v>
      </c>
      <c r="O465" s="118">
        <v>0</v>
      </c>
      <c r="P465" s="118">
        <v>0</v>
      </c>
      <c r="Q465" s="120">
        <v>132.9</v>
      </c>
    </row>
    <row r="466" spans="1:17" x14ac:dyDescent="0.35">
      <c r="A466" s="125"/>
      <c r="B466" s="127"/>
      <c r="C466" s="85" t="s">
        <v>472</v>
      </c>
      <c r="D466" s="127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21"/>
    </row>
    <row r="467" spans="1:17" ht="15" thickBot="1" x14ac:dyDescent="0.4">
      <c r="A467" s="128"/>
      <c r="B467" s="129"/>
      <c r="C467" s="86" t="s">
        <v>1515</v>
      </c>
      <c r="D467" s="129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3"/>
    </row>
    <row r="468" spans="1:17" x14ac:dyDescent="0.35">
      <c r="A468" s="124"/>
      <c r="B468" s="126">
        <v>156</v>
      </c>
      <c r="C468" s="84"/>
      <c r="D468" s="126"/>
      <c r="E468" s="118">
        <v>0</v>
      </c>
      <c r="F468" s="118">
        <v>0</v>
      </c>
      <c r="G468" s="118">
        <v>0</v>
      </c>
      <c r="H468" s="118">
        <v>0</v>
      </c>
      <c r="I468" s="118">
        <v>0</v>
      </c>
      <c r="J468" s="118">
        <v>0</v>
      </c>
      <c r="K468" s="118">
        <v>0</v>
      </c>
      <c r="L468" s="118">
        <v>0</v>
      </c>
      <c r="M468" s="118">
        <v>0</v>
      </c>
      <c r="N468" s="118">
        <v>0</v>
      </c>
      <c r="O468" s="118">
        <v>0</v>
      </c>
      <c r="P468" s="118">
        <v>0</v>
      </c>
      <c r="Q468" s="120">
        <v>136.6</v>
      </c>
    </row>
    <row r="469" spans="1:17" x14ac:dyDescent="0.35">
      <c r="A469" s="125"/>
      <c r="B469" s="127"/>
      <c r="C469" s="85" t="s">
        <v>546</v>
      </c>
      <c r="D469" s="127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21"/>
    </row>
    <row r="470" spans="1:17" ht="15" thickBot="1" x14ac:dyDescent="0.4">
      <c r="A470" s="128"/>
      <c r="B470" s="129"/>
      <c r="C470" s="86" t="s">
        <v>1516</v>
      </c>
      <c r="D470" s="129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3"/>
    </row>
    <row r="471" spans="1:17" x14ac:dyDescent="0.35">
      <c r="A471" s="124"/>
      <c r="B471" s="126">
        <v>157</v>
      </c>
      <c r="C471" s="84"/>
      <c r="D471" s="126"/>
      <c r="E471" s="118">
        <v>0</v>
      </c>
      <c r="F471" s="118">
        <v>0</v>
      </c>
      <c r="G471" s="118">
        <v>0</v>
      </c>
      <c r="H471" s="118">
        <v>0</v>
      </c>
      <c r="I471" s="118">
        <v>0</v>
      </c>
      <c r="J471" s="118">
        <v>0</v>
      </c>
      <c r="K471" s="118">
        <v>0</v>
      </c>
      <c r="L471" s="118">
        <v>0</v>
      </c>
      <c r="M471" s="118">
        <v>0</v>
      </c>
      <c r="N471" s="118">
        <v>0</v>
      </c>
      <c r="O471" s="118">
        <v>0</v>
      </c>
      <c r="P471" s="118">
        <v>0</v>
      </c>
      <c r="Q471" s="120">
        <v>135</v>
      </c>
    </row>
    <row r="472" spans="1:17" x14ac:dyDescent="0.35">
      <c r="A472" s="125"/>
      <c r="B472" s="127"/>
      <c r="C472" s="85" t="s">
        <v>548</v>
      </c>
      <c r="D472" s="127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21"/>
    </row>
    <row r="473" spans="1:17" ht="15" thickBot="1" x14ac:dyDescent="0.4">
      <c r="A473" s="128"/>
      <c r="B473" s="129"/>
      <c r="C473" s="86" t="s">
        <v>1517</v>
      </c>
      <c r="D473" s="129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3"/>
    </row>
    <row r="474" spans="1:17" x14ac:dyDescent="0.35">
      <c r="A474" s="124"/>
      <c r="B474" s="126">
        <v>158</v>
      </c>
      <c r="C474" s="84"/>
      <c r="D474" s="126"/>
      <c r="E474" s="118">
        <v>0</v>
      </c>
      <c r="F474" s="118">
        <v>0</v>
      </c>
      <c r="G474" s="118">
        <v>0</v>
      </c>
      <c r="H474" s="118">
        <v>0</v>
      </c>
      <c r="I474" s="118">
        <v>0</v>
      </c>
      <c r="J474" s="118">
        <v>0</v>
      </c>
      <c r="K474" s="118">
        <v>0</v>
      </c>
      <c r="L474" s="118">
        <v>0</v>
      </c>
      <c r="M474" s="118">
        <v>0</v>
      </c>
      <c r="N474" s="118">
        <v>0</v>
      </c>
      <c r="O474" s="118">
        <v>0</v>
      </c>
      <c r="P474" s="118">
        <v>0</v>
      </c>
      <c r="Q474" s="120">
        <v>133</v>
      </c>
    </row>
    <row r="475" spans="1:17" x14ac:dyDescent="0.35">
      <c r="A475" s="125"/>
      <c r="B475" s="127"/>
      <c r="C475" s="85" t="s">
        <v>1518</v>
      </c>
      <c r="D475" s="127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21"/>
    </row>
    <row r="476" spans="1:17" ht="15" thickBot="1" x14ac:dyDescent="0.4">
      <c r="A476" s="128"/>
      <c r="B476" s="129"/>
      <c r="C476" s="86" t="s">
        <v>1519</v>
      </c>
      <c r="D476" s="129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3"/>
    </row>
    <row r="477" spans="1:17" x14ac:dyDescent="0.35">
      <c r="A477" s="124"/>
      <c r="B477" s="126">
        <v>159</v>
      </c>
      <c r="C477" s="84"/>
      <c r="D477" s="126"/>
      <c r="E477" s="118">
        <v>0</v>
      </c>
      <c r="F477" s="118">
        <v>0</v>
      </c>
      <c r="G477" s="118">
        <v>0</v>
      </c>
      <c r="H477" s="118">
        <v>0</v>
      </c>
      <c r="I477" s="118">
        <v>0</v>
      </c>
      <c r="J477" s="118">
        <v>0</v>
      </c>
      <c r="K477" s="118">
        <v>0</v>
      </c>
      <c r="L477" s="118">
        <v>0</v>
      </c>
      <c r="M477" s="118">
        <v>0</v>
      </c>
      <c r="N477" s="118">
        <v>0</v>
      </c>
      <c r="O477" s="118">
        <v>0</v>
      </c>
      <c r="P477" s="118">
        <v>0</v>
      </c>
      <c r="Q477" s="120">
        <v>126.7</v>
      </c>
    </row>
    <row r="478" spans="1:17" x14ac:dyDescent="0.35">
      <c r="A478" s="125"/>
      <c r="B478" s="127"/>
      <c r="C478" s="85" t="s">
        <v>560</v>
      </c>
      <c r="D478" s="127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21"/>
    </row>
    <row r="479" spans="1:17" ht="15" thickBot="1" x14ac:dyDescent="0.4">
      <c r="A479" s="128"/>
      <c r="B479" s="129"/>
      <c r="C479" s="86" t="s">
        <v>1520</v>
      </c>
      <c r="D479" s="129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3"/>
    </row>
    <row r="480" spans="1:17" x14ac:dyDescent="0.35">
      <c r="A480" s="124"/>
      <c r="B480" s="126">
        <v>160</v>
      </c>
      <c r="C480" s="84"/>
      <c r="D480" s="126"/>
      <c r="E480" s="118">
        <v>0</v>
      </c>
      <c r="F480" s="118">
        <v>0</v>
      </c>
      <c r="G480" s="118">
        <v>0</v>
      </c>
      <c r="H480" s="118">
        <v>0</v>
      </c>
      <c r="I480" s="118">
        <v>0</v>
      </c>
      <c r="J480" s="118">
        <v>0</v>
      </c>
      <c r="K480" s="118">
        <v>0</v>
      </c>
      <c r="L480" s="118">
        <v>0</v>
      </c>
      <c r="M480" s="118">
        <v>0</v>
      </c>
      <c r="N480" s="118">
        <v>0</v>
      </c>
      <c r="O480" s="118">
        <v>0</v>
      </c>
      <c r="P480" s="118">
        <v>0</v>
      </c>
      <c r="Q480" s="120">
        <v>128.9</v>
      </c>
    </row>
    <row r="481" spans="1:17" x14ac:dyDescent="0.35">
      <c r="A481" s="125"/>
      <c r="B481" s="127"/>
      <c r="C481" s="85" t="s">
        <v>538</v>
      </c>
      <c r="D481" s="127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21"/>
    </row>
    <row r="482" spans="1:17" ht="15" thickBot="1" x14ac:dyDescent="0.4">
      <c r="A482" s="128"/>
      <c r="B482" s="129"/>
      <c r="C482" s="86" t="s">
        <v>1521</v>
      </c>
      <c r="D482" s="129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3"/>
    </row>
    <row r="483" spans="1:17" x14ac:dyDescent="0.35">
      <c r="A483" s="124"/>
      <c r="B483" s="126">
        <v>161</v>
      </c>
      <c r="C483" s="84"/>
      <c r="D483" s="126"/>
      <c r="E483" s="118">
        <v>0</v>
      </c>
      <c r="F483" s="118">
        <v>0</v>
      </c>
      <c r="G483" s="118">
        <v>0</v>
      </c>
      <c r="H483" s="118">
        <v>32</v>
      </c>
      <c r="I483" s="118">
        <v>0</v>
      </c>
      <c r="J483" s="118">
        <v>57</v>
      </c>
      <c r="K483" s="118">
        <v>686</v>
      </c>
      <c r="L483" s="118">
        <v>4</v>
      </c>
      <c r="M483" s="118">
        <v>0</v>
      </c>
      <c r="N483" s="118">
        <v>0</v>
      </c>
      <c r="O483" s="118">
        <v>0</v>
      </c>
      <c r="P483" s="118">
        <v>0</v>
      </c>
      <c r="Q483" s="120">
        <v>122.7</v>
      </c>
    </row>
    <row r="484" spans="1:17" x14ac:dyDescent="0.35">
      <c r="A484" s="125"/>
      <c r="B484" s="127"/>
      <c r="C484" s="85" t="s">
        <v>397</v>
      </c>
      <c r="D484" s="127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21"/>
    </row>
    <row r="485" spans="1:17" ht="15" thickBot="1" x14ac:dyDescent="0.4">
      <c r="A485" s="128"/>
      <c r="B485" s="129"/>
      <c r="C485" s="86" t="s">
        <v>1391</v>
      </c>
      <c r="D485" s="129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3"/>
    </row>
    <row r="486" spans="1:17" x14ac:dyDescent="0.35">
      <c r="A486" s="124"/>
      <c r="B486" s="126">
        <v>162</v>
      </c>
      <c r="C486" s="84"/>
      <c r="D486" s="126"/>
      <c r="E486" s="118">
        <v>0</v>
      </c>
      <c r="F486" s="118">
        <v>0</v>
      </c>
      <c r="G486" s="118">
        <v>0</v>
      </c>
      <c r="H486" s="118">
        <v>61</v>
      </c>
      <c r="I486" s="118">
        <v>0</v>
      </c>
      <c r="J486" s="118">
        <v>40</v>
      </c>
      <c r="K486" s="118">
        <v>431</v>
      </c>
      <c r="L486" s="118">
        <v>3</v>
      </c>
      <c r="M486" s="118">
        <v>0</v>
      </c>
      <c r="N486" s="118">
        <v>0</v>
      </c>
      <c r="O486" s="118">
        <v>0</v>
      </c>
      <c r="P486" s="118">
        <v>0</v>
      </c>
      <c r="Q486" s="120">
        <v>88.3</v>
      </c>
    </row>
    <row r="487" spans="1:17" x14ac:dyDescent="0.35">
      <c r="A487" s="125"/>
      <c r="B487" s="127"/>
      <c r="C487" s="85" t="s">
        <v>393</v>
      </c>
      <c r="D487" s="127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21"/>
    </row>
    <row r="488" spans="1:17" ht="15" thickBot="1" x14ac:dyDescent="0.4">
      <c r="A488" s="128"/>
      <c r="B488" s="129"/>
      <c r="C488" s="86" t="s">
        <v>1409</v>
      </c>
      <c r="D488" s="129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3"/>
    </row>
    <row r="489" spans="1:17" x14ac:dyDescent="0.35">
      <c r="A489" s="124"/>
      <c r="B489" s="126">
        <v>163</v>
      </c>
      <c r="C489" s="84"/>
      <c r="D489" s="126"/>
      <c r="E489" s="118">
        <v>0</v>
      </c>
      <c r="F489" s="118">
        <v>0</v>
      </c>
      <c r="G489" s="118">
        <v>0</v>
      </c>
      <c r="H489" s="118">
        <v>23</v>
      </c>
      <c r="I489" s="118">
        <v>0</v>
      </c>
      <c r="J489" s="118">
        <v>42</v>
      </c>
      <c r="K489" s="118">
        <v>523</v>
      </c>
      <c r="L489" s="118">
        <v>3</v>
      </c>
      <c r="M489" s="118">
        <v>0</v>
      </c>
      <c r="N489" s="118">
        <v>0</v>
      </c>
      <c r="O489" s="118">
        <v>0</v>
      </c>
      <c r="P489" s="118">
        <v>0</v>
      </c>
      <c r="Q489" s="120">
        <v>94</v>
      </c>
    </row>
    <row r="490" spans="1:17" x14ac:dyDescent="0.35">
      <c r="A490" s="125"/>
      <c r="B490" s="127"/>
      <c r="C490" s="85" t="s">
        <v>438</v>
      </c>
      <c r="D490" s="127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21"/>
    </row>
    <row r="491" spans="1:17" ht="15" thickBot="1" x14ac:dyDescent="0.4">
      <c r="A491" s="128"/>
      <c r="B491" s="129"/>
      <c r="C491" s="86" t="s">
        <v>1463</v>
      </c>
      <c r="D491" s="129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3"/>
    </row>
    <row r="492" spans="1:17" x14ac:dyDescent="0.35">
      <c r="A492" s="124"/>
      <c r="B492" s="126">
        <v>164</v>
      </c>
      <c r="C492" s="84"/>
      <c r="D492" s="126"/>
      <c r="E492" s="118">
        <v>0</v>
      </c>
      <c r="F492" s="118">
        <v>0</v>
      </c>
      <c r="G492" s="118">
        <v>0</v>
      </c>
      <c r="H492" s="118">
        <v>0</v>
      </c>
      <c r="I492" s="118">
        <v>0</v>
      </c>
      <c r="J492" s="118">
        <v>47</v>
      </c>
      <c r="K492" s="118">
        <v>601</v>
      </c>
      <c r="L492" s="118">
        <v>5</v>
      </c>
      <c r="M492" s="118">
        <v>0</v>
      </c>
      <c r="N492" s="118">
        <v>0</v>
      </c>
      <c r="O492" s="118">
        <v>0</v>
      </c>
      <c r="P492" s="118">
        <v>0</v>
      </c>
      <c r="Q492" s="120">
        <v>112</v>
      </c>
    </row>
    <row r="493" spans="1:17" x14ac:dyDescent="0.35">
      <c r="A493" s="125"/>
      <c r="B493" s="127"/>
      <c r="C493" s="85" t="s">
        <v>355</v>
      </c>
      <c r="D493" s="127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21"/>
    </row>
    <row r="494" spans="1:17" ht="15" thickBot="1" x14ac:dyDescent="0.4">
      <c r="A494" s="128"/>
      <c r="B494" s="129"/>
      <c r="C494" s="86" t="s">
        <v>1522</v>
      </c>
      <c r="D494" s="129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3"/>
    </row>
    <row r="495" spans="1:17" x14ac:dyDescent="0.35">
      <c r="A495" s="124"/>
      <c r="B495" s="126">
        <v>165</v>
      </c>
      <c r="C495" s="84"/>
      <c r="D495" s="126"/>
      <c r="E495" s="118">
        <v>0</v>
      </c>
      <c r="F495" s="118">
        <v>0</v>
      </c>
      <c r="G495" s="118">
        <v>0</v>
      </c>
      <c r="H495" s="118">
        <v>0</v>
      </c>
      <c r="I495" s="118">
        <v>0</v>
      </c>
      <c r="J495" s="118">
        <v>53</v>
      </c>
      <c r="K495" s="118">
        <v>481</v>
      </c>
      <c r="L495" s="118">
        <v>4</v>
      </c>
      <c r="M495" s="118">
        <v>0</v>
      </c>
      <c r="N495" s="118">
        <v>0</v>
      </c>
      <c r="O495" s="118">
        <v>0</v>
      </c>
      <c r="P495" s="118">
        <v>0</v>
      </c>
      <c r="Q495" s="120">
        <v>100.8</v>
      </c>
    </row>
    <row r="496" spans="1:17" x14ac:dyDescent="0.35">
      <c r="A496" s="125"/>
      <c r="B496" s="127"/>
      <c r="C496" s="85" t="s">
        <v>345</v>
      </c>
      <c r="D496" s="127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21"/>
    </row>
    <row r="497" spans="1:17" ht="15" thickBot="1" x14ac:dyDescent="0.4">
      <c r="A497" s="128"/>
      <c r="B497" s="129"/>
      <c r="C497" s="86" t="s">
        <v>1467</v>
      </c>
      <c r="D497" s="129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3"/>
    </row>
    <row r="498" spans="1:17" x14ac:dyDescent="0.35">
      <c r="A498" s="124"/>
      <c r="B498" s="126">
        <v>166</v>
      </c>
      <c r="C498" s="84"/>
      <c r="D498" s="126"/>
      <c r="E498" s="118">
        <v>0</v>
      </c>
      <c r="F498" s="118">
        <v>0</v>
      </c>
      <c r="G498" s="118">
        <v>0</v>
      </c>
      <c r="H498" s="118">
        <v>0</v>
      </c>
      <c r="I498" s="118">
        <v>0</v>
      </c>
      <c r="J498" s="118">
        <v>45</v>
      </c>
      <c r="K498" s="118">
        <v>530</v>
      </c>
      <c r="L498" s="118">
        <v>4</v>
      </c>
      <c r="M498" s="118">
        <v>0</v>
      </c>
      <c r="N498" s="118">
        <v>0</v>
      </c>
      <c r="O498" s="118">
        <v>0</v>
      </c>
      <c r="P498" s="118">
        <v>0</v>
      </c>
      <c r="Q498" s="120">
        <v>102.4</v>
      </c>
    </row>
    <row r="499" spans="1:17" x14ac:dyDescent="0.35">
      <c r="A499" s="125"/>
      <c r="B499" s="127"/>
      <c r="C499" s="85" t="s">
        <v>376</v>
      </c>
      <c r="D499" s="127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21"/>
    </row>
    <row r="500" spans="1:17" ht="15" thickBot="1" x14ac:dyDescent="0.4">
      <c r="A500" s="128"/>
      <c r="B500" s="129"/>
      <c r="C500" s="86" t="s">
        <v>1523</v>
      </c>
      <c r="D500" s="129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3"/>
    </row>
    <row r="501" spans="1:17" x14ac:dyDescent="0.35">
      <c r="A501" s="124"/>
      <c r="B501" s="126">
        <v>167</v>
      </c>
      <c r="C501" s="84"/>
      <c r="D501" s="126"/>
      <c r="E501" s="118">
        <v>3896</v>
      </c>
      <c r="F501" s="118">
        <v>25</v>
      </c>
      <c r="G501" s="118">
        <v>12</v>
      </c>
      <c r="H501" s="118">
        <v>386</v>
      </c>
      <c r="I501" s="118">
        <v>3</v>
      </c>
      <c r="J501" s="118">
        <v>0</v>
      </c>
      <c r="K501" s="118">
        <v>0</v>
      </c>
      <c r="L501" s="118">
        <v>0</v>
      </c>
      <c r="M501" s="118">
        <v>0</v>
      </c>
      <c r="N501" s="118">
        <v>0</v>
      </c>
      <c r="O501" s="118">
        <v>0</v>
      </c>
      <c r="P501" s="118">
        <v>0</v>
      </c>
      <c r="Q501" s="120">
        <v>279.7</v>
      </c>
    </row>
    <row r="502" spans="1:17" x14ac:dyDescent="0.35">
      <c r="A502" s="125"/>
      <c r="B502" s="127"/>
      <c r="C502" s="85" t="s">
        <v>1524</v>
      </c>
      <c r="D502" s="127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21"/>
    </row>
    <row r="503" spans="1:17" ht="15" thickBot="1" x14ac:dyDescent="0.4">
      <c r="A503" s="128"/>
      <c r="B503" s="129"/>
      <c r="C503" s="86" t="s">
        <v>1525</v>
      </c>
      <c r="D503" s="129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3"/>
    </row>
    <row r="504" spans="1:17" x14ac:dyDescent="0.35">
      <c r="A504" s="124"/>
      <c r="B504" s="126">
        <v>168</v>
      </c>
      <c r="C504" s="84"/>
      <c r="D504" s="126"/>
      <c r="E504" s="118">
        <v>4387</v>
      </c>
      <c r="F504" s="118">
        <v>26</v>
      </c>
      <c r="G504" s="118">
        <v>17</v>
      </c>
      <c r="H504" s="118">
        <v>277</v>
      </c>
      <c r="I504" s="118">
        <v>1</v>
      </c>
      <c r="J504" s="118">
        <v>0</v>
      </c>
      <c r="K504" s="118">
        <v>0</v>
      </c>
      <c r="L504" s="118">
        <v>0</v>
      </c>
      <c r="M504" s="118">
        <v>0</v>
      </c>
      <c r="N504" s="118">
        <v>0</v>
      </c>
      <c r="O504" s="118">
        <v>0</v>
      </c>
      <c r="P504" s="118">
        <v>0</v>
      </c>
      <c r="Q504" s="120">
        <v>277.7</v>
      </c>
    </row>
    <row r="505" spans="1:17" x14ac:dyDescent="0.35">
      <c r="A505" s="125"/>
      <c r="B505" s="127"/>
      <c r="C505" s="85" t="s">
        <v>257</v>
      </c>
      <c r="D505" s="127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21"/>
    </row>
    <row r="506" spans="1:17" ht="15" thickBot="1" x14ac:dyDescent="0.4">
      <c r="A506" s="128"/>
      <c r="B506" s="129"/>
      <c r="C506" s="86" t="s">
        <v>1526</v>
      </c>
      <c r="D506" s="129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3"/>
    </row>
    <row r="507" spans="1:17" x14ac:dyDescent="0.35">
      <c r="A507" s="124"/>
      <c r="B507" s="126">
        <v>169</v>
      </c>
      <c r="C507" s="84"/>
      <c r="D507" s="126"/>
      <c r="E507" s="118">
        <v>4250</v>
      </c>
      <c r="F507" s="118">
        <v>30</v>
      </c>
      <c r="G507" s="118">
        <v>12</v>
      </c>
      <c r="H507" s="118">
        <v>33</v>
      </c>
      <c r="I507" s="118">
        <v>0</v>
      </c>
      <c r="J507" s="118">
        <v>0</v>
      </c>
      <c r="K507" s="118">
        <v>0</v>
      </c>
      <c r="L507" s="118">
        <v>0</v>
      </c>
      <c r="M507" s="118">
        <v>0</v>
      </c>
      <c r="N507" s="118">
        <v>0</v>
      </c>
      <c r="O507" s="118">
        <v>0</v>
      </c>
      <c r="P507" s="118">
        <v>0</v>
      </c>
      <c r="Q507" s="120">
        <v>268.2</v>
      </c>
    </row>
    <row r="508" spans="1:17" x14ac:dyDescent="0.35">
      <c r="A508" s="125"/>
      <c r="B508" s="127"/>
      <c r="C508" s="85" t="s">
        <v>277</v>
      </c>
      <c r="D508" s="127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21"/>
    </row>
    <row r="509" spans="1:17" ht="15" thickBot="1" x14ac:dyDescent="0.4">
      <c r="A509" s="128"/>
      <c r="B509" s="129"/>
      <c r="C509" s="86" t="s">
        <v>1527</v>
      </c>
      <c r="D509" s="129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3"/>
    </row>
    <row r="510" spans="1:17" x14ac:dyDescent="0.35">
      <c r="A510" s="124"/>
      <c r="B510" s="126">
        <v>170</v>
      </c>
      <c r="C510" s="84"/>
      <c r="D510" s="126"/>
      <c r="E510" s="118">
        <v>0</v>
      </c>
      <c r="F510" s="118">
        <v>0</v>
      </c>
      <c r="G510" s="118">
        <v>0</v>
      </c>
      <c r="H510" s="118">
        <v>562</v>
      </c>
      <c r="I510" s="118">
        <v>3</v>
      </c>
      <c r="J510" s="118">
        <v>22</v>
      </c>
      <c r="K510" s="118">
        <v>172</v>
      </c>
      <c r="L510" s="118">
        <v>1</v>
      </c>
      <c r="M510" s="118">
        <v>0</v>
      </c>
      <c r="N510" s="118">
        <v>0</v>
      </c>
      <c r="O510" s="118">
        <v>0</v>
      </c>
      <c r="P510" s="118">
        <v>0</v>
      </c>
      <c r="Q510" s="120">
        <v>103.9</v>
      </c>
    </row>
    <row r="511" spans="1:17" x14ac:dyDescent="0.35">
      <c r="A511" s="125"/>
      <c r="B511" s="127"/>
      <c r="C511" s="85" t="s">
        <v>380</v>
      </c>
      <c r="D511" s="127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21"/>
    </row>
    <row r="512" spans="1:17" ht="15" thickBot="1" x14ac:dyDescent="0.4">
      <c r="A512" s="128"/>
      <c r="B512" s="129"/>
      <c r="C512" s="86" t="s">
        <v>1436</v>
      </c>
      <c r="D512" s="129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3"/>
    </row>
    <row r="513" spans="1:17" x14ac:dyDescent="0.35">
      <c r="A513" s="124"/>
      <c r="B513" s="126">
        <v>171</v>
      </c>
      <c r="C513" s="84"/>
      <c r="D513" s="126"/>
      <c r="E513" s="118">
        <v>0</v>
      </c>
      <c r="F513" s="118">
        <v>0</v>
      </c>
      <c r="G513" s="118">
        <v>0</v>
      </c>
      <c r="H513" s="118">
        <v>321</v>
      </c>
      <c r="I513" s="118">
        <v>2</v>
      </c>
      <c r="J513" s="118">
        <v>31</v>
      </c>
      <c r="K513" s="118">
        <v>241</v>
      </c>
      <c r="L513" s="118">
        <v>1</v>
      </c>
      <c r="M513" s="118">
        <v>0</v>
      </c>
      <c r="N513" s="118">
        <v>0</v>
      </c>
      <c r="O513" s="118">
        <v>0</v>
      </c>
      <c r="P513" s="118">
        <v>0</v>
      </c>
      <c r="Q513" s="120">
        <v>89.6</v>
      </c>
    </row>
    <row r="514" spans="1:17" x14ac:dyDescent="0.35">
      <c r="A514" s="125"/>
      <c r="B514" s="127"/>
      <c r="C514" s="85" t="s">
        <v>444</v>
      </c>
      <c r="D514" s="127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21"/>
    </row>
    <row r="515" spans="1:17" ht="15" thickBot="1" x14ac:dyDescent="0.4">
      <c r="A515" s="128"/>
      <c r="B515" s="129"/>
      <c r="C515" s="86" t="s">
        <v>1399</v>
      </c>
      <c r="D515" s="129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3"/>
    </row>
    <row r="516" spans="1:17" x14ac:dyDescent="0.35">
      <c r="A516" s="124"/>
      <c r="B516" s="126">
        <v>172</v>
      </c>
      <c r="C516" s="84"/>
      <c r="D516" s="126"/>
      <c r="E516" s="118">
        <v>0</v>
      </c>
      <c r="F516" s="118">
        <v>0</v>
      </c>
      <c r="G516" s="118">
        <v>0</v>
      </c>
      <c r="H516" s="118">
        <v>342</v>
      </c>
      <c r="I516" s="118">
        <v>2</v>
      </c>
      <c r="J516" s="118">
        <v>14</v>
      </c>
      <c r="K516" s="118">
        <v>118</v>
      </c>
      <c r="L516" s="118">
        <v>0</v>
      </c>
      <c r="M516" s="118">
        <v>0</v>
      </c>
      <c r="N516" s="118">
        <v>0</v>
      </c>
      <c r="O516" s="118">
        <v>0</v>
      </c>
      <c r="P516" s="118">
        <v>0</v>
      </c>
      <c r="Q516" s="120">
        <v>66</v>
      </c>
    </row>
    <row r="517" spans="1:17" x14ac:dyDescent="0.35">
      <c r="A517" s="125"/>
      <c r="B517" s="127"/>
      <c r="C517" s="85" t="s">
        <v>479</v>
      </c>
      <c r="D517" s="127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21"/>
    </row>
    <row r="518" spans="1:17" ht="15" thickBot="1" x14ac:dyDescent="0.4">
      <c r="A518" s="128"/>
      <c r="B518" s="129"/>
      <c r="C518" s="86" t="s">
        <v>1462</v>
      </c>
      <c r="D518" s="129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3"/>
    </row>
    <row r="519" spans="1:17" x14ac:dyDescent="0.35">
      <c r="A519" s="124"/>
      <c r="B519" s="126">
        <v>173</v>
      </c>
      <c r="C519" s="84"/>
      <c r="D519" s="126"/>
      <c r="E519" s="118">
        <v>0</v>
      </c>
      <c r="F519" s="118">
        <v>0</v>
      </c>
      <c r="G519" s="118">
        <v>0</v>
      </c>
      <c r="H519" s="118">
        <v>100</v>
      </c>
      <c r="I519" s="118">
        <v>1</v>
      </c>
      <c r="J519" s="118">
        <v>10</v>
      </c>
      <c r="K519" s="118">
        <v>78</v>
      </c>
      <c r="L519" s="118">
        <v>0</v>
      </c>
      <c r="M519" s="118">
        <v>0</v>
      </c>
      <c r="N519" s="118">
        <v>0</v>
      </c>
      <c r="O519" s="118">
        <v>0</v>
      </c>
      <c r="P519" s="118">
        <v>0</v>
      </c>
      <c r="Q519" s="120">
        <v>30.4</v>
      </c>
    </row>
    <row r="520" spans="1:17" x14ac:dyDescent="0.35">
      <c r="A520" s="125"/>
      <c r="B520" s="127"/>
      <c r="C520" s="85" t="s">
        <v>880</v>
      </c>
      <c r="D520" s="127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21"/>
    </row>
    <row r="521" spans="1:17" ht="15" thickBot="1" x14ac:dyDescent="0.4">
      <c r="A521" s="128"/>
      <c r="B521" s="129"/>
      <c r="C521" s="86" t="s">
        <v>1385</v>
      </c>
      <c r="D521" s="129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3"/>
    </row>
    <row r="522" spans="1:17" x14ac:dyDescent="0.35">
      <c r="A522" s="124"/>
      <c r="B522" s="126">
        <v>174</v>
      </c>
      <c r="C522" s="84"/>
      <c r="D522" s="126"/>
      <c r="E522" s="118">
        <v>0</v>
      </c>
      <c r="F522" s="118">
        <v>0</v>
      </c>
      <c r="G522" s="118">
        <v>0</v>
      </c>
      <c r="H522" s="118">
        <v>117</v>
      </c>
      <c r="I522" s="118">
        <v>1</v>
      </c>
      <c r="J522" s="118">
        <v>4</v>
      </c>
      <c r="K522" s="118">
        <v>34</v>
      </c>
      <c r="L522" s="118">
        <v>0</v>
      </c>
      <c r="M522" s="118">
        <v>0</v>
      </c>
      <c r="N522" s="118">
        <v>0</v>
      </c>
      <c r="O522" s="118">
        <v>0</v>
      </c>
      <c r="P522" s="118">
        <v>0</v>
      </c>
      <c r="Q522" s="120">
        <v>22</v>
      </c>
    </row>
    <row r="523" spans="1:17" x14ac:dyDescent="0.35">
      <c r="A523" s="125"/>
      <c r="B523" s="127"/>
      <c r="C523" s="85" t="s">
        <v>587</v>
      </c>
      <c r="D523" s="127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21"/>
    </row>
    <row r="524" spans="1:17" ht="15" thickBot="1" x14ac:dyDescent="0.4">
      <c r="A524" s="128"/>
      <c r="B524" s="129"/>
      <c r="C524" s="86" t="s">
        <v>1407</v>
      </c>
      <c r="D524" s="129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3"/>
    </row>
    <row r="525" spans="1:17" x14ac:dyDescent="0.35">
      <c r="A525" s="124"/>
      <c r="B525" s="126">
        <v>175</v>
      </c>
      <c r="C525" s="84"/>
      <c r="D525" s="126"/>
      <c r="E525" s="118">
        <v>0</v>
      </c>
      <c r="F525" s="118">
        <v>0</v>
      </c>
      <c r="G525" s="118">
        <v>0</v>
      </c>
      <c r="H525" s="118">
        <v>0</v>
      </c>
      <c r="I525" s="118">
        <v>0</v>
      </c>
      <c r="J525" s="118">
        <v>48</v>
      </c>
      <c r="K525" s="118">
        <v>614</v>
      </c>
      <c r="L525" s="118">
        <v>3</v>
      </c>
      <c r="M525" s="118">
        <v>0</v>
      </c>
      <c r="N525" s="118">
        <v>0</v>
      </c>
      <c r="O525" s="118">
        <v>0</v>
      </c>
      <c r="P525" s="118">
        <v>0</v>
      </c>
      <c r="Q525" s="120">
        <v>104.2</v>
      </c>
    </row>
    <row r="526" spans="1:17" x14ac:dyDescent="0.35">
      <c r="A526" s="125"/>
      <c r="B526" s="127"/>
      <c r="C526" s="85" t="s">
        <v>1528</v>
      </c>
      <c r="D526" s="127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21"/>
    </row>
    <row r="527" spans="1:17" ht="15" thickBot="1" x14ac:dyDescent="0.4">
      <c r="A527" s="128"/>
      <c r="B527" s="129"/>
      <c r="C527" s="86" t="s">
        <v>1450</v>
      </c>
      <c r="D527" s="129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3"/>
    </row>
    <row r="528" spans="1:17" x14ac:dyDescent="0.35">
      <c r="A528" s="124"/>
      <c r="B528" s="126">
        <v>176</v>
      </c>
      <c r="C528" s="84"/>
      <c r="D528" s="126"/>
      <c r="E528" s="118">
        <v>0</v>
      </c>
      <c r="F528" s="118">
        <v>0</v>
      </c>
      <c r="G528" s="118">
        <v>0</v>
      </c>
      <c r="H528" s="118">
        <v>0</v>
      </c>
      <c r="I528" s="118">
        <v>0</v>
      </c>
      <c r="J528" s="118">
        <v>52</v>
      </c>
      <c r="K528" s="118">
        <v>601</v>
      </c>
      <c r="L528" s="118">
        <v>3</v>
      </c>
      <c r="M528" s="118">
        <v>0</v>
      </c>
      <c r="N528" s="118">
        <v>0</v>
      </c>
      <c r="O528" s="118">
        <v>0</v>
      </c>
      <c r="P528" s="118">
        <v>0</v>
      </c>
      <c r="Q528" s="120">
        <v>106</v>
      </c>
    </row>
    <row r="529" spans="1:17" x14ac:dyDescent="0.35">
      <c r="A529" s="125"/>
      <c r="B529" s="127"/>
      <c r="C529" s="85" t="s">
        <v>608</v>
      </c>
      <c r="D529" s="127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21"/>
    </row>
    <row r="530" spans="1:17" ht="15" thickBot="1" x14ac:dyDescent="0.4">
      <c r="A530" s="128"/>
      <c r="B530" s="129"/>
      <c r="C530" s="86" t="s">
        <v>1450</v>
      </c>
      <c r="D530" s="129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3"/>
    </row>
    <row r="531" spans="1:17" x14ac:dyDescent="0.35">
      <c r="A531" s="124"/>
      <c r="B531" s="126">
        <v>177</v>
      </c>
      <c r="C531" s="84"/>
      <c r="D531" s="126"/>
      <c r="E531" s="118">
        <v>0</v>
      </c>
      <c r="F531" s="118">
        <v>0</v>
      </c>
      <c r="G531" s="118">
        <v>0</v>
      </c>
      <c r="H531" s="118">
        <v>33</v>
      </c>
      <c r="I531" s="118">
        <v>0</v>
      </c>
      <c r="J531" s="118">
        <v>39</v>
      </c>
      <c r="K531" s="118">
        <v>580</v>
      </c>
      <c r="L531" s="118">
        <v>3</v>
      </c>
      <c r="M531" s="118">
        <v>0</v>
      </c>
      <c r="N531" s="118">
        <v>0</v>
      </c>
      <c r="O531" s="118">
        <v>0</v>
      </c>
      <c r="P531" s="118">
        <v>0</v>
      </c>
      <c r="Q531" s="120">
        <v>97.7</v>
      </c>
    </row>
    <row r="532" spans="1:17" x14ac:dyDescent="0.35">
      <c r="A532" s="125"/>
      <c r="B532" s="127"/>
      <c r="C532" s="85" t="s">
        <v>425</v>
      </c>
      <c r="D532" s="127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21"/>
    </row>
    <row r="533" spans="1:17" ht="15" thickBot="1" x14ac:dyDescent="0.4">
      <c r="A533" s="128"/>
      <c r="B533" s="129"/>
      <c r="C533" s="86" t="s">
        <v>1529</v>
      </c>
      <c r="D533" s="129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3"/>
    </row>
    <row r="534" spans="1:17" x14ac:dyDescent="0.35">
      <c r="A534" s="124"/>
      <c r="B534" s="126">
        <v>178</v>
      </c>
      <c r="C534" s="84"/>
      <c r="D534" s="126"/>
      <c r="E534" s="118">
        <v>0</v>
      </c>
      <c r="F534" s="118">
        <v>0</v>
      </c>
      <c r="G534" s="118">
        <v>0</v>
      </c>
      <c r="H534" s="118">
        <v>22</v>
      </c>
      <c r="I534" s="118">
        <v>0</v>
      </c>
      <c r="J534" s="118">
        <v>44</v>
      </c>
      <c r="K534" s="118">
        <v>651</v>
      </c>
      <c r="L534" s="118">
        <v>3</v>
      </c>
      <c r="M534" s="118">
        <v>0</v>
      </c>
      <c r="N534" s="118">
        <v>0</v>
      </c>
      <c r="O534" s="118">
        <v>0</v>
      </c>
      <c r="P534" s="118">
        <v>0</v>
      </c>
      <c r="Q534" s="120">
        <v>107.5</v>
      </c>
    </row>
    <row r="535" spans="1:17" x14ac:dyDescent="0.35">
      <c r="A535" s="125"/>
      <c r="B535" s="127"/>
      <c r="C535" s="85" t="s">
        <v>533</v>
      </c>
      <c r="D535" s="127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21"/>
    </row>
    <row r="536" spans="1:17" ht="15" thickBot="1" x14ac:dyDescent="0.4">
      <c r="A536" s="128"/>
      <c r="B536" s="129"/>
      <c r="C536" s="86" t="s">
        <v>1530</v>
      </c>
      <c r="D536" s="129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3"/>
    </row>
    <row r="537" spans="1:17" x14ac:dyDescent="0.35">
      <c r="A537" s="124"/>
      <c r="B537" s="126">
        <v>179</v>
      </c>
      <c r="C537" s="84"/>
      <c r="D537" s="126"/>
      <c r="E537" s="118">
        <v>0</v>
      </c>
      <c r="F537" s="118">
        <v>0</v>
      </c>
      <c r="G537" s="118">
        <v>0</v>
      </c>
      <c r="H537" s="118">
        <v>0</v>
      </c>
      <c r="I537" s="118">
        <v>0</v>
      </c>
      <c r="J537" s="118">
        <v>28</v>
      </c>
      <c r="K537" s="118">
        <v>376</v>
      </c>
      <c r="L537" s="118">
        <v>3</v>
      </c>
      <c r="M537" s="118">
        <v>0</v>
      </c>
      <c r="N537" s="118">
        <v>0</v>
      </c>
      <c r="O537" s="118">
        <v>0</v>
      </c>
      <c r="P537" s="118">
        <v>0</v>
      </c>
      <c r="Q537" s="120">
        <v>69.099999999999994</v>
      </c>
    </row>
    <row r="538" spans="1:17" x14ac:dyDescent="0.35">
      <c r="A538" s="125"/>
      <c r="B538" s="127"/>
      <c r="C538" s="85" t="s">
        <v>395</v>
      </c>
      <c r="D538" s="127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21"/>
    </row>
    <row r="539" spans="1:17" ht="15" thickBot="1" x14ac:dyDescent="0.4">
      <c r="A539" s="128"/>
      <c r="B539" s="129"/>
      <c r="C539" s="86" t="s">
        <v>1389</v>
      </c>
      <c r="D539" s="129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3"/>
    </row>
    <row r="540" spans="1:17" x14ac:dyDescent="0.35">
      <c r="A540" s="124"/>
      <c r="B540" s="126">
        <v>180</v>
      </c>
      <c r="C540" s="84"/>
      <c r="D540" s="126"/>
      <c r="E540" s="118">
        <v>0</v>
      </c>
      <c r="F540" s="118">
        <v>0</v>
      </c>
      <c r="G540" s="118">
        <v>0</v>
      </c>
      <c r="H540" s="118">
        <v>14</v>
      </c>
      <c r="I540" s="118">
        <v>0</v>
      </c>
      <c r="J540" s="118">
        <v>27</v>
      </c>
      <c r="K540" s="118">
        <v>356</v>
      </c>
      <c r="L540" s="118">
        <v>2</v>
      </c>
      <c r="M540" s="118">
        <v>0</v>
      </c>
      <c r="N540" s="118">
        <v>0</v>
      </c>
      <c r="O540" s="118">
        <v>0</v>
      </c>
      <c r="P540" s="118">
        <v>0</v>
      </c>
      <c r="Q540" s="120">
        <v>65.900000000000006</v>
      </c>
    </row>
    <row r="541" spans="1:17" x14ac:dyDescent="0.35">
      <c r="A541" s="125"/>
      <c r="B541" s="127"/>
      <c r="C541" s="85" t="s">
        <v>363</v>
      </c>
      <c r="D541" s="127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21"/>
    </row>
    <row r="542" spans="1:17" ht="15" thickBot="1" x14ac:dyDescent="0.4">
      <c r="A542" s="128"/>
      <c r="B542" s="129"/>
      <c r="C542" s="86" t="s">
        <v>1417</v>
      </c>
      <c r="D542" s="129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3"/>
    </row>
    <row r="543" spans="1:17" x14ac:dyDescent="0.35">
      <c r="A543" s="124"/>
      <c r="B543" s="126">
        <v>181</v>
      </c>
      <c r="C543" s="84"/>
      <c r="D543" s="126"/>
      <c r="E543" s="118">
        <v>0</v>
      </c>
      <c r="F543" s="118">
        <v>0</v>
      </c>
      <c r="G543" s="118">
        <v>0</v>
      </c>
      <c r="H543" s="118">
        <v>24</v>
      </c>
      <c r="I543" s="118">
        <v>0</v>
      </c>
      <c r="J543" s="118">
        <v>37</v>
      </c>
      <c r="K543" s="118">
        <v>486</v>
      </c>
      <c r="L543" s="118">
        <v>3</v>
      </c>
      <c r="M543" s="118">
        <v>0</v>
      </c>
      <c r="N543" s="118">
        <v>0</v>
      </c>
      <c r="O543" s="118">
        <v>0</v>
      </c>
      <c r="P543" s="118">
        <v>0</v>
      </c>
      <c r="Q543" s="120">
        <v>85.3</v>
      </c>
    </row>
    <row r="544" spans="1:17" x14ac:dyDescent="0.35">
      <c r="A544" s="125"/>
      <c r="B544" s="127"/>
      <c r="C544" s="85" t="s">
        <v>474</v>
      </c>
      <c r="D544" s="127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21"/>
    </row>
    <row r="545" spans="1:17" ht="15" thickBot="1" x14ac:dyDescent="0.4">
      <c r="A545" s="128"/>
      <c r="B545" s="129"/>
      <c r="C545" s="86" t="s">
        <v>1452</v>
      </c>
      <c r="D545" s="129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3"/>
    </row>
    <row r="546" spans="1:17" x14ac:dyDescent="0.35">
      <c r="A546" s="124"/>
      <c r="B546" s="126">
        <v>182</v>
      </c>
      <c r="C546" s="84"/>
      <c r="D546" s="126"/>
      <c r="E546" s="118">
        <v>3878</v>
      </c>
      <c r="F546" s="118">
        <v>26</v>
      </c>
      <c r="G546" s="118">
        <v>10</v>
      </c>
      <c r="H546" s="118">
        <v>134</v>
      </c>
      <c r="I546" s="118">
        <v>3</v>
      </c>
      <c r="J546" s="118">
        <v>0</v>
      </c>
      <c r="K546" s="118">
        <v>0</v>
      </c>
      <c r="L546" s="118">
        <v>0</v>
      </c>
      <c r="M546" s="118">
        <v>0</v>
      </c>
      <c r="N546" s="118">
        <v>0</v>
      </c>
      <c r="O546" s="118">
        <v>0</v>
      </c>
      <c r="P546" s="118">
        <v>0</v>
      </c>
      <c r="Q546" s="120">
        <v>263.8</v>
      </c>
    </row>
    <row r="547" spans="1:17" x14ac:dyDescent="0.35">
      <c r="A547" s="125"/>
      <c r="B547" s="127"/>
      <c r="C547" s="85" t="s">
        <v>329</v>
      </c>
      <c r="D547" s="127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21"/>
    </row>
    <row r="548" spans="1:17" ht="15" thickBot="1" x14ac:dyDescent="0.4">
      <c r="A548" s="128"/>
      <c r="B548" s="129"/>
      <c r="C548" s="86" t="s">
        <v>1531</v>
      </c>
      <c r="D548" s="129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3"/>
    </row>
    <row r="549" spans="1:17" x14ac:dyDescent="0.35">
      <c r="A549" s="124"/>
      <c r="B549" s="126">
        <v>183</v>
      </c>
      <c r="C549" s="84"/>
      <c r="D549" s="126"/>
      <c r="E549" s="118">
        <v>0</v>
      </c>
      <c r="F549" s="118">
        <v>0</v>
      </c>
      <c r="G549" s="118">
        <v>0</v>
      </c>
      <c r="H549" s="118">
        <v>0</v>
      </c>
      <c r="I549" s="118">
        <v>0</v>
      </c>
      <c r="J549" s="118">
        <v>50</v>
      </c>
      <c r="K549" s="118">
        <v>496</v>
      </c>
      <c r="L549" s="118">
        <v>5</v>
      </c>
      <c r="M549" s="118">
        <v>0</v>
      </c>
      <c r="N549" s="118">
        <v>0</v>
      </c>
      <c r="O549" s="118">
        <v>0</v>
      </c>
      <c r="P549" s="118">
        <v>0</v>
      </c>
      <c r="Q549" s="120">
        <v>104.7</v>
      </c>
    </row>
    <row r="550" spans="1:17" x14ac:dyDescent="0.35">
      <c r="A550" s="125"/>
      <c r="B550" s="127"/>
      <c r="C550" s="85" t="s">
        <v>370</v>
      </c>
      <c r="D550" s="127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21"/>
    </row>
    <row r="551" spans="1:17" ht="15" thickBot="1" x14ac:dyDescent="0.4">
      <c r="A551" s="128"/>
      <c r="B551" s="129"/>
      <c r="C551" s="86" t="s">
        <v>1532</v>
      </c>
      <c r="D551" s="129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3"/>
    </row>
    <row r="552" spans="1:17" x14ac:dyDescent="0.35">
      <c r="A552" s="124"/>
      <c r="B552" s="126">
        <v>184</v>
      </c>
      <c r="C552" s="84"/>
      <c r="D552" s="126"/>
      <c r="E552" s="118">
        <v>0</v>
      </c>
      <c r="F552" s="118">
        <v>0</v>
      </c>
      <c r="G552" s="118">
        <v>0</v>
      </c>
      <c r="H552" s="118">
        <v>169</v>
      </c>
      <c r="I552" s="118">
        <v>1</v>
      </c>
      <c r="J552" s="118">
        <v>46</v>
      </c>
      <c r="K552" s="118">
        <v>369</v>
      </c>
      <c r="L552" s="118">
        <v>1</v>
      </c>
      <c r="M552" s="118">
        <v>0</v>
      </c>
      <c r="N552" s="118">
        <v>0</v>
      </c>
      <c r="O552" s="118">
        <v>0</v>
      </c>
      <c r="P552" s="118">
        <v>0</v>
      </c>
      <c r="Q552" s="120">
        <v>90.2</v>
      </c>
    </row>
    <row r="553" spans="1:17" x14ac:dyDescent="0.35">
      <c r="A553" s="125"/>
      <c r="B553" s="127"/>
      <c r="C553" s="85" t="s">
        <v>408</v>
      </c>
      <c r="D553" s="127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21"/>
    </row>
    <row r="554" spans="1:17" ht="15" thickBot="1" x14ac:dyDescent="0.4">
      <c r="A554" s="128"/>
      <c r="B554" s="129"/>
      <c r="C554" s="86" t="s">
        <v>1439</v>
      </c>
      <c r="D554" s="129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3"/>
    </row>
    <row r="555" spans="1:17" x14ac:dyDescent="0.35">
      <c r="A555" s="124"/>
      <c r="B555" s="126">
        <v>185</v>
      </c>
      <c r="C555" s="84"/>
      <c r="D555" s="126"/>
      <c r="E555" s="118">
        <v>0</v>
      </c>
      <c r="F555" s="118">
        <v>0</v>
      </c>
      <c r="G555" s="118">
        <v>0</v>
      </c>
      <c r="H555" s="118">
        <v>186</v>
      </c>
      <c r="I555" s="118">
        <v>1</v>
      </c>
      <c r="J555" s="118">
        <v>8</v>
      </c>
      <c r="K555" s="118">
        <v>62</v>
      </c>
      <c r="L555" s="118">
        <v>0</v>
      </c>
      <c r="M555" s="118">
        <v>0</v>
      </c>
      <c r="N555" s="118">
        <v>0</v>
      </c>
      <c r="O555" s="118">
        <v>0</v>
      </c>
      <c r="P555" s="118">
        <v>0</v>
      </c>
      <c r="Q555" s="120">
        <v>37.4</v>
      </c>
    </row>
    <row r="556" spans="1:17" x14ac:dyDescent="0.35">
      <c r="A556" s="125"/>
      <c r="B556" s="127"/>
      <c r="C556" s="85" t="s">
        <v>382</v>
      </c>
      <c r="D556" s="127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21"/>
    </row>
    <row r="557" spans="1:17" ht="15" thickBot="1" x14ac:dyDescent="0.4">
      <c r="A557" s="128"/>
      <c r="B557" s="129"/>
      <c r="C557" s="86" t="s">
        <v>1437</v>
      </c>
      <c r="D557" s="129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3"/>
    </row>
    <row r="558" spans="1:17" x14ac:dyDescent="0.35">
      <c r="A558" s="124"/>
      <c r="B558" s="126">
        <v>186</v>
      </c>
      <c r="C558" s="84"/>
      <c r="D558" s="126"/>
      <c r="E558" s="118">
        <v>0</v>
      </c>
      <c r="F558" s="118">
        <v>0</v>
      </c>
      <c r="G558" s="118">
        <v>0</v>
      </c>
      <c r="H558" s="118">
        <v>240</v>
      </c>
      <c r="I558" s="118">
        <v>2</v>
      </c>
      <c r="J558" s="118">
        <v>17</v>
      </c>
      <c r="K558" s="118">
        <v>131</v>
      </c>
      <c r="L558" s="118">
        <v>1</v>
      </c>
      <c r="M558" s="118">
        <v>0</v>
      </c>
      <c r="N558" s="118">
        <v>0</v>
      </c>
      <c r="O558" s="118">
        <v>0</v>
      </c>
      <c r="P558" s="118">
        <v>0</v>
      </c>
      <c r="Q558" s="120">
        <v>60.4</v>
      </c>
    </row>
    <row r="559" spans="1:17" x14ac:dyDescent="0.35">
      <c r="A559" s="125"/>
      <c r="B559" s="127"/>
      <c r="C559" s="85" t="s">
        <v>251</v>
      </c>
      <c r="D559" s="127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21"/>
    </row>
    <row r="560" spans="1:17" ht="15" thickBot="1" x14ac:dyDescent="0.4">
      <c r="A560" s="128"/>
      <c r="B560" s="129"/>
      <c r="C560" s="86" t="s">
        <v>1454</v>
      </c>
      <c r="D560" s="129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3"/>
    </row>
    <row r="561" spans="1:17" x14ac:dyDescent="0.35">
      <c r="A561" s="124"/>
      <c r="B561" s="126">
        <v>187</v>
      </c>
      <c r="C561" s="84"/>
      <c r="D561" s="126"/>
      <c r="E561" s="118">
        <v>0</v>
      </c>
      <c r="F561" s="118">
        <v>0</v>
      </c>
      <c r="G561" s="118">
        <v>0</v>
      </c>
      <c r="H561" s="118">
        <v>316</v>
      </c>
      <c r="I561" s="118">
        <v>2</v>
      </c>
      <c r="J561" s="118">
        <v>21</v>
      </c>
      <c r="K561" s="118">
        <v>209</v>
      </c>
      <c r="L561" s="118">
        <v>1</v>
      </c>
      <c r="M561" s="118">
        <v>0</v>
      </c>
      <c r="N561" s="118">
        <v>0</v>
      </c>
      <c r="O561" s="118">
        <v>0</v>
      </c>
      <c r="P561" s="118">
        <v>0</v>
      </c>
      <c r="Q561" s="120">
        <v>85.5</v>
      </c>
    </row>
    <row r="562" spans="1:17" x14ac:dyDescent="0.35">
      <c r="A562" s="125"/>
      <c r="B562" s="127"/>
      <c r="C562" s="85" t="s">
        <v>337</v>
      </c>
      <c r="D562" s="127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21"/>
    </row>
    <row r="563" spans="1:17" ht="15" thickBot="1" x14ac:dyDescent="0.4">
      <c r="A563" s="128"/>
      <c r="B563" s="129"/>
      <c r="C563" s="86" t="s">
        <v>1403</v>
      </c>
      <c r="D563" s="129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3"/>
    </row>
    <row r="564" spans="1:17" x14ac:dyDescent="0.35">
      <c r="A564" s="124"/>
      <c r="B564" s="126">
        <v>188</v>
      </c>
      <c r="C564" s="84"/>
      <c r="D564" s="126"/>
      <c r="E564" s="118">
        <v>0</v>
      </c>
      <c r="F564" s="118">
        <v>0</v>
      </c>
      <c r="G564" s="118">
        <v>0</v>
      </c>
      <c r="H564" s="118">
        <v>82</v>
      </c>
      <c r="I564" s="118">
        <v>1</v>
      </c>
      <c r="J564" s="118">
        <v>6</v>
      </c>
      <c r="K564" s="118">
        <v>51</v>
      </c>
      <c r="L564" s="118">
        <v>0</v>
      </c>
      <c r="M564" s="118">
        <v>0</v>
      </c>
      <c r="N564" s="118">
        <v>0</v>
      </c>
      <c r="O564" s="118">
        <v>0</v>
      </c>
      <c r="P564" s="118">
        <v>0</v>
      </c>
      <c r="Q564" s="120">
        <v>22</v>
      </c>
    </row>
    <row r="565" spans="1:17" x14ac:dyDescent="0.35">
      <c r="A565" s="125"/>
      <c r="B565" s="127"/>
      <c r="C565" s="85" t="s">
        <v>735</v>
      </c>
      <c r="D565" s="127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21"/>
    </row>
    <row r="566" spans="1:17" ht="15" thickBot="1" x14ac:dyDescent="0.4">
      <c r="A566" s="128"/>
      <c r="B566" s="129"/>
      <c r="C566" s="86" t="s">
        <v>1422</v>
      </c>
      <c r="D566" s="129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3"/>
    </row>
    <row r="567" spans="1:17" x14ac:dyDescent="0.35">
      <c r="A567" s="124"/>
      <c r="B567" s="126">
        <v>189</v>
      </c>
      <c r="C567" s="83"/>
      <c r="D567" s="126"/>
      <c r="E567" s="118">
        <v>0</v>
      </c>
      <c r="F567" s="118">
        <v>0</v>
      </c>
      <c r="G567" s="118">
        <v>0</v>
      </c>
      <c r="H567" s="118">
        <v>0</v>
      </c>
      <c r="I567" s="118">
        <v>0</v>
      </c>
      <c r="J567" s="118">
        <v>0</v>
      </c>
      <c r="K567" s="118">
        <v>0</v>
      </c>
      <c r="L567" s="118">
        <v>0</v>
      </c>
      <c r="M567" s="118">
        <v>12</v>
      </c>
      <c r="N567" s="118">
        <v>9</v>
      </c>
      <c r="O567" s="118">
        <v>363</v>
      </c>
      <c r="P567" s="118">
        <v>5660</v>
      </c>
      <c r="Q567" s="120">
        <v>90.4</v>
      </c>
    </row>
    <row r="568" spans="1:17" x14ac:dyDescent="0.35">
      <c r="A568" s="125"/>
      <c r="B568" s="127"/>
      <c r="C568" s="85" t="s">
        <v>1533</v>
      </c>
      <c r="D568" s="127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21"/>
    </row>
    <row r="569" spans="1:17" ht="15" thickBot="1" x14ac:dyDescent="0.4">
      <c r="A569" s="128"/>
      <c r="B569" s="129"/>
      <c r="C569" s="86" t="s">
        <v>1534</v>
      </c>
      <c r="D569" s="129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3"/>
    </row>
    <row r="570" spans="1:17" x14ac:dyDescent="0.35">
      <c r="A570" s="124"/>
      <c r="B570" s="126">
        <v>190</v>
      </c>
      <c r="C570" s="83"/>
      <c r="D570" s="126"/>
      <c r="E570" s="118">
        <v>0</v>
      </c>
      <c r="F570" s="118">
        <v>0</v>
      </c>
      <c r="G570" s="118">
        <v>0</v>
      </c>
      <c r="H570" s="118">
        <v>0</v>
      </c>
      <c r="I570" s="118">
        <v>0</v>
      </c>
      <c r="J570" s="118">
        <v>0</v>
      </c>
      <c r="K570" s="118">
        <v>0</v>
      </c>
      <c r="L570" s="118">
        <v>0</v>
      </c>
      <c r="M570" s="118">
        <v>12</v>
      </c>
      <c r="N570" s="118">
        <v>10</v>
      </c>
      <c r="O570" s="118">
        <v>354</v>
      </c>
      <c r="P570" s="118">
        <v>5702</v>
      </c>
      <c r="Q570" s="120">
        <v>84.5</v>
      </c>
    </row>
    <row r="571" spans="1:17" x14ac:dyDescent="0.35">
      <c r="A571" s="125"/>
      <c r="B571" s="127"/>
      <c r="C571" s="85" t="s">
        <v>1535</v>
      </c>
      <c r="D571" s="127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21"/>
    </row>
    <row r="572" spans="1:17" ht="15" thickBot="1" x14ac:dyDescent="0.4">
      <c r="A572" s="128"/>
      <c r="B572" s="129"/>
      <c r="C572" s="86" t="s">
        <v>1536</v>
      </c>
      <c r="D572" s="129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3"/>
    </row>
    <row r="573" spans="1:17" x14ac:dyDescent="0.35">
      <c r="A573" s="124"/>
      <c r="B573" s="126">
        <v>191</v>
      </c>
      <c r="C573" s="84"/>
      <c r="D573" s="126"/>
      <c r="E573" s="118">
        <v>0</v>
      </c>
      <c r="F573" s="118">
        <v>0</v>
      </c>
      <c r="G573" s="118">
        <v>0</v>
      </c>
      <c r="H573" s="118">
        <v>0</v>
      </c>
      <c r="I573" s="118">
        <v>0</v>
      </c>
      <c r="J573" s="118">
        <v>0</v>
      </c>
      <c r="K573" s="118">
        <v>0</v>
      </c>
      <c r="L573" s="118">
        <v>0</v>
      </c>
      <c r="M573" s="118">
        <v>0</v>
      </c>
      <c r="N573" s="118">
        <v>0</v>
      </c>
      <c r="O573" s="118">
        <v>0</v>
      </c>
      <c r="P573" s="118">
        <v>0</v>
      </c>
      <c r="Q573" s="120">
        <v>127.8</v>
      </c>
    </row>
    <row r="574" spans="1:17" x14ac:dyDescent="0.35">
      <c r="A574" s="125"/>
      <c r="B574" s="127"/>
      <c r="C574" s="85" t="s">
        <v>540</v>
      </c>
      <c r="D574" s="127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21"/>
    </row>
    <row r="575" spans="1:17" ht="15" thickBot="1" x14ac:dyDescent="0.4">
      <c r="A575" s="128"/>
      <c r="B575" s="129"/>
      <c r="C575" s="86" t="s">
        <v>1537</v>
      </c>
      <c r="D575" s="129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3"/>
    </row>
    <row r="576" spans="1:17" x14ac:dyDescent="0.35">
      <c r="A576" s="124"/>
      <c r="B576" s="126">
        <v>192</v>
      </c>
      <c r="C576" s="84"/>
      <c r="D576" s="126"/>
      <c r="E576" s="118">
        <v>0</v>
      </c>
      <c r="F576" s="118">
        <v>0</v>
      </c>
      <c r="G576" s="118">
        <v>0</v>
      </c>
      <c r="H576" s="118">
        <v>0</v>
      </c>
      <c r="I576" s="118">
        <v>0</v>
      </c>
      <c r="J576" s="118">
        <v>0</v>
      </c>
      <c r="K576" s="118">
        <v>0</v>
      </c>
      <c r="L576" s="118">
        <v>0</v>
      </c>
      <c r="M576" s="118">
        <v>0</v>
      </c>
      <c r="N576" s="118">
        <v>0</v>
      </c>
      <c r="O576" s="118">
        <v>0</v>
      </c>
      <c r="P576" s="118">
        <v>0</v>
      </c>
      <c r="Q576" s="120">
        <v>128.30000000000001</v>
      </c>
    </row>
    <row r="577" spans="1:17" x14ac:dyDescent="0.35">
      <c r="A577" s="125"/>
      <c r="B577" s="127"/>
      <c r="C577" s="85" t="s">
        <v>544</v>
      </c>
      <c r="D577" s="127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21"/>
    </row>
    <row r="578" spans="1:17" ht="15" thickBot="1" x14ac:dyDescent="0.4">
      <c r="A578" s="128"/>
      <c r="B578" s="129"/>
      <c r="C578" s="86" t="s">
        <v>1538</v>
      </c>
      <c r="D578" s="129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3"/>
    </row>
    <row r="579" spans="1:17" x14ac:dyDescent="0.35">
      <c r="A579" s="124"/>
      <c r="B579" s="126">
        <v>193</v>
      </c>
      <c r="C579" s="84"/>
      <c r="D579" s="126"/>
      <c r="E579" s="118">
        <v>0</v>
      </c>
      <c r="F579" s="118">
        <v>0</v>
      </c>
      <c r="G579" s="118">
        <v>0</v>
      </c>
      <c r="H579" s="118">
        <v>0</v>
      </c>
      <c r="I579" s="118">
        <v>0</v>
      </c>
      <c r="J579" s="118">
        <v>35</v>
      </c>
      <c r="K579" s="118">
        <v>447</v>
      </c>
      <c r="L579" s="118">
        <v>4</v>
      </c>
      <c r="M579" s="118">
        <v>0</v>
      </c>
      <c r="N579" s="118">
        <v>0</v>
      </c>
      <c r="O579" s="118">
        <v>0</v>
      </c>
      <c r="P579" s="118">
        <v>0</v>
      </c>
      <c r="Q579" s="120">
        <v>83.2</v>
      </c>
    </row>
    <row r="580" spans="1:17" x14ac:dyDescent="0.35">
      <c r="A580" s="125"/>
      <c r="B580" s="127"/>
      <c r="C580" s="85" t="s">
        <v>1539</v>
      </c>
      <c r="D580" s="127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21"/>
    </row>
    <row r="581" spans="1:17" ht="15" thickBot="1" x14ac:dyDescent="0.4">
      <c r="A581" s="128"/>
      <c r="B581" s="129"/>
      <c r="C581" s="86" t="s">
        <v>1540</v>
      </c>
      <c r="D581" s="129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3"/>
    </row>
    <row r="582" spans="1:17" x14ac:dyDescent="0.35">
      <c r="A582" s="124"/>
      <c r="B582" s="126">
        <v>194</v>
      </c>
      <c r="C582" s="84"/>
      <c r="D582" s="126"/>
      <c r="E582" s="118">
        <v>0</v>
      </c>
      <c r="F582" s="118">
        <v>0</v>
      </c>
      <c r="G582" s="118">
        <v>0</v>
      </c>
      <c r="H582" s="118">
        <v>144</v>
      </c>
      <c r="I582" s="118">
        <v>1</v>
      </c>
      <c r="J582" s="118">
        <v>4</v>
      </c>
      <c r="K582" s="118">
        <v>35</v>
      </c>
      <c r="L582" s="118">
        <v>0</v>
      </c>
      <c r="M582" s="118">
        <v>0</v>
      </c>
      <c r="N582" s="118">
        <v>0</v>
      </c>
      <c r="O582" s="118">
        <v>0</v>
      </c>
      <c r="P582" s="118">
        <v>0</v>
      </c>
      <c r="Q582" s="120">
        <v>25</v>
      </c>
    </row>
    <row r="583" spans="1:17" x14ac:dyDescent="0.35">
      <c r="A583" s="125"/>
      <c r="B583" s="127"/>
      <c r="C583" s="85" t="s">
        <v>761</v>
      </c>
      <c r="D583" s="127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21"/>
    </row>
    <row r="584" spans="1:17" ht="15" thickBot="1" x14ac:dyDescent="0.4">
      <c r="A584" s="128"/>
      <c r="B584" s="129"/>
      <c r="C584" s="86" t="s">
        <v>1436</v>
      </c>
      <c r="D584" s="129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3"/>
    </row>
    <row r="585" spans="1:17" x14ac:dyDescent="0.35">
      <c r="A585" s="124"/>
      <c r="B585" s="126">
        <v>195</v>
      </c>
      <c r="C585" s="84"/>
      <c r="D585" s="126"/>
      <c r="E585" s="118">
        <v>0</v>
      </c>
      <c r="F585" s="118">
        <v>0</v>
      </c>
      <c r="G585" s="118">
        <v>0</v>
      </c>
      <c r="H585" s="118">
        <v>275</v>
      </c>
      <c r="I585" s="118">
        <v>2</v>
      </c>
      <c r="J585" s="118">
        <v>13</v>
      </c>
      <c r="K585" s="118">
        <v>112</v>
      </c>
      <c r="L585" s="118">
        <v>1</v>
      </c>
      <c r="M585" s="118">
        <v>0</v>
      </c>
      <c r="N585" s="118">
        <v>0</v>
      </c>
      <c r="O585" s="118">
        <v>0</v>
      </c>
      <c r="P585" s="118">
        <v>0</v>
      </c>
      <c r="Q585" s="120">
        <v>60.6</v>
      </c>
    </row>
    <row r="586" spans="1:17" x14ac:dyDescent="0.35">
      <c r="A586" s="125"/>
      <c r="B586" s="127"/>
      <c r="C586" s="85" t="s">
        <v>504</v>
      </c>
      <c r="D586" s="127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21"/>
    </row>
    <row r="587" spans="1:17" ht="15" thickBot="1" x14ac:dyDescent="0.4">
      <c r="A587" s="128"/>
      <c r="B587" s="129"/>
      <c r="C587" s="86" t="s">
        <v>1435</v>
      </c>
      <c r="D587" s="129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3"/>
    </row>
    <row r="588" spans="1:17" x14ac:dyDescent="0.35">
      <c r="A588" s="124"/>
      <c r="B588" s="126">
        <v>196</v>
      </c>
      <c r="C588" s="84"/>
      <c r="D588" s="126"/>
      <c r="E588" s="118">
        <v>0</v>
      </c>
      <c r="F588" s="118">
        <v>0</v>
      </c>
      <c r="G588" s="118">
        <v>0</v>
      </c>
      <c r="H588" s="118">
        <v>61</v>
      </c>
      <c r="I588" s="118">
        <v>0</v>
      </c>
      <c r="J588" s="118">
        <v>30</v>
      </c>
      <c r="K588" s="118">
        <v>419</v>
      </c>
      <c r="L588" s="118">
        <v>3</v>
      </c>
      <c r="M588" s="118">
        <v>0</v>
      </c>
      <c r="N588" s="118">
        <v>0</v>
      </c>
      <c r="O588" s="118">
        <v>0</v>
      </c>
      <c r="P588" s="118">
        <v>0</v>
      </c>
      <c r="Q588" s="120">
        <v>84.2</v>
      </c>
    </row>
    <row r="589" spans="1:17" x14ac:dyDescent="0.35">
      <c r="A589" s="125"/>
      <c r="B589" s="127"/>
      <c r="C589" s="85" t="s">
        <v>402</v>
      </c>
      <c r="D589" s="127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21"/>
    </row>
    <row r="590" spans="1:17" ht="15" thickBot="1" x14ac:dyDescent="0.4">
      <c r="A590" s="128"/>
      <c r="B590" s="129"/>
      <c r="C590" s="86" t="s">
        <v>1393</v>
      </c>
      <c r="D590" s="129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3"/>
    </row>
    <row r="591" spans="1:17" x14ac:dyDescent="0.35">
      <c r="A591" s="124"/>
      <c r="B591" s="126">
        <v>197</v>
      </c>
      <c r="C591" s="84"/>
      <c r="D591" s="126"/>
      <c r="E591" s="118">
        <v>0</v>
      </c>
      <c r="F591" s="118">
        <v>0</v>
      </c>
      <c r="G591" s="118">
        <v>0</v>
      </c>
      <c r="H591" s="118">
        <v>0</v>
      </c>
      <c r="I591" s="118">
        <v>0</v>
      </c>
      <c r="J591" s="118">
        <v>36</v>
      </c>
      <c r="K591" s="118">
        <v>478</v>
      </c>
      <c r="L591" s="118">
        <v>2</v>
      </c>
      <c r="M591" s="118">
        <v>0</v>
      </c>
      <c r="N591" s="118">
        <v>0</v>
      </c>
      <c r="O591" s="118">
        <v>0</v>
      </c>
      <c r="P591" s="118">
        <v>0</v>
      </c>
      <c r="Q591" s="120">
        <v>78.400000000000006</v>
      </c>
    </row>
    <row r="592" spans="1:17" x14ac:dyDescent="0.35">
      <c r="A592" s="125"/>
      <c r="B592" s="127"/>
      <c r="C592" s="85" t="s">
        <v>744</v>
      </c>
      <c r="D592" s="127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21"/>
    </row>
    <row r="593" spans="1:17" ht="15" thickBot="1" x14ac:dyDescent="0.4">
      <c r="A593" s="128"/>
      <c r="B593" s="129"/>
      <c r="C593" s="86" t="s">
        <v>1530</v>
      </c>
      <c r="D593" s="129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3"/>
    </row>
    <row r="594" spans="1:17" x14ac:dyDescent="0.35">
      <c r="A594" s="124"/>
      <c r="B594" s="126">
        <v>198</v>
      </c>
      <c r="C594" s="84"/>
      <c r="D594" s="126"/>
      <c r="E594" s="118">
        <v>0</v>
      </c>
      <c r="F594" s="118">
        <v>0</v>
      </c>
      <c r="G594" s="118">
        <v>0</v>
      </c>
      <c r="H594" s="118">
        <v>0</v>
      </c>
      <c r="I594" s="118">
        <v>0</v>
      </c>
      <c r="J594" s="118">
        <v>41</v>
      </c>
      <c r="K594" s="118">
        <v>509</v>
      </c>
      <c r="L594" s="118">
        <v>3</v>
      </c>
      <c r="M594" s="118">
        <v>0</v>
      </c>
      <c r="N594" s="118">
        <v>0</v>
      </c>
      <c r="O594" s="118">
        <v>0</v>
      </c>
      <c r="P594" s="118">
        <v>0</v>
      </c>
      <c r="Q594" s="120">
        <v>89.3</v>
      </c>
    </row>
    <row r="595" spans="1:17" x14ac:dyDescent="0.35">
      <c r="A595" s="125"/>
      <c r="B595" s="127"/>
      <c r="C595" s="85" t="s">
        <v>412</v>
      </c>
      <c r="D595" s="127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21"/>
    </row>
    <row r="596" spans="1:17" ht="15" thickBot="1" x14ac:dyDescent="0.4">
      <c r="A596" s="128"/>
      <c r="B596" s="129"/>
      <c r="C596" s="86" t="s">
        <v>1460</v>
      </c>
      <c r="D596" s="129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3"/>
    </row>
    <row r="597" spans="1:17" x14ac:dyDescent="0.35">
      <c r="A597" s="124"/>
      <c r="B597" s="126">
        <v>199</v>
      </c>
      <c r="C597" s="84"/>
      <c r="D597" s="126"/>
      <c r="E597" s="118">
        <v>0</v>
      </c>
      <c r="F597" s="118">
        <v>0</v>
      </c>
      <c r="G597" s="118">
        <v>0</v>
      </c>
      <c r="H597" s="118">
        <v>201</v>
      </c>
      <c r="I597" s="118">
        <v>1</v>
      </c>
      <c r="J597" s="118">
        <v>13</v>
      </c>
      <c r="K597" s="118">
        <v>105</v>
      </c>
      <c r="L597" s="118">
        <v>0</v>
      </c>
      <c r="M597" s="118">
        <v>0</v>
      </c>
      <c r="N597" s="118">
        <v>0</v>
      </c>
      <c r="O597" s="118">
        <v>0</v>
      </c>
      <c r="P597" s="118">
        <v>0</v>
      </c>
      <c r="Q597" s="120">
        <v>46</v>
      </c>
    </row>
    <row r="598" spans="1:17" x14ac:dyDescent="0.35">
      <c r="A598" s="125"/>
      <c r="B598" s="127"/>
      <c r="C598" s="85" t="s">
        <v>529</v>
      </c>
      <c r="D598" s="127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21"/>
    </row>
    <row r="599" spans="1:17" ht="15" thickBot="1" x14ac:dyDescent="0.4">
      <c r="A599" s="128"/>
      <c r="B599" s="129"/>
      <c r="C599" s="86" t="s">
        <v>1423</v>
      </c>
      <c r="D599" s="129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3"/>
    </row>
    <row r="600" spans="1:17" x14ac:dyDescent="0.35">
      <c r="A600" s="124"/>
      <c r="B600" s="126">
        <v>200</v>
      </c>
      <c r="C600" s="84"/>
      <c r="D600" s="126"/>
      <c r="E600" s="118">
        <v>0</v>
      </c>
      <c r="F600" s="118">
        <v>0</v>
      </c>
      <c r="G600" s="118">
        <v>0</v>
      </c>
      <c r="H600" s="118">
        <v>240</v>
      </c>
      <c r="I600" s="118">
        <v>1</v>
      </c>
      <c r="J600" s="118">
        <v>4</v>
      </c>
      <c r="K600" s="118">
        <v>33</v>
      </c>
      <c r="L600" s="118">
        <v>0</v>
      </c>
      <c r="M600" s="118">
        <v>0</v>
      </c>
      <c r="N600" s="118">
        <v>0</v>
      </c>
      <c r="O600" s="118">
        <v>0</v>
      </c>
      <c r="P600" s="118">
        <v>0</v>
      </c>
      <c r="Q600" s="120">
        <v>37.799999999999997</v>
      </c>
    </row>
    <row r="601" spans="1:17" x14ac:dyDescent="0.35">
      <c r="A601" s="125"/>
      <c r="B601" s="127"/>
      <c r="C601" s="85" t="s">
        <v>514</v>
      </c>
      <c r="D601" s="127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21"/>
    </row>
    <row r="602" spans="1:17" ht="15" thickBot="1" x14ac:dyDescent="0.4">
      <c r="A602" s="128"/>
      <c r="B602" s="129"/>
      <c r="C602" s="86" t="s">
        <v>1395</v>
      </c>
      <c r="D602" s="129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3"/>
    </row>
    <row r="603" spans="1:17" x14ac:dyDescent="0.35">
      <c r="A603" s="124"/>
      <c r="B603" s="126">
        <v>201</v>
      </c>
      <c r="C603" s="84"/>
      <c r="D603" s="126"/>
      <c r="E603" s="118">
        <v>0</v>
      </c>
      <c r="F603" s="118">
        <v>0</v>
      </c>
      <c r="G603" s="118">
        <v>0</v>
      </c>
      <c r="H603" s="118">
        <v>572</v>
      </c>
      <c r="I603" s="118">
        <v>4</v>
      </c>
      <c r="J603" s="118">
        <v>16</v>
      </c>
      <c r="K603" s="118">
        <v>116</v>
      </c>
      <c r="L603" s="118">
        <v>0</v>
      </c>
      <c r="M603" s="118">
        <v>0</v>
      </c>
      <c r="N603" s="118">
        <v>0</v>
      </c>
      <c r="O603" s="118">
        <v>0</v>
      </c>
      <c r="P603" s="118">
        <v>0</v>
      </c>
      <c r="Q603" s="120">
        <v>102.9</v>
      </c>
    </row>
    <row r="604" spans="1:17" x14ac:dyDescent="0.35">
      <c r="A604" s="125"/>
      <c r="B604" s="127"/>
      <c r="C604" s="85" t="s">
        <v>378</v>
      </c>
      <c r="D604" s="127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21"/>
    </row>
    <row r="605" spans="1:17" ht="15" thickBot="1" x14ac:dyDescent="0.4">
      <c r="A605" s="128"/>
      <c r="B605" s="129"/>
      <c r="C605" s="86" t="s">
        <v>1404</v>
      </c>
      <c r="D605" s="129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3"/>
    </row>
    <row r="606" spans="1:17" x14ac:dyDescent="0.35">
      <c r="A606" s="124"/>
      <c r="B606" s="126">
        <v>202</v>
      </c>
      <c r="C606" s="84"/>
      <c r="D606" s="126"/>
      <c r="E606" s="118">
        <v>0</v>
      </c>
      <c r="F606" s="118">
        <v>0</v>
      </c>
      <c r="G606" s="118">
        <v>0</v>
      </c>
      <c r="H606" s="118">
        <v>231</v>
      </c>
      <c r="I606" s="118">
        <v>1</v>
      </c>
      <c r="J606" s="118">
        <v>8</v>
      </c>
      <c r="K606" s="118">
        <v>63</v>
      </c>
      <c r="L606" s="118">
        <v>0</v>
      </c>
      <c r="M606" s="118">
        <v>0</v>
      </c>
      <c r="N606" s="118">
        <v>0</v>
      </c>
      <c r="O606" s="118">
        <v>0</v>
      </c>
      <c r="P606" s="118">
        <v>0</v>
      </c>
      <c r="Q606" s="120">
        <v>44.1</v>
      </c>
    </row>
    <row r="607" spans="1:17" x14ac:dyDescent="0.35">
      <c r="A607" s="125"/>
      <c r="B607" s="127"/>
      <c r="C607" s="85" t="s">
        <v>807</v>
      </c>
      <c r="D607" s="127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21"/>
    </row>
    <row r="608" spans="1:17" ht="15" thickBot="1" x14ac:dyDescent="0.4">
      <c r="A608" s="128"/>
      <c r="B608" s="129"/>
      <c r="C608" s="86" t="s">
        <v>1416</v>
      </c>
      <c r="D608" s="129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3"/>
    </row>
    <row r="609" spans="1:17" x14ac:dyDescent="0.35">
      <c r="A609" s="124"/>
      <c r="B609" s="126">
        <v>203</v>
      </c>
      <c r="C609" s="84"/>
      <c r="D609" s="126"/>
      <c r="E609" s="118">
        <v>0</v>
      </c>
      <c r="F609" s="118">
        <v>0</v>
      </c>
      <c r="G609" s="118">
        <v>0</v>
      </c>
      <c r="H609" s="118">
        <v>418</v>
      </c>
      <c r="I609" s="118">
        <v>3</v>
      </c>
      <c r="J609" s="118">
        <v>7</v>
      </c>
      <c r="K609" s="118">
        <v>52</v>
      </c>
      <c r="L609" s="118">
        <v>0</v>
      </c>
      <c r="M609" s="118">
        <v>0</v>
      </c>
      <c r="N609" s="118">
        <v>0</v>
      </c>
      <c r="O609" s="118">
        <v>0</v>
      </c>
      <c r="P609" s="118">
        <v>0</v>
      </c>
      <c r="Q609" s="120">
        <v>66.099999999999994</v>
      </c>
    </row>
    <row r="610" spans="1:17" x14ac:dyDescent="0.35">
      <c r="A610" s="125"/>
      <c r="B610" s="127"/>
      <c r="C610" s="85" t="s">
        <v>349</v>
      </c>
      <c r="D610" s="127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21"/>
    </row>
    <row r="611" spans="1:17" ht="15" thickBot="1" x14ac:dyDescent="0.4">
      <c r="A611" s="128"/>
      <c r="B611" s="129"/>
      <c r="C611" s="86" t="s">
        <v>1439</v>
      </c>
      <c r="D611" s="129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3"/>
    </row>
    <row r="612" spans="1:17" x14ac:dyDescent="0.35">
      <c r="A612" s="124"/>
      <c r="B612" s="126">
        <v>204</v>
      </c>
      <c r="C612" s="84"/>
      <c r="D612" s="126"/>
      <c r="E612" s="118">
        <v>0</v>
      </c>
      <c r="F612" s="118">
        <v>0</v>
      </c>
      <c r="G612" s="118">
        <v>0</v>
      </c>
      <c r="H612" s="118">
        <v>439</v>
      </c>
      <c r="I612" s="118">
        <v>3</v>
      </c>
      <c r="J612" s="118">
        <v>24</v>
      </c>
      <c r="K612" s="118">
        <v>200</v>
      </c>
      <c r="L612" s="118">
        <v>1</v>
      </c>
      <c r="M612" s="118">
        <v>0</v>
      </c>
      <c r="N612" s="118">
        <v>0</v>
      </c>
      <c r="O612" s="118">
        <v>0</v>
      </c>
      <c r="P612" s="118">
        <v>0</v>
      </c>
      <c r="Q612" s="120">
        <v>99.2</v>
      </c>
    </row>
    <row r="613" spans="1:17" x14ac:dyDescent="0.35">
      <c r="A613" s="125"/>
      <c r="B613" s="127"/>
      <c r="C613" s="85" t="s">
        <v>365</v>
      </c>
      <c r="D613" s="127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21"/>
    </row>
    <row r="614" spans="1:17" ht="15" thickBot="1" x14ac:dyDescent="0.4">
      <c r="A614" s="128"/>
      <c r="B614" s="129"/>
      <c r="C614" s="86" t="s">
        <v>1416</v>
      </c>
      <c r="D614" s="129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3"/>
    </row>
    <row r="615" spans="1:17" x14ac:dyDescent="0.35">
      <c r="A615" s="124"/>
      <c r="B615" s="126">
        <v>205</v>
      </c>
      <c r="C615" s="84"/>
      <c r="D615" s="126"/>
      <c r="E615" s="118">
        <v>0</v>
      </c>
      <c r="F615" s="118">
        <v>0</v>
      </c>
      <c r="G615" s="118">
        <v>0</v>
      </c>
      <c r="H615" s="118">
        <v>287</v>
      </c>
      <c r="I615" s="118">
        <v>2</v>
      </c>
      <c r="J615" s="118">
        <v>18</v>
      </c>
      <c r="K615" s="118">
        <v>137</v>
      </c>
      <c r="L615" s="118">
        <v>1</v>
      </c>
      <c r="M615" s="118">
        <v>0</v>
      </c>
      <c r="N615" s="118">
        <v>0</v>
      </c>
      <c r="O615" s="118">
        <v>0</v>
      </c>
      <c r="P615" s="118">
        <v>0</v>
      </c>
      <c r="Q615" s="120">
        <v>70.099999999999994</v>
      </c>
    </row>
    <row r="616" spans="1:17" x14ac:dyDescent="0.35">
      <c r="A616" s="125"/>
      <c r="B616" s="127"/>
      <c r="C616" s="85" t="s">
        <v>295</v>
      </c>
      <c r="D616" s="127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21"/>
    </row>
    <row r="617" spans="1:17" ht="15" thickBot="1" x14ac:dyDescent="0.4">
      <c r="A617" s="128"/>
      <c r="B617" s="129"/>
      <c r="C617" s="86" t="s">
        <v>1406</v>
      </c>
      <c r="D617" s="129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3"/>
    </row>
    <row r="618" spans="1:17" x14ac:dyDescent="0.35">
      <c r="A618" s="124"/>
      <c r="B618" s="126">
        <v>206</v>
      </c>
      <c r="C618" s="84"/>
      <c r="D618" s="126"/>
      <c r="E618" s="118">
        <v>0</v>
      </c>
      <c r="F618" s="118">
        <v>0</v>
      </c>
      <c r="G618" s="118">
        <v>0</v>
      </c>
      <c r="H618" s="118">
        <v>267</v>
      </c>
      <c r="I618" s="118">
        <v>2</v>
      </c>
      <c r="J618" s="118">
        <v>8</v>
      </c>
      <c r="K618" s="118">
        <v>63</v>
      </c>
      <c r="L618" s="118">
        <v>0</v>
      </c>
      <c r="M618" s="118">
        <v>0</v>
      </c>
      <c r="N618" s="118">
        <v>0</v>
      </c>
      <c r="O618" s="118">
        <v>0</v>
      </c>
      <c r="P618" s="118">
        <v>0</v>
      </c>
      <c r="Q618" s="120">
        <v>50</v>
      </c>
    </row>
    <row r="619" spans="1:17" x14ac:dyDescent="0.35">
      <c r="A619" s="125"/>
      <c r="B619" s="127"/>
      <c r="C619" s="85" t="s">
        <v>616</v>
      </c>
      <c r="D619" s="127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21"/>
    </row>
    <row r="620" spans="1:17" ht="15" thickBot="1" x14ac:dyDescent="0.4">
      <c r="A620" s="128"/>
      <c r="B620" s="129"/>
      <c r="C620" s="86" t="s">
        <v>1400</v>
      </c>
      <c r="D620" s="129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3"/>
    </row>
    <row r="621" spans="1:17" x14ac:dyDescent="0.35">
      <c r="A621" s="124"/>
      <c r="B621" s="126">
        <v>207</v>
      </c>
      <c r="C621" s="84"/>
      <c r="D621" s="126"/>
      <c r="E621" s="118">
        <v>0</v>
      </c>
      <c r="F621" s="118">
        <v>0</v>
      </c>
      <c r="G621" s="118">
        <v>0</v>
      </c>
      <c r="H621" s="118">
        <v>511</v>
      </c>
      <c r="I621" s="118">
        <v>2</v>
      </c>
      <c r="J621" s="118">
        <v>3</v>
      </c>
      <c r="K621" s="118">
        <v>28</v>
      </c>
      <c r="L621" s="118">
        <v>0</v>
      </c>
      <c r="M621" s="118">
        <v>0</v>
      </c>
      <c r="N621" s="118">
        <v>0</v>
      </c>
      <c r="O621" s="118">
        <v>0</v>
      </c>
      <c r="P621" s="118">
        <v>0</v>
      </c>
      <c r="Q621" s="120">
        <v>65.900000000000006</v>
      </c>
    </row>
    <row r="622" spans="1:17" x14ac:dyDescent="0.35">
      <c r="A622" s="125"/>
      <c r="B622" s="127"/>
      <c r="C622" s="85" t="s">
        <v>442</v>
      </c>
      <c r="D622" s="127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21"/>
    </row>
    <row r="623" spans="1:17" ht="15" thickBot="1" x14ac:dyDescent="0.4">
      <c r="A623" s="128"/>
      <c r="B623" s="129"/>
      <c r="C623" s="86" t="s">
        <v>1423</v>
      </c>
      <c r="D623" s="129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3"/>
    </row>
    <row r="624" spans="1:17" x14ac:dyDescent="0.35">
      <c r="A624" s="124"/>
      <c r="B624" s="126">
        <v>208</v>
      </c>
      <c r="C624" s="84"/>
      <c r="D624" s="126"/>
      <c r="E624" s="118">
        <v>0</v>
      </c>
      <c r="F624" s="118">
        <v>0</v>
      </c>
      <c r="G624" s="118">
        <v>0</v>
      </c>
      <c r="H624" s="118">
        <v>199</v>
      </c>
      <c r="I624" s="118">
        <v>1</v>
      </c>
      <c r="J624" s="118">
        <v>17</v>
      </c>
      <c r="K624" s="118">
        <v>132</v>
      </c>
      <c r="L624" s="118">
        <v>1</v>
      </c>
      <c r="M624" s="118">
        <v>0</v>
      </c>
      <c r="N624" s="118">
        <v>0</v>
      </c>
      <c r="O624" s="118">
        <v>0</v>
      </c>
      <c r="P624" s="118">
        <v>0</v>
      </c>
      <c r="Q624" s="120">
        <v>51.4</v>
      </c>
    </row>
    <row r="625" spans="1:17" x14ac:dyDescent="0.35">
      <c r="A625" s="125"/>
      <c r="B625" s="127"/>
      <c r="C625" s="85" t="s">
        <v>553</v>
      </c>
      <c r="D625" s="127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21"/>
    </row>
    <row r="626" spans="1:17" ht="15" thickBot="1" x14ac:dyDescent="0.4">
      <c r="A626" s="128"/>
      <c r="B626" s="129"/>
      <c r="C626" s="86" t="s">
        <v>1386</v>
      </c>
      <c r="D626" s="129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3"/>
    </row>
    <row r="627" spans="1:17" x14ac:dyDescent="0.35">
      <c r="A627" s="124"/>
      <c r="B627" s="126">
        <v>209</v>
      </c>
      <c r="C627" s="84"/>
      <c r="D627" s="126"/>
      <c r="E627" s="118">
        <v>0</v>
      </c>
      <c r="F627" s="118">
        <v>0</v>
      </c>
      <c r="G627" s="118">
        <v>0</v>
      </c>
      <c r="H627" s="118">
        <v>566</v>
      </c>
      <c r="I627" s="118">
        <v>2</v>
      </c>
      <c r="J627" s="118">
        <v>17</v>
      </c>
      <c r="K627" s="118">
        <v>138</v>
      </c>
      <c r="L627" s="118">
        <v>1</v>
      </c>
      <c r="M627" s="118">
        <v>0</v>
      </c>
      <c r="N627" s="118">
        <v>0</v>
      </c>
      <c r="O627" s="118">
        <v>0</v>
      </c>
      <c r="P627" s="118">
        <v>0</v>
      </c>
      <c r="Q627" s="120">
        <v>91.3</v>
      </c>
    </row>
    <row r="628" spans="1:17" x14ac:dyDescent="0.35">
      <c r="A628" s="125"/>
      <c r="B628" s="127"/>
      <c r="C628" s="85" t="s">
        <v>468</v>
      </c>
      <c r="D628" s="127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21"/>
    </row>
    <row r="629" spans="1:17" ht="15" thickBot="1" x14ac:dyDescent="0.4">
      <c r="A629" s="128"/>
      <c r="B629" s="129"/>
      <c r="C629" s="86" t="s">
        <v>1462</v>
      </c>
      <c r="D629" s="129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3"/>
    </row>
    <row r="630" spans="1:17" x14ac:dyDescent="0.35">
      <c r="A630" s="124"/>
      <c r="B630" s="126">
        <v>210</v>
      </c>
      <c r="C630" s="84"/>
      <c r="D630" s="126"/>
      <c r="E630" s="118">
        <v>0</v>
      </c>
      <c r="F630" s="118">
        <v>0</v>
      </c>
      <c r="G630" s="118">
        <v>0</v>
      </c>
      <c r="H630" s="118">
        <v>0</v>
      </c>
      <c r="I630" s="118">
        <v>0</v>
      </c>
      <c r="J630" s="118">
        <v>43</v>
      </c>
      <c r="K630" s="118">
        <v>471</v>
      </c>
      <c r="L630" s="118">
        <v>4</v>
      </c>
      <c r="M630" s="118">
        <v>0</v>
      </c>
      <c r="N630" s="118">
        <v>0</v>
      </c>
      <c r="O630" s="118">
        <v>0</v>
      </c>
      <c r="P630" s="118">
        <v>0</v>
      </c>
      <c r="Q630" s="120">
        <v>90</v>
      </c>
    </row>
    <row r="631" spans="1:17" x14ac:dyDescent="0.35">
      <c r="A631" s="125"/>
      <c r="B631" s="127"/>
      <c r="C631" s="85" t="s">
        <v>414</v>
      </c>
      <c r="D631" s="127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21"/>
    </row>
    <row r="632" spans="1:17" ht="15" thickBot="1" x14ac:dyDescent="0.4">
      <c r="A632" s="128"/>
      <c r="B632" s="129"/>
      <c r="C632" s="86" t="s">
        <v>1541</v>
      </c>
      <c r="D632" s="129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3"/>
    </row>
    <row r="633" spans="1:17" x14ac:dyDescent="0.35">
      <c r="A633" s="124"/>
      <c r="B633" s="126">
        <v>211</v>
      </c>
      <c r="C633" s="84"/>
      <c r="D633" s="126"/>
      <c r="E633" s="118">
        <v>0</v>
      </c>
      <c r="F633" s="118">
        <v>0</v>
      </c>
      <c r="G633" s="118">
        <v>0</v>
      </c>
      <c r="H633" s="118">
        <v>0</v>
      </c>
      <c r="I633" s="118">
        <v>0</v>
      </c>
      <c r="J633" s="118">
        <v>40</v>
      </c>
      <c r="K633" s="118">
        <v>459</v>
      </c>
      <c r="L633" s="118">
        <v>3</v>
      </c>
      <c r="M633" s="118">
        <v>0</v>
      </c>
      <c r="N633" s="118">
        <v>0</v>
      </c>
      <c r="O633" s="118">
        <v>0</v>
      </c>
      <c r="P633" s="118">
        <v>0</v>
      </c>
      <c r="Q633" s="120">
        <v>83.1</v>
      </c>
    </row>
    <row r="634" spans="1:17" x14ac:dyDescent="0.35">
      <c r="A634" s="125"/>
      <c r="B634" s="127"/>
      <c r="C634" s="85" t="s">
        <v>427</v>
      </c>
      <c r="D634" s="127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21"/>
    </row>
    <row r="635" spans="1:17" ht="15" thickBot="1" x14ac:dyDescent="0.4">
      <c r="A635" s="128"/>
      <c r="B635" s="129"/>
      <c r="C635" s="86" t="s">
        <v>1542</v>
      </c>
      <c r="D635" s="129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3"/>
    </row>
    <row r="636" spans="1:17" x14ac:dyDescent="0.35">
      <c r="A636" s="124"/>
      <c r="B636" s="126">
        <v>212</v>
      </c>
      <c r="C636" s="84"/>
      <c r="D636" s="126"/>
      <c r="E636" s="118">
        <v>4144</v>
      </c>
      <c r="F636" s="118">
        <v>23</v>
      </c>
      <c r="G636" s="118">
        <v>11</v>
      </c>
      <c r="H636" s="118">
        <v>85</v>
      </c>
      <c r="I636" s="118">
        <v>1</v>
      </c>
      <c r="J636" s="118">
        <v>0</v>
      </c>
      <c r="K636" s="118">
        <v>0</v>
      </c>
      <c r="L636" s="118">
        <v>0</v>
      </c>
      <c r="M636" s="118">
        <v>0</v>
      </c>
      <c r="N636" s="118">
        <v>0</v>
      </c>
      <c r="O636" s="118">
        <v>0</v>
      </c>
      <c r="P636" s="118">
        <v>0</v>
      </c>
      <c r="Q636" s="120">
        <v>243.5</v>
      </c>
    </row>
    <row r="637" spans="1:17" x14ac:dyDescent="0.35">
      <c r="A637" s="125"/>
      <c r="B637" s="127"/>
      <c r="C637" s="85" t="s">
        <v>372</v>
      </c>
      <c r="D637" s="127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21"/>
    </row>
    <row r="638" spans="1:17" ht="15" thickBot="1" x14ac:dyDescent="0.4">
      <c r="A638" s="128"/>
      <c r="B638" s="129"/>
      <c r="C638" s="86" t="s">
        <v>1543</v>
      </c>
      <c r="D638" s="129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3"/>
    </row>
    <row r="639" spans="1:17" x14ac:dyDescent="0.35">
      <c r="A639" s="124"/>
      <c r="B639" s="126">
        <v>213</v>
      </c>
      <c r="C639" s="84"/>
      <c r="D639" s="126"/>
      <c r="E639" s="118">
        <v>0</v>
      </c>
      <c r="F639" s="118">
        <v>0</v>
      </c>
      <c r="G639" s="118">
        <v>0</v>
      </c>
      <c r="H639" s="118">
        <v>0</v>
      </c>
      <c r="I639" s="118">
        <v>0</v>
      </c>
      <c r="J639" s="118">
        <v>62</v>
      </c>
      <c r="K639" s="118">
        <v>670</v>
      </c>
      <c r="L639" s="118">
        <v>3</v>
      </c>
      <c r="M639" s="118">
        <v>0</v>
      </c>
      <c r="N639" s="118">
        <v>0</v>
      </c>
      <c r="O639" s="118">
        <v>0</v>
      </c>
      <c r="P639" s="118">
        <v>0</v>
      </c>
      <c r="Q639" s="120">
        <v>114.3</v>
      </c>
    </row>
    <row r="640" spans="1:17" x14ac:dyDescent="0.35">
      <c r="A640" s="125"/>
      <c r="B640" s="127"/>
      <c r="C640" s="85" t="s">
        <v>603</v>
      </c>
      <c r="D640" s="127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21"/>
    </row>
    <row r="641" spans="1:17" ht="15" thickBot="1" x14ac:dyDescent="0.4">
      <c r="A641" s="128"/>
      <c r="B641" s="129"/>
      <c r="C641" s="86" t="s">
        <v>1481</v>
      </c>
      <c r="D641" s="129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3"/>
    </row>
    <row r="642" spans="1:17" x14ac:dyDescent="0.35">
      <c r="A642" s="124"/>
      <c r="B642" s="126">
        <v>214</v>
      </c>
      <c r="C642" s="84"/>
      <c r="D642" s="126"/>
      <c r="E642" s="118">
        <v>0</v>
      </c>
      <c r="F642" s="118">
        <v>0</v>
      </c>
      <c r="G642" s="118">
        <v>0</v>
      </c>
      <c r="H642" s="118">
        <v>60</v>
      </c>
      <c r="I642" s="118">
        <v>0</v>
      </c>
      <c r="J642" s="118">
        <v>41</v>
      </c>
      <c r="K642" s="118">
        <v>598</v>
      </c>
      <c r="L642" s="118">
        <v>4</v>
      </c>
      <c r="M642" s="118">
        <v>0</v>
      </c>
      <c r="N642" s="118">
        <v>0</v>
      </c>
      <c r="O642" s="118">
        <v>0</v>
      </c>
      <c r="P642" s="118">
        <v>0</v>
      </c>
      <c r="Q642" s="120">
        <v>108.6</v>
      </c>
    </row>
    <row r="643" spans="1:17" x14ac:dyDescent="0.35">
      <c r="A643" s="125"/>
      <c r="B643" s="127"/>
      <c r="C643" s="85" t="s">
        <v>1544</v>
      </c>
      <c r="D643" s="127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21"/>
    </row>
    <row r="644" spans="1:17" ht="15" thickBot="1" x14ac:dyDescent="0.4">
      <c r="A644" s="128"/>
      <c r="B644" s="129"/>
      <c r="C644" s="86" t="s">
        <v>1389</v>
      </c>
      <c r="D644" s="129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3"/>
    </row>
    <row r="645" spans="1:17" x14ac:dyDescent="0.35">
      <c r="A645" s="124"/>
      <c r="B645" s="126">
        <v>215</v>
      </c>
      <c r="C645" s="84"/>
      <c r="D645" s="126"/>
      <c r="E645" s="118">
        <v>0</v>
      </c>
      <c r="F645" s="118">
        <v>0</v>
      </c>
      <c r="G645" s="118">
        <v>0</v>
      </c>
      <c r="H645" s="118">
        <v>0</v>
      </c>
      <c r="I645" s="118">
        <v>0</v>
      </c>
      <c r="J645" s="118">
        <v>27</v>
      </c>
      <c r="K645" s="118">
        <v>408</v>
      </c>
      <c r="L645" s="118">
        <v>3</v>
      </c>
      <c r="M645" s="118">
        <v>0</v>
      </c>
      <c r="N645" s="118">
        <v>0</v>
      </c>
      <c r="O645" s="118">
        <v>0</v>
      </c>
      <c r="P645" s="118">
        <v>0</v>
      </c>
      <c r="Q645" s="120">
        <v>69.7</v>
      </c>
    </row>
    <row r="646" spans="1:17" x14ac:dyDescent="0.35">
      <c r="A646" s="125"/>
      <c r="B646" s="127"/>
      <c r="C646" s="85" t="s">
        <v>550</v>
      </c>
      <c r="D646" s="127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21"/>
    </row>
    <row r="647" spans="1:17" ht="15" thickBot="1" x14ac:dyDescent="0.4">
      <c r="A647" s="128"/>
      <c r="B647" s="129"/>
      <c r="C647" s="86" t="s">
        <v>1452</v>
      </c>
      <c r="D647" s="129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3"/>
    </row>
    <row r="648" spans="1:17" x14ac:dyDescent="0.35">
      <c r="A648" s="124"/>
      <c r="B648" s="126">
        <v>216</v>
      </c>
      <c r="C648" s="84"/>
      <c r="D648" s="126"/>
      <c r="E648" s="118">
        <v>0</v>
      </c>
      <c r="F648" s="118">
        <v>0</v>
      </c>
      <c r="G648" s="118">
        <v>0</v>
      </c>
      <c r="H648" s="118">
        <v>19</v>
      </c>
      <c r="I648" s="118">
        <v>0</v>
      </c>
      <c r="J648" s="118">
        <v>44</v>
      </c>
      <c r="K648" s="118">
        <v>465</v>
      </c>
      <c r="L648" s="118">
        <v>3</v>
      </c>
      <c r="M648" s="118">
        <v>0</v>
      </c>
      <c r="N648" s="118">
        <v>0</v>
      </c>
      <c r="O648" s="118">
        <v>0</v>
      </c>
      <c r="P648" s="118">
        <v>0</v>
      </c>
      <c r="Q648" s="120">
        <v>89.3</v>
      </c>
    </row>
    <row r="649" spans="1:17" x14ac:dyDescent="0.35">
      <c r="A649" s="125"/>
      <c r="B649" s="127"/>
      <c r="C649" s="85" t="s">
        <v>464</v>
      </c>
      <c r="D649" s="127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21"/>
    </row>
    <row r="650" spans="1:17" ht="15" thickBot="1" x14ac:dyDescent="0.4">
      <c r="A650" s="128"/>
      <c r="B650" s="129"/>
      <c r="C650" s="86" t="s">
        <v>1408</v>
      </c>
      <c r="D650" s="129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3"/>
    </row>
    <row r="651" spans="1:17" x14ac:dyDescent="0.35">
      <c r="A651" s="124"/>
      <c r="B651" s="126">
        <v>217</v>
      </c>
      <c r="C651" s="84"/>
      <c r="D651" s="126"/>
      <c r="E651" s="118">
        <v>0</v>
      </c>
      <c r="F651" s="118">
        <v>0</v>
      </c>
      <c r="G651" s="118">
        <v>0</v>
      </c>
      <c r="H651" s="118">
        <v>0</v>
      </c>
      <c r="I651" s="118">
        <v>0</v>
      </c>
      <c r="J651" s="118">
        <v>48</v>
      </c>
      <c r="K651" s="118">
        <v>650</v>
      </c>
      <c r="L651" s="118">
        <v>3</v>
      </c>
      <c r="M651" s="118">
        <v>0</v>
      </c>
      <c r="N651" s="118">
        <v>0</v>
      </c>
      <c r="O651" s="118">
        <v>0</v>
      </c>
      <c r="P651" s="118">
        <v>0</v>
      </c>
      <c r="Q651" s="120">
        <v>105.7</v>
      </c>
    </row>
    <row r="652" spans="1:17" x14ac:dyDescent="0.35">
      <c r="A652" s="125"/>
      <c r="B652" s="127"/>
      <c r="C652" s="85" t="s">
        <v>1545</v>
      </c>
      <c r="D652" s="127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21"/>
    </row>
    <row r="653" spans="1:17" ht="15" thickBot="1" x14ac:dyDescent="0.4">
      <c r="A653" s="128"/>
      <c r="B653" s="129"/>
      <c r="C653" s="86" t="s">
        <v>1476</v>
      </c>
      <c r="D653" s="129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3"/>
    </row>
    <row r="654" spans="1:17" x14ac:dyDescent="0.35">
      <c r="A654" s="124"/>
      <c r="B654" s="126">
        <v>218</v>
      </c>
      <c r="C654" s="84"/>
      <c r="D654" s="126"/>
      <c r="E654" s="118">
        <v>0</v>
      </c>
      <c r="F654" s="118">
        <v>0</v>
      </c>
      <c r="G654" s="118">
        <v>0</v>
      </c>
      <c r="H654" s="118">
        <v>0</v>
      </c>
      <c r="I654" s="118">
        <v>0</v>
      </c>
      <c r="J654" s="118">
        <v>37</v>
      </c>
      <c r="K654" s="118">
        <v>478</v>
      </c>
      <c r="L654" s="118">
        <v>3</v>
      </c>
      <c r="M654" s="118">
        <v>0</v>
      </c>
      <c r="N654" s="118">
        <v>0</v>
      </c>
      <c r="O654" s="118">
        <v>0</v>
      </c>
      <c r="P654" s="118">
        <v>0</v>
      </c>
      <c r="Q654" s="120">
        <v>86.9</v>
      </c>
    </row>
    <row r="655" spans="1:17" x14ac:dyDescent="0.35">
      <c r="A655" s="125"/>
      <c r="B655" s="127"/>
      <c r="C655" s="85" t="s">
        <v>423</v>
      </c>
      <c r="D655" s="127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21"/>
    </row>
    <row r="656" spans="1:17" ht="15" thickBot="1" x14ac:dyDescent="0.4">
      <c r="A656" s="128"/>
      <c r="B656" s="129"/>
      <c r="C656" s="86" t="s">
        <v>1481</v>
      </c>
      <c r="D656" s="129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3"/>
    </row>
    <row r="657" spans="1:17" x14ac:dyDescent="0.35">
      <c r="A657" s="124"/>
      <c r="B657" s="126">
        <v>219</v>
      </c>
      <c r="C657" s="84"/>
      <c r="D657" s="126"/>
      <c r="E657" s="118">
        <v>3749</v>
      </c>
      <c r="F657" s="118">
        <v>24</v>
      </c>
      <c r="G657" s="118">
        <v>16</v>
      </c>
      <c r="H657" s="118">
        <v>149</v>
      </c>
      <c r="I657" s="118">
        <v>2</v>
      </c>
      <c r="J657" s="118">
        <v>0</v>
      </c>
      <c r="K657" s="118">
        <v>0</v>
      </c>
      <c r="L657" s="118">
        <v>0</v>
      </c>
      <c r="M657" s="118">
        <v>0</v>
      </c>
      <c r="N657" s="118">
        <v>0</v>
      </c>
      <c r="O657" s="118">
        <v>0</v>
      </c>
      <c r="P657" s="118">
        <v>0</v>
      </c>
      <c r="Q657" s="120">
        <v>238.8</v>
      </c>
    </row>
    <row r="658" spans="1:17" x14ac:dyDescent="0.35">
      <c r="A658" s="125"/>
      <c r="B658" s="127"/>
      <c r="C658" s="85" t="s">
        <v>374</v>
      </c>
      <c r="D658" s="127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21"/>
    </row>
    <row r="659" spans="1:17" ht="15" thickBot="1" x14ac:dyDescent="0.4">
      <c r="A659" s="128"/>
      <c r="B659" s="129"/>
      <c r="C659" s="86" t="s">
        <v>1546</v>
      </c>
      <c r="D659" s="129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3"/>
    </row>
    <row r="660" spans="1:17" x14ac:dyDescent="0.35">
      <c r="A660" s="124"/>
      <c r="B660" s="126">
        <v>220</v>
      </c>
      <c r="C660" s="84"/>
      <c r="D660" s="126"/>
      <c r="E660" s="118">
        <v>4134</v>
      </c>
      <c r="F660" s="118">
        <v>24</v>
      </c>
      <c r="G660" s="118">
        <v>13</v>
      </c>
      <c r="H660" s="118">
        <v>77</v>
      </c>
      <c r="I660" s="118">
        <v>1</v>
      </c>
      <c r="J660" s="118">
        <v>0</v>
      </c>
      <c r="K660" s="118">
        <v>0</v>
      </c>
      <c r="L660" s="118">
        <v>0</v>
      </c>
      <c r="M660" s="118">
        <v>0</v>
      </c>
      <c r="N660" s="118">
        <v>0</v>
      </c>
      <c r="O660" s="118">
        <v>0</v>
      </c>
      <c r="P660" s="118">
        <v>0</v>
      </c>
      <c r="Q660" s="120">
        <v>243.4</v>
      </c>
    </row>
    <row r="661" spans="1:17" x14ac:dyDescent="0.35">
      <c r="A661" s="125"/>
      <c r="B661" s="127"/>
      <c r="C661" s="85" t="s">
        <v>317</v>
      </c>
      <c r="D661" s="127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21"/>
    </row>
    <row r="662" spans="1:17" ht="15" thickBot="1" x14ac:dyDescent="0.4">
      <c r="A662" s="128"/>
      <c r="B662" s="129"/>
      <c r="C662" s="86" t="s">
        <v>1547</v>
      </c>
      <c r="D662" s="129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3"/>
    </row>
    <row r="663" spans="1:17" x14ac:dyDescent="0.35">
      <c r="A663" s="124"/>
      <c r="B663" s="126">
        <v>221</v>
      </c>
      <c r="C663" s="83"/>
      <c r="D663" s="126"/>
      <c r="E663" s="118">
        <v>0</v>
      </c>
      <c r="F663" s="118">
        <v>0</v>
      </c>
      <c r="G663" s="118">
        <v>0</v>
      </c>
      <c r="H663" s="118">
        <v>0</v>
      </c>
      <c r="I663" s="118">
        <v>0</v>
      </c>
      <c r="J663" s="118">
        <v>0</v>
      </c>
      <c r="K663" s="118">
        <v>0</v>
      </c>
      <c r="L663" s="118">
        <v>0</v>
      </c>
      <c r="M663" s="118">
        <v>11</v>
      </c>
      <c r="N663" s="118">
        <v>9</v>
      </c>
      <c r="O663" s="118">
        <v>327</v>
      </c>
      <c r="P663" s="118">
        <v>5546</v>
      </c>
      <c r="Q663" s="120">
        <v>98</v>
      </c>
    </row>
    <row r="664" spans="1:17" x14ac:dyDescent="0.35">
      <c r="A664" s="125"/>
      <c r="B664" s="127"/>
      <c r="C664" s="85" t="s">
        <v>1548</v>
      </c>
      <c r="D664" s="127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21"/>
    </row>
    <row r="665" spans="1:17" ht="15" thickBot="1" x14ac:dyDescent="0.4">
      <c r="A665" s="128"/>
      <c r="B665" s="129"/>
      <c r="C665" s="86" t="s">
        <v>1549</v>
      </c>
      <c r="D665" s="129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3"/>
    </row>
    <row r="666" spans="1:17" x14ac:dyDescent="0.35">
      <c r="A666" s="124"/>
      <c r="B666" s="126">
        <v>222</v>
      </c>
      <c r="C666" s="83"/>
      <c r="D666" s="126"/>
      <c r="E666" s="118">
        <v>0</v>
      </c>
      <c r="F666" s="118">
        <v>0</v>
      </c>
      <c r="G666" s="118">
        <v>0</v>
      </c>
      <c r="H666" s="118">
        <v>0</v>
      </c>
      <c r="I666" s="118">
        <v>0</v>
      </c>
      <c r="J666" s="118">
        <v>0</v>
      </c>
      <c r="K666" s="118">
        <v>0</v>
      </c>
      <c r="L666" s="118">
        <v>0</v>
      </c>
      <c r="M666" s="118">
        <v>14</v>
      </c>
      <c r="N666" s="118">
        <v>9</v>
      </c>
      <c r="O666" s="118">
        <v>350</v>
      </c>
      <c r="P666" s="118">
        <v>5701</v>
      </c>
      <c r="Q666" s="120">
        <v>96.4</v>
      </c>
    </row>
    <row r="667" spans="1:17" x14ac:dyDescent="0.35">
      <c r="A667" s="125"/>
      <c r="B667" s="127"/>
      <c r="C667" s="85" t="s">
        <v>1550</v>
      </c>
      <c r="D667" s="127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21"/>
    </row>
    <row r="668" spans="1:17" ht="15" thickBot="1" x14ac:dyDescent="0.4">
      <c r="A668" s="128"/>
      <c r="B668" s="129"/>
      <c r="C668" s="86" t="s">
        <v>1551</v>
      </c>
      <c r="D668" s="129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3"/>
    </row>
    <row r="669" spans="1:17" x14ac:dyDescent="0.35">
      <c r="A669" s="124"/>
      <c r="B669" s="126">
        <v>223</v>
      </c>
      <c r="C669" s="84"/>
      <c r="D669" s="126"/>
      <c r="E669" s="118">
        <v>0</v>
      </c>
      <c r="F669" s="118">
        <v>0</v>
      </c>
      <c r="G669" s="118">
        <v>0</v>
      </c>
      <c r="H669" s="118">
        <v>0</v>
      </c>
      <c r="I669" s="118">
        <v>0</v>
      </c>
      <c r="J669" s="118">
        <v>0</v>
      </c>
      <c r="K669" s="118">
        <v>0</v>
      </c>
      <c r="L669" s="118">
        <v>0</v>
      </c>
      <c r="M669" s="118">
        <v>0</v>
      </c>
      <c r="N669" s="118">
        <v>0</v>
      </c>
      <c r="O669" s="118">
        <v>0</v>
      </c>
      <c r="P669" s="118">
        <v>0</v>
      </c>
      <c r="Q669" s="120">
        <v>129</v>
      </c>
    </row>
    <row r="670" spans="1:17" x14ac:dyDescent="0.35">
      <c r="A670" s="125"/>
      <c r="B670" s="127"/>
      <c r="C670" s="85" t="s">
        <v>521</v>
      </c>
      <c r="D670" s="127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21"/>
    </row>
    <row r="671" spans="1:17" ht="15" thickBot="1" x14ac:dyDescent="0.4">
      <c r="A671" s="128"/>
      <c r="B671" s="129"/>
      <c r="C671" s="86" t="s">
        <v>1552</v>
      </c>
      <c r="D671" s="129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3"/>
    </row>
    <row r="672" spans="1:17" x14ac:dyDescent="0.35">
      <c r="A672" s="124"/>
      <c r="B672" s="126">
        <v>224</v>
      </c>
      <c r="C672" s="84"/>
      <c r="D672" s="126"/>
      <c r="E672" s="118">
        <v>0</v>
      </c>
      <c r="F672" s="118">
        <v>0</v>
      </c>
      <c r="G672" s="118">
        <v>0</v>
      </c>
      <c r="H672" s="118">
        <v>0</v>
      </c>
      <c r="I672" s="118">
        <v>0</v>
      </c>
      <c r="J672" s="118">
        <v>0</v>
      </c>
      <c r="K672" s="118">
        <v>0</v>
      </c>
      <c r="L672" s="118">
        <v>0</v>
      </c>
      <c r="M672" s="118">
        <v>0</v>
      </c>
      <c r="N672" s="118">
        <v>0</v>
      </c>
      <c r="O672" s="118">
        <v>0</v>
      </c>
      <c r="P672" s="118">
        <v>0</v>
      </c>
      <c r="Q672" s="120">
        <v>129</v>
      </c>
    </row>
    <row r="673" spans="1:17" x14ac:dyDescent="0.35">
      <c r="A673" s="125"/>
      <c r="B673" s="127"/>
      <c r="C673" s="85" t="s">
        <v>613</v>
      </c>
      <c r="D673" s="127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21"/>
    </row>
    <row r="674" spans="1:17" ht="15" thickBot="1" x14ac:dyDescent="0.4">
      <c r="A674" s="128"/>
      <c r="B674" s="129"/>
      <c r="C674" s="86" t="s">
        <v>1553</v>
      </c>
      <c r="D674" s="129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3"/>
    </row>
    <row r="675" spans="1:17" x14ac:dyDescent="0.35">
      <c r="A675" s="124"/>
      <c r="B675" s="126">
        <v>225</v>
      </c>
      <c r="C675" s="84"/>
      <c r="D675" s="126"/>
      <c r="E675" s="118">
        <v>0</v>
      </c>
      <c r="F675" s="118">
        <v>0</v>
      </c>
      <c r="G675" s="118">
        <v>0</v>
      </c>
      <c r="H675" s="118">
        <v>0</v>
      </c>
      <c r="I675" s="118">
        <v>0</v>
      </c>
      <c r="J675" s="118">
        <v>40</v>
      </c>
      <c r="K675" s="118">
        <v>528</v>
      </c>
      <c r="L675" s="118">
        <v>3</v>
      </c>
      <c r="M675" s="118">
        <v>0</v>
      </c>
      <c r="N675" s="118">
        <v>0</v>
      </c>
      <c r="O675" s="118">
        <v>0</v>
      </c>
      <c r="P675" s="118">
        <v>0</v>
      </c>
      <c r="Q675" s="120">
        <v>89.3</v>
      </c>
    </row>
    <row r="676" spans="1:17" x14ac:dyDescent="0.35">
      <c r="A676" s="125"/>
      <c r="B676" s="127"/>
      <c r="C676" s="85" t="s">
        <v>388</v>
      </c>
      <c r="D676" s="127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21"/>
    </row>
    <row r="677" spans="1:17" ht="15" thickBot="1" x14ac:dyDescent="0.4">
      <c r="A677" s="128"/>
      <c r="B677" s="129"/>
      <c r="C677" s="86" t="s">
        <v>1449</v>
      </c>
      <c r="D677" s="129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3"/>
    </row>
    <row r="678" spans="1:17" x14ac:dyDescent="0.35">
      <c r="A678" s="124"/>
      <c r="B678" s="126">
        <v>226</v>
      </c>
      <c r="C678" s="84"/>
      <c r="D678" s="126"/>
      <c r="E678" s="118">
        <v>0</v>
      </c>
      <c r="F678" s="118">
        <v>0</v>
      </c>
      <c r="G678" s="118">
        <v>0</v>
      </c>
      <c r="H678" s="118">
        <v>0</v>
      </c>
      <c r="I678" s="118">
        <v>0</v>
      </c>
      <c r="J678" s="118">
        <v>48</v>
      </c>
      <c r="K678" s="118">
        <v>559</v>
      </c>
      <c r="L678" s="118">
        <v>2</v>
      </c>
      <c r="M678" s="118">
        <v>0</v>
      </c>
      <c r="N678" s="118">
        <v>0</v>
      </c>
      <c r="O678" s="118">
        <v>0</v>
      </c>
      <c r="P678" s="118">
        <v>0</v>
      </c>
      <c r="Q678" s="120">
        <v>88.4</v>
      </c>
    </row>
    <row r="679" spans="1:17" x14ac:dyDescent="0.35">
      <c r="A679" s="125"/>
      <c r="B679" s="127"/>
      <c r="C679" s="85" t="s">
        <v>1554</v>
      </c>
      <c r="D679" s="127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21"/>
    </row>
    <row r="680" spans="1:17" ht="15" thickBot="1" x14ac:dyDescent="0.4">
      <c r="A680" s="128"/>
      <c r="B680" s="129"/>
      <c r="C680" s="86" t="s">
        <v>1529</v>
      </c>
      <c r="D680" s="129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3"/>
    </row>
    <row r="681" spans="1:17" x14ac:dyDescent="0.35">
      <c r="A681" s="124"/>
      <c r="B681" s="126">
        <v>227</v>
      </c>
      <c r="C681" s="84"/>
      <c r="D681" s="126"/>
      <c r="E681" s="118">
        <v>0</v>
      </c>
      <c r="F681" s="118">
        <v>0</v>
      </c>
      <c r="G681" s="118">
        <v>0</v>
      </c>
      <c r="H681" s="118">
        <v>0</v>
      </c>
      <c r="I681" s="118">
        <v>0</v>
      </c>
      <c r="J681" s="118">
        <v>39</v>
      </c>
      <c r="K681" s="118">
        <v>519</v>
      </c>
      <c r="L681" s="118">
        <v>4</v>
      </c>
      <c r="M681" s="118">
        <v>0</v>
      </c>
      <c r="N681" s="118">
        <v>0</v>
      </c>
      <c r="O681" s="118">
        <v>0</v>
      </c>
      <c r="P681" s="118">
        <v>0</v>
      </c>
      <c r="Q681" s="120">
        <v>92.8</v>
      </c>
    </row>
    <row r="682" spans="1:17" x14ac:dyDescent="0.35">
      <c r="A682" s="125"/>
      <c r="B682" s="127"/>
      <c r="C682" s="85" t="s">
        <v>497</v>
      </c>
      <c r="D682" s="127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21"/>
    </row>
    <row r="683" spans="1:17" ht="15" thickBot="1" x14ac:dyDescent="0.4">
      <c r="A683" s="128"/>
      <c r="B683" s="129"/>
      <c r="C683" s="86" t="s">
        <v>1530</v>
      </c>
      <c r="D683" s="129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3"/>
    </row>
    <row r="684" spans="1:17" x14ac:dyDescent="0.35">
      <c r="A684" s="124"/>
      <c r="B684" s="126">
        <v>228</v>
      </c>
      <c r="C684" s="84"/>
      <c r="D684" s="126"/>
      <c r="E684" s="118">
        <v>0</v>
      </c>
      <c r="F684" s="118">
        <v>0</v>
      </c>
      <c r="G684" s="118">
        <v>0</v>
      </c>
      <c r="H684" s="118">
        <v>17</v>
      </c>
      <c r="I684" s="118">
        <v>0</v>
      </c>
      <c r="J684" s="118">
        <v>38</v>
      </c>
      <c r="K684" s="118">
        <v>473</v>
      </c>
      <c r="L684" s="118">
        <v>2</v>
      </c>
      <c r="M684" s="118">
        <v>0</v>
      </c>
      <c r="N684" s="118">
        <v>0</v>
      </c>
      <c r="O684" s="118">
        <v>0</v>
      </c>
      <c r="P684" s="118">
        <v>0</v>
      </c>
      <c r="Q684" s="120">
        <v>82.8</v>
      </c>
    </row>
    <row r="685" spans="1:17" x14ac:dyDescent="0.35">
      <c r="A685" s="125"/>
      <c r="B685" s="127"/>
      <c r="C685" s="85" t="s">
        <v>555</v>
      </c>
      <c r="D685" s="127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21"/>
    </row>
    <row r="686" spans="1:17" ht="15" thickBot="1" x14ac:dyDescent="0.4">
      <c r="A686" s="128"/>
      <c r="B686" s="129"/>
      <c r="C686" s="86" t="s">
        <v>1530</v>
      </c>
      <c r="D686" s="129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3"/>
    </row>
    <row r="687" spans="1:17" x14ac:dyDescent="0.35">
      <c r="A687" s="124"/>
      <c r="B687" s="126">
        <v>229</v>
      </c>
      <c r="C687" s="84"/>
      <c r="D687" s="126"/>
      <c r="E687" s="118">
        <v>0</v>
      </c>
      <c r="F687" s="118">
        <v>0</v>
      </c>
      <c r="G687" s="118">
        <v>0</v>
      </c>
      <c r="H687" s="118">
        <v>27</v>
      </c>
      <c r="I687" s="118">
        <v>0</v>
      </c>
      <c r="J687" s="118">
        <v>39</v>
      </c>
      <c r="K687" s="118">
        <v>443</v>
      </c>
      <c r="L687" s="118">
        <v>3</v>
      </c>
      <c r="M687" s="118">
        <v>0</v>
      </c>
      <c r="N687" s="118">
        <v>0</v>
      </c>
      <c r="O687" s="118">
        <v>0</v>
      </c>
      <c r="P687" s="118">
        <v>0</v>
      </c>
      <c r="Q687" s="120">
        <v>86.6</v>
      </c>
    </row>
    <row r="688" spans="1:17" x14ac:dyDescent="0.35">
      <c r="A688" s="125"/>
      <c r="B688" s="127"/>
      <c r="C688" s="85" t="s">
        <v>466</v>
      </c>
      <c r="D688" s="127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21"/>
    </row>
    <row r="689" spans="1:17" ht="15" thickBot="1" x14ac:dyDescent="0.4">
      <c r="A689" s="128"/>
      <c r="B689" s="129"/>
      <c r="C689" s="86" t="s">
        <v>1424</v>
      </c>
      <c r="D689" s="129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3"/>
    </row>
    <row r="690" spans="1:17" x14ac:dyDescent="0.35">
      <c r="A690" s="124"/>
      <c r="B690" s="126">
        <v>230</v>
      </c>
      <c r="C690" s="84"/>
      <c r="D690" s="126"/>
      <c r="E690" s="118">
        <v>0</v>
      </c>
      <c r="F690" s="118">
        <v>0</v>
      </c>
      <c r="G690" s="118">
        <v>0</v>
      </c>
      <c r="H690" s="118">
        <v>21</v>
      </c>
      <c r="I690" s="118">
        <v>0</v>
      </c>
      <c r="J690" s="118">
        <v>33</v>
      </c>
      <c r="K690" s="118">
        <v>401</v>
      </c>
      <c r="L690" s="118">
        <v>3</v>
      </c>
      <c r="M690" s="118">
        <v>0</v>
      </c>
      <c r="N690" s="118">
        <v>0</v>
      </c>
      <c r="O690" s="118">
        <v>0</v>
      </c>
      <c r="P690" s="118">
        <v>0</v>
      </c>
      <c r="Q690" s="120">
        <v>79.400000000000006</v>
      </c>
    </row>
    <row r="691" spans="1:17" x14ac:dyDescent="0.35">
      <c r="A691" s="125"/>
      <c r="B691" s="127"/>
      <c r="C691" s="85" t="s">
        <v>455</v>
      </c>
      <c r="D691" s="127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21"/>
    </row>
    <row r="692" spans="1:17" ht="15" thickBot="1" x14ac:dyDescent="0.4">
      <c r="A692" s="128"/>
      <c r="B692" s="129"/>
      <c r="C692" s="86" t="s">
        <v>1433</v>
      </c>
      <c r="D692" s="129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3"/>
    </row>
    <row r="693" spans="1:17" x14ac:dyDescent="0.35">
      <c r="A693" s="124"/>
      <c r="B693" s="126">
        <v>231</v>
      </c>
      <c r="C693" s="84"/>
      <c r="D693" s="126"/>
      <c r="E693" s="118">
        <v>0</v>
      </c>
      <c r="F693" s="118">
        <v>0</v>
      </c>
      <c r="G693" s="118">
        <v>0</v>
      </c>
      <c r="H693" s="118">
        <v>0</v>
      </c>
      <c r="I693" s="118">
        <v>0</v>
      </c>
      <c r="J693" s="118">
        <v>32</v>
      </c>
      <c r="K693" s="118">
        <v>420</v>
      </c>
      <c r="L693" s="118">
        <v>3</v>
      </c>
      <c r="M693" s="118">
        <v>0</v>
      </c>
      <c r="N693" s="118">
        <v>0</v>
      </c>
      <c r="O693" s="118">
        <v>0</v>
      </c>
      <c r="P693" s="118">
        <v>0</v>
      </c>
      <c r="Q693" s="120">
        <v>75.400000000000006</v>
      </c>
    </row>
    <row r="694" spans="1:17" x14ac:dyDescent="0.35">
      <c r="A694" s="125"/>
      <c r="B694" s="127"/>
      <c r="C694" s="85" t="s">
        <v>636</v>
      </c>
      <c r="D694" s="127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21"/>
    </row>
    <row r="695" spans="1:17" ht="15" thickBot="1" x14ac:dyDescent="0.4">
      <c r="A695" s="128"/>
      <c r="B695" s="129"/>
      <c r="C695" s="86" t="s">
        <v>1392</v>
      </c>
      <c r="D695" s="129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3"/>
    </row>
    <row r="696" spans="1:17" x14ac:dyDescent="0.35">
      <c r="A696" s="124"/>
      <c r="B696" s="126">
        <v>232</v>
      </c>
      <c r="C696" s="84"/>
      <c r="D696" s="126"/>
      <c r="E696" s="118">
        <v>0</v>
      </c>
      <c r="F696" s="118">
        <v>0</v>
      </c>
      <c r="G696" s="118">
        <v>0</v>
      </c>
      <c r="H696" s="118">
        <v>0</v>
      </c>
      <c r="I696" s="118">
        <v>0</v>
      </c>
      <c r="J696" s="118">
        <v>25</v>
      </c>
      <c r="K696" s="118">
        <v>429</v>
      </c>
      <c r="L696" s="118">
        <v>2</v>
      </c>
      <c r="M696" s="118">
        <v>0</v>
      </c>
      <c r="N696" s="118">
        <v>0</v>
      </c>
      <c r="O696" s="118">
        <v>0</v>
      </c>
      <c r="P696" s="118">
        <v>0</v>
      </c>
      <c r="Q696" s="120">
        <v>67.8</v>
      </c>
    </row>
    <row r="697" spans="1:17" x14ac:dyDescent="0.35">
      <c r="A697" s="125"/>
      <c r="B697" s="127"/>
      <c r="C697" s="85" t="s">
        <v>281</v>
      </c>
      <c r="D697" s="127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21"/>
    </row>
    <row r="698" spans="1:17" ht="15" thickBot="1" x14ac:dyDescent="0.4">
      <c r="A698" s="128"/>
      <c r="B698" s="129"/>
      <c r="C698" s="86" t="s">
        <v>1481</v>
      </c>
      <c r="D698" s="129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3"/>
    </row>
    <row r="699" spans="1:17" x14ac:dyDescent="0.35">
      <c r="A699" s="124"/>
      <c r="B699" s="126">
        <v>233</v>
      </c>
      <c r="C699" s="84"/>
      <c r="D699" s="126"/>
      <c r="E699" s="118">
        <v>0</v>
      </c>
      <c r="F699" s="118">
        <v>0</v>
      </c>
      <c r="G699" s="118">
        <v>0</v>
      </c>
      <c r="H699" s="118">
        <v>0</v>
      </c>
      <c r="I699" s="118">
        <v>0</v>
      </c>
      <c r="J699" s="118">
        <v>16</v>
      </c>
      <c r="K699" s="118">
        <v>220</v>
      </c>
      <c r="L699" s="118">
        <v>2</v>
      </c>
      <c r="M699" s="118">
        <v>0</v>
      </c>
      <c r="N699" s="118">
        <v>0</v>
      </c>
      <c r="O699" s="118">
        <v>0</v>
      </c>
      <c r="P699" s="118">
        <v>0</v>
      </c>
      <c r="Q699" s="120">
        <v>41.6</v>
      </c>
    </row>
    <row r="700" spans="1:17" x14ac:dyDescent="0.35">
      <c r="A700" s="125"/>
      <c r="B700" s="127"/>
      <c r="C700" s="85" t="s">
        <v>1555</v>
      </c>
      <c r="D700" s="127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21"/>
    </row>
    <row r="701" spans="1:17" ht="15" thickBot="1" x14ac:dyDescent="0.4">
      <c r="A701" s="128"/>
      <c r="B701" s="129"/>
      <c r="C701" s="86" t="s">
        <v>1424</v>
      </c>
      <c r="D701" s="129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3"/>
    </row>
    <row r="702" spans="1:17" x14ac:dyDescent="0.35">
      <c r="A702" s="124"/>
      <c r="B702" s="126">
        <v>234</v>
      </c>
      <c r="C702" s="84"/>
      <c r="D702" s="126"/>
      <c r="E702" s="118">
        <v>0</v>
      </c>
      <c r="F702" s="118">
        <v>0</v>
      </c>
      <c r="G702" s="118">
        <v>0</v>
      </c>
      <c r="H702" s="118">
        <v>0</v>
      </c>
      <c r="I702" s="118">
        <v>0</v>
      </c>
      <c r="J702" s="118">
        <v>24</v>
      </c>
      <c r="K702" s="118">
        <v>307</v>
      </c>
      <c r="L702" s="118">
        <v>2</v>
      </c>
      <c r="M702" s="118">
        <v>0</v>
      </c>
      <c r="N702" s="118">
        <v>0</v>
      </c>
      <c r="O702" s="118">
        <v>0</v>
      </c>
      <c r="P702" s="118">
        <v>0</v>
      </c>
      <c r="Q702" s="120">
        <v>52.6</v>
      </c>
    </row>
    <row r="703" spans="1:17" x14ac:dyDescent="0.35">
      <c r="A703" s="125"/>
      <c r="B703" s="127"/>
      <c r="C703" s="85" t="s">
        <v>672</v>
      </c>
      <c r="D703" s="127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21"/>
    </row>
    <row r="704" spans="1:17" ht="15" thickBot="1" x14ac:dyDescent="0.4">
      <c r="A704" s="128"/>
      <c r="B704" s="129"/>
      <c r="C704" s="86" t="s">
        <v>1394</v>
      </c>
      <c r="D704" s="129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3"/>
    </row>
    <row r="705" spans="1:17" x14ac:dyDescent="0.35">
      <c r="A705" s="124"/>
      <c r="B705" s="126">
        <v>235</v>
      </c>
      <c r="C705" s="84"/>
      <c r="D705" s="126"/>
      <c r="E705" s="118">
        <v>0</v>
      </c>
      <c r="F705" s="118">
        <v>0</v>
      </c>
      <c r="G705" s="118">
        <v>0</v>
      </c>
      <c r="H705" s="118">
        <v>88</v>
      </c>
      <c r="I705" s="118">
        <v>0</v>
      </c>
      <c r="J705" s="118">
        <v>32</v>
      </c>
      <c r="K705" s="118">
        <v>229</v>
      </c>
      <c r="L705" s="118">
        <v>1</v>
      </c>
      <c r="M705" s="118">
        <v>0</v>
      </c>
      <c r="N705" s="118">
        <v>0</v>
      </c>
      <c r="O705" s="118">
        <v>0</v>
      </c>
      <c r="P705" s="118">
        <v>0</v>
      </c>
      <c r="Q705" s="120">
        <v>55</v>
      </c>
    </row>
    <row r="706" spans="1:17" x14ac:dyDescent="0.35">
      <c r="A706" s="125"/>
      <c r="B706" s="127"/>
      <c r="C706" s="85" t="s">
        <v>567</v>
      </c>
      <c r="D706" s="127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21"/>
    </row>
    <row r="707" spans="1:17" ht="15" thickBot="1" x14ac:dyDescent="0.4">
      <c r="A707" s="128"/>
      <c r="B707" s="129"/>
      <c r="C707" s="86" t="s">
        <v>1438</v>
      </c>
      <c r="D707" s="129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3"/>
    </row>
    <row r="708" spans="1:17" x14ac:dyDescent="0.35">
      <c r="A708" s="124"/>
      <c r="B708" s="126">
        <v>236</v>
      </c>
      <c r="C708" s="84"/>
      <c r="D708" s="126"/>
      <c r="E708" s="118">
        <v>0</v>
      </c>
      <c r="F708" s="118">
        <v>0</v>
      </c>
      <c r="G708" s="118">
        <v>0</v>
      </c>
      <c r="H708" s="118">
        <v>134</v>
      </c>
      <c r="I708" s="118">
        <v>1</v>
      </c>
      <c r="J708" s="118">
        <v>22</v>
      </c>
      <c r="K708" s="118">
        <v>185</v>
      </c>
      <c r="L708" s="118">
        <v>1</v>
      </c>
      <c r="M708" s="118">
        <v>0</v>
      </c>
      <c r="N708" s="118">
        <v>0</v>
      </c>
      <c r="O708" s="118">
        <v>0</v>
      </c>
      <c r="P708" s="118">
        <v>0</v>
      </c>
      <c r="Q708" s="120">
        <v>55.8</v>
      </c>
    </row>
    <row r="709" spans="1:17" x14ac:dyDescent="0.35">
      <c r="A709" s="125"/>
      <c r="B709" s="127"/>
      <c r="C709" s="85" t="s">
        <v>1270</v>
      </c>
      <c r="D709" s="127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21"/>
    </row>
    <row r="710" spans="1:17" ht="15" thickBot="1" x14ac:dyDescent="0.4">
      <c r="A710" s="128"/>
      <c r="B710" s="129"/>
      <c r="C710" s="86" t="s">
        <v>1403</v>
      </c>
      <c r="D710" s="129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3"/>
    </row>
    <row r="711" spans="1:17" x14ac:dyDescent="0.35">
      <c r="A711" s="124"/>
      <c r="B711" s="126">
        <v>237</v>
      </c>
      <c r="C711" s="84"/>
      <c r="D711" s="126"/>
      <c r="E711" s="118">
        <v>0</v>
      </c>
      <c r="F711" s="118">
        <v>0</v>
      </c>
      <c r="G711" s="118">
        <v>0</v>
      </c>
      <c r="H711" s="118">
        <v>140</v>
      </c>
      <c r="I711" s="118">
        <v>1</v>
      </c>
      <c r="J711" s="118">
        <v>20</v>
      </c>
      <c r="K711" s="118">
        <v>160</v>
      </c>
      <c r="L711" s="118">
        <v>1</v>
      </c>
      <c r="M711" s="118">
        <v>0</v>
      </c>
      <c r="N711" s="118">
        <v>0</v>
      </c>
      <c r="O711" s="118">
        <v>0</v>
      </c>
      <c r="P711" s="118">
        <v>0</v>
      </c>
      <c r="Q711" s="120">
        <v>53.2</v>
      </c>
    </row>
    <row r="712" spans="1:17" x14ac:dyDescent="0.35">
      <c r="A712" s="125"/>
      <c r="B712" s="127"/>
      <c r="C712" s="85" t="s">
        <v>793</v>
      </c>
      <c r="D712" s="127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21"/>
    </row>
    <row r="713" spans="1:17" ht="15" thickBot="1" x14ac:dyDescent="0.4">
      <c r="A713" s="128"/>
      <c r="B713" s="129"/>
      <c r="C713" s="86" t="s">
        <v>1455</v>
      </c>
      <c r="D713" s="129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3"/>
    </row>
    <row r="714" spans="1:17" x14ac:dyDescent="0.35">
      <c r="A714" s="124"/>
      <c r="B714" s="126">
        <v>238</v>
      </c>
      <c r="C714" s="84"/>
      <c r="D714" s="126"/>
      <c r="E714" s="118">
        <v>0</v>
      </c>
      <c r="F714" s="118">
        <v>0</v>
      </c>
      <c r="G714" s="118">
        <v>0</v>
      </c>
      <c r="H714" s="118">
        <v>150</v>
      </c>
      <c r="I714" s="118">
        <v>1</v>
      </c>
      <c r="J714" s="118">
        <v>7</v>
      </c>
      <c r="K714" s="118">
        <v>57</v>
      </c>
      <c r="L714" s="118">
        <v>0</v>
      </c>
      <c r="M714" s="118">
        <v>0</v>
      </c>
      <c r="N714" s="118">
        <v>0</v>
      </c>
      <c r="O714" s="118">
        <v>0</v>
      </c>
      <c r="P714" s="118">
        <v>0</v>
      </c>
      <c r="Q714" s="120">
        <v>32.6</v>
      </c>
    </row>
    <row r="715" spans="1:17" x14ac:dyDescent="0.35">
      <c r="A715" s="125"/>
      <c r="B715" s="127"/>
      <c r="C715" s="85" t="s">
        <v>693</v>
      </c>
      <c r="D715" s="127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21"/>
    </row>
    <row r="716" spans="1:17" ht="15" thickBot="1" x14ac:dyDescent="0.4">
      <c r="A716" s="128"/>
      <c r="B716" s="129"/>
      <c r="C716" s="86" t="s">
        <v>1399</v>
      </c>
      <c r="D716" s="129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3"/>
    </row>
    <row r="717" spans="1:17" x14ac:dyDescent="0.35">
      <c r="A717" s="124"/>
      <c r="B717" s="126">
        <v>239</v>
      </c>
      <c r="C717" s="84"/>
      <c r="D717" s="126"/>
      <c r="E717" s="118">
        <v>0</v>
      </c>
      <c r="F717" s="118">
        <v>0</v>
      </c>
      <c r="G717" s="118">
        <v>0</v>
      </c>
      <c r="H717" s="118">
        <v>204</v>
      </c>
      <c r="I717" s="118">
        <v>2</v>
      </c>
      <c r="J717" s="118">
        <v>4</v>
      </c>
      <c r="K717" s="118">
        <v>34</v>
      </c>
      <c r="L717" s="118">
        <v>0</v>
      </c>
      <c r="M717" s="118">
        <v>0</v>
      </c>
      <c r="N717" s="118">
        <v>0</v>
      </c>
      <c r="O717" s="118">
        <v>0</v>
      </c>
      <c r="P717" s="118">
        <v>0</v>
      </c>
      <c r="Q717" s="120">
        <v>35.799999999999997</v>
      </c>
    </row>
    <row r="718" spans="1:17" x14ac:dyDescent="0.35">
      <c r="A718" s="125"/>
      <c r="B718" s="127"/>
      <c r="C718" s="85" t="s">
        <v>571</v>
      </c>
      <c r="D718" s="127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21"/>
    </row>
    <row r="719" spans="1:17" ht="15" thickBot="1" x14ac:dyDescent="0.4">
      <c r="A719" s="128"/>
      <c r="B719" s="129"/>
      <c r="C719" s="86" t="s">
        <v>1412</v>
      </c>
      <c r="D719" s="129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3"/>
    </row>
    <row r="720" spans="1:17" x14ac:dyDescent="0.35">
      <c r="A720" s="124"/>
      <c r="B720" s="126">
        <v>240</v>
      </c>
      <c r="C720" s="84"/>
      <c r="D720" s="126"/>
      <c r="E720" s="118">
        <v>0</v>
      </c>
      <c r="F720" s="118">
        <v>0</v>
      </c>
      <c r="G720" s="118">
        <v>0</v>
      </c>
      <c r="H720" s="118">
        <v>150</v>
      </c>
      <c r="I720" s="118">
        <v>1</v>
      </c>
      <c r="J720" s="118">
        <v>18</v>
      </c>
      <c r="K720" s="118">
        <v>163</v>
      </c>
      <c r="L720" s="118">
        <v>1</v>
      </c>
      <c r="M720" s="118">
        <v>0</v>
      </c>
      <c r="N720" s="118">
        <v>0</v>
      </c>
      <c r="O720" s="118">
        <v>0</v>
      </c>
      <c r="P720" s="118">
        <v>0</v>
      </c>
      <c r="Q720" s="120">
        <v>54.7</v>
      </c>
    </row>
    <row r="721" spans="1:17" x14ac:dyDescent="0.35">
      <c r="A721" s="125"/>
      <c r="B721" s="127"/>
      <c r="C721" s="85" t="s">
        <v>420</v>
      </c>
      <c r="D721" s="127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21"/>
    </row>
    <row r="722" spans="1:17" ht="15" thickBot="1" x14ac:dyDescent="0.4">
      <c r="A722" s="128"/>
      <c r="B722" s="129"/>
      <c r="C722" s="86" t="s">
        <v>1435</v>
      </c>
      <c r="D722" s="129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3"/>
    </row>
    <row r="723" spans="1:17" x14ac:dyDescent="0.35">
      <c r="A723" s="124"/>
      <c r="B723" s="126">
        <v>241</v>
      </c>
      <c r="C723" s="84"/>
      <c r="D723" s="126"/>
      <c r="E723" s="118">
        <v>0</v>
      </c>
      <c r="F723" s="118">
        <v>0</v>
      </c>
      <c r="G723" s="118">
        <v>0</v>
      </c>
      <c r="H723" s="118">
        <v>174</v>
      </c>
      <c r="I723" s="118">
        <v>1</v>
      </c>
      <c r="J723" s="118">
        <v>9</v>
      </c>
      <c r="K723" s="118">
        <v>68</v>
      </c>
      <c r="L723" s="118">
        <v>0</v>
      </c>
      <c r="M723" s="118">
        <v>0</v>
      </c>
      <c r="N723" s="118">
        <v>0</v>
      </c>
      <c r="O723" s="118">
        <v>0</v>
      </c>
      <c r="P723" s="118">
        <v>0</v>
      </c>
      <c r="Q723" s="120">
        <v>36.6</v>
      </c>
    </row>
    <row r="724" spans="1:17" x14ac:dyDescent="0.35">
      <c r="A724" s="125"/>
      <c r="B724" s="127"/>
      <c r="C724" s="85" t="s">
        <v>622</v>
      </c>
      <c r="D724" s="127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21"/>
    </row>
    <row r="725" spans="1:17" ht="15" thickBot="1" x14ac:dyDescent="0.4">
      <c r="A725" s="128"/>
      <c r="B725" s="129"/>
      <c r="C725" s="86" t="s">
        <v>1405</v>
      </c>
      <c r="D725" s="129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3"/>
    </row>
    <row r="726" spans="1:17" x14ac:dyDescent="0.35">
      <c r="A726" s="124"/>
      <c r="B726" s="126">
        <v>242</v>
      </c>
      <c r="C726" s="84"/>
      <c r="D726" s="126"/>
      <c r="E726" s="118">
        <v>0</v>
      </c>
      <c r="F726" s="118">
        <v>0</v>
      </c>
      <c r="G726" s="118">
        <v>0</v>
      </c>
      <c r="H726" s="118">
        <v>162</v>
      </c>
      <c r="I726" s="118">
        <v>1</v>
      </c>
      <c r="J726" s="118">
        <v>24</v>
      </c>
      <c r="K726" s="118">
        <v>205</v>
      </c>
      <c r="L726" s="118">
        <v>1</v>
      </c>
      <c r="M726" s="118">
        <v>0</v>
      </c>
      <c r="N726" s="118">
        <v>0</v>
      </c>
      <c r="O726" s="118">
        <v>0</v>
      </c>
      <c r="P726" s="118">
        <v>0</v>
      </c>
      <c r="Q726" s="120">
        <v>60.7</v>
      </c>
    </row>
    <row r="727" spans="1:17" x14ac:dyDescent="0.35">
      <c r="A727" s="125"/>
      <c r="B727" s="127"/>
      <c r="C727" s="85" t="s">
        <v>708</v>
      </c>
      <c r="D727" s="127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21"/>
    </row>
    <row r="728" spans="1:17" ht="15" thickBot="1" x14ac:dyDescent="0.4">
      <c r="A728" s="128"/>
      <c r="B728" s="129"/>
      <c r="C728" s="86" t="s">
        <v>1387</v>
      </c>
      <c r="D728" s="129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3"/>
    </row>
    <row r="729" spans="1:17" x14ac:dyDescent="0.35">
      <c r="A729" s="124"/>
      <c r="B729" s="126">
        <v>243</v>
      </c>
      <c r="C729" s="84"/>
      <c r="D729" s="126"/>
      <c r="E729" s="118">
        <v>3253</v>
      </c>
      <c r="F729" s="118">
        <v>17</v>
      </c>
      <c r="G729" s="118">
        <v>14</v>
      </c>
      <c r="H729" s="118">
        <v>546</v>
      </c>
      <c r="I729" s="118">
        <v>7</v>
      </c>
      <c r="J729" s="118">
        <v>0</v>
      </c>
      <c r="K729" s="118">
        <v>0</v>
      </c>
      <c r="L729" s="118">
        <v>0</v>
      </c>
      <c r="M729" s="118">
        <v>0</v>
      </c>
      <c r="N729" s="118">
        <v>0</v>
      </c>
      <c r="O729" s="118">
        <v>0</v>
      </c>
      <c r="P729" s="118">
        <v>0</v>
      </c>
      <c r="Q729" s="120">
        <v>258.5</v>
      </c>
    </row>
    <row r="730" spans="1:17" x14ac:dyDescent="0.35">
      <c r="A730" s="125"/>
      <c r="B730" s="127"/>
      <c r="C730" s="85" t="s">
        <v>313</v>
      </c>
      <c r="D730" s="127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21"/>
    </row>
    <row r="731" spans="1:17" ht="15" thickBot="1" x14ac:dyDescent="0.4">
      <c r="A731" s="128"/>
      <c r="B731" s="129"/>
      <c r="C731" s="86" t="s">
        <v>1556</v>
      </c>
      <c r="D731" s="129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3"/>
    </row>
    <row r="732" spans="1:17" x14ac:dyDescent="0.35">
      <c r="A732" s="124"/>
      <c r="B732" s="126">
        <v>244</v>
      </c>
      <c r="C732" s="84"/>
      <c r="D732" s="126"/>
      <c r="E732" s="118">
        <v>3870</v>
      </c>
      <c r="F732" s="118">
        <v>24</v>
      </c>
      <c r="G732" s="118">
        <v>11</v>
      </c>
      <c r="H732" s="118">
        <v>113</v>
      </c>
      <c r="I732" s="118">
        <v>1</v>
      </c>
      <c r="J732" s="118">
        <v>0</v>
      </c>
      <c r="K732" s="118">
        <v>0</v>
      </c>
      <c r="L732" s="118">
        <v>0</v>
      </c>
      <c r="M732" s="118">
        <v>0</v>
      </c>
      <c r="N732" s="118">
        <v>0</v>
      </c>
      <c r="O732" s="118">
        <v>0</v>
      </c>
      <c r="P732" s="118">
        <v>0</v>
      </c>
      <c r="Q732" s="120">
        <v>241.9</v>
      </c>
    </row>
    <row r="733" spans="1:17" x14ac:dyDescent="0.35">
      <c r="A733" s="125"/>
      <c r="B733" s="127"/>
      <c r="C733" s="85" t="s">
        <v>384</v>
      </c>
      <c r="D733" s="127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21"/>
    </row>
    <row r="734" spans="1:17" ht="15" thickBot="1" x14ac:dyDescent="0.4">
      <c r="A734" s="128"/>
      <c r="B734" s="129"/>
      <c r="C734" s="86" t="s">
        <v>1557</v>
      </c>
      <c r="D734" s="129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3"/>
    </row>
    <row r="735" spans="1:17" x14ac:dyDescent="0.35">
      <c r="A735" s="124"/>
      <c r="B735" s="126">
        <v>245</v>
      </c>
      <c r="C735" s="84"/>
      <c r="D735" s="126"/>
      <c r="E735" s="118">
        <v>3188</v>
      </c>
      <c r="F735" s="118">
        <v>17</v>
      </c>
      <c r="G735" s="118">
        <v>10</v>
      </c>
      <c r="H735" s="118">
        <v>373</v>
      </c>
      <c r="I735" s="118">
        <v>3</v>
      </c>
      <c r="J735" s="118">
        <v>0</v>
      </c>
      <c r="K735" s="118">
        <v>0</v>
      </c>
      <c r="L735" s="118">
        <v>0</v>
      </c>
      <c r="M735" s="118">
        <v>0</v>
      </c>
      <c r="N735" s="118">
        <v>0</v>
      </c>
      <c r="O735" s="118">
        <v>0</v>
      </c>
      <c r="P735" s="118">
        <v>0</v>
      </c>
      <c r="Q735" s="120">
        <v>223.7</v>
      </c>
    </row>
    <row r="736" spans="1:17" x14ac:dyDescent="0.35">
      <c r="A736" s="125"/>
      <c r="B736" s="127"/>
      <c r="C736" s="85" t="s">
        <v>406</v>
      </c>
      <c r="D736" s="127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21"/>
    </row>
    <row r="737" spans="1:17" ht="15" thickBot="1" x14ac:dyDescent="0.4">
      <c r="A737" s="128"/>
      <c r="B737" s="129"/>
      <c r="C737" s="86" t="s">
        <v>1558</v>
      </c>
      <c r="D737" s="129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3"/>
    </row>
    <row r="738" spans="1:17" x14ac:dyDescent="0.35">
      <c r="A738" s="124"/>
      <c r="B738" s="126">
        <v>246</v>
      </c>
      <c r="C738" s="84"/>
      <c r="D738" s="126"/>
      <c r="E738" s="118">
        <v>0</v>
      </c>
      <c r="F738" s="118">
        <v>0</v>
      </c>
      <c r="G738" s="118">
        <v>0</v>
      </c>
      <c r="H738" s="118">
        <v>0</v>
      </c>
      <c r="I738" s="118">
        <v>0</v>
      </c>
      <c r="J738" s="118">
        <v>43</v>
      </c>
      <c r="K738" s="118">
        <v>516</v>
      </c>
      <c r="L738" s="118">
        <v>4</v>
      </c>
      <c r="M738" s="118">
        <v>0</v>
      </c>
      <c r="N738" s="118">
        <v>0</v>
      </c>
      <c r="O738" s="118">
        <v>0</v>
      </c>
      <c r="P738" s="118">
        <v>0</v>
      </c>
      <c r="Q738" s="120">
        <v>96.6</v>
      </c>
    </row>
    <row r="739" spans="1:17" x14ac:dyDescent="0.35">
      <c r="A739" s="125"/>
      <c r="B739" s="127"/>
      <c r="C739" s="85" t="s">
        <v>523</v>
      </c>
      <c r="D739" s="127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21"/>
    </row>
    <row r="740" spans="1:17" ht="15" thickBot="1" x14ac:dyDescent="0.4">
      <c r="A740" s="128"/>
      <c r="B740" s="129"/>
      <c r="C740" s="86" t="s">
        <v>1559</v>
      </c>
      <c r="D740" s="129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3"/>
    </row>
    <row r="741" spans="1:17" x14ac:dyDescent="0.35">
      <c r="A741" s="124"/>
      <c r="B741" s="126">
        <v>247</v>
      </c>
      <c r="C741" s="84"/>
      <c r="D741" s="126"/>
      <c r="E741" s="118">
        <v>0</v>
      </c>
      <c r="F741" s="118">
        <v>0</v>
      </c>
      <c r="G741" s="118">
        <v>0</v>
      </c>
      <c r="H741" s="118">
        <v>0</v>
      </c>
      <c r="I741" s="118">
        <v>0</v>
      </c>
      <c r="J741" s="118">
        <v>45</v>
      </c>
      <c r="K741" s="118">
        <v>487</v>
      </c>
      <c r="L741" s="118">
        <v>4</v>
      </c>
      <c r="M741" s="118">
        <v>0</v>
      </c>
      <c r="N741" s="118">
        <v>0</v>
      </c>
      <c r="O741" s="118">
        <v>0</v>
      </c>
      <c r="P741" s="118">
        <v>0</v>
      </c>
      <c r="Q741" s="120">
        <v>97.1</v>
      </c>
    </row>
    <row r="742" spans="1:17" x14ac:dyDescent="0.35">
      <c r="A742" s="125"/>
      <c r="B742" s="127"/>
      <c r="C742" s="85" t="s">
        <v>1029</v>
      </c>
      <c r="D742" s="127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21"/>
    </row>
    <row r="743" spans="1:17" ht="15" thickBot="1" x14ac:dyDescent="0.4">
      <c r="A743" s="128"/>
      <c r="B743" s="129"/>
      <c r="C743" s="86" t="s">
        <v>1560</v>
      </c>
      <c r="D743" s="129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3"/>
    </row>
    <row r="744" spans="1:17" x14ac:dyDescent="0.35">
      <c r="A744" s="124"/>
      <c r="B744" s="126">
        <v>248</v>
      </c>
      <c r="C744" s="84"/>
      <c r="D744" s="126"/>
      <c r="E744" s="118">
        <v>0</v>
      </c>
      <c r="F744" s="118">
        <v>0</v>
      </c>
      <c r="G744" s="118">
        <v>0</v>
      </c>
      <c r="H744" s="118">
        <v>0</v>
      </c>
      <c r="I744" s="118">
        <v>0</v>
      </c>
      <c r="J744" s="118">
        <v>45</v>
      </c>
      <c r="K744" s="118">
        <v>499</v>
      </c>
      <c r="L744" s="118">
        <v>3</v>
      </c>
      <c r="M744" s="118">
        <v>0</v>
      </c>
      <c r="N744" s="118">
        <v>0</v>
      </c>
      <c r="O744" s="118">
        <v>0</v>
      </c>
      <c r="P744" s="118">
        <v>0</v>
      </c>
      <c r="Q744" s="120">
        <v>87.2</v>
      </c>
    </row>
    <row r="745" spans="1:17" x14ac:dyDescent="0.35">
      <c r="A745" s="125"/>
      <c r="B745" s="127"/>
      <c r="C745" s="85" t="s">
        <v>440</v>
      </c>
      <c r="D745" s="127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21"/>
    </row>
    <row r="746" spans="1:17" ht="15" thickBot="1" x14ac:dyDescent="0.4">
      <c r="A746" s="128"/>
      <c r="B746" s="129"/>
      <c r="C746" s="86" t="s">
        <v>1561</v>
      </c>
      <c r="D746" s="129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3"/>
    </row>
    <row r="747" spans="1:17" x14ac:dyDescent="0.35">
      <c r="A747" s="124"/>
      <c r="B747" s="126">
        <v>249</v>
      </c>
      <c r="C747" s="84"/>
      <c r="D747" s="126"/>
      <c r="E747" s="118">
        <v>0</v>
      </c>
      <c r="F747" s="118">
        <v>0</v>
      </c>
      <c r="G747" s="118">
        <v>0</v>
      </c>
      <c r="H747" s="118">
        <v>0</v>
      </c>
      <c r="I747" s="118">
        <v>0</v>
      </c>
      <c r="J747" s="118">
        <v>36</v>
      </c>
      <c r="K747" s="118">
        <v>442</v>
      </c>
      <c r="L747" s="118">
        <v>4</v>
      </c>
      <c r="M747" s="118">
        <v>0</v>
      </c>
      <c r="N747" s="118">
        <v>0</v>
      </c>
      <c r="O747" s="118">
        <v>0</v>
      </c>
      <c r="P747" s="118">
        <v>0</v>
      </c>
      <c r="Q747" s="120">
        <v>85.9</v>
      </c>
    </row>
    <row r="748" spans="1:17" x14ac:dyDescent="0.35">
      <c r="A748" s="125"/>
      <c r="B748" s="127"/>
      <c r="C748" s="85" t="s">
        <v>704</v>
      </c>
      <c r="D748" s="127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21"/>
    </row>
    <row r="749" spans="1:17" ht="15" thickBot="1" x14ac:dyDescent="0.4">
      <c r="A749" s="128"/>
      <c r="B749" s="129"/>
      <c r="C749" s="86" t="s">
        <v>1562</v>
      </c>
      <c r="D749" s="129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3"/>
    </row>
    <row r="750" spans="1:17" x14ac:dyDescent="0.35">
      <c r="A750" s="124"/>
      <c r="B750" s="126">
        <v>250</v>
      </c>
      <c r="C750" s="84"/>
      <c r="D750" s="126"/>
      <c r="E750" s="118">
        <v>0</v>
      </c>
      <c r="F750" s="118">
        <v>0</v>
      </c>
      <c r="G750" s="118">
        <v>0</v>
      </c>
      <c r="H750" s="118">
        <v>137</v>
      </c>
      <c r="I750" s="118">
        <v>1</v>
      </c>
      <c r="J750" s="118">
        <v>21</v>
      </c>
      <c r="K750" s="118">
        <v>178</v>
      </c>
      <c r="L750" s="118">
        <v>1</v>
      </c>
      <c r="M750" s="118">
        <v>0</v>
      </c>
      <c r="N750" s="118">
        <v>0</v>
      </c>
      <c r="O750" s="118">
        <v>0</v>
      </c>
      <c r="P750" s="118">
        <v>0</v>
      </c>
      <c r="Q750" s="120">
        <v>52.2</v>
      </c>
    </row>
    <row r="751" spans="1:17" x14ac:dyDescent="0.35">
      <c r="A751" s="125"/>
      <c r="B751" s="127"/>
      <c r="C751" s="85" t="s">
        <v>1031</v>
      </c>
      <c r="D751" s="127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21"/>
    </row>
    <row r="752" spans="1:17" x14ac:dyDescent="0.35">
      <c r="A752" s="125"/>
      <c r="B752" s="127"/>
      <c r="C752" s="84" t="s">
        <v>1461</v>
      </c>
      <c r="D752" s="127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21"/>
    </row>
    <row r="753" spans="1:1" ht="15" thickBot="1" x14ac:dyDescent="0.4">
      <c r="A753" s="87" t="s">
        <v>1563</v>
      </c>
    </row>
    <row r="754" spans="1:1" ht="34.5" x14ac:dyDescent="0.35">
      <c r="A754" s="88" t="s">
        <v>1564</v>
      </c>
    </row>
  </sheetData>
  <mergeCells count="4015">
    <mergeCell ref="N1:N2"/>
    <mergeCell ref="O1:O2"/>
    <mergeCell ref="P1:P2"/>
    <mergeCell ref="A3:A5"/>
    <mergeCell ref="B3:B5"/>
    <mergeCell ref="D3:D5"/>
    <mergeCell ref="E3:E5"/>
    <mergeCell ref="F3:F5"/>
    <mergeCell ref="G3:G5"/>
    <mergeCell ref="H3:H5"/>
    <mergeCell ref="H1:H2"/>
    <mergeCell ref="I1:I2"/>
    <mergeCell ref="J1:J2"/>
    <mergeCell ref="K1:K2"/>
    <mergeCell ref="L1:L2"/>
    <mergeCell ref="M1:M2"/>
    <mergeCell ref="A1:A2"/>
    <mergeCell ref="B1:B2"/>
    <mergeCell ref="D1:D2"/>
    <mergeCell ref="E1:E2"/>
    <mergeCell ref="F1:F2"/>
    <mergeCell ref="G1:G2"/>
    <mergeCell ref="O6:O8"/>
    <mergeCell ref="P6:P8"/>
    <mergeCell ref="Q6:Q8"/>
    <mergeCell ref="A9:A11"/>
    <mergeCell ref="B9:B11"/>
    <mergeCell ref="D9:D11"/>
    <mergeCell ref="E9:E11"/>
    <mergeCell ref="F9:F11"/>
    <mergeCell ref="G9:G11"/>
    <mergeCell ref="H9:H11"/>
    <mergeCell ref="I6:I8"/>
    <mergeCell ref="J6:J8"/>
    <mergeCell ref="K6:K8"/>
    <mergeCell ref="L6:L8"/>
    <mergeCell ref="M6:M8"/>
    <mergeCell ref="N6:N8"/>
    <mergeCell ref="O3:O5"/>
    <mergeCell ref="P3:P5"/>
    <mergeCell ref="Q3:Q5"/>
    <mergeCell ref="A6:A8"/>
    <mergeCell ref="B6:B8"/>
    <mergeCell ref="D6:D8"/>
    <mergeCell ref="E6:E8"/>
    <mergeCell ref="F6:F8"/>
    <mergeCell ref="G6:G8"/>
    <mergeCell ref="H6:H8"/>
    <mergeCell ref="I3:I5"/>
    <mergeCell ref="J3:J5"/>
    <mergeCell ref="K3:K5"/>
    <mergeCell ref="L3:L5"/>
    <mergeCell ref="M3:M5"/>
    <mergeCell ref="N3:N5"/>
    <mergeCell ref="O12:O14"/>
    <mergeCell ref="P12:P14"/>
    <mergeCell ref="Q12:Q14"/>
    <mergeCell ref="A15:A17"/>
    <mergeCell ref="B15:B17"/>
    <mergeCell ref="D15:D17"/>
    <mergeCell ref="E15:E17"/>
    <mergeCell ref="F15:F17"/>
    <mergeCell ref="G15:G17"/>
    <mergeCell ref="H15:H17"/>
    <mergeCell ref="I12:I14"/>
    <mergeCell ref="J12:J14"/>
    <mergeCell ref="K12:K14"/>
    <mergeCell ref="L12:L14"/>
    <mergeCell ref="M12:M14"/>
    <mergeCell ref="N12:N14"/>
    <mergeCell ref="O9:O11"/>
    <mergeCell ref="P9:P11"/>
    <mergeCell ref="Q9:Q11"/>
    <mergeCell ref="A12:A14"/>
    <mergeCell ref="B12:B14"/>
    <mergeCell ref="D12:D14"/>
    <mergeCell ref="E12:E14"/>
    <mergeCell ref="F12:F14"/>
    <mergeCell ref="G12:G14"/>
    <mergeCell ref="H12:H14"/>
    <mergeCell ref="I9:I11"/>
    <mergeCell ref="J9:J11"/>
    <mergeCell ref="K9:K11"/>
    <mergeCell ref="L9:L11"/>
    <mergeCell ref="M9:M11"/>
    <mergeCell ref="N9:N11"/>
    <mergeCell ref="O18:O20"/>
    <mergeCell ref="P18:P20"/>
    <mergeCell ref="Q18:Q20"/>
    <mergeCell ref="A21:A23"/>
    <mergeCell ref="B21:B23"/>
    <mergeCell ref="D21:D23"/>
    <mergeCell ref="E21:E23"/>
    <mergeCell ref="F21:F23"/>
    <mergeCell ref="G21:G23"/>
    <mergeCell ref="H21:H23"/>
    <mergeCell ref="I18:I20"/>
    <mergeCell ref="J18:J20"/>
    <mergeCell ref="K18:K20"/>
    <mergeCell ref="L18:L20"/>
    <mergeCell ref="M18:M20"/>
    <mergeCell ref="N18:N20"/>
    <mergeCell ref="O15:O17"/>
    <mergeCell ref="P15:P17"/>
    <mergeCell ref="Q15:Q17"/>
    <mergeCell ref="A18:A20"/>
    <mergeCell ref="B18:B20"/>
    <mergeCell ref="D18:D20"/>
    <mergeCell ref="E18:E20"/>
    <mergeCell ref="F18:F20"/>
    <mergeCell ref="G18:G20"/>
    <mergeCell ref="H18:H20"/>
    <mergeCell ref="I15:I17"/>
    <mergeCell ref="J15:J17"/>
    <mergeCell ref="K15:K17"/>
    <mergeCell ref="L15:L17"/>
    <mergeCell ref="M15:M17"/>
    <mergeCell ref="N15:N17"/>
    <mergeCell ref="O24:O26"/>
    <mergeCell ref="P24:P26"/>
    <mergeCell ref="Q24:Q26"/>
    <mergeCell ref="A27:A29"/>
    <mergeCell ref="B27:B29"/>
    <mergeCell ref="D27:D29"/>
    <mergeCell ref="E27:E29"/>
    <mergeCell ref="F27:F29"/>
    <mergeCell ref="G27:G29"/>
    <mergeCell ref="H27:H29"/>
    <mergeCell ref="I24:I26"/>
    <mergeCell ref="J24:J26"/>
    <mergeCell ref="K24:K26"/>
    <mergeCell ref="L24:L26"/>
    <mergeCell ref="M24:M26"/>
    <mergeCell ref="N24:N26"/>
    <mergeCell ref="O21:O23"/>
    <mergeCell ref="P21:P23"/>
    <mergeCell ref="Q21:Q23"/>
    <mergeCell ref="A24:A26"/>
    <mergeCell ref="B24:B26"/>
    <mergeCell ref="D24:D26"/>
    <mergeCell ref="E24:E26"/>
    <mergeCell ref="F24:F26"/>
    <mergeCell ref="G24:G26"/>
    <mergeCell ref="H24:H26"/>
    <mergeCell ref="I21:I23"/>
    <mergeCell ref="J21:J23"/>
    <mergeCell ref="K21:K23"/>
    <mergeCell ref="L21:L23"/>
    <mergeCell ref="M21:M23"/>
    <mergeCell ref="N21:N23"/>
    <mergeCell ref="O30:O32"/>
    <mergeCell ref="P30:P32"/>
    <mergeCell ref="Q30:Q32"/>
    <mergeCell ref="A33:A35"/>
    <mergeCell ref="B33:B35"/>
    <mergeCell ref="D33:D35"/>
    <mergeCell ref="E33:E35"/>
    <mergeCell ref="F33:F35"/>
    <mergeCell ref="G33:G35"/>
    <mergeCell ref="H33:H35"/>
    <mergeCell ref="I30:I32"/>
    <mergeCell ref="J30:J32"/>
    <mergeCell ref="K30:K32"/>
    <mergeCell ref="L30:L32"/>
    <mergeCell ref="M30:M32"/>
    <mergeCell ref="N30:N32"/>
    <mergeCell ref="O27:O29"/>
    <mergeCell ref="P27:P29"/>
    <mergeCell ref="Q27:Q29"/>
    <mergeCell ref="A30:A32"/>
    <mergeCell ref="B30:B32"/>
    <mergeCell ref="D30:D32"/>
    <mergeCell ref="E30:E32"/>
    <mergeCell ref="F30:F32"/>
    <mergeCell ref="G30:G32"/>
    <mergeCell ref="H30:H32"/>
    <mergeCell ref="I27:I29"/>
    <mergeCell ref="J27:J29"/>
    <mergeCell ref="K27:K29"/>
    <mergeCell ref="L27:L29"/>
    <mergeCell ref="M27:M29"/>
    <mergeCell ref="N27:N29"/>
    <mergeCell ref="O36:O38"/>
    <mergeCell ref="P36:P38"/>
    <mergeCell ref="Q36:Q38"/>
    <mergeCell ref="A39:A41"/>
    <mergeCell ref="B39:B41"/>
    <mergeCell ref="D39:D41"/>
    <mergeCell ref="E39:E41"/>
    <mergeCell ref="F39:F41"/>
    <mergeCell ref="G39:G41"/>
    <mergeCell ref="H39:H41"/>
    <mergeCell ref="I36:I38"/>
    <mergeCell ref="J36:J38"/>
    <mergeCell ref="K36:K38"/>
    <mergeCell ref="L36:L38"/>
    <mergeCell ref="M36:M38"/>
    <mergeCell ref="N36:N38"/>
    <mergeCell ref="O33:O35"/>
    <mergeCell ref="P33:P35"/>
    <mergeCell ref="Q33:Q35"/>
    <mergeCell ref="A36:A38"/>
    <mergeCell ref="B36:B38"/>
    <mergeCell ref="D36:D38"/>
    <mergeCell ref="E36:E38"/>
    <mergeCell ref="F36:F38"/>
    <mergeCell ref="G36:G38"/>
    <mergeCell ref="H36:H38"/>
    <mergeCell ref="I33:I35"/>
    <mergeCell ref="J33:J35"/>
    <mergeCell ref="K33:K35"/>
    <mergeCell ref="L33:L35"/>
    <mergeCell ref="M33:M35"/>
    <mergeCell ref="N33:N35"/>
    <mergeCell ref="O42:O44"/>
    <mergeCell ref="P42:P44"/>
    <mergeCell ref="Q42:Q44"/>
    <mergeCell ref="A45:A47"/>
    <mergeCell ref="B45:B47"/>
    <mergeCell ref="D45:D47"/>
    <mergeCell ref="E45:E47"/>
    <mergeCell ref="F45:F47"/>
    <mergeCell ref="G45:G47"/>
    <mergeCell ref="H45:H47"/>
    <mergeCell ref="I42:I44"/>
    <mergeCell ref="J42:J44"/>
    <mergeCell ref="K42:K44"/>
    <mergeCell ref="L42:L44"/>
    <mergeCell ref="M42:M44"/>
    <mergeCell ref="N42:N44"/>
    <mergeCell ref="O39:O41"/>
    <mergeCell ref="P39:P41"/>
    <mergeCell ref="Q39:Q41"/>
    <mergeCell ref="A42:A44"/>
    <mergeCell ref="B42:B44"/>
    <mergeCell ref="D42:D44"/>
    <mergeCell ref="E42:E44"/>
    <mergeCell ref="F42:F44"/>
    <mergeCell ref="G42:G44"/>
    <mergeCell ref="H42:H44"/>
    <mergeCell ref="I39:I41"/>
    <mergeCell ref="J39:J41"/>
    <mergeCell ref="K39:K41"/>
    <mergeCell ref="L39:L41"/>
    <mergeCell ref="M39:M41"/>
    <mergeCell ref="N39:N41"/>
    <mergeCell ref="O48:O50"/>
    <mergeCell ref="P48:P50"/>
    <mergeCell ref="Q48:Q50"/>
    <mergeCell ref="A51:A53"/>
    <mergeCell ref="B51:B53"/>
    <mergeCell ref="D51:D53"/>
    <mergeCell ref="E51:E53"/>
    <mergeCell ref="F51:F53"/>
    <mergeCell ref="G51:G53"/>
    <mergeCell ref="H51:H53"/>
    <mergeCell ref="I48:I50"/>
    <mergeCell ref="J48:J50"/>
    <mergeCell ref="K48:K50"/>
    <mergeCell ref="L48:L50"/>
    <mergeCell ref="M48:M50"/>
    <mergeCell ref="N48:N50"/>
    <mergeCell ref="O45:O47"/>
    <mergeCell ref="P45:P47"/>
    <mergeCell ref="Q45:Q47"/>
    <mergeCell ref="A48:A50"/>
    <mergeCell ref="B48:B50"/>
    <mergeCell ref="D48:D50"/>
    <mergeCell ref="E48:E50"/>
    <mergeCell ref="F48:F50"/>
    <mergeCell ref="G48:G50"/>
    <mergeCell ref="H48:H50"/>
    <mergeCell ref="I45:I47"/>
    <mergeCell ref="J45:J47"/>
    <mergeCell ref="K45:K47"/>
    <mergeCell ref="L45:L47"/>
    <mergeCell ref="M45:M47"/>
    <mergeCell ref="N45:N47"/>
    <mergeCell ref="O54:O56"/>
    <mergeCell ref="P54:P56"/>
    <mergeCell ref="Q54:Q56"/>
    <mergeCell ref="A57:A59"/>
    <mergeCell ref="B57:B59"/>
    <mergeCell ref="D57:D59"/>
    <mergeCell ref="E57:E59"/>
    <mergeCell ref="F57:F59"/>
    <mergeCell ref="G57:G59"/>
    <mergeCell ref="H57:H59"/>
    <mergeCell ref="I54:I56"/>
    <mergeCell ref="J54:J56"/>
    <mergeCell ref="K54:K56"/>
    <mergeCell ref="L54:L56"/>
    <mergeCell ref="M54:M56"/>
    <mergeCell ref="N54:N56"/>
    <mergeCell ref="O51:O53"/>
    <mergeCell ref="P51:P53"/>
    <mergeCell ref="Q51:Q53"/>
    <mergeCell ref="A54:A56"/>
    <mergeCell ref="B54:B56"/>
    <mergeCell ref="D54:D56"/>
    <mergeCell ref="E54:E56"/>
    <mergeCell ref="F54:F56"/>
    <mergeCell ref="G54:G56"/>
    <mergeCell ref="H54:H56"/>
    <mergeCell ref="I51:I53"/>
    <mergeCell ref="J51:J53"/>
    <mergeCell ref="K51:K53"/>
    <mergeCell ref="L51:L53"/>
    <mergeCell ref="M51:M53"/>
    <mergeCell ref="N51:N53"/>
    <mergeCell ref="O60:O62"/>
    <mergeCell ref="P60:P62"/>
    <mergeCell ref="Q60:Q62"/>
    <mergeCell ref="A63:A65"/>
    <mergeCell ref="B63:B65"/>
    <mergeCell ref="D63:D65"/>
    <mergeCell ref="E63:E65"/>
    <mergeCell ref="F63:F65"/>
    <mergeCell ref="G63:G65"/>
    <mergeCell ref="H63:H65"/>
    <mergeCell ref="I60:I62"/>
    <mergeCell ref="J60:J62"/>
    <mergeCell ref="K60:K62"/>
    <mergeCell ref="L60:L62"/>
    <mergeCell ref="M60:M62"/>
    <mergeCell ref="N60:N62"/>
    <mergeCell ref="O57:O59"/>
    <mergeCell ref="P57:P59"/>
    <mergeCell ref="Q57:Q59"/>
    <mergeCell ref="A60:A62"/>
    <mergeCell ref="B60:B62"/>
    <mergeCell ref="D60:D62"/>
    <mergeCell ref="E60:E62"/>
    <mergeCell ref="F60:F62"/>
    <mergeCell ref="G60:G62"/>
    <mergeCell ref="H60:H62"/>
    <mergeCell ref="I57:I59"/>
    <mergeCell ref="J57:J59"/>
    <mergeCell ref="K57:K59"/>
    <mergeCell ref="L57:L59"/>
    <mergeCell ref="M57:M59"/>
    <mergeCell ref="N57:N59"/>
    <mergeCell ref="O66:O68"/>
    <mergeCell ref="P66:P68"/>
    <mergeCell ref="Q66:Q68"/>
    <mergeCell ref="A69:A71"/>
    <mergeCell ref="B69:B71"/>
    <mergeCell ref="D69:D71"/>
    <mergeCell ref="E69:E71"/>
    <mergeCell ref="F69:F71"/>
    <mergeCell ref="G69:G71"/>
    <mergeCell ref="H69:H71"/>
    <mergeCell ref="I66:I68"/>
    <mergeCell ref="J66:J68"/>
    <mergeCell ref="K66:K68"/>
    <mergeCell ref="L66:L68"/>
    <mergeCell ref="M66:M68"/>
    <mergeCell ref="N66:N68"/>
    <mergeCell ref="O63:O65"/>
    <mergeCell ref="P63:P65"/>
    <mergeCell ref="Q63:Q65"/>
    <mergeCell ref="A66:A68"/>
    <mergeCell ref="B66:B68"/>
    <mergeCell ref="D66:D68"/>
    <mergeCell ref="E66:E68"/>
    <mergeCell ref="F66:F68"/>
    <mergeCell ref="G66:G68"/>
    <mergeCell ref="H66:H68"/>
    <mergeCell ref="I63:I65"/>
    <mergeCell ref="J63:J65"/>
    <mergeCell ref="K63:K65"/>
    <mergeCell ref="L63:L65"/>
    <mergeCell ref="M63:M65"/>
    <mergeCell ref="N63:N65"/>
    <mergeCell ref="O72:O74"/>
    <mergeCell ref="P72:P74"/>
    <mergeCell ref="Q72:Q74"/>
    <mergeCell ref="A75:A77"/>
    <mergeCell ref="B75:B77"/>
    <mergeCell ref="D75:D77"/>
    <mergeCell ref="E75:E77"/>
    <mergeCell ref="F75:F77"/>
    <mergeCell ref="G75:G77"/>
    <mergeCell ref="H75:H77"/>
    <mergeCell ref="I72:I74"/>
    <mergeCell ref="J72:J74"/>
    <mergeCell ref="K72:K74"/>
    <mergeCell ref="L72:L74"/>
    <mergeCell ref="M72:M74"/>
    <mergeCell ref="N72:N74"/>
    <mergeCell ref="O69:O71"/>
    <mergeCell ref="P69:P71"/>
    <mergeCell ref="Q69:Q71"/>
    <mergeCell ref="A72:A74"/>
    <mergeCell ref="B72:B74"/>
    <mergeCell ref="D72:D74"/>
    <mergeCell ref="E72:E74"/>
    <mergeCell ref="F72:F74"/>
    <mergeCell ref="G72:G74"/>
    <mergeCell ref="H72:H74"/>
    <mergeCell ref="I69:I71"/>
    <mergeCell ref="J69:J71"/>
    <mergeCell ref="K69:K71"/>
    <mergeCell ref="L69:L71"/>
    <mergeCell ref="M69:M71"/>
    <mergeCell ref="N69:N71"/>
    <mergeCell ref="O78:O80"/>
    <mergeCell ref="P78:P80"/>
    <mergeCell ref="Q78:Q80"/>
    <mergeCell ref="A81:A83"/>
    <mergeCell ref="B81:B83"/>
    <mergeCell ref="D81:D83"/>
    <mergeCell ref="E81:E83"/>
    <mergeCell ref="F81:F83"/>
    <mergeCell ref="G81:G83"/>
    <mergeCell ref="H81:H83"/>
    <mergeCell ref="I78:I80"/>
    <mergeCell ref="J78:J80"/>
    <mergeCell ref="K78:K80"/>
    <mergeCell ref="L78:L80"/>
    <mergeCell ref="M78:M80"/>
    <mergeCell ref="N78:N80"/>
    <mergeCell ref="O75:O77"/>
    <mergeCell ref="P75:P77"/>
    <mergeCell ref="Q75:Q77"/>
    <mergeCell ref="A78:A80"/>
    <mergeCell ref="B78:B80"/>
    <mergeCell ref="D78:D80"/>
    <mergeCell ref="E78:E80"/>
    <mergeCell ref="F78:F80"/>
    <mergeCell ref="G78:G80"/>
    <mergeCell ref="H78:H80"/>
    <mergeCell ref="I75:I77"/>
    <mergeCell ref="J75:J77"/>
    <mergeCell ref="K75:K77"/>
    <mergeCell ref="L75:L77"/>
    <mergeCell ref="M75:M77"/>
    <mergeCell ref="N75:N77"/>
    <mergeCell ref="O84:O86"/>
    <mergeCell ref="P84:P86"/>
    <mergeCell ref="Q84:Q86"/>
    <mergeCell ref="A87:A89"/>
    <mergeCell ref="B87:B89"/>
    <mergeCell ref="D87:D89"/>
    <mergeCell ref="E87:E89"/>
    <mergeCell ref="F87:F89"/>
    <mergeCell ref="G87:G89"/>
    <mergeCell ref="H87:H89"/>
    <mergeCell ref="I84:I86"/>
    <mergeCell ref="J84:J86"/>
    <mergeCell ref="K84:K86"/>
    <mergeCell ref="L84:L86"/>
    <mergeCell ref="M84:M86"/>
    <mergeCell ref="N84:N86"/>
    <mergeCell ref="O81:O83"/>
    <mergeCell ref="P81:P83"/>
    <mergeCell ref="Q81:Q83"/>
    <mergeCell ref="A84:A86"/>
    <mergeCell ref="B84:B86"/>
    <mergeCell ref="D84:D86"/>
    <mergeCell ref="E84:E86"/>
    <mergeCell ref="F84:F86"/>
    <mergeCell ref="G84:G86"/>
    <mergeCell ref="H84:H86"/>
    <mergeCell ref="I81:I83"/>
    <mergeCell ref="J81:J83"/>
    <mergeCell ref="K81:K83"/>
    <mergeCell ref="L81:L83"/>
    <mergeCell ref="M81:M83"/>
    <mergeCell ref="N81:N83"/>
    <mergeCell ref="O90:O92"/>
    <mergeCell ref="P90:P92"/>
    <mergeCell ref="Q90:Q92"/>
    <mergeCell ref="A93:A95"/>
    <mergeCell ref="B93:B95"/>
    <mergeCell ref="D93:D95"/>
    <mergeCell ref="E93:E95"/>
    <mergeCell ref="F93:F95"/>
    <mergeCell ref="G93:G95"/>
    <mergeCell ref="H93:H95"/>
    <mergeCell ref="I90:I92"/>
    <mergeCell ref="J90:J92"/>
    <mergeCell ref="K90:K92"/>
    <mergeCell ref="L90:L92"/>
    <mergeCell ref="M90:M92"/>
    <mergeCell ref="N90:N92"/>
    <mergeCell ref="O87:O89"/>
    <mergeCell ref="P87:P89"/>
    <mergeCell ref="Q87:Q89"/>
    <mergeCell ref="A90:A92"/>
    <mergeCell ref="B90:B92"/>
    <mergeCell ref="D90:D92"/>
    <mergeCell ref="E90:E92"/>
    <mergeCell ref="F90:F92"/>
    <mergeCell ref="G90:G92"/>
    <mergeCell ref="H90:H92"/>
    <mergeCell ref="I87:I89"/>
    <mergeCell ref="J87:J89"/>
    <mergeCell ref="K87:K89"/>
    <mergeCell ref="L87:L89"/>
    <mergeCell ref="M87:M89"/>
    <mergeCell ref="N87:N89"/>
    <mergeCell ref="O96:O98"/>
    <mergeCell ref="P96:P98"/>
    <mergeCell ref="Q96:Q98"/>
    <mergeCell ref="A99:A101"/>
    <mergeCell ref="B99:B101"/>
    <mergeCell ref="D99:D101"/>
    <mergeCell ref="E99:E101"/>
    <mergeCell ref="F99:F101"/>
    <mergeCell ref="G99:G101"/>
    <mergeCell ref="H99:H101"/>
    <mergeCell ref="I96:I98"/>
    <mergeCell ref="J96:J98"/>
    <mergeCell ref="K96:K98"/>
    <mergeCell ref="L96:L98"/>
    <mergeCell ref="M96:M98"/>
    <mergeCell ref="N96:N98"/>
    <mergeCell ref="O93:O95"/>
    <mergeCell ref="P93:P95"/>
    <mergeCell ref="Q93:Q95"/>
    <mergeCell ref="A96:A98"/>
    <mergeCell ref="B96:B98"/>
    <mergeCell ref="D96:D98"/>
    <mergeCell ref="E96:E98"/>
    <mergeCell ref="F96:F98"/>
    <mergeCell ref="G96:G98"/>
    <mergeCell ref="H96:H98"/>
    <mergeCell ref="I93:I95"/>
    <mergeCell ref="J93:J95"/>
    <mergeCell ref="K93:K95"/>
    <mergeCell ref="L93:L95"/>
    <mergeCell ref="M93:M95"/>
    <mergeCell ref="N93:N95"/>
    <mergeCell ref="O102:O104"/>
    <mergeCell ref="P102:P104"/>
    <mergeCell ref="Q102:Q104"/>
    <mergeCell ref="A105:A107"/>
    <mergeCell ref="B105:B107"/>
    <mergeCell ref="D105:D107"/>
    <mergeCell ref="E105:E107"/>
    <mergeCell ref="F105:F107"/>
    <mergeCell ref="G105:G107"/>
    <mergeCell ref="H105:H107"/>
    <mergeCell ref="I102:I104"/>
    <mergeCell ref="J102:J104"/>
    <mergeCell ref="K102:K104"/>
    <mergeCell ref="L102:L104"/>
    <mergeCell ref="M102:M104"/>
    <mergeCell ref="N102:N104"/>
    <mergeCell ref="O99:O101"/>
    <mergeCell ref="P99:P101"/>
    <mergeCell ref="Q99:Q101"/>
    <mergeCell ref="A102:A104"/>
    <mergeCell ref="B102:B104"/>
    <mergeCell ref="D102:D104"/>
    <mergeCell ref="E102:E104"/>
    <mergeCell ref="F102:F104"/>
    <mergeCell ref="G102:G104"/>
    <mergeCell ref="H102:H104"/>
    <mergeCell ref="I99:I101"/>
    <mergeCell ref="J99:J101"/>
    <mergeCell ref="K99:K101"/>
    <mergeCell ref="L99:L101"/>
    <mergeCell ref="M99:M101"/>
    <mergeCell ref="N99:N101"/>
    <mergeCell ref="O108:O110"/>
    <mergeCell ref="P108:P110"/>
    <mergeCell ref="Q108:Q110"/>
    <mergeCell ref="A111:A113"/>
    <mergeCell ref="B111:B113"/>
    <mergeCell ref="D111:D113"/>
    <mergeCell ref="E111:E113"/>
    <mergeCell ref="F111:F113"/>
    <mergeCell ref="G111:G113"/>
    <mergeCell ref="H111:H113"/>
    <mergeCell ref="I108:I110"/>
    <mergeCell ref="J108:J110"/>
    <mergeCell ref="K108:K110"/>
    <mergeCell ref="L108:L110"/>
    <mergeCell ref="M108:M110"/>
    <mergeCell ref="N108:N110"/>
    <mergeCell ref="O105:O107"/>
    <mergeCell ref="P105:P107"/>
    <mergeCell ref="Q105:Q107"/>
    <mergeCell ref="A108:A110"/>
    <mergeCell ref="B108:B110"/>
    <mergeCell ref="D108:D110"/>
    <mergeCell ref="E108:E110"/>
    <mergeCell ref="F108:F110"/>
    <mergeCell ref="G108:G110"/>
    <mergeCell ref="H108:H110"/>
    <mergeCell ref="I105:I107"/>
    <mergeCell ref="J105:J107"/>
    <mergeCell ref="K105:K107"/>
    <mergeCell ref="L105:L107"/>
    <mergeCell ref="M105:M107"/>
    <mergeCell ref="N105:N107"/>
    <mergeCell ref="O114:O116"/>
    <mergeCell ref="P114:P116"/>
    <mergeCell ref="Q114:Q116"/>
    <mergeCell ref="A117:A119"/>
    <mergeCell ref="B117:B119"/>
    <mergeCell ref="D117:D119"/>
    <mergeCell ref="E117:E119"/>
    <mergeCell ref="F117:F119"/>
    <mergeCell ref="G117:G119"/>
    <mergeCell ref="H117:H119"/>
    <mergeCell ref="I114:I116"/>
    <mergeCell ref="J114:J116"/>
    <mergeCell ref="K114:K116"/>
    <mergeCell ref="L114:L116"/>
    <mergeCell ref="M114:M116"/>
    <mergeCell ref="N114:N116"/>
    <mergeCell ref="O111:O113"/>
    <mergeCell ref="P111:P113"/>
    <mergeCell ref="Q111:Q113"/>
    <mergeCell ref="A114:A116"/>
    <mergeCell ref="B114:B116"/>
    <mergeCell ref="D114:D116"/>
    <mergeCell ref="E114:E116"/>
    <mergeCell ref="F114:F116"/>
    <mergeCell ref="G114:G116"/>
    <mergeCell ref="H114:H116"/>
    <mergeCell ref="I111:I113"/>
    <mergeCell ref="J111:J113"/>
    <mergeCell ref="K111:K113"/>
    <mergeCell ref="L111:L113"/>
    <mergeCell ref="M111:M113"/>
    <mergeCell ref="N111:N113"/>
    <mergeCell ref="O120:O122"/>
    <mergeCell ref="P120:P122"/>
    <mergeCell ref="Q120:Q122"/>
    <mergeCell ref="A123:A125"/>
    <mergeCell ref="B123:B125"/>
    <mergeCell ref="D123:D125"/>
    <mergeCell ref="E123:E125"/>
    <mergeCell ref="F123:F125"/>
    <mergeCell ref="G123:G125"/>
    <mergeCell ref="H123:H125"/>
    <mergeCell ref="I120:I122"/>
    <mergeCell ref="J120:J122"/>
    <mergeCell ref="K120:K122"/>
    <mergeCell ref="L120:L122"/>
    <mergeCell ref="M120:M122"/>
    <mergeCell ref="N120:N122"/>
    <mergeCell ref="O117:O119"/>
    <mergeCell ref="P117:P119"/>
    <mergeCell ref="Q117:Q119"/>
    <mergeCell ref="A120:A122"/>
    <mergeCell ref="B120:B122"/>
    <mergeCell ref="D120:D122"/>
    <mergeCell ref="E120:E122"/>
    <mergeCell ref="F120:F122"/>
    <mergeCell ref="G120:G122"/>
    <mergeCell ref="H120:H122"/>
    <mergeCell ref="I117:I119"/>
    <mergeCell ref="J117:J119"/>
    <mergeCell ref="K117:K119"/>
    <mergeCell ref="L117:L119"/>
    <mergeCell ref="M117:M119"/>
    <mergeCell ref="N117:N119"/>
    <mergeCell ref="O126:O128"/>
    <mergeCell ref="P126:P128"/>
    <mergeCell ref="Q126:Q128"/>
    <mergeCell ref="A129:A131"/>
    <mergeCell ref="B129:B131"/>
    <mergeCell ref="D129:D131"/>
    <mergeCell ref="E129:E131"/>
    <mergeCell ref="F129:F131"/>
    <mergeCell ref="G129:G131"/>
    <mergeCell ref="H129:H131"/>
    <mergeCell ref="I126:I128"/>
    <mergeCell ref="J126:J128"/>
    <mergeCell ref="K126:K128"/>
    <mergeCell ref="L126:L128"/>
    <mergeCell ref="M126:M128"/>
    <mergeCell ref="N126:N128"/>
    <mergeCell ref="O123:O125"/>
    <mergeCell ref="P123:P125"/>
    <mergeCell ref="Q123:Q125"/>
    <mergeCell ref="A126:A128"/>
    <mergeCell ref="B126:B128"/>
    <mergeCell ref="D126:D128"/>
    <mergeCell ref="E126:E128"/>
    <mergeCell ref="F126:F128"/>
    <mergeCell ref="G126:G128"/>
    <mergeCell ref="H126:H128"/>
    <mergeCell ref="I123:I125"/>
    <mergeCell ref="J123:J125"/>
    <mergeCell ref="K123:K125"/>
    <mergeCell ref="L123:L125"/>
    <mergeCell ref="M123:M125"/>
    <mergeCell ref="N123:N125"/>
    <mergeCell ref="O132:O134"/>
    <mergeCell ref="P132:P134"/>
    <mergeCell ref="Q132:Q134"/>
    <mergeCell ref="A135:A137"/>
    <mergeCell ref="B135:B137"/>
    <mergeCell ref="D135:D137"/>
    <mergeCell ref="E135:E137"/>
    <mergeCell ref="F135:F137"/>
    <mergeCell ref="G135:G137"/>
    <mergeCell ref="H135:H137"/>
    <mergeCell ref="I132:I134"/>
    <mergeCell ref="J132:J134"/>
    <mergeCell ref="K132:K134"/>
    <mergeCell ref="L132:L134"/>
    <mergeCell ref="M132:M134"/>
    <mergeCell ref="N132:N134"/>
    <mergeCell ref="O129:O131"/>
    <mergeCell ref="P129:P131"/>
    <mergeCell ref="Q129:Q131"/>
    <mergeCell ref="A132:A134"/>
    <mergeCell ref="B132:B134"/>
    <mergeCell ref="D132:D134"/>
    <mergeCell ref="E132:E134"/>
    <mergeCell ref="F132:F134"/>
    <mergeCell ref="G132:G134"/>
    <mergeCell ref="H132:H134"/>
    <mergeCell ref="I129:I131"/>
    <mergeCell ref="J129:J131"/>
    <mergeCell ref="K129:K131"/>
    <mergeCell ref="L129:L131"/>
    <mergeCell ref="M129:M131"/>
    <mergeCell ref="N129:N131"/>
    <mergeCell ref="O138:O140"/>
    <mergeCell ref="P138:P140"/>
    <mergeCell ref="Q138:Q140"/>
    <mergeCell ref="A141:A143"/>
    <mergeCell ref="B141:B143"/>
    <mergeCell ref="D141:D143"/>
    <mergeCell ref="E141:E143"/>
    <mergeCell ref="F141:F143"/>
    <mergeCell ref="G141:G143"/>
    <mergeCell ref="H141:H143"/>
    <mergeCell ref="I138:I140"/>
    <mergeCell ref="J138:J140"/>
    <mergeCell ref="K138:K140"/>
    <mergeCell ref="L138:L140"/>
    <mergeCell ref="M138:M140"/>
    <mergeCell ref="N138:N140"/>
    <mergeCell ref="O135:O137"/>
    <mergeCell ref="P135:P137"/>
    <mergeCell ref="Q135:Q137"/>
    <mergeCell ref="A138:A140"/>
    <mergeCell ref="B138:B140"/>
    <mergeCell ref="D138:D140"/>
    <mergeCell ref="E138:E140"/>
    <mergeCell ref="F138:F140"/>
    <mergeCell ref="G138:G140"/>
    <mergeCell ref="H138:H140"/>
    <mergeCell ref="I135:I137"/>
    <mergeCell ref="J135:J137"/>
    <mergeCell ref="K135:K137"/>
    <mergeCell ref="L135:L137"/>
    <mergeCell ref="M135:M137"/>
    <mergeCell ref="N135:N137"/>
    <mergeCell ref="O144:O146"/>
    <mergeCell ref="P144:P146"/>
    <mergeCell ref="Q144:Q146"/>
    <mergeCell ref="A147:A149"/>
    <mergeCell ref="B147:B149"/>
    <mergeCell ref="D147:D149"/>
    <mergeCell ref="E147:E149"/>
    <mergeCell ref="F147:F149"/>
    <mergeCell ref="G147:G149"/>
    <mergeCell ref="H147:H149"/>
    <mergeCell ref="I144:I146"/>
    <mergeCell ref="J144:J146"/>
    <mergeCell ref="K144:K146"/>
    <mergeCell ref="L144:L146"/>
    <mergeCell ref="M144:M146"/>
    <mergeCell ref="N144:N146"/>
    <mergeCell ref="O141:O143"/>
    <mergeCell ref="P141:P143"/>
    <mergeCell ref="Q141:Q143"/>
    <mergeCell ref="A144:A146"/>
    <mergeCell ref="B144:B146"/>
    <mergeCell ref="D144:D146"/>
    <mergeCell ref="E144:E146"/>
    <mergeCell ref="F144:F146"/>
    <mergeCell ref="G144:G146"/>
    <mergeCell ref="H144:H146"/>
    <mergeCell ref="I141:I143"/>
    <mergeCell ref="J141:J143"/>
    <mergeCell ref="K141:K143"/>
    <mergeCell ref="L141:L143"/>
    <mergeCell ref="M141:M143"/>
    <mergeCell ref="N141:N143"/>
    <mergeCell ref="O150:O152"/>
    <mergeCell ref="P150:P152"/>
    <mergeCell ref="Q150:Q152"/>
    <mergeCell ref="A153:A155"/>
    <mergeCell ref="B153:B155"/>
    <mergeCell ref="D153:D155"/>
    <mergeCell ref="E153:E155"/>
    <mergeCell ref="F153:F155"/>
    <mergeCell ref="G153:G155"/>
    <mergeCell ref="H153:H155"/>
    <mergeCell ref="I150:I152"/>
    <mergeCell ref="J150:J152"/>
    <mergeCell ref="K150:K152"/>
    <mergeCell ref="L150:L152"/>
    <mergeCell ref="M150:M152"/>
    <mergeCell ref="N150:N152"/>
    <mergeCell ref="O147:O149"/>
    <mergeCell ref="P147:P149"/>
    <mergeCell ref="Q147:Q149"/>
    <mergeCell ref="A150:A152"/>
    <mergeCell ref="B150:B152"/>
    <mergeCell ref="D150:D152"/>
    <mergeCell ref="E150:E152"/>
    <mergeCell ref="F150:F152"/>
    <mergeCell ref="G150:G152"/>
    <mergeCell ref="H150:H152"/>
    <mergeCell ref="I147:I149"/>
    <mergeCell ref="J147:J149"/>
    <mergeCell ref="K147:K149"/>
    <mergeCell ref="L147:L149"/>
    <mergeCell ref="M147:M149"/>
    <mergeCell ref="N147:N149"/>
    <mergeCell ref="O156:O158"/>
    <mergeCell ref="P156:P158"/>
    <mergeCell ref="Q156:Q158"/>
    <mergeCell ref="A159:A161"/>
    <mergeCell ref="B159:B161"/>
    <mergeCell ref="D159:D161"/>
    <mergeCell ref="E159:E161"/>
    <mergeCell ref="F159:F161"/>
    <mergeCell ref="G159:G161"/>
    <mergeCell ref="H159:H161"/>
    <mergeCell ref="I156:I158"/>
    <mergeCell ref="J156:J158"/>
    <mergeCell ref="K156:K158"/>
    <mergeCell ref="L156:L158"/>
    <mergeCell ref="M156:M158"/>
    <mergeCell ref="N156:N158"/>
    <mergeCell ref="O153:O155"/>
    <mergeCell ref="P153:P155"/>
    <mergeCell ref="Q153:Q155"/>
    <mergeCell ref="A156:A158"/>
    <mergeCell ref="B156:B158"/>
    <mergeCell ref="D156:D158"/>
    <mergeCell ref="E156:E158"/>
    <mergeCell ref="F156:F158"/>
    <mergeCell ref="G156:G158"/>
    <mergeCell ref="H156:H158"/>
    <mergeCell ref="I153:I155"/>
    <mergeCell ref="J153:J155"/>
    <mergeCell ref="K153:K155"/>
    <mergeCell ref="L153:L155"/>
    <mergeCell ref="M153:M155"/>
    <mergeCell ref="N153:N155"/>
    <mergeCell ref="O162:O164"/>
    <mergeCell ref="P162:P164"/>
    <mergeCell ref="Q162:Q164"/>
    <mergeCell ref="A165:A167"/>
    <mergeCell ref="B165:B167"/>
    <mergeCell ref="D165:D167"/>
    <mergeCell ref="E165:E167"/>
    <mergeCell ref="F165:F167"/>
    <mergeCell ref="G165:G167"/>
    <mergeCell ref="H165:H167"/>
    <mergeCell ref="I162:I164"/>
    <mergeCell ref="J162:J164"/>
    <mergeCell ref="K162:K164"/>
    <mergeCell ref="L162:L164"/>
    <mergeCell ref="M162:M164"/>
    <mergeCell ref="N162:N164"/>
    <mergeCell ref="O159:O161"/>
    <mergeCell ref="P159:P161"/>
    <mergeCell ref="Q159:Q161"/>
    <mergeCell ref="A162:A164"/>
    <mergeCell ref="B162:B164"/>
    <mergeCell ref="D162:D164"/>
    <mergeCell ref="E162:E164"/>
    <mergeCell ref="F162:F164"/>
    <mergeCell ref="G162:G164"/>
    <mergeCell ref="H162:H164"/>
    <mergeCell ref="I159:I161"/>
    <mergeCell ref="J159:J161"/>
    <mergeCell ref="K159:K161"/>
    <mergeCell ref="L159:L161"/>
    <mergeCell ref="M159:M161"/>
    <mergeCell ref="N159:N161"/>
    <mergeCell ref="O168:O170"/>
    <mergeCell ref="P168:P170"/>
    <mergeCell ref="Q168:Q170"/>
    <mergeCell ref="A171:A173"/>
    <mergeCell ref="B171:B173"/>
    <mergeCell ref="D171:D173"/>
    <mergeCell ref="E171:E173"/>
    <mergeCell ref="F171:F173"/>
    <mergeCell ref="G171:G173"/>
    <mergeCell ref="H171:H173"/>
    <mergeCell ref="I168:I170"/>
    <mergeCell ref="J168:J170"/>
    <mergeCell ref="K168:K170"/>
    <mergeCell ref="L168:L170"/>
    <mergeCell ref="M168:M170"/>
    <mergeCell ref="N168:N170"/>
    <mergeCell ref="O165:O167"/>
    <mergeCell ref="P165:P167"/>
    <mergeCell ref="Q165:Q167"/>
    <mergeCell ref="A168:A170"/>
    <mergeCell ref="B168:B170"/>
    <mergeCell ref="D168:D170"/>
    <mergeCell ref="E168:E170"/>
    <mergeCell ref="F168:F170"/>
    <mergeCell ref="G168:G170"/>
    <mergeCell ref="H168:H170"/>
    <mergeCell ref="I165:I167"/>
    <mergeCell ref="J165:J167"/>
    <mergeCell ref="K165:K167"/>
    <mergeCell ref="L165:L167"/>
    <mergeCell ref="M165:M167"/>
    <mergeCell ref="N165:N167"/>
    <mergeCell ref="O174:O176"/>
    <mergeCell ref="P174:P176"/>
    <mergeCell ref="Q174:Q176"/>
    <mergeCell ref="A177:A179"/>
    <mergeCell ref="B177:B179"/>
    <mergeCell ref="D177:D179"/>
    <mergeCell ref="E177:E179"/>
    <mergeCell ref="F177:F179"/>
    <mergeCell ref="G177:G179"/>
    <mergeCell ref="H177:H179"/>
    <mergeCell ref="I174:I176"/>
    <mergeCell ref="J174:J176"/>
    <mergeCell ref="K174:K176"/>
    <mergeCell ref="L174:L176"/>
    <mergeCell ref="M174:M176"/>
    <mergeCell ref="N174:N176"/>
    <mergeCell ref="O171:O173"/>
    <mergeCell ref="P171:P173"/>
    <mergeCell ref="Q171:Q173"/>
    <mergeCell ref="A174:A176"/>
    <mergeCell ref="B174:B176"/>
    <mergeCell ref="D174:D176"/>
    <mergeCell ref="E174:E176"/>
    <mergeCell ref="F174:F176"/>
    <mergeCell ref="G174:G176"/>
    <mergeCell ref="H174:H176"/>
    <mergeCell ref="I171:I173"/>
    <mergeCell ref="J171:J173"/>
    <mergeCell ref="K171:K173"/>
    <mergeCell ref="L171:L173"/>
    <mergeCell ref="M171:M173"/>
    <mergeCell ref="N171:N173"/>
    <mergeCell ref="O180:O182"/>
    <mergeCell ref="P180:P182"/>
    <mergeCell ref="Q180:Q182"/>
    <mergeCell ref="A183:A185"/>
    <mergeCell ref="B183:B185"/>
    <mergeCell ref="D183:D185"/>
    <mergeCell ref="E183:E185"/>
    <mergeCell ref="F183:F185"/>
    <mergeCell ref="G183:G185"/>
    <mergeCell ref="H183:H185"/>
    <mergeCell ref="I180:I182"/>
    <mergeCell ref="J180:J182"/>
    <mergeCell ref="K180:K182"/>
    <mergeCell ref="L180:L182"/>
    <mergeCell ref="M180:M182"/>
    <mergeCell ref="N180:N182"/>
    <mergeCell ref="O177:O179"/>
    <mergeCell ref="P177:P179"/>
    <mergeCell ref="Q177:Q179"/>
    <mergeCell ref="A180:A182"/>
    <mergeCell ref="B180:B182"/>
    <mergeCell ref="D180:D182"/>
    <mergeCell ref="E180:E182"/>
    <mergeCell ref="F180:F182"/>
    <mergeCell ref="G180:G182"/>
    <mergeCell ref="H180:H182"/>
    <mergeCell ref="I177:I179"/>
    <mergeCell ref="J177:J179"/>
    <mergeCell ref="K177:K179"/>
    <mergeCell ref="L177:L179"/>
    <mergeCell ref="M177:M179"/>
    <mergeCell ref="N177:N179"/>
    <mergeCell ref="O186:O188"/>
    <mergeCell ref="P186:P188"/>
    <mergeCell ref="Q186:Q188"/>
    <mergeCell ref="A189:A191"/>
    <mergeCell ref="B189:B191"/>
    <mergeCell ref="D189:D191"/>
    <mergeCell ref="E189:E191"/>
    <mergeCell ref="F189:F191"/>
    <mergeCell ref="G189:G191"/>
    <mergeCell ref="H189:H191"/>
    <mergeCell ref="I186:I188"/>
    <mergeCell ref="J186:J188"/>
    <mergeCell ref="K186:K188"/>
    <mergeCell ref="L186:L188"/>
    <mergeCell ref="M186:M188"/>
    <mergeCell ref="N186:N188"/>
    <mergeCell ref="O183:O185"/>
    <mergeCell ref="P183:P185"/>
    <mergeCell ref="Q183:Q185"/>
    <mergeCell ref="A186:A188"/>
    <mergeCell ref="B186:B188"/>
    <mergeCell ref="D186:D188"/>
    <mergeCell ref="E186:E188"/>
    <mergeCell ref="F186:F188"/>
    <mergeCell ref="G186:G188"/>
    <mergeCell ref="H186:H188"/>
    <mergeCell ref="I183:I185"/>
    <mergeCell ref="J183:J185"/>
    <mergeCell ref="K183:K185"/>
    <mergeCell ref="L183:L185"/>
    <mergeCell ref="M183:M185"/>
    <mergeCell ref="N183:N185"/>
    <mergeCell ref="O192:O194"/>
    <mergeCell ref="P192:P194"/>
    <mergeCell ref="Q192:Q194"/>
    <mergeCell ref="A195:A197"/>
    <mergeCell ref="B195:B197"/>
    <mergeCell ref="D195:D197"/>
    <mergeCell ref="E195:E197"/>
    <mergeCell ref="F195:F197"/>
    <mergeCell ref="G195:G197"/>
    <mergeCell ref="H195:H197"/>
    <mergeCell ref="I192:I194"/>
    <mergeCell ref="J192:J194"/>
    <mergeCell ref="K192:K194"/>
    <mergeCell ref="L192:L194"/>
    <mergeCell ref="M192:M194"/>
    <mergeCell ref="N192:N194"/>
    <mergeCell ref="O189:O191"/>
    <mergeCell ref="P189:P191"/>
    <mergeCell ref="Q189:Q191"/>
    <mergeCell ref="A192:A194"/>
    <mergeCell ref="B192:B194"/>
    <mergeCell ref="D192:D194"/>
    <mergeCell ref="E192:E194"/>
    <mergeCell ref="F192:F194"/>
    <mergeCell ref="G192:G194"/>
    <mergeCell ref="H192:H194"/>
    <mergeCell ref="I189:I191"/>
    <mergeCell ref="J189:J191"/>
    <mergeCell ref="K189:K191"/>
    <mergeCell ref="L189:L191"/>
    <mergeCell ref="M189:M191"/>
    <mergeCell ref="N189:N191"/>
    <mergeCell ref="O198:O200"/>
    <mergeCell ref="P198:P200"/>
    <mergeCell ref="Q198:Q200"/>
    <mergeCell ref="A201:A203"/>
    <mergeCell ref="B201:B203"/>
    <mergeCell ref="D201:D203"/>
    <mergeCell ref="E201:E203"/>
    <mergeCell ref="F201:F203"/>
    <mergeCell ref="G201:G203"/>
    <mergeCell ref="H201:H203"/>
    <mergeCell ref="I198:I200"/>
    <mergeCell ref="J198:J200"/>
    <mergeCell ref="K198:K200"/>
    <mergeCell ref="L198:L200"/>
    <mergeCell ref="M198:M200"/>
    <mergeCell ref="N198:N200"/>
    <mergeCell ref="O195:O197"/>
    <mergeCell ref="P195:P197"/>
    <mergeCell ref="Q195:Q197"/>
    <mergeCell ref="A198:A200"/>
    <mergeCell ref="B198:B200"/>
    <mergeCell ref="D198:D200"/>
    <mergeCell ref="E198:E200"/>
    <mergeCell ref="F198:F200"/>
    <mergeCell ref="G198:G200"/>
    <mergeCell ref="H198:H200"/>
    <mergeCell ref="I195:I197"/>
    <mergeCell ref="J195:J197"/>
    <mergeCell ref="K195:K197"/>
    <mergeCell ref="L195:L197"/>
    <mergeCell ref="M195:M197"/>
    <mergeCell ref="N195:N197"/>
    <mergeCell ref="O204:O206"/>
    <mergeCell ref="P204:P206"/>
    <mergeCell ref="Q204:Q206"/>
    <mergeCell ref="A207:A209"/>
    <mergeCell ref="B207:B209"/>
    <mergeCell ref="D207:D209"/>
    <mergeCell ref="E207:E209"/>
    <mergeCell ref="F207:F209"/>
    <mergeCell ref="G207:G209"/>
    <mergeCell ref="H207:H209"/>
    <mergeCell ref="I204:I206"/>
    <mergeCell ref="J204:J206"/>
    <mergeCell ref="K204:K206"/>
    <mergeCell ref="L204:L206"/>
    <mergeCell ref="M204:M206"/>
    <mergeCell ref="N204:N206"/>
    <mergeCell ref="O201:O203"/>
    <mergeCell ref="P201:P203"/>
    <mergeCell ref="Q201:Q203"/>
    <mergeCell ref="A204:A206"/>
    <mergeCell ref="B204:B206"/>
    <mergeCell ref="D204:D206"/>
    <mergeCell ref="E204:E206"/>
    <mergeCell ref="F204:F206"/>
    <mergeCell ref="G204:G206"/>
    <mergeCell ref="H204:H206"/>
    <mergeCell ref="I201:I203"/>
    <mergeCell ref="J201:J203"/>
    <mergeCell ref="K201:K203"/>
    <mergeCell ref="L201:L203"/>
    <mergeCell ref="M201:M203"/>
    <mergeCell ref="N201:N203"/>
    <mergeCell ref="O210:O212"/>
    <mergeCell ref="P210:P212"/>
    <mergeCell ref="Q210:Q212"/>
    <mergeCell ref="A213:A215"/>
    <mergeCell ref="B213:B215"/>
    <mergeCell ref="D213:D215"/>
    <mergeCell ref="E213:E215"/>
    <mergeCell ref="F213:F215"/>
    <mergeCell ref="G213:G215"/>
    <mergeCell ref="H213:H215"/>
    <mergeCell ref="I210:I212"/>
    <mergeCell ref="J210:J212"/>
    <mergeCell ref="K210:K212"/>
    <mergeCell ref="L210:L212"/>
    <mergeCell ref="M210:M212"/>
    <mergeCell ref="N210:N212"/>
    <mergeCell ref="O207:O209"/>
    <mergeCell ref="P207:P209"/>
    <mergeCell ref="Q207:Q209"/>
    <mergeCell ref="A210:A212"/>
    <mergeCell ref="B210:B212"/>
    <mergeCell ref="D210:D212"/>
    <mergeCell ref="E210:E212"/>
    <mergeCell ref="F210:F212"/>
    <mergeCell ref="G210:G212"/>
    <mergeCell ref="H210:H212"/>
    <mergeCell ref="I207:I209"/>
    <mergeCell ref="J207:J209"/>
    <mergeCell ref="K207:K209"/>
    <mergeCell ref="L207:L209"/>
    <mergeCell ref="M207:M209"/>
    <mergeCell ref="N207:N209"/>
    <mergeCell ref="O216:O218"/>
    <mergeCell ref="P216:P218"/>
    <mergeCell ref="Q216:Q218"/>
    <mergeCell ref="A219:A221"/>
    <mergeCell ref="B219:B221"/>
    <mergeCell ref="D219:D221"/>
    <mergeCell ref="E219:E221"/>
    <mergeCell ref="F219:F221"/>
    <mergeCell ref="G219:G221"/>
    <mergeCell ref="H219:H221"/>
    <mergeCell ref="I216:I218"/>
    <mergeCell ref="J216:J218"/>
    <mergeCell ref="K216:K218"/>
    <mergeCell ref="L216:L218"/>
    <mergeCell ref="M216:M218"/>
    <mergeCell ref="N216:N218"/>
    <mergeCell ref="O213:O215"/>
    <mergeCell ref="P213:P215"/>
    <mergeCell ref="Q213:Q215"/>
    <mergeCell ref="A216:A218"/>
    <mergeCell ref="B216:B218"/>
    <mergeCell ref="D216:D218"/>
    <mergeCell ref="E216:E218"/>
    <mergeCell ref="F216:F218"/>
    <mergeCell ref="G216:G218"/>
    <mergeCell ref="H216:H218"/>
    <mergeCell ref="I213:I215"/>
    <mergeCell ref="J213:J215"/>
    <mergeCell ref="K213:K215"/>
    <mergeCell ref="L213:L215"/>
    <mergeCell ref="M213:M215"/>
    <mergeCell ref="N213:N215"/>
    <mergeCell ref="O222:O224"/>
    <mergeCell ref="P222:P224"/>
    <mergeCell ref="Q222:Q224"/>
    <mergeCell ref="A225:A227"/>
    <mergeCell ref="B225:B227"/>
    <mergeCell ref="D225:D227"/>
    <mergeCell ref="E225:E227"/>
    <mergeCell ref="F225:F227"/>
    <mergeCell ref="G225:G227"/>
    <mergeCell ref="H225:H227"/>
    <mergeCell ref="I222:I224"/>
    <mergeCell ref="J222:J224"/>
    <mergeCell ref="K222:K224"/>
    <mergeCell ref="L222:L224"/>
    <mergeCell ref="M222:M224"/>
    <mergeCell ref="N222:N224"/>
    <mergeCell ref="O219:O221"/>
    <mergeCell ref="P219:P221"/>
    <mergeCell ref="Q219:Q221"/>
    <mergeCell ref="A222:A224"/>
    <mergeCell ref="B222:B224"/>
    <mergeCell ref="D222:D224"/>
    <mergeCell ref="E222:E224"/>
    <mergeCell ref="F222:F224"/>
    <mergeCell ref="G222:G224"/>
    <mergeCell ref="H222:H224"/>
    <mergeCell ref="I219:I221"/>
    <mergeCell ref="J219:J221"/>
    <mergeCell ref="K219:K221"/>
    <mergeCell ref="L219:L221"/>
    <mergeCell ref="M219:M221"/>
    <mergeCell ref="N219:N221"/>
    <mergeCell ref="O228:O230"/>
    <mergeCell ref="P228:P230"/>
    <mergeCell ref="Q228:Q230"/>
    <mergeCell ref="A231:A233"/>
    <mergeCell ref="B231:B233"/>
    <mergeCell ref="D231:D233"/>
    <mergeCell ref="E231:E233"/>
    <mergeCell ref="F231:F233"/>
    <mergeCell ref="G231:G233"/>
    <mergeCell ref="H231:H233"/>
    <mergeCell ref="I228:I230"/>
    <mergeCell ref="J228:J230"/>
    <mergeCell ref="K228:K230"/>
    <mergeCell ref="L228:L230"/>
    <mergeCell ref="M228:M230"/>
    <mergeCell ref="N228:N230"/>
    <mergeCell ref="O225:O227"/>
    <mergeCell ref="P225:P227"/>
    <mergeCell ref="Q225:Q227"/>
    <mergeCell ref="A228:A230"/>
    <mergeCell ref="B228:B230"/>
    <mergeCell ref="D228:D230"/>
    <mergeCell ref="E228:E230"/>
    <mergeCell ref="F228:F230"/>
    <mergeCell ref="G228:G230"/>
    <mergeCell ref="H228:H230"/>
    <mergeCell ref="I225:I227"/>
    <mergeCell ref="J225:J227"/>
    <mergeCell ref="K225:K227"/>
    <mergeCell ref="L225:L227"/>
    <mergeCell ref="M225:M227"/>
    <mergeCell ref="N225:N227"/>
    <mergeCell ref="O234:O236"/>
    <mergeCell ref="P234:P236"/>
    <mergeCell ref="Q234:Q236"/>
    <mergeCell ref="A237:A239"/>
    <mergeCell ref="B237:B239"/>
    <mergeCell ref="D237:D239"/>
    <mergeCell ref="E237:E239"/>
    <mergeCell ref="F237:F239"/>
    <mergeCell ref="G237:G239"/>
    <mergeCell ref="H237:H239"/>
    <mergeCell ref="I234:I236"/>
    <mergeCell ref="J234:J236"/>
    <mergeCell ref="K234:K236"/>
    <mergeCell ref="L234:L236"/>
    <mergeCell ref="M234:M236"/>
    <mergeCell ref="N234:N236"/>
    <mergeCell ref="O231:O233"/>
    <mergeCell ref="P231:P233"/>
    <mergeCell ref="Q231:Q233"/>
    <mergeCell ref="A234:A236"/>
    <mergeCell ref="B234:B236"/>
    <mergeCell ref="D234:D236"/>
    <mergeCell ref="E234:E236"/>
    <mergeCell ref="F234:F236"/>
    <mergeCell ref="G234:G236"/>
    <mergeCell ref="H234:H236"/>
    <mergeCell ref="I231:I233"/>
    <mergeCell ref="J231:J233"/>
    <mergeCell ref="K231:K233"/>
    <mergeCell ref="L231:L233"/>
    <mergeCell ref="M231:M233"/>
    <mergeCell ref="N231:N233"/>
    <mergeCell ref="O240:O242"/>
    <mergeCell ref="P240:P242"/>
    <mergeCell ref="Q240:Q242"/>
    <mergeCell ref="A243:A245"/>
    <mergeCell ref="B243:B245"/>
    <mergeCell ref="D243:D245"/>
    <mergeCell ref="E243:E245"/>
    <mergeCell ref="F243:F245"/>
    <mergeCell ref="G243:G245"/>
    <mergeCell ref="H243:H245"/>
    <mergeCell ref="I240:I242"/>
    <mergeCell ref="J240:J242"/>
    <mergeCell ref="K240:K242"/>
    <mergeCell ref="L240:L242"/>
    <mergeCell ref="M240:M242"/>
    <mergeCell ref="N240:N242"/>
    <mergeCell ref="O237:O239"/>
    <mergeCell ref="P237:P239"/>
    <mergeCell ref="Q237:Q239"/>
    <mergeCell ref="A240:A242"/>
    <mergeCell ref="B240:B242"/>
    <mergeCell ref="D240:D242"/>
    <mergeCell ref="E240:E242"/>
    <mergeCell ref="F240:F242"/>
    <mergeCell ref="G240:G242"/>
    <mergeCell ref="H240:H242"/>
    <mergeCell ref="I237:I239"/>
    <mergeCell ref="J237:J239"/>
    <mergeCell ref="K237:K239"/>
    <mergeCell ref="L237:L239"/>
    <mergeCell ref="M237:M239"/>
    <mergeCell ref="N237:N239"/>
    <mergeCell ref="O246:O248"/>
    <mergeCell ref="P246:P248"/>
    <mergeCell ref="Q246:Q248"/>
    <mergeCell ref="A249:A251"/>
    <mergeCell ref="B249:B251"/>
    <mergeCell ref="D249:D251"/>
    <mergeCell ref="E249:E251"/>
    <mergeCell ref="F249:F251"/>
    <mergeCell ref="G249:G251"/>
    <mergeCell ref="H249:H251"/>
    <mergeCell ref="I246:I248"/>
    <mergeCell ref="J246:J248"/>
    <mergeCell ref="K246:K248"/>
    <mergeCell ref="L246:L248"/>
    <mergeCell ref="M246:M248"/>
    <mergeCell ref="N246:N248"/>
    <mergeCell ref="O243:O245"/>
    <mergeCell ref="P243:P245"/>
    <mergeCell ref="Q243:Q245"/>
    <mergeCell ref="A246:A248"/>
    <mergeCell ref="B246:B248"/>
    <mergeCell ref="D246:D248"/>
    <mergeCell ref="E246:E248"/>
    <mergeCell ref="F246:F248"/>
    <mergeCell ref="G246:G248"/>
    <mergeCell ref="H246:H248"/>
    <mergeCell ref="I243:I245"/>
    <mergeCell ref="J243:J245"/>
    <mergeCell ref="K243:K245"/>
    <mergeCell ref="L243:L245"/>
    <mergeCell ref="M243:M245"/>
    <mergeCell ref="N243:N245"/>
    <mergeCell ref="O252:O254"/>
    <mergeCell ref="P252:P254"/>
    <mergeCell ref="Q252:Q254"/>
    <mergeCell ref="A255:A257"/>
    <mergeCell ref="B255:B257"/>
    <mergeCell ref="D255:D257"/>
    <mergeCell ref="E255:E257"/>
    <mergeCell ref="F255:F257"/>
    <mergeCell ref="G255:G257"/>
    <mergeCell ref="H255:H257"/>
    <mergeCell ref="I252:I254"/>
    <mergeCell ref="J252:J254"/>
    <mergeCell ref="K252:K254"/>
    <mergeCell ref="L252:L254"/>
    <mergeCell ref="M252:M254"/>
    <mergeCell ref="N252:N254"/>
    <mergeCell ref="O249:O251"/>
    <mergeCell ref="P249:P251"/>
    <mergeCell ref="Q249:Q251"/>
    <mergeCell ref="A252:A254"/>
    <mergeCell ref="B252:B254"/>
    <mergeCell ref="D252:D254"/>
    <mergeCell ref="E252:E254"/>
    <mergeCell ref="F252:F254"/>
    <mergeCell ref="G252:G254"/>
    <mergeCell ref="H252:H254"/>
    <mergeCell ref="I249:I251"/>
    <mergeCell ref="J249:J251"/>
    <mergeCell ref="K249:K251"/>
    <mergeCell ref="L249:L251"/>
    <mergeCell ref="M249:M251"/>
    <mergeCell ref="N249:N251"/>
    <mergeCell ref="O258:O260"/>
    <mergeCell ref="P258:P260"/>
    <mergeCell ref="Q258:Q260"/>
    <mergeCell ref="A261:A263"/>
    <mergeCell ref="B261:B263"/>
    <mergeCell ref="D261:D263"/>
    <mergeCell ref="E261:E263"/>
    <mergeCell ref="F261:F263"/>
    <mergeCell ref="G261:G263"/>
    <mergeCell ref="H261:H263"/>
    <mergeCell ref="I258:I260"/>
    <mergeCell ref="J258:J260"/>
    <mergeCell ref="K258:K260"/>
    <mergeCell ref="L258:L260"/>
    <mergeCell ref="M258:M260"/>
    <mergeCell ref="N258:N260"/>
    <mergeCell ref="O255:O257"/>
    <mergeCell ref="P255:P257"/>
    <mergeCell ref="Q255:Q257"/>
    <mergeCell ref="A258:A260"/>
    <mergeCell ref="B258:B260"/>
    <mergeCell ref="D258:D260"/>
    <mergeCell ref="E258:E260"/>
    <mergeCell ref="F258:F260"/>
    <mergeCell ref="G258:G260"/>
    <mergeCell ref="H258:H260"/>
    <mergeCell ref="I255:I257"/>
    <mergeCell ref="J255:J257"/>
    <mergeCell ref="K255:K257"/>
    <mergeCell ref="L255:L257"/>
    <mergeCell ref="M255:M257"/>
    <mergeCell ref="N255:N257"/>
    <mergeCell ref="O264:O266"/>
    <mergeCell ref="P264:P266"/>
    <mergeCell ref="Q264:Q266"/>
    <mergeCell ref="A267:A269"/>
    <mergeCell ref="B267:B269"/>
    <mergeCell ref="D267:D269"/>
    <mergeCell ref="E267:E269"/>
    <mergeCell ref="F267:F269"/>
    <mergeCell ref="G267:G269"/>
    <mergeCell ref="H267:H269"/>
    <mergeCell ref="I264:I266"/>
    <mergeCell ref="J264:J266"/>
    <mergeCell ref="K264:K266"/>
    <mergeCell ref="L264:L266"/>
    <mergeCell ref="M264:M266"/>
    <mergeCell ref="N264:N266"/>
    <mergeCell ref="O261:O263"/>
    <mergeCell ref="P261:P263"/>
    <mergeCell ref="Q261:Q263"/>
    <mergeCell ref="A264:A266"/>
    <mergeCell ref="B264:B266"/>
    <mergeCell ref="D264:D266"/>
    <mergeCell ref="E264:E266"/>
    <mergeCell ref="F264:F266"/>
    <mergeCell ref="G264:G266"/>
    <mergeCell ref="H264:H266"/>
    <mergeCell ref="I261:I263"/>
    <mergeCell ref="J261:J263"/>
    <mergeCell ref="K261:K263"/>
    <mergeCell ref="L261:L263"/>
    <mergeCell ref="M261:M263"/>
    <mergeCell ref="N261:N263"/>
    <mergeCell ref="O270:O272"/>
    <mergeCell ref="P270:P272"/>
    <mergeCell ref="Q270:Q272"/>
    <mergeCell ref="A273:A275"/>
    <mergeCell ref="B273:B275"/>
    <mergeCell ref="D273:D275"/>
    <mergeCell ref="E273:E275"/>
    <mergeCell ref="F273:F275"/>
    <mergeCell ref="G273:G275"/>
    <mergeCell ref="H273:H275"/>
    <mergeCell ref="I270:I272"/>
    <mergeCell ref="J270:J272"/>
    <mergeCell ref="K270:K272"/>
    <mergeCell ref="L270:L272"/>
    <mergeCell ref="M270:M272"/>
    <mergeCell ref="N270:N272"/>
    <mergeCell ref="O267:O269"/>
    <mergeCell ref="P267:P269"/>
    <mergeCell ref="Q267:Q269"/>
    <mergeCell ref="A270:A272"/>
    <mergeCell ref="B270:B272"/>
    <mergeCell ref="D270:D272"/>
    <mergeCell ref="E270:E272"/>
    <mergeCell ref="F270:F272"/>
    <mergeCell ref="G270:G272"/>
    <mergeCell ref="H270:H272"/>
    <mergeCell ref="I267:I269"/>
    <mergeCell ref="J267:J269"/>
    <mergeCell ref="K267:K269"/>
    <mergeCell ref="L267:L269"/>
    <mergeCell ref="M267:M269"/>
    <mergeCell ref="N267:N269"/>
    <mergeCell ref="O276:O278"/>
    <mergeCell ref="P276:P278"/>
    <mergeCell ref="Q276:Q278"/>
    <mergeCell ref="A279:A281"/>
    <mergeCell ref="B279:B281"/>
    <mergeCell ref="D279:D281"/>
    <mergeCell ref="E279:E281"/>
    <mergeCell ref="F279:F281"/>
    <mergeCell ref="G279:G281"/>
    <mergeCell ref="H279:H281"/>
    <mergeCell ref="I276:I278"/>
    <mergeCell ref="J276:J278"/>
    <mergeCell ref="K276:K278"/>
    <mergeCell ref="L276:L278"/>
    <mergeCell ref="M276:M278"/>
    <mergeCell ref="N276:N278"/>
    <mergeCell ref="O273:O275"/>
    <mergeCell ref="P273:P275"/>
    <mergeCell ref="Q273:Q275"/>
    <mergeCell ref="A276:A278"/>
    <mergeCell ref="B276:B278"/>
    <mergeCell ref="D276:D278"/>
    <mergeCell ref="E276:E278"/>
    <mergeCell ref="F276:F278"/>
    <mergeCell ref="G276:G278"/>
    <mergeCell ref="H276:H278"/>
    <mergeCell ref="I273:I275"/>
    <mergeCell ref="J273:J275"/>
    <mergeCell ref="K273:K275"/>
    <mergeCell ref="L273:L275"/>
    <mergeCell ref="M273:M275"/>
    <mergeCell ref="N273:N275"/>
    <mergeCell ref="O282:O284"/>
    <mergeCell ref="P282:P284"/>
    <mergeCell ref="Q282:Q284"/>
    <mergeCell ref="A285:A287"/>
    <mergeCell ref="B285:B287"/>
    <mergeCell ref="D285:D287"/>
    <mergeCell ref="E285:E287"/>
    <mergeCell ref="F285:F287"/>
    <mergeCell ref="G285:G287"/>
    <mergeCell ref="H285:H287"/>
    <mergeCell ref="I282:I284"/>
    <mergeCell ref="J282:J284"/>
    <mergeCell ref="K282:K284"/>
    <mergeCell ref="L282:L284"/>
    <mergeCell ref="M282:M284"/>
    <mergeCell ref="N282:N284"/>
    <mergeCell ref="O279:O281"/>
    <mergeCell ref="P279:P281"/>
    <mergeCell ref="Q279:Q281"/>
    <mergeCell ref="A282:A284"/>
    <mergeCell ref="B282:B284"/>
    <mergeCell ref="D282:D284"/>
    <mergeCell ref="E282:E284"/>
    <mergeCell ref="F282:F284"/>
    <mergeCell ref="G282:G284"/>
    <mergeCell ref="H282:H284"/>
    <mergeCell ref="I279:I281"/>
    <mergeCell ref="J279:J281"/>
    <mergeCell ref="K279:K281"/>
    <mergeCell ref="L279:L281"/>
    <mergeCell ref="M279:M281"/>
    <mergeCell ref="N279:N281"/>
    <mergeCell ref="O288:O290"/>
    <mergeCell ref="P288:P290"/>
    <mergeCell ref="Q288:Q290"/>
    <mergeCell ref="A291:A293"/>
    <mergeCell ref="B291:B293"/>
    <mergeCell ref="D291:D293"/>
    <mergeCell ref="E291:E293"/>
    <mergeCell ref="F291:F293"/>
    <mergeCell ref="G291:G293"/>
    <mergeCell ref="H291:H293"/>
    <mergeCell ref="I288:I290"/>
    <mergeCell ref="J288:J290"/>
    <mergeCell ref="K288:K290"/>
    <mergeCell ref="L288:L290"/>
    <mergeCell ref="M288:M290"/>
    <mergeCell ref="N288:N290"/>
    <mergeCell ref="O285:O287"/>
    <mergeCell ref="P285:P287"/>
    <mergeCell ref="Q285:Q287"/>
    <mergeCell ref="A288:A290"/>
    <mergeCell ref="B288:B290"/>
    <mergeCell ref="D288:D290"/>
    <mergeCell ref="E288:E290"/>
    <mergeCell ref="F288:F290"/>
    <mergeCell ref="G288:G290"/>
    <mergeCell ref="H288:H290"/>
    <mergeCell ref="I285:I287"/>
    <mergeCell ref="J285:J287"/>
    <mergeCell ref="K285:K287"/>
    <mergeCell ref="L285:L287"/>
    <mergeCell ref="M285:M287"/>
    <mergeCell ref="N285:N287"/>
    <mergeCell ref="O294:O296"/>
    <mergeCell ref="P294:P296"/>
    <mergeCell ref="Q294:Q296"/>
    <mergeCell ref="A297:A299"/>
    <mergeCell ref="B297:B299"/>
    <mergeCell ref="D297:D299"/>
    <mergeCell ref="E297:E299"/>
    <mergeCell ref="F297:F299"/>
    <mergeCell ref="G297:G299"/>
    <mergeCell ref="H297:H299"/>
    <mergeCell ref="I294:I296"/>
    <mergeCell ref="J294:J296"/>
    <mergeCell ref="K294:K296"/>
    <mergeCell ref="L294:L296"/>
    <mergeCell ref="M294:M296"/>
    <mergeCell ref="N294:N296"/>
    <mergeCell ref="O291:O293"/>
    <mergeCell ref="P291:P293"/>
    <mergeCell ref="Q291:Q293"/>
    <mergeCell ref="A294:A296"/>
    <mergeCell ref="B294:B296"/>
    <mergeCell ref="D294:D296"/>
    <mergeCell ref="E294:E296"/>
    <mergeCell ref="F294:F296"/>
    <mergeCell ref="G294:G296"/>
    <mergeCell ref="H294:H296"/>
    <mergeCell ref="I291:I293"/>
    <mergeCell ref="J291:J293"/>
    <mergeCell ref="K291:K293"/>
    <mergeCell ref="L291:L293"/>
    <mergeCell ref="M291:M293"/>
    <mergeCell ref="N291:N293"/>
    <mergeCell ref="O300:O302"/>
    <mergeCell ref="P300:P302"/>
    <mergeCell ref="Q300:Q302"/>
    <mergeCell ref="A303:A305"/>
    <mergeCell ref="B303:B305"/>
    <mergeCell ref="D303:D305"/>
    <mergeCell ref="E303:E305"/>
    <mergeCell ref="F303:F305"/>
    <mergeCell ref="G303:G305"/>
    <mergeCell ref="H303:H305"/>
    <mergeCell ref="I300:I302"/>
    <mergeCell ref="J300:J302"/>
    <mergeCell ref="K300:K302"/>
    <mergeCell ref="L300:L302"/>
    <mergeCell ref="M300:M302"/>
    <mergeCell ref="N300:N302"/>
    <mergeCell ref="O297:O299"/>
    <mergeCell ref="P297:P299"/>
    <mergeCell ref="Q297:Q299"/>
    <mergeCell ref="A300:A302"/>
    <mergeCell ref="B300:B302"/>
    <mergeCell ref="D300:D302"/>
    <mergeCell ref="E300:E302"/>
    <mergeCell ref="F300:F302"/>
    <mergeCell ref="G300:G302"/>
    <mergeCell ref="H300:H302"/>
    <mergeCell ref="I297:I299"/>
    <mergeCell ref="J297:J299"/>
    <mergeCell ref="K297:K299"/>
    <mergeCell ref="L297:L299"/>
    <mergeCell ref="M297:M299"/>
    <mergeCell ref="N297:N299"/>
    <mergeCell ref="O306:O308"/>
    <mergeCell ref="P306:P308"/>
    <mergeCell ref="Q306:Q308"/>
    <mergeCell ref="A309:A311"/>
    <mergeCell ref="B309:B311"/>
    <mergeCell ref="D309:D311"/>
    <mergeCell ref="E309:E311"/>
    <mergeCell ref="F309:F311"/>
    <mergeCell ref="G309:G311"/>
    <mergeCell ref="H309:H311"/>
    <mergeCell ref="I306:I308"/>
    <mergeCell ref="J306:J308"/>
    <mergeCell ref="K306:K308"/>
    <mergeCell ref="L306:L308"/>
    <mergeCell ref="M306:M308"/>
    <mergeCell ref="N306:N308"/>
    <mergeCell ref="O303:O305"/>
    <mergeCell ref="P303:P305"/>
    <mergeCell ref="Q303:Q305"/>
    <mergeCell ref="A306:A308"/>
    <mergeCell ref="B306:B308"/>
    <mergeCell ref="D306:D308"/>
    <mergeCell ref="E306:E308"/>
    <mergeCell ref="F306:F308"/>
    <mergeCell ref="G306:G308"/>
    <mergeCell ref="H306:H308"/>
    <mergeCell ref="I303:I305"/>
    <mergeCell ref="J303:J305"/>
    <mergeCell ref="K303:K305"/>
    <mergeCell ref="L303:L305"/>
    <mergeCell ref="M303:M305"/>
    <mergeCell ref="N303:N305"/>
    <mergeCell ref="O312:O314"/>
    <mergeCell ref="P312:P314"/>
    <mergeCell ref="Q312:Q314"/>
    <mergeCell ref="A315:A317"/>
    <mergeCell ref="B315:B317"/>
    <mergeCell ref="D315:D317"/>
    <mergeCell ref="E315:E317"/>
    <mergeCell ref="F315:F317"/>
    <mergeCell ref="G315:G317"/>
    <mergeCell ref="H315:H317"/>
    <mergeCell ref="I312:I314"/>
    <mergeCell ref="J312:J314"/>
    <mergeCell ref="K312:K314"/>
    <mergeCell ref="L312:L314"/>
    <mergeCell ref="M312:M314"/>
    <mergeCell ref="N312:N314"/>
    <mergeCell ref="O309:O311"/>
    <mergeCell ref="P309:P311"/>
    <mergeCell ref="Q309:Q311"/>
    <mergeCell ref="A312:A314"/>
    <mergeCell ref="B312:B314"/>
    <mergeCell ref="D312:D314"/>
    <mergeCell ref="E312:E314"/>
    <mergeCell ref="F312:F314"/>
    <mergeCell ref="G312:G314"/>
    <mergeCell ref="H312:H314"/>
    <mergeCell ref="I309:I311"/>
    <mergeCell ref="J309:J311"/>
    <mergeCell ref="K309:K311"/>
    <mergeCell ref="L309:L311"/>
    <mergeCell ref="M309:M311"/>
    <mergeCell ref="N309:N311"/>
    <mergeCell ref="O318:O320"/>
    <mergeCell ref="P318:P320"/>
    <mergeCell ref="Q318:Q320"/>
    <mergeCell ref="A321:A323"/>
    <mergeCell ref="B321:B323"/>
    <mergeCell ref="D321:D323"/>
    <mergeCell ref="E321:E323"/>
    <mergeCell ref="F321:F323"/>
    <mergeCell ref="G321:G323"/>
    <mergeCell ref="H321:H323"/>
    <mergeCell ref="I318:I320"/>
    <mergeCell ref="J318:J320"/>
    <mergeCell ref="K318:K320"/>
    <mergeCell ref="L318:L320"/>
    <mergeCell ref="M318:M320"/>
    <mergeCell ref="N318:N320"/>
    <mergeCell ref="O315:O317"/>
    <mergeCell ref="P315:P317"/>
    <mergeCell ref="Q315:Q317"/>
    <mergeCell ref="A318:A320"/>
    <mergeCell ref="B318:B320"/>
    <mergeCell ref="D318:D320"/>
    <mergeCell ref="E318:E320"/>
    <mergeCell ref="F318:F320"/>
    <mergeCell ref="G318:G320"/>
    <mergeCell ref="H318:H320"/>
    <mergeCell ref="I315:I317"/>
    <mergeCell ref="J315:J317"/>
    <mergeCell ref="K315:K317"/>
    <mergeCell ref="L315:L317"/>
    <mergeCell ref="M315:M317"/>
    <mergeCell ref="N315:N317"/>
    <mergeCell ref="O324:O326"/>
    <mergeCell ref="P324:P326"/>
    <mergeCell ref="Q324:Q326"/>
    <mergeCell ref="A327:A329"/>
    <mergeCell ref="B327:B329"/>
    <mergeCell ref="D327:D329"/>
    <mergeCell ref="E327:E329"/>
    <mergeCell ref="F327:F329"/>
    <mergeCell ref="G327:G329"/>
    <mergeCell ref="H327:H329"/>
    <mergeCell ref="I324:I326"/>
    <mergeCell ref="J324:J326"/>
    <mergeCell ref="K324:K326"/>
    <mergeCell ref="L324:L326"/>
    <mergeCell ref="M324:M326"/>
    <mergeCell ref="N324:N326"/>
    <mergeCell ref="O321:O323"/>
    <mergeCell ref="P321:P323"/>
    <mergeCell ref="Q321:Q323"/>
    <mergeCell ref="A324:A326"/>
    <mergeCell ref="B324:B326"/>
    <mergeCell ref="D324:D326"/>
    <mergeCell ref="E324:E326"/>
    <mergeCell ref="F324:F326"/>
    <mergeCell ref="G324:G326"/>
    <mergeCell ref="H324:H326"/>
    <mergeCell ref="I321:I323"/>
    <mergeCell ref="J321:J323"/>
    <mergeCell ref="K321:K323"/>
    <mergeCell ref="L321:L323"/>
    <mergeCell ref="M321:M323"/>
    <mergeCell ref="N321:N323"/>
    <mergeCell ref="O330:O332"/>
    <mergeCell ref="P330:P332"/>
    <mergeCell ref="Q330:Q332"/>
    <mergeCell ref="A333:A335"/>
    <mergeCell ref="B333:B335"/>
    <mergeCell ref="D333:D335"/>
    <mergeCell ref="E333:E335"/>
    <mergeCell ref="F333:F335"/>
    <mergeCell ref="G333:G335"/>
    <mergeCell ref="H333:H335"/>
    <mergeCell ref="I330:I332"/>
    <mergeCell ref="J330:J332"/>
    <mergeCell ref="K330:K332"/>
    <mergeCell ref="L330:L332"/>
    <mergeCell ref="M330:M332"/>
    <mergeCell ref="N330:N332"/>
    <mergeCell ref="O327:O329"/>
    <mergeCell ref="P327:P329"/>
    <mergeCell ref="Q327:Q329"/>
    <mergeCell ref="A330:A332"/>
    <mergeCell ref="B330:B332"/>
    <mergeCell ref="D330:D332"/>
    <mergeCell ref="E330:E332"/>
    <mergeCell ref="F330:F332"/>
    <mergeCell ref="G330:G332"/>
    <mergeCell ref="H330:H332"/>
    <mergeCell ref="I327:I329"/>
    <mergeCell ref="J327:J329"/>
    <mergeCell ref="K327:K329"/>
    <mergeCell ref="L327:L329"/>
    <mergeCell ref="M327:M329"/>
    <mergeCell ref="N327:N329"/>
    <mergeCell ref="O336:O338"/>
    <mergeCell ref="P336:P338"/>
    <mergeCell ref="Q336:Q338"/>
    <mergeCell ref="A339:A341"/>
    <mergeCell ref="B339:B341"/>
    <mergeCell ref="D339:D341"/>
    <mergeCell ref="E339:E341"/>
    <mergeCell ref="F339:F341"/>
    <mergeCell ref="G339:G341"/>
    <mergeCell ref="H339:H341"/>
    <mergeCell ref="I336:I338"/>
    <mergeCell ref="J336:J338"/>
    <mergeCell ref="K336:K338"/>
    <mergeCell ref="L336:L338"/>
    <mergeCell ref="M336:M338"/>
    <mergeCell ref="N336:N338"/>
    <mergeCell ref="O333:O335"/>
    <mergeCell ref="P333:P335"/>
    <mergeCell ref="Q333:Q335"/>
    <mergeCell ref="A336:A338"/>
    <mergeCell ref="B336:B338"/>
    <mergeCell ref="D336:D338"/>
    <mergeCell ref="E336:E338"/>
    <mergeCell ref="F336:F338"/>
    <mergeCell ref="G336:G338"/>
    <mergeCell ref="H336:H338"/>
    <mergeCell ref="I333:I335"/>
    <mergeCell ref="J333:J335"/>
    <mergeCell ref="K333:K335"/>
    <mergeCell ref="L333:L335"/>
    <mergeCell ref="M333:M335"/>
    <mergeCell ref="N333:N335"/>
    <mergeCell ref="O342:O344"/>
    <mergeCell ref="P342:P344"/>
    <mergeCell ref="Q342:Q344"/>
    <mergeCell ref="A345:A347"/>
    <mergeCell ref="B345:B347"/>
    <mergeCell ref="D345:D347"/>
    <mergeCell ref="E345:E347"/>
    <mergeCell ref="F345:F347"/>
    <mergeCell ref="G345:G347"/>
    <mergeCell ref="H345:H347"/>
    <mergeCell ref="I342:I344"/>
    <mergeCell ref="J342:J344"/>
    <mergeCell ref="K342:K344"/>
    <mergeCell ref="L342:L344"/>
    <mergeCell ref="M342:M344"/>
    <mergeCell ref="N342:N344"/>
    <mergeCell ref="O339:O341"/>
    <mergeCell ref="P339:P341"/>
    <mergeCell ref="Q339:Q341"/>
    <mergeCell ref="A342:A344"/>
    <mergeCell ref="B342:B344"/>
    <mergeCell ref="D342:D344"/>
    <mergeCell ref="E342:E344"/>
    <mergeCell ref="F342:F344"/>
    <mergeCell ref="G342:G344"/>
    <mergeCell ref="H342:H344"/>
    <mergeCell ref="I339:I341"/>
    <mergeCell ref="J339:J341"/>
    <mergeCell ref="K339:K341"/>
    <mergeCell ref="L339:L341"/>
    <mergeCell ref="M339:M341"/>
    <mergeCell ref="N339:N341"/>
    <mergeCell ref="O348:O350"/>
    <mergeCell ref="P348:P350"/>
    <mergeCell ref="Q348:Q350"/>
    <mergeCell ref="A351:A353"/>
    <mergeCell ref="B351:B353"/>
    <mergeCell ref="D351:D353"/>
    <mergeCell ref="E351:E353"/>
    <mergeCell ref="F351:F353"/>
    <mergeCell ref="G351:G353"/>
    <mergeCell ref="H351:H353"/>
    <mergeCell ref="I348:I350"/>
    <mergeCell ref="J348:J350"/>
    <mergeCell ref="K348:K350"/>
    <mergeCell ref="L348:L350"/>
    <mergeCell ref="M348:M350"/>
    <mergeCell ref="N348:N350"/>
    <mergeCell ref="O345:O347"/>
    <mergeCell ref="P345:P347"/>
    <mergeCell ref="Q345:Q347"/>
    <mergeCell ref="A348:A350"/>
    <mergeCell ref="B348:B350"/>
    <mergeCell ref="D348:D350"/>
    <mergeCell ref="E348:E350"/>
    <mergeCell ref="F348:F350"/>
    <mergeCell ref="G348:G350"/>
    <mergeCell ref="H348:H350"/>
    <mergeCell ref="I345:I347"/>
    <mergeCell ref="J345:J347"/>
    <mergeCell ref="K345:K347"/>
    <mergeCell ref="L345:L347"/>
    <mergeCell ref="M345:M347"/>
    <mergeCell ref="N345:N347"/>
    <mergeCell ref="O354:O356"/>
    <mergeCell ref="P354:P356"/>
    <mergeCell ref="Q354:Q356"/>
    <mergeCell ref="A357:A359"/>
    <mergeCell ref="B357:B359"/>
    <mergeCell ref="D357:D359"/>
    <mergeCell ref="E357:E359"/>
    <mergeCell ref="F357:F359"/>
    <mergeCell ref="G357:G359"/>
    <mergeCell ref="H357:H359"/>
    <mergeCell ref="I354:I356"/>
    <mergeCell ref="J354:J356"/>
    <mergeCell ref="K354:K356"/>
    <mergeCell ref="L354:L356"/>
    <mergeCell ref="M354:M356"/>
    <mergeCell ref="N354:N356"/>
    <mergeCell ref="O351:O353"/>
    <mergeCell ref="P351:P353"/>
    <mergeCell ref="Q351:Q353"/>
    <mergeCell ref="A354:A356"/>
    <mergeCell ref="B354:B356"/>
    <mergeCell ref="D354:D356"/>
    <mergeCell ref="E354:E356"/>
    <mergeCell ref="F354:F356"/>
    <mergeCell ref="G354:G356"/>
    <mergeCell ref="H354:H356"/>
    <mergeCell ref="I351:I353"/>
    <mergeCell ref="J351:J353"/>
    <mergeCell ref="K351:K353"/>
    <mergeCell ref="L351:L353"/>
    <mergeCell ref="M351:M353"/>
    <mergeCell ref="N351:N353"/>
    <mergeCell ref="O360:O362"/>
    <mergeCell ref="P360:P362"/>
    <mergeCell ref="Q360:Q362"/>
    <mergeCell ref="A363:A365"/>
    <mergeCell ref="B363:B365"/>
    <mergeCell ref="D363:D365"/>
    <mergeCell ref="E363:E365"/>
    <mergeCell ref="F363:F365"/>
    <mergeCell ref="G363:G365"/>
    <mergeCell ref="H363:H365"/>
    <mergeCell ref="I360:I362"/>
    <mergeCell ref="J360:J362"/>
    <mergeCell ref="K360:K362"/>
    <mergeCell ref="L360:L362"/>
    <mergeCell ref="M360:M362"/>
    <mergeCell ref="N360:N362"/>
    <mergeCell ref="O357:O359"/>
    <mergeCell ref="P357:P359"/>
    <mergeCell ref="Q357:Q359"/>
    <mergeCell ref="A360:A362"/>
    <mergeCell ref="B360:B362"/>
    <mergeCell ref="D360:D362"/>
    <mergeCell ref="E360:E362"/>
    <mergeCell ref="F360:F362"/>
    <mergeCell ref="G360:G362"/>
    <mergeCell ref="H360:H362"/>
    <mergeCell ref="I357:I359"/>
    <mergeCell ref="J357:J359"/>
    <mergeCell ref="K357:K359"/>
    <mergeCell ref="L357:L359"/>
    <mergeCell ref="M357:M359"/>
    <mergeCell ref="N357:N359"/>
    <mergeCell ref="O366:O368"/>
    <mergeCell ref="P366:P368"/>
    <mergeCell ref="Q366:Q368"/>
    <mergeCell ref="A369:A371"/>
    <mergeCell ref="B369:B371"/>
    <mergeCell ref="D369:D371"/>
    <mergeCell ref="E369:E371"/>
    <mergeCell ref="F369:F371"/>
    <mergeCell ref="G369:G371"/>
    <mergeCell ref="H369:H371"/>
    <mergeCell ref="I366:I368"/>
    <mergeCell ref="J366:J368"/>
    <mergeCell ref="K366:K368"/>
    <mergeCell ref="L366:L368"/>
    <mergeCell ref="M366:M368"/>
    <mergeCell ref="N366:N368"/>
    <mergeCell ref="O363:O365"/>
    <mergeCell ref="P363:P365"/>
    <mergeCell ref="Q363:Q365"/>
    <mergeCell ref="A366:A368"/>
    <mergeCell ref="B366:B368"/>
    <mergeCell ref="D366:D368"/>
    <mergeCell ref="E366:E368"/>
    <mergeCell ref="F366:F368"/>
    <mergeCell ref="G366:G368"/>
    <mergeCell ref="H366:H368"/>
    <mergeCell ref="I363:I365"/>
    <mergeCell ref="J363:J365"/>
    <mergeCell ref="K363:K365"/>
    <mergeCell ref="L363:L365"/>
    <mergeCell ref="M363:M365"/>
    <mergeCell ref="N363:N365"/>
    <mergeCell ref="O372:O374"/>
    <mergeCell ref="P372:P374"/>
    <mergeCell ref="Q372:Q374"/>
    <mergeCell ref="A375:A377"/>
    <mergeCell ref="B375:B377"/>
    <mergeCell ref="D375:D377"/>
    <mergeCell ref="E375:E377"/>
    <mergeCell ref="F375:F377"/>
    <mergeCell ref="G375:G377"/>
    <mergeCell ref="H375:H377"/>
    <mergeCell ref="I372:I374"/>
    <mergeCell ref="J372:J374"/>
    <mergeCell ref="K372:K374"/>
    <mergeCell ref="L372:L374"/>
    <mergeCell ref="M372:M374"/>
    <mergeCell ref="N372:N374"/>
    <mergeCell ref="O369:O371"/>
    <mergeCell ref="P369:P371"/>
    <mergeCell ref="Q369:Q371"/>
    <mergeCell ref="A372:A374"/>
    <mergeCell ref="B372:B374"/>
    <mergeCell ref="D372:D374"/>
    <mergeCell ref="E372:E374"/>
    <mergeCell ref="F372:F374"/>
    <mergeCell ref="G372:G374"/>
    <mergeCell ref="H372:H374"/>
    <mergeCell ref="I369:I371"/>
    <mergeCell ref="J369:J371"/>
    <mergeCell ref="K369:K371"/>
    <mergeCell ref="L369:L371"/>
    <mergeCell ref="M369:M371"/>
    <mergeCell ref="N369:N371"/>
    <mergeCell ref="O378:O380"/>
    <mergeCell ref="P378:P380"/>
    <mergeCell ref="Q378:Q380"/>
    <mergeCell ref="A381:A383"/>
    <mergeCell ref="B381:B383"/>
    <mergeCell ref="D381:D383"/>
    <mergeCell ref="E381:E383"/>
    <mergeCell ref="F381:F383"/>
    <mergeCell ref="G381:G383"/>
    <mergeCell ref="H381:H383"/>
    <mergeCell ref="I378:I380"/>
    <mergeCell ref="J378:J380"/>
    <mergeCell ref="K378:K380"/>
    <mergeCell ref="L378:L380"/>
    <mergeCell ref="M378:M380"/>
    <mergeCell ref="N378:N380"/>
    <mergeCell ref="O375:O377"/>
    <mergeCell ref="P375:P377"/>
    <mergeCell ref="Q375:Q377"/>
    <mergeCell ref="A378:A380"/>
    <mergeCell ref="B378:B380"/>
    <mergeCell ref="D378:D380"/>
    <mergeCell ref="E378:E380"/>
    <mergeCell ref="F378:F380"/>
    <mergeCell ref="G378:G380"/>
    <mergeCell ref="H378:H380"/>
    <mergeCell ref="I375:I377"/>
    <mergeCell ref="J375:J377"/>
    <mergeCell ref="K375:K377"/>
    <mergeCell ref="L375:L377"/>
    <mergeCell ref="M375:M377"/>
    <mergeCell ref="N375:N377"/>
    <mergeCell ref="O384:O386"/>
    <mergeCell ref="P384:P386"/>
    <mergeCell ref="Q384:Q386"/>
    <mergeCell ref="A387:A389"/>
    <mergeCell ref="B387:B389"/>
    <mergeCell ref="D387:D389"/>
    <mergeCell ref="E387:E389"/>
    <mergeCell ref="F387:F389"/>
    <mergeCell ref="G387:G389"/>
    <mergeCell ref="H387:H389"/>
    <mergeCell ref="I384:I386"/>
    <mergeCell ref="J384:J386"/>
    <mergeCell ref="K384:K386"/>
    <mergeCell ref="L384:L386"/>
    <mergeCell ref="M384:M386"/>
    <mergeCell ref="N384:N386"/>
    <mergeCell ref="O381:O383"/>
    <mergeCell ref="P381:P383"/>
    <mergeCell ref="Q381:Q383"/>
    <mergeCell ref="A384:A386"/>
    <mergeCell ref="B384:B386"/>
    <mergeCell ref="D384:D386"/>
    <mergeCell ref="E384:E386"/>
    <mergeCell ref="F384:F386"/>
    <mergeCell ref="G384:G386"/>
    <mergeCell ref="H384:H386"/>
    <mergeCell ref="I381:I383"/>
    <mergeCell ref="J381:J383"/>
    <mergeCell ref="K381:K383"/>
    <mergeCell ref="L381:L383"/>
    <mergeCell ref="M381:M383"/>
    <mergeCell ref="N381:N383"/>
    <mergeCell ref="O390:O392"/>
    <mergeCell ref="P390:P392"/>
    <mergeCell ref="Q390:Q392"/>
    <mergeCell ref="A393:A395"/>
    <mergeCell ref="B393:B395"/>
    <mergeCell ref="D393:D395"/>
    <mergeCell ref="E393:E395"/>
    <mergeCell ref="F393:F395"/>
    <mergeCell ref="G393:G395"/>
    <mergeCell ref="H393:H395"/>
    <mergeCell ref="I390:I392"/>
    <mergeCell ref="J390:J392"/>
    <mergeCell ref="K390:K392"/>
    <mergeCell ref="L390:L392"/>
    <mergeCell ref="M390:M392"/>
    <mergeCell ref="N390:N392"/>
    <mergeCell ref="O387:O389"/>
    <mergeCell ref="P387:P389"/>
    <mergeCell ref="Q387:Q389"/>
    <mergeCell ref="A390:A392"/>
    <mergeCell ref="B390:B392"/>
    <mergeCell ref="D390:D392"/>
    <mergeCell ref="E390:E392"/>
    <mergeCell ref="F390:F392"/>
    <mergeCell ref="G390:G392"/>
    <mergeCell ref="H390:H392"/>
    <mergeCell ref="I387:I389"/>
    <mergeCell ref="J387:J389"/>
    <mergeCell ref="K387:K389"/>
    <mergeCell ref="L387:L389"/>
    <mergeCell ref="M387:M389"/>
    <mergeCell ref="N387:N389"/>
    <mergeCell ref="O396:O398"/>
    <mergeCell ref="P396:P398"/>
    <mergeCell ref="Q396:Q398"/>
    <mergeCell ref="A399:A401"/>
    <mergeCell ref="B399:B401"/>
    <mergeCell ref="D399:D401"/>
    <mergeCell ref="E399:E401"/>
    <mergeCell ref="F399:F401"/>
    <mergeCell ref="G399:G401"/>
    <mergeCell ref="H399:H401"/>
    <mergeCell ref="I396:I398"/>
    <mergeCell ref="J396:J398"/>
    <mergeCell ref="K396:K398"/>
    <mergeCell ref="L396:L398"/>
    <mergeCell ref="M396:M398"/>
    <mergeCell ref="N396:N398"/>
    <mergeCell ref="O393:O395"/>
    <mergeCell ref="P393:P395"/>
    <mergeCell ref="Q393:Q395"/>
    <mergeCell ref="A396:A398"/>
    <mergeCell ref="B396:B398"/>
    <mergeCell ref="D396:D398"/>
    <mergeCell ref="E396:E398"/>
    <mergeCell ref="F396:F398"/>
    <mergeCell ref="G396:G398"/>
    <mergeCell ref="H396:H398"/>
    <mergeCell ref="I393:I395"/>
    <mergeCell ref="J393:J395"/>
    <mergeCell ref="K393:K395"/>
    <mergeCell ref="L393:L395"/>
    <mergeCell ref="M393:M395"/>
    <mergeCell ref="N393:N395"/>
    <mergeCell ref="O402:O404"/>
    <mergeCell ref="P402:P404"/>
    <mergeCell ref="Q402:Q404"/>
    <mergeCell ref="A405:A407"/>
    <mergeCell ref="B405:B407"/>
    <mergeCell ref="D405:D407"/>
    <mergeCell ref="E405:E407"/>
    <mergeCell ref="F405:F407"/>
    <mergeCell ref="G405:G407"/>
    <mergeCell ref="H405:H407"/>
    <mergeCell ref="I402:I404"/>
    <mergeCell ref="J402:J404"/>
    <mergeCell ref="K402:K404"/>
    <mergeCell ref="L402:L404"/>
    <mergeCell ref="M402:M404"/>
    <mergeCell ref="N402:N404"/>
    <mergeCell ref="O399:O401"/>
    <mergeCell ref="P399:P401"/>
    <mergeCell ref="Q399:Q401"/>
    <mergeCell ref="A402:A404"/>
    <mergeCell ref="B402:B404"/>
    <mergeCell ref="D402:D404"/>
    <mergeCell ref="E402:E404"/>
    <mergeCell ref="F402:F404"/>
    <mergeCell ref="G402:G404"/>
    <mergeCell ref="H402:H404"/>
    <mergeCell ref="I399:I401"/>
    <mergeCell ref="J399:J401"/>
    <mergeCell ref="K399:K401"/>
    <mergeCell ref="L399:L401"/>
    <mergeCell ref="M399:M401"/>
    <mergeCell ref="N399:N401"/>
    <mergeCell ref="O408:O410"/>
    <mergeCell ref="P408:P410"/>
    <mergeCell ref="Q408:Q410"/>
    <mergeCell ref="A411:A413"/>
    <mergeCell ref="B411:B413"/>
    <mergeCell ref="D411:D413"/>
    <mergeCell ref="E411:E413"/>
    <mergeCell ref="F411:F413"/>
    <mergeCell ref="G411:G413"/>
    <mergeCell ref="H411:H413"/>
    <mergeCell ref="I408:I410"/>
    <mergeCell ref="J408:J410"/>
    <mergeCell ref="K408:K410"/>
    <mergeCell ref="L408:L410"/>
    <mergeCell ref="M408:M410"/>
    <mergeCell ref="N408:N410"/>
    <mergeCell ref="O405:O407"/>
    <mergeCell ref="P405:P407"/>
    <mergeCell ref="Q405:Q407"/>
    <mergeCell ref="A408:A410"/>
    <mergeCell ref="B408:B410"/>
    <mergeCell ref="D408:D410"/>
    <mergeCell ref="E408:E410"/>
    <mergeCell ref="F408:F410"/>
    <mergeCell ref="G408:G410"/>
    <mergeCell ref="H408:H410"/>
    <mergeCell ref="I405:I407"/>
    <mergeCell ref="J405:J407"/>
    <mergeCell ref="K405:K407"/>
    <mergeCell ref="L405:L407"/>
    <mergeCell ref="M405:M407"/>
    <mergeCell ref="N405:N407"/>
    <mergeCell ref="O414:O416"/>
    <mergeCell ref="P414:P416"/>
    <mergeCell ref="Q414:Q416"/>
    <mergeCell ref="A417:A419"/>
    <mergeCell ref="B417:B419"/>
    <mergeCell ref="D417:D419"/>
    <mergeCell ref="E417:E419"/>
    <mergeCell ref="F417:F419"/>
    <mergeCell ref="G417:G419"/>
    <mergeCell ref="H417:H419"/>
    <mergeCell ref="I414:I416"/>
    <mergeCell ref="J414:J416"/>
    <mergeCell ref="K414:K416"/>
    <mergeCell ref="L414:L416"/>
    <mergeCell ref="M414:M416"/>
    <mergeCell ref="N414:N416"/>
    <mergeCell ref="O411:O413"/>
    <mergeCell ref="P411:P413"/>
    <mergeCell ref="Q411:Q413"/>
    <mergeCell ref="A414:A416"/>
    <mergeCell ref="B414:B416"/>
    <mergeCell ref="D414:D416"/>
    <mergeCell ref="E414:E416"/>
    <mergeCell ref="F414:F416"/>
    <mergeCell ref="G414:G416"/>
    <mergeCell ref="H414:H416"/>
    <mergeCell ref="I411:I413"/>
    <mergeCell ref="J411:J413"/>
    <mergeCell ref="K411:K413"/>
    <mergeCell ref="L411:L413"/>
    <mergeCell ref="M411:M413"/>
    <mergeCell ref="N411:N413"/>
    <mergeCell ref="O420:O422"/>
    <mergeCell ref="P420:P422"/>
    <mergeCell ref="Q420:Q422"/>
    <mergeCell ref="A423:A425"/>
    <mergeCell ref="B423:B425"/>
    <mergeCell ref="D423:D425"/>
    <mergeCell ref="E423:E425"/>
    <mergeCell ref="F423:F425"/>
    <mergeCell ref="G423:G425"/>
    <mergeCell ref="H423:H425"/>
    <mergeCell ref="I420:I422"/>
    <mergeCell ref="J420:J422"/>
    <mergeCell ref="K420:K422"/>
    <mergeCell ref="L420:L422"/>
    <mergeCell ref="M420:M422"/>
    <mergeCell ref="N420:N422"/>
    <mergeCell ref="O417:O419"/>
    <mergeCell ref="P417:P419"/>
    <mergeCell ref="Q417:Q419"/>
    <mergeCell ref="A420:A422"/>
    <mergeCell ref="B420:B422"/>
    <mergeCell ref="D420:D422"/>
    <mergeCell ref="E420:E422"/>
    <mergeCell ref="F420:F422"/>
    <mergeCell ref="G420:G422"/>
    <mergeCell ref="H420:H422"/>
    <mergeCell ref="I417:I419"/>
    <mergeCell ref="J417:J419"/>
    <mergeCell ref="K417:K419"/>
    <mergeCell ref="L417:L419"/>
    <mergeCell ref="M417:M419"/>
    <mergeCell ref="N417:N419"/>
    <mergeCell ref="O426:O428"/>
    <mergeCell ref="P426:P428"/>
    <mergeCell ref="Q426:Q428"/>
    <mergeCell ref="A429:A431"/>
    <mergeCell ref="B429:B431"/>
    <mergeCell ref="D429:D431"/>
    <mergeCell ref="E429:E431"/>
    <mergeCell ref="F429:F431"/>
    <mergeCell ref="G429:G431"/>
    <mergeCell ref="H429:H431"/>
    <mergeCell ref="I426:I428"/>
    <mergeCell ref="J426:J428"/>
    <mergeCell ref="K426:K428"/>
    <mergeCell ref="L426:L428"/>
    <mergeCell ref="M426:M428"/>
    <mergeCell ref="N426:N428"/>
    <mergeCell ref="O423:O425"/>
    <mergeCell ref="P423:P425"/>
    <mergeCell ref="Q423:Q425"/>
    <mergeCell ref="A426:A428"/>
    <mergeCell ref="B426:B428"/>
    <mergeCell ref="D426:D428"/>
    <mergeCell ref="E426:E428"/>
    <mergeCell ref="F426:F428"/>
    <mergeCell ref="G426:G428"/>
    <mergeCell ref="H426:H428"/>
    <mergeCell ref="I423:I425"/>
    <mergeCell ref="J423:J425"/>
    <mergeCell ref="K423:K425"/>
    <mergeCell ref="L423:L425"/>
    <mergeCell ref="M423:M425"/>
    <mergeCell ref="N423:N425"/>
    <mergeCell ref="O432:O434"/>
    <mergeCell ref="P432:P434"/>
    <mergeCell ref="Q432:Q434"/>
    <mergeCell ref="A435:A437"/>
    <mergeCell ref="B435:B437"/>
    <mergeCell ref="D435:D437"/>
    <mergeCell ref="E435:E437"/>
    <mergeCell ref="F435:F437"/>
    <mergeCell ref="G435:G437"/>
    <mergeCell ref="H435:H437"/>
    <mergeCell ref="I432:I434"/>
    <mergeCell ref="J432:J434"/>
    <mergeCell ref="K432:K434"/>
    <mergeCell ref="L432:L434"/>
    <mergeCell ref="M432:M434"/>
    <mergeCell ref="N432:N434"/>
    <mergeCell ref="O429:O431"/>
    <mergeCell ref="P429:P431"/>
    <mergeCell ref="Q429:Q431"/>
    <mergeCell ref="A432:A434"/>
    <mergeCell ref="B432:B434"/>
    <mergeCell ref="D432:D434"/>
    <mergeCell ref="E432:E434"/>
    <mergeCell ref="F432:F434"/>
    <mergeCell ref="G432:G434"/>
    <mergeCell ref="H432:H434"/>
    <mergeCell ref="I429:I431"/>
    <mergeCell ref="J429:J431"/>
    <mergeCell ref="K429:K431"/>
    <mergeCell ref="L429:L431"/>
    <mergeCell ref="M429:M431"/>
    <mergeCell ref="N429:N431"/>
    <mergeCell ref="O438:O440"/>
    <mergeCell ref="P438:P440"/>
    <mergeCell ref="Q438:Q440"/>
    <mergeCell ref="A441:A443"/>
    <mergeCell ref="B441:B443"/>
    <mergeCell ref="D441:D443"/>
    <mergeCell ref="E441:E443"/>
    <mergeCell ref="F441:F443"/>
    <mergeCell ref="G441:G443"/>
    <mergeCell ref="H441:H443"/>
    <mergeCell ref="I438:I440"/>
    <mergeCell ref="J438:J440"/>
    <mergeCell ref="K438:K440"/>
    <mergeCell ref="L438:L440"/>
    <mergeCell ref="M438:M440"/>
    <mergeCell ref="N438:N440"/>
    <mergeCell ref="O435:O437"/>
    <mergeCell ref="P435:P437"/>
    <mergeCell ref="Q435:Q437"/>
    <mergeCell ref="A438:A440"/>
    <mergeCell ref="B438:B440"/>
    <mergeCell ref="D438:D440"/>
    <mergeCell ref="E438:E440"/>
    <mergeCell ref="F438:F440"/>
    <mergeCell ref="G438:G440"/>
    <mergeCell ref="H438:H440"/>
    <mergeCell ref="I435:I437"/>
    <mergeCell ref="J435:J437"/>
    <mergeCell ref="K435:K437"/>
    <mergeCell ref="L435:L437"/>
    <mergeCell ref="M435:M437"/>
    <mergeCell ref="N435:N437"/>
    <mergeCell ref="O444:O446"/>
    <mergeCell ref="P444:P446"/>
    <mergeCell ref="Q444:Q446"/>
    <mergeCell ref="A447:A449"/>
    <mergeCell ref="B447:B449"/>
    <mergeCell ref="D447:D449"/>
    <mergeCell ref="E447:E449"/>
    <mergeCell ref="F447:F449"/>
    <mergeCell ref="G447:G449"/>
    <mergeCell ref="H447:H449"/>
    <mergeCell ref="I444:I446"/>
    <mergeCell ref="J444:J446"/>
    <mergeCell ref="K444:K446"/>
    <mergeCell ref="L444:L446"/>
    <mergeCell ref="M444:M446"/>
    <mergeCell ref="N444:N446"/>
    <mergeCell ref="O441:O443"/>
    <mergeCell ref="P441:P443"/>
    <mergeCell ref="Q441:Q443"/>
    <mergeCell ref="A444:A446"/>
    <mergeCell ref="B444:B446"/>
    <mergeCell ref="D444:D446"/>
    <mergeCell ref="E444:E446"/>
    <mergeCell ref="F444:F446"/>
    <mergeCell ref="G444:G446"/>
    <mergeCell ref="H444:H446"/>
    <mergeCell ref="I441:I443"/>
    <mergeCell ref="J441:J443"/>
    <mergeCell ref="K441:K443"/>
    <mergeCell ref="L441:L443"/>
    <mergeCell ref="M441:M443"/>
    <mergeCell ref="N441:N443"/>
    <mergeCell ref="O450:O452"/>
    <mergeCell ref="P450:P452"/>
    <mergeCell ref="Q450:Q452"/>
    <mergeCell ref="A453:A455"/>
    <mergeCell ref="B453:B455"/>
    <mergeCell ref="D453:D455"/>
    <mergeCell ref="E453:E455"/>
    <mergeCell ref="F453:F455"/>
    <mergeCell ref="G453:G455"/>
    <mergeCell ref="H453:H455"/>
    <mergeCell ref="I450:I452"/>
    <mergeCell ref="J450:J452"/>
    <mergeCell ref="K450:K452"/>
    <mergeCell ref="L450:L452"/>
    <mergeCell ref="M450:M452"/>
    <mergeCell ref="N450:N452"/>
    <mergeCell ref="O447:O449"/>
    <mergeCell ref="P447:P449"/>
    <mergeCell ref="Q447:Q449"/>
    <mergeCell ref="A450:A452"/>
    <mergeCell ref="B450:B452"/>
    <mergeCell ref="D450:D452"/>
    <mergeCell ref="E450:E452"/>
    <mergeCell ref="F450:F452"/>
    <mergeCell ref="G450:G452"/>
    <mergeCell ref="H450:H452"/>
    <mergeCell ref="I447:I449"/>
    <mergeCell ref="J447:J449"/>
    <mergeCell ref="K447:K449"/>
    <mergeCell ref="L447:L449"/>
    <mergeCell ref="M447:M449"/>
    <mergeCell ref="N447:N449"/>
    <mergeCell ref="O456:O458"/>
    <mergeCell ref="P456:P458"/>
    <mergeCell ref="Q456:Q458"/>
    <mergeCell ref="A459:A461"/>
    <mergeCell ref="B459:B461"/>
    <mergeCell ref="D459:D461"/>
    <mergeCell ref="E459:E461"/>
    <mergeCell ref="F459:F461"/>
    <mergeCell ref="G459:G461"/>
    <mergeCell ref="H459:H461"/>
    <mergeCell ref="I456:I458"/>
    <mergeCell ref="J456:J458"/>
    <mergeCell ref="K456:K458"/>
    <mergeCell ref="L456:L458"/>
    <mergeCell ref="M456:M458"/>
    <mergeCell ref="N456:N458"/>
    <mergeCell ref="O453:O455"/>
    <mergeCell ref="P453:P455"/>
    <mergeCell ref="Q453:Q455"/>
    <mergeCell ref="A456:A458"/>
    <mergeCell ref="B456:B458"/>
    <mergeCell ref="D456:D458"/>
    <mergeCell ref="E456:E458"/>
    <mergeCell ref="F456:F458"/>
    <mergeCell ref="G456:G458"/>
    <mergeCell ref="H456:H458"/>
    <mergeCell ref="I453:I455"/>
    <mergeCell ref="J453:J455"/>
    <mergeCell ref="K453:K455"/>
    <mergeCell ref="L453:L455"/>
    <mergeCell ref="M453:M455"/>
    <mergeCell ref="N453:N455"/>
    <mergeCell ref="O462:O464"/>
    <mergeCell ref="P462:P464"/>
    <mergeCell ref="Q462:Q464"/>
    <mergeCell ref="A465:A467"/>
    <mergeCell ref="B465:B467"/>
    <mergeCell ref="D465:D467"/>
    <mergeCell ref="E465:E467"/>
    <mergeCell ref="F465:F467"/>
    <mergeCell ref="G465:G467"/>
    <mergeCell ref="H465:H467"/>
    <mergeCell ref="I462:I464"/>
    <mergeCell ref="J462:J464"/>
    <mergeCell ref="K462:K464"/>
    <mergeCell ref="L462:L464"/>
    <mergeCell ref="M462:M464"/>
    <mergeCell ref="N462:N464"/>
    <mergeCell ref="O459:O461"/>
    <mergeCell ref="P459:P461"/>
    <mergeCell ref="Q459:Q461"/>
    <mergeCell ref="A462:A464"/>
    <mergeCell ref="B462:B464"/>
    <mergeCell ref="D462:D464"/>
    <mergeCell ref="E462:E464"/>
    <mergeCell ref="F462:F464"/>
    <mergeCell ref="G462:G464"/>
    <mergeCell ref="H462:H464"/>
    <mergeCell ref="I459:I461"/>
    <mergeCell ref="J459:J461"/>
    <mergeCell ref="K459:K461"/>
    <mergeCell ref="L459:L461"/>
    <mergeCell ref="M459:M461"/>
    <mergeCell ref="N459:N461"/>
    <mergeCell ref="O468:O470"/>
    <mergeCell ref="P468:P470"/>
    <mergeCell ref="Q468:Q470"/>
    <mergeCell ref="A471:A473"/>
    <mergeCell ref="B471:B473"/>
    <mergeCell ref="D471:D473"/>
    <mergeCell ref="E471:E473"/>
    <mergeCell ref="F471:F473"/>
    <mergeCell ref="G471:G473"/>
    <mergeCell ref="H471:H473"/>
    <mergeCell ref="I468:I470"/>
    <mergeCell ref="J468:J470"/>
    <mergeCell ref="K468:K470"/>
    <mergeCell ref="L468:L470"/>
    <mergeCell ref="M468:M470"/>
    <mergeCell ref="N468:N470"/>
    <mergeCell ref="O465:O467"/>
    <mergeCell ref="P465:P467"/>
    <mergeCell ref="Q465:Q467"/>
    <mergeCell ref="A468:A470"/>
    <mergeCell ref="B468:B470"/>
    <mergeCell ref="D468:D470"/>
    <mergeCell ref="E468:E470"/>
    <mergeCell ref="F468:F470"/>
    <mergeCell ref="G468:G470"/>
    <mergeCell ref="H468:H470"/>
    <mergeCell ref="I465:I467"/>
    <mergeCell ref="J465:J467"/>
    <mergeCell ref="K465:K467"/>
    <mergeCell ref="L465:L467"/>
    <mergeCell ref="M465:M467"/>
    <mergeCell ref="N465:N467"/>
    <mergeCell ref="O474:O476"/>
    <mergeCell ref="P474:P476"/>
    <mergeCell ref="Q474:Q476"/>
    <mergeCell ref="A477:A479"/>
    <mergeCell ref="B477:B479"/>
    <mergeCell ref="D477:D479"/>
    <mergeCell ref="E477:E479"/>
    <mergeCell ref="F477:F479"/>
    <mergeCell ref="G477:G479"/>
    <mergeCell ref="H477:H479"/>
    <mergeCell ref="I474:I476"/>
    <mergeCell ref="J474:J476"/>
    <mergeCell ref="K474:K476"/>
    <mergeCell ref="L474:L476"/>
    <mergeCell ref="M474:M476"/>
    <mergeCell ref="N474:N476"/>
    <mergeCell ref="O471:O473"/>
    <mergeCell ref="P471:P473"/>
    <mergeCell ref="Q471:Q473"/>
    <mergeCell ref="A474:A476"/>
    <mergeCell ref="B474:B476"/>
    <mergeCell ref="D474:D476"/>
    <mergeCell ref="E474:E476"/>
    <mergeCell ref="F474:F476"/>
    <mergeCell ref="G474:G476"/>
    <mergeCell ref="H474:H476"/>
    <mergeCell ref="I471:I473"/>
    <mergeCell ref="J471:J473"/>
    <mergeCell ref="K471:K473"/>
    <mergeCell ref="L471:L473"/>
    <mergeCell ref="M471:M473"/>
    <mergeCell ref="N471:N473"/>
    <mergeCell ref="O480:O482"/>
    <mergeCell ref="P480:P482"/>
    <mergeCell ref="Q480:Q482"/>
    <mergeCell ref="A483:A485"/>
    <mergeCell ref="B483:B485"/>
    <mergeCell ref="D483:D485"/>
    <mergeCell ref="E483:E485"/>
    <mergeCell ref="F483:F485"/>
    <mergeCell ref="G483:G485"/>
    <mergeCell ref="H483:H485"/>
    <mergeCell ref="I480:I482"/>
    <mergeCell ref="J480:J482"/>
    <mergeCell ref="K480:K482"/>
    <mergeCell ref="L480:L482"/>
    <mergeCell ref="M480:M482"/>
    <mergeCell ref="N480:N482"/>
    <mergeCell ref="O477:O479"/>
    <mergeCell ref="P477:P479"/>
    <mergeCell ref="Q477:Q479"/>
    <mergeCell ref="A480:A482"/>
    <mergeCell ref="B480:B482"/>
    <mergeCell ref="D480:D482"/>
    <mergeCell ref="E480:E482"/>
    <mergeCell ref="F480:F482"/>
    <mergeCell ref="G480:G482"/>
    <mergeCell ref="H480:H482"/>
    <mergeCell ref="I477:I479"/>
    <mergeCell ref="J477:J479"/>
    <mergeCell ref="K477:K479"/>
    <mergeCell ref="L477:L479"/>
    <mergeCell ref="M477:M479"/>
    <mergeCell ref="N477:N479"/>
    <mergeCell ref="O486:O488"/>
    <mergeCell ref="P486:P488"/>
    <mergeCell ref="Q486:Q488"/>
    <mergeCell ref="A489:A491"/>
    <mergeCell ref="B489:B491"/>
    <mergeCell ref="D489:D491"/>
    <mergeCell ref="E489:E491"/>
    <mergeCell ref="F489:F491"/>
    <mergeCell ref="G489:G491"/>
    <mergeCell ref="H489:H491"/>
    <mergeCell ref="I486:I488"/>
    <mergeCell ref="J486:J488"/>
    <mergeCell ref="K486:K488"/>
    <mergeCell ref="L486:L488"/>
    <mergeCell ref="M486:M488"/>
    <mergeCell ref="N486:N488"/>
    <mergeCell ref="O483:O485"/>
    <mergeCell ref="P483:P485"/>
    <mergeCell ref="Q483:Q485"/>
    <mergeCell ref="A486:A488"/>
    <mergeCell ref="B486:B488"/>
    <mergeCell ref="D486:D488"/>
    <mergeCell ref="E486:E488"/>
    <mergeCell ref="F486:F488"/>
    <mergeCell ref="G486:G488"/>
    <mergeCell ref="H486:H488"/>
    <mergeCell ref="I483:I485"/>
    <mergeCell ref="J483:J485"/>
    <mergeCell ref="K483:K485"/>
    <mergeCell ref="L483:L485"/>
    <mergeCell ref="M483:M485"/>
    <mergeCell ref="N483:N485"/>
    <mergeCell ref="O492:O494"/>
    <mergeCell ref="P492:P494"/>
    <mergeCell ref="Q492:Q494"/>
    <mergeCell ref="A495:A497"/>
    <mergeCell ref="B495:B497"/>
    <mergeCell ref="D495:D497"/>
    <mergeCell ref="E495:E497"/>
    <mergeCell ref="F495:F497"/>
    <mergeCell ref="G495:G497"/>
    <mergeCell ref="H495:H497"/>
    <mergeCell ref="I492:I494"/>
    <mergeCell ref="J492:J494"/>
    <mergeCell ref="K492:K494"/>
    <mergeCell ref="L492:L494"/>
    <mergeCell ref="M492:M494"/>
    <mergeCell ref="N492:N494"/>
    <mergeCell ref="O489:O491"/>
    <mergeCell ref="P489:P491"/>
    <mergeCell ref="Q489:Q491"/>
    <mergeCell ref="A492:A494"/>
    <mergeCell ref="B492:B494"/>
    <mergeCell ref="D492:D494"/>
    <mergeCell ref="E492:E494"/>
    <mergeCell ref="F492:F494"/>
    <mergeCell ref="G492:G494"/>
    <mergeCell ref="H492:H494"/>
    <mergeCell ref="I489:I491"/>
    <mergeCell ref="J489:J491"/>
    <mergeCell ref="K489:K491"/>
    <mergeCell ref="L489:L491"/>
    <mergeCell ref="M489:M491"/>
    <mergeCell ref="N489:N491"/>
    <mergeCell ref="O498:O500"/>
    <mergeCell ref="P498:P500"/>
    <mergeCell ref="Q498:Q500"/>
    <mergeCell ref="A501:A503"/>
    <mergeCell ref="B501:B503"/>
    <mergeCell ref="D501:D503"/>
    <mergeCell ref="E501:E503"/>
    <mergeCell ref="F501:F503"/>
    <mergeCell ref="G501:G503"/>
    <mergeCell ref="H501:H503"/>
    <mergeCell ref="I498:I500"/>
    <mergeCell ref="J498:J500"/>
    <mergeCell ref="K498:K500"/>
    <mergeCell ref="L498:L500"/>
    <mergeCell ref="M498:M500"/>
    <mergeCell ref="N498:N500"/>
    <mergeCell ref="O495:O497"/>
    <mergeCell ref="P495:P497"/>
    <mergeCell ref="Q495:Q497"/>
    <mergeCell ref="A498:A500"/>
    <mergeCell ref="B498:B500"/>
    <mergeCell ref="D498:D500"/>
    <mergeCell ref="E498:E500"/>
    <mergeCell ref="F498:F500"/>
    <mergeCell ref="G498:G500"/>
    <mergeCell ref="H498:H500"/>
    <mergeCell ref="I495:I497"/>
    <mergeCell ref="J495:J497"/>
    <mergeCell ref="K495:K497"/>
    <mergeCell ref="L495:L497"/>
    <mergeCell ref="M495:M497"/>
    <mergeCell ref="N495:N497"/>
    <mergeCell ref="O504:O506"/>
    <mergeCell ref="P504:P506"/>
    <mergeCell ref="Q504:Q506"/>
    <mergeCell ref="A507:A509"/>
    <mergeCell ref="B507:B509"/>
    <mergeCell ref="D507:D509"/>
    <mergeCell ref="E507:E509"/>
    <mergeCell ref="F507:F509"/>
    <mergeCell ref="G507:G509"/>
    <mergeCell ref="H507:H509"/>
    <mergeCell ref="I504:I506"/>
    <mergeCell ref="J504:J506"/>
    <mergeCell ref="K504:K506"/>
    <mergeCell ref="L504:L506"/>
    <mergeCell ref="M504:M506"/>
    <mergeCell ref="N504:N506"/>
    <mergeCell ref="O501:O503"/>
    <mergeCell ref="P501:P503"/>
    <mergeCell ref="Q501:Q503"/>
    <mergeCell ref="A504:A506"/>
    <mergeCell ref="B504:B506"/>
    <mergeCell ref="D504:D506"/>
    <mergeCell ref="E504:E506"/>
    <mergeCell ref="F504:F506"/>
    <mergeCell ref="G504:G506"/>
    <mergeCell ref="H504:H506"/>
    <mergeCell ref="I501:I503"/>
    <mergeCell ref="J501:J503"/>
    <mergeCell ref="K501:K503"/>
    <mergeCell ref="L501:L503"/>
    <mergeCell ref="M501:M503"/>
    <mergeCell ref="N501:N503"/>
    <mergeCell ref="O510:O512"/>
    <mergeCell ref="P510:P512"/>
    <mergeCell ref="Q510:Q512"/>
    <mergeCell ref="A513:A515"/>
    <mergeCell ref="B513:B515"/>
    <mergeCell ref="D513:D515"/>
    <mergeCell ref="E513:E515"/>
    <mergeCell ref="F513:F515"/>
    <mergeCell ref="G513:G515"/>
    <mergeCell ref="H513:H515"/>
    <mergeCell ref="I510:I512"/>
    <mergeCell ref="J510:J512"/>
    <mergeCell ref="K510:K512"/>
    <mergeCell ref="L510:L512"/>
    <mergeCell ref="M510:M512"/>
    <mergeCell ref="N510:N512"/>
    <mergeCell ref="O507:O509"/>
    <mergeCell ref="P507:P509"/>
    <mergeCell ref="Q507:Q509"/>
    <mergeCell ref="A510:A512"/>
    <mergeCell ref="B510:B512"/>
    <mergeCell ref="D510:D512"/>
    <mergeCell ref="E510:E512"/>
    <mergeCell ref="F510:F512"/>
    <mergeCell ref="G510:G512"/>
    <mergeCell ref="H510:H512"/>
    <mergeCell ref="I507:I509"/>
    <mergeCell ref="J507:J509"/>
    <mergeCell ref="K507:K509"/>
    <mergeCell ref="L507:L509"/>
    <mergeCell ref="M507:M509"/>
    <mergeCell ref="N507:N509"/>
    <mergeCell ref="O516:O518"/>
    <mergeCell ref="P516:P518"/>
    <mergeCell ref="Q516:Q518"/>
    <mergeCell ref="A519:A521"/>
    <mergeCell ref="B519:B521"/>
    <mergeCell ref="D519:D521"/>
    <mergeCell ref="E519:E521"/>
    <mergeCell ref="F519:F521"/>
    <mergeCell ref="G519:G521"/>
    <mergeCell ref="H519:H521"/>
    <mergeCell ref="I516:I518"/>
    <mergeCell ref="J516:J518"/>
    <mergeCell ref="K516:K518"/>
    <mergeCell ref="L516:L518"/>
    <mergeCell ref="M516:M518"/>
    <mergeCell ref="N516:N518"/>
    <mergeCell ref="O513:O515"/>
    <mergeCell ref="P513:P515"/>
    <mergeCell ref="Q513:Q515"/>
    <mergeCell ref="A516:A518"/>
    <mergeCell ref="B516:B518"/>
    <mergeCell ref="D516:D518"/>
    <mergeCell ref="E516:E518"/>
    <mergeCell ref="F516:F518"/>
    <mergeCell ref="G516:G518"/>
    <mergeCell ref="H516:H518"/>
    <mergeCell ref="I513:I515"/>
    <mergeCell ref="J513:J515"/>
    <mergeCell ref="K513:K515"/>
    <mergeCell ref="L513:L515"/>
    <mergeCell ref="M513:M515"/>
    <mergeCell ref="N513:N515"/>
    <mergeCell ref="O522:O524"/>
    <mergeCell ref="P522:P524"/>
    <mergeCell ref="Q522:Q524"/>
    <mergeCell ref="A525:A527"/>
    <mergeCell ref="B525:B527"/>
    <mergeCell ref="D525:D527"/>
    <mergeCell ref="E525:E527"/>
    <mergeCell ref="F525:F527"/>
    <mergeCell ref="G525:G527"/>
    <mergeCell ref="H525:H527"/>
    <mergeCell ref="I522:I524"/>
    <mergeCell ref="J522:J524"/>
    <mergeCell ref="K522:K524"/>
    <mergeCell ref="L522:L524"/>
    <mergeCell ref="M522:M524"/>
    <mergeCell ref="N522:N524"/>
    <mergeCell ref="O519:O521"/>
    <mergeCell ref="P519:P521"/>
    <mergeCell ref="Q519:Q521"/>
    <mergeCell ref="A522:A524"/>
    <mergeCell ref="B522:B524"/>
    <mergeCell ref="D522:D524"/>
    <mergeCell ref="E522:E524"/>
    <mergeCell ref="F522:F524"/>
    <mergeCell ref="G522:G524"/>
    <mergeCell ref="H522:H524"/>
    <mergeCell ref="I519:I521"/>
    <mergeCell ref="J519:J521"/>
    <mergeCell ref="K519:K521"/>
    <mergeCell ref="L519:L521"/>
    <mergeCell ref="M519:M521"/>
    <mergeCell ref="N519:N521"/>
    <mergeCell ref="O528:O530"/>
    <mergeCell ref="P528:P530"/>
    <mergeCell ref="Q528:Q530"/>
    <mergeCell ref="A531:A533"/>
    <mergeCell ref="B531:B533"/>
    <mergeCell ref="D531:D533"/>
    <mergeCell ref="E531:E533"/>
    <mergeCell ref="F531:F533"/>
    <mergeCell ref="G531:G533"/>
    <mergeCell ref="H531:H533"/>
    <mergeCell ref="I528:I530"/>
    <mergeCell ref="J528:J530"/>
    <mergeCell ref="K528:K530"/>
    <mergeCell ref="L528:L530"/>
    <mergeCell ref="M528:M530"/>
    <mergeCell ref="N528:N530"/>
    <mergeCell ref="O525:O527"/>
    <mergeCell ref="P525:P527"/>
    <mergeCell ref="Q525:Q527"/>
    <mergeCell ref="A528:A530"/>
    <mergeCell ref="B528:B530"/>
    <mergeCell ref="D528:D530"/>
    <mergeCell ref="E528:E530"/>
    <mergeCell ref="F528:F530"/>
    <mergeCell ref="G528:G530"/>
    <mergeCell ref="H528:H530"/>
    <mergeCell ref="I525:I527"/>
    <mergeCell ref="J525:J527"/>
    <mergeCell ref="K525:K527"/>
    <mergeCell ref="L525:L527"/>
    <mergeCell ref="M525:M527"/>
    <mergeCell ref="N525:N527"/>
    <mergeCell ref="O534:O536"/>
    <mergeCell ref="P534:P536"/>
    <mergeCell ref="Q534:Q536"/>
    <mergeCell ref="A537:A539"/>
    <mergeCell ref="B537:B539"/>
    <mergeCell ref="D537:D539"/>
    <mergeCell ref="E537:E539"/>
    <mergeCell ref="F537:F539"/>
    <mergeCell ref="G537:G539"/>
    <mergeCell ref="H537:H539"/>
    <mergeCell ref="I534:I536"/>
    <mergeCell ref="J534:J536"/>
    <mergeCell ref="K534:K536"/>
    <mergeCell ref="L534:L536"/>
    <mergeCell ref="M534:M536"/>
    <mergeCell ref="N534:N536"/>
    <mergeCell ref="O531:O533"/>
    <mergeCell ref="P531:P533"/>
    <mergeCell ref="Q531:Q533"/>
    <mergeCell ref="A534:A536"/>
    <mergeCell ref="B534:B536"/>
    <mergeCell ref="D534:D536"/>
    <mergeCell ref="E534:E536"/>
    <mergeCell ref="F534:F536"/>
    <mergeCell ref="G534:G536"/>
    <mergeCell ref="H534:H536"/>
    <mergeCell ref="I531:I533"/>
    <mergeCell ref="J531:J533"/>
    <mergeCell ref="K531:K533"/>
    <mergeCell ref="L531:L533"/>
    <mergeCell ref="M531:M533"/>
    <mergeCell ref="N531:N533"/>
    <mergeCell ref="O540:O542"/>
    <mergeCell ref="P540:P542"/>
    <mergeCell ref="Q540:Q542"/>
    <mergeCell ref="A543:A545"/>
    <mergeCell ref="B543:B545"/>
    <mergeCell ref="D543:D545"/>
    <mergeCell ref="E543:E545"/>
    <mergeCell ref="F543:F545"/>
    <mergeCell ref="G543:G545"/>
    <mergeCell ref="H543:H545"/>
    <mergeCell ref="I540:I542"/>
    <mergeCell ref="J540:J542"/>
    <mergeCell ref="K540:K542"/>
    <mergeCell ref="L540:L542"/>
    <mergeCell ref="M540:M542"/>
    <mergeCell ref="N540:N542"/>
    <mergeCell ref="O537:O539"/>
    <mergeCell ref="P537:P539"/>
    <mergeCell ref="Q537:Q539"/>
    <mergeCell ref="A540:A542"/>
    <mergeCell ref="B540:B542"/>
    <mergeCell ref="D540:D542"/>
    <mergeCell ref="E540:E542"/>
    <mergeCell ref="F540:F542"/>
    <mergeCell ref="G540:G542"/>
    <mergeCell ref="H540:H542"/>
    <mergeCell ref="I537:I539"/>
    <mergeCell ref="J537:J539"/>
    <mergeCell ref="K537:K539"/>
    <mergeCell ref="L537:L539"/>
    <mergeCell ref="M537:M539"/>
    <mergeCell ref="N537:N539"/>
    <mergeCell ref="O546:O548"/>
    <mergeCell ref="P546:P548"/>
    <mergeCell ref="Q546:Q548"/>
    <mergeCell ref="A549:A551"/>
    <mergeCell ref="B549:B551"/>
    <mergeCell ref="D549:D551"/>
    <mergeCell ref="E549:E551"/>
    <mergeCell ref="F549:F551"/>
    <mergeCell ref="G549:G551"/>
    <mergeCell ref="H549:H551"/>
    <mergeCell ref="I546:I548"/>
    <mergeCell ref="J546:J548"/>
    <mergeCell ref="K546:K548"/>
    <mergeCell ref="L546:L548"/>
    <mergeCell ref="M546:M548"/>
    <mergeCell ref="N546:N548"/>
    <mergeCell ref="O543:O545"/>
    <mergeCell ref="P543:P545"/>
    <mergeCell ref="Q543:Q545"/>
    <mergeCell ref="A546:A548"/>
    <mergeCell ref="B546:B548"/>
    <mergeCell ref="D546:D548"/>
    <mergeCell ref="E546:E548"/>
    <mergeCell ref="F546:F548"/>
    <mergeCell ref="G546:G548"/>
    <mergeCell ref="H546:H548"/>
    <mergeCell ref="I543:I545"/>
    <mergeCell ref="J543:J545"/>
    <mergeCell ref="K543:K545"/>
    <mergeCell ref="L543:L545"/>
    <mergeCell ref="M543:M545"/>
    <mergeCell ref="N543:N545"/>
    <mergeCell ref="O552:O554"/>
    <mergeCell ref="P552:P554"/>
    <mergeCell ref="Q552:Q554"/>
    <mergeCell ref="A555:A557"/>
    <mergeCell ref="B555:B557"/>
    <mergeCell ref="D555:D557"/>
    <mergeCell ref="E555:E557"/>
    <mergeCell ref="F555:F557"/>
    <mergeCell ref="G555:G557"/>
    <mergeCell ref="H555:H557"/>
    <mergeCell ref="I552:I554"/>
    <mergeCell ref="J552:J554"/>
    <mergeCell ref="K552:K554"/>
    <mergeCell ref="L552:L554"/>
    <mergeCell ref="M552:M554"/>
    <mergeCell ref="N552:N554"/>
    <mergeCell ref="O549:O551"/>
    <mergeCell ref="P549:P551"/>
    <mergeCell ref="Q549:Q551"/>
    <mergeCell ref="A552:A554"/>
    <mergeCell ref="B552:B554"/>
    <mergeCell ref="D552:D554"/>
    <mergeCell ref="E552:E554"/>
    <mergeCell ref="F552:F554"/>
    <mergeCell ref="G552:G554"/>
    <mergeCell ref="H552:H554"/>
    <mergeCell ref="I549:I551"/>
    <mergeCell ref="J549:J551"/>
    <mergeCell ref="K549:K551"/>
    <mergeCell ref="L549:L551"/>
    <mergeCell ref="M549:M551"/>
    <mergeCell ref="N549:N551"/>
    <mergeCell ref="O558:O560"/>
    <mergeCell ref="P558:P560"/>
    <mergeCell ref="Q558:Q560"/>
    <mergeCell ref="A561:A563"/>
    <mergeCell ref="B561:B563"/>
    <mergeCell ref="D561:D563"/>
    <mergeCell ref="E561:E563"/>
    <mergeCell ref="F561:F563"/>
    <mergeCell ref="G561:G563"/>
    <mergeCell ref="H561:H563"/>
    <mergeCell ref="I558:I560"/>
    <mergeCell ref="J558:J560"/>
    <mergeCell ref="K558:K560"/>
    <mergeCell ref="L558:L560"/>
    <mergeCell ref="M558:M560"/>
    <mergeCell ref="N558:N560"/>
    <mergeCell ref="O555:O557"/>
    <mergeCell ref="P555:P557"/>
    <mergeCell ref="Q555:Q557"/>
    <mergeCell ref="A558:A560"/>
    <mergeCell ref="B558:B560"/>
    <mergeCell ref="D558:D560"/>
    <mergeCell ref="E558:E560"/>
    <mergeCell ref="F558:F560"/>
    <mergeCell ref="G558:G560"/>
    <mergeCell ref="H558:H560"/>
    <mergeCell ref="I555:I557"/>
    <mergeCell ref="J555:J557"/>
    <mergeCell ref="K555:K557"/>
    <mergeCell ref="L555:L557"/>
    <mergeCell ref="M555:M557"/>
    <mergeCell ref="N555:N557"/>
    <mergeCell ref="O564:O566"/>
    <mergeCell ref="P564:P566"/>
    <mergeCell ref="Q564:Q566"/>
    <mergeCell ref="A567:A569"/>
    <mergeCell ref="B567:B569"/>
    <mergeCell ref="D567:D569"/>
    <mergeCell ref="E567:E569"/>
    <mergeCell ref="F567:F569"/>
    <mergeCell ref="G567:G569"/>
    <mergeCell ref="H567:H569"/>
    <mergeCell ref="I564:I566"/>
    <mergeCell ref="J564:J566"/>
    <mergeCell ref="K564:K566"/>
    <mergeCell ref="L564:L566"/>
    <mergeCell ref="M564:M566"/>
    <mergeCell ref="N564:N566"/>
    <mergeCell ref="O561:O563"/>
    <mergeCell ref="P561:P563"/>
    <mergeCell ref="Q561:Q563"/>
    <mergeCell ref="A564:A566"/>
    <mergeCell ref="B564:B566"/>
    <mergeCell ref="D564:D566"/>
    <mergeCell ref="E564:E566"/>
    <mergeCell ref="F564:F566"/>
    <mergeCell ref="G564:G566"/>
    <mergeCell ref="H564:H566"/>
    <mergeCell ref="I561:I563"/>
    <mergeCell ref="J561:J563"/>
    <mergeCell ref="K561:K563"/>
    <mergeCell ref="L561:L563"/>
    <mergeCell ref="M561:M563"/>
    <mergeCell ref="N561:N563"/>
    <mergeCell ref="O570:O572"/>
    <mergeCell ref="P570:P572"/>
    <mergeCell ref="Q570:Q572"/>
    <mergeCell ref="A573:A575"/>
    <mergeCell ref="B573:B575"/>
    <mergeCell ref="D573:D575"/>
    <mergeCell ref="E573:E575"/>
    <mergeCell ref="F573:F575"/>
    <mergeCell ref="G573:G575"/>
    <mergeCell ref="H573:H575"/>
    <mergeCell ref="I570:I572"/>
    <mergeCell ref="J570:J572"/>
    <mergeCell ref="K570:K572"/>
    <mergeCell ref="L570:L572"/>
    <mergeCell ref="M570:M572"/>
    <mergeCell ref="N570:N572"/>
    <mergeCell ref="O567:O569"/>
    <mergeCell ref="P567:P569"/>
    <mergeCell ref="Q567:Q569"/>
    <mergeCell ref="A570:A572"/>
    <mergeCell ref="B570:B572"/>
    <mergeCell ref="D570:D572"/>
    <mergeCell ref="E570:E572"/>
    <mergeCell ref="F570:F572"/>
    <mergeCell ref="G570:G572"/>
    <mergeCell ref="H570:H572"/>
    <mergeCell ref="I567:I569"/>
    <mergeCell ref="J567:J569"/>
    <mergeCell ref="K567:K569"/>
    <mergeCell ref="L567:L569"/>
    <mergeCell ref="M567:M569"/>
    <mergeCell ref="N567:N569"/>
    <mergeCell ref="O576:O578"/>
    <mergeCell ref="P576:P578"/>
    <mergeCell ref="Q576:Q578"/>
    <mergeCell ref="A579:A581"/>
    <mergeCell ref="B579:B581"/>
    <mergeCell ref="D579:D581"/>
    <mergeCell ref="E579:E581"/>
    <mergeCell ref="F579:F581"/>
    <mergeCell ref="G579:G581"/>
    <mergeCell ref="H579:H581"/>
    <mergeCell ref="I576:I578"/>
    <mergeCell ref="J576:J578"/>
    <mergeCell ref="K576:K578"/>
    <mergeCell ref="L576:L578"/>
    <mergeCell ref="M576:M578"/>
    <mergeCell ref="N576:N578"/>
    <mergeCell ref="O573:O575"/>
    <mergeCell ref="P573:P575"/>
    <mergeCell ref="Q573:Q575"/>
    <mergeCell ref="A576:A578"/>
    <mergeCell ref="B576:B578"/>
    <mergeCell ref="D576:D578"/>
    <mergeCell ref="E576:E578"/>
    <mergeCell ref="F576:F578"/>
    <mergeCell ref="G576:G578"/>
    <mergeCell ref="H576:H578"/>
    <mergeCell ref="I573:I575"/>
    <mergeCell ref="J573:J575"/>
    <mergeCell ref="K573:K575"/>
    <mergeCell ref="L573:L575"/>
    <mergeCell ref="M573:M575"/>
    <mergeCell ref="N573:N575"/>
    <mergeCell ref="O582:O584"/>
    <mergeCell ref="P582:P584"/>
    <mergeCell ref="Q582:Q584"/>
    <mergeCell ref="A585:A587"/>
    <mergeCell ref="B585:B587"/>
    <mergeCell ref="D585:D587"/>
    <mergeCell ref="E585:E587"/>
    <mergeCell ref="F585:F587"/>
    <mergeCell ref="G585:G587"/>
    <mergeCell ref="H585:H587"/>
    <mergeCell ref="I582:I584"/>
    <mergeCell ref="J582:J584"/>
    <mergeCell ref="K582:K584"/>
    <mergeCell ref="L582:L584"/>
    <mergeCell ref="M582:M584"/>
    <mergeCell ref="N582:N584"/>
    <mergeCell ref="O579:O581"/>
    <mergeCell ref="P579:P581"/>
    <mergeCell ref="Q579:Q581"/>
    <mergeCell ref="A582:A584"/>
    <mergeCell ref="B582:B584"/>
    <mergeCell ref="D582:D584"/>
    <mergeCell ref="E582:E584"/>
    <mergeCell ref="F582:F584"/>
    <mergeCell ref="G582:G584"/>
    <mergeCell ref="H582:H584"/>
    <mergeCell ref="I579:I581"/>
    <mergeCell ref="J579:J581"/>
    <mergeCell ref="K579:K581"/>
    <mergeCell ref="L579:L581"/>
    <mergeCell ref="M579:M581"/>
    <mergeCell ref="N579:N581"/>
    <mergeCell ref="O588:O590"/>
    <mergeCell ref="P588:P590"/>
    <mergeCell ref="Q588:Q590"/>
    <mergeCell ref="A591:A593"/>
    <mergeCell ref="B591:B593"/>
    <mergeCell ref="D591:D593"/>
    <mergeCell ref="E591:E593"/>
    <mergeCell ref="F591:F593"/>
    <mergeCell ref="G591:G593"/>
    <mergeCell ref="H591:H593"/>
    <mergeCell ref="I588:I590"/>
    <mergeCell ref="J588:J590"/>
    <mergeCell ref="K588:K590"/>
    <mergeCell ref="L588:L590"/>
    <mergeCell ref="M588:M590"/>
    <mergeCell ref="N588:N590"/>
    <mergeCell ref="O585:O587"/>
    <mergeCell ref="P585:P587"/>
    <mergeCell ref="Q585:Q587"/>
    <mergeCell ref="A588:A590"/>
    <mergeCell ref="B588:B590"/>
    <mergeCell ref="D588:D590"/>
    <mergeCell ref="E588:E590"/>
    <mergeCell ref="F588:F590"/>
    <mergeCell ref="G588:G590"/>
    <mergeCell ref="H588:H590"/>
    <mergeCell ref="I585:I587"/>
    <mergeCell ref="J585:J587"/>
    <mergeCell ref="K585:K587"/>
    <mergeCell ref="L585:L587"/>
    <mergeCell ref="M585:M587"/>
    <mergeCell ref="N585:N587"/>
    <mergeCell ref="O594:O596"/>
    <mergeCell ref="P594:P596"/>
    <mergeCell ref="Q594:Q596"/>
    <mergeCell ref="A597:A599"/>
    <mergeCell ref="B597:B599"/>
    <mergeCell ref="D597:D599"/>
    <mergeCell ref="E597:E599"/>
    <mergeCell ref="F597:F599"/>
    <mergeCell ref="G597:G599"/>
    <mergeCell ref="H597:H599"/>
    <mergeCell ref="I594:I596"/>
    <mergeCell ref="J594:J596"/>
    <mergeCell ref="K594:K596"/>
    <mergeCell ref="L594:L596"/>
    <mergeCell ref="M594:M596"/>
    <mergeCell ref="N594:N596"/>
    <mergeCell ref="O591:O593"/>
    <mergeCell ref="P591:P593"/>
    <mergeCell ref="Q591:Q593"/>
    <mergeCell ref="A594:A596"/>
    <mergeCell ref="B594:B596"/>
    <mergeCell ref="D594:D596"/>
    <mergeCell ref="E594:E596"/>
    <mergeCell ref="F594:F596"/>
    <mergeCell ref="G594:G596"/>
    <mergeCell ref="H594:H596"/>
    <mergeCell ref="I591:I593"/>
    <mergeCell ref="J591:J593"/>
    <mergeCell ref="K591:K593"/>
    <mergeCell ref="L591:L593"/>
    <mergeCell ref="M591:M593"/>
    <mergeCell ref="N591:N593"/>
    <mergeCell ref="O600:O602"/>
    <mergeCell ref="P600:P602"/>
    <mergeCell ref="Q600:Q602"/>
    <mergeCell ref="A603:A605"/>
    <mergeCell ref="B603:B605"/>
    <mergeCell ref="D603:D605"/>
    <mergeCell ref="E603:E605"/>
    <mergeCell ref="F603:F605"/>
    <mergeCell ref="G603:G605"/>
    <mergeCell ref="H603:H605"/>
    <mergeCell ref="I600:I602"/>
    <mergeCell ref="J600:J602"/>
    <mergeCell ref="K600:K602"/>
    <mergeCell ref="L600:L602"/>
    <mergeCell ref="M600:M602"/>
    <mergeCell ref="N600:N602"/>
    <mergeCell ref="O597:O599"/>
    <mergeCell ref="P597:P599"/>
    <mergeCell ref="Q597:Q599"/>
    <mergeCell ref="A600:A602"/>
    <mergeCell ref="B600:B602"/>
    <mergeCell ref="D600:D602"/>
    <mergeCell ref="E600:E602"/>
    <mergeCell ref="F600:F602"/>
    <mergeCell ref="G600:G602"/>
    <mergeCell ref="H600:H602"/>
    <mergeCell ref="I597:I599"/>
    <mergeCell ref="J597:J599"/>
    <mergeCell ref="K597:K599"/>
    <mergeCell ref="L597:L599"/>
    <mergeCell ref="M597:M599"/>
    <mergeCell ref="N597:N599"/>
    <mergeCell ref="O606:O608"/>
    <mergeCell ref="P606:P608"/>
    <mergeCell ref="Q606:Q608"/>
    <mergeCell ref="A609:A611"/>
    <mergeCell ref="B609:B611"/>
    <mergeCell ref="D609:D611"/>
    <mergeCell ref="E609:E611"/>
    <mergeCell ref="F609:F611"/>
    <mergeCell ref="G609:G611"/>
    <mergeCell ref="H609:H611"/>
    <mergeCell ref="I606:I608"/>
    <mergeCell ref="J606:J608"/>
    <mergeCell ref="K606:K608"/>
    <mergeCell ref="L606:L608"/>
    <mergeCell ref="M606:M608"/>
    <mergeCell ref="N606:N608"/>
    <mergeCell ref="O603:O605"/>
    <mergeCell ref="P603:P605"/>
    <mergeCell ref="Q603:Q605"/>
    <mergeCell ref="A606:A608"/>
    <mergeCell ref="B606:B608"/>
    <mergeCell ref="D606:D608"/>
    <mergeCell ref="E606:E608"/>
    <mergeCell ref="F606:F608"/>
    <mergeCell ref="G606:G608"/>
    <mergeCell ref="H606:H608"/>
    <mergeCell ref="I603:I605"/>
    <mergeCell ref="J603:J605"/>
    <mergeCell ref="K603:K605"/>
    <mergeCell ref="L603:L605"/>
    <mergeCell ref="M603:M605"/>
    <mergeCell ref="N603:N605"/>
    <mergeCell ref="O612:O614"/>
    <mergeCell ref="P612:P614"/>
    <mergeCell ref="Q612:Q614"/>
    <mergeCell ref="A615:A617"/>
    <mergeCell ref="B615:B617"/>
    <mergeCell ref="D615:D617"/>
    <mergeCell ref="E615:E617"/>
    <mergeCell ref="F615:F617"/>
    <mergeCell ref="G615:G617"/>
    <mergeCell ref="H615:H617"/>
    <mergeCell ref="I612:I614"/>
    <mergeCell ref="J612:J614"/>
    <mergeCell ref="K612:K614"/>
    <mergeCell ref="L612:L614"/>
    <mergeCell ref="M612:M614"/>
    <mergeCell ref="N612:N614"/>
    <mergeCell ref="O609:O611"/>
    <mergeCell ref="P609:P611"/>
    <mergeCell ref="Q609:Q611"/>
    <mergeCell ref="A612:A614"/>
    <mergeCell ref="B612:B614"/>
    <mergeCell ref="D612:D614"/>
    <mergeCell ref="E612:E614"/>
    <mergeCell ref="F612:F614"/>
    <mergeCell ref="G612:G614"/>
    <mergeCell ref="H612:H614"/>
    <mergeCell ref="I609:I611"/>
    <mergeCell ref="J609:J611"/>
    <mergeCell ref="K609:K611"/>
    <mergeCell ref="L609:L611"/>
    <mergeCell ref="M609:M611"/>
    <mergeCell ref="N609:N611"/>
    <mergeCell ref="O618:O620"/>
    <mergeCell ref="P618:P620"/>
    <mergeCell ref="Q618:Q620"/>
    <mergeCell ref="A621:A623"/>
    <mergeCell ref="B621:B623"/>
    <mergeCell ref="D621:D623"/>
    <mergeCell ref="E621:E623"/>
    <mergeCell ref="F621:F623"/>
    <mergeCell ref="G621:G623"/>
    <mergeCell ref="H621:H623"/>
    <mergeCell ref="I618:I620"/>
    <mergeCell ref="J618:J620"/>
    <mergeCell ref="K618:K620"/>
    <mergeCell ref="L618:L620"/>
    <mergeCell ref="M618:M620"/>
    <mergeCell ref="N618:N620"/>
    <mergeCell ref="O615:O617"/>
    <mergeCell ref="P615:P617"/>
    <mergeCell ref="Q615:Q617"/>
    <mergeCell ref="A618:A620"/>
    <mergeCell ref="B618:B620"/>
    <mergeCell ref="D618:D620"/>
    <mergeCell ref="E618:E620"/>
    <mergeCell ref="F618:F620"/>
    <mergeCell ref="G618:G620"/>
    <mergeCell ref="H618:H620"/>
    <mergeCell ref="I615:I617"/>
    <mergeCell ref="J615:J617"/>
    <mergeCell ref="K615:K617"/>
    <mergeCell ref="L615:L617"/>
    <mergeCell ref="M615:M617"/>
    <mergeCell ref="N615:N617"/>
    <mergeCell ref="O624:O626"/>
    <mergeCell ref="P624:P626"/>
    <mergeCell ref="Q624:Q626"/>
    <mergeCell ref="A627:A629"/>
    <mergeCell ref="B627:B629"/>
    <mergeCell ref="D627:D629"/>
    <mergeCell ref="E627:E629"/>
    <mergeCell ref="F627:F629"/>
    <mergeCell ref="G627:G629"/>
    <mergeCell ref="H627:H629"/>
    <mergeCell ref="I624:I626"/>
    <mergeCell ref="J624:J626"/>
    <mergeCell ref="K624:K626"/>
    <mergeCell ref="L624:L626"/>
    <mergeCell ref="M624:M626"/>
    <mergeCell ref="N624:N626"/>
    <mergeCell ref="O621:O623"/>
    <mergeCell ref="P621:P623"/>
    <mergeCell ref="Q621:Q623"/>
    <mergeCell ref="A624:A626"/>
    <mergeCell ref="B624:B626"/>
    <mergeCell ref="D624:D626"/>
    <mergeCell ref="E624:E626"/>
    <mergeCell ref="F624:F626"/>
    <mergeCell ref="G624:G626"/>
    <mergeCell ref="H624:H626"/>
    <mergeCell ref="I621:I623"/>
    <mergeCell ref="J621:J623"/>
    <mergeCell ref="K621:K623"/>
    <mergeCell ref="L621:L623"/>
    <mergeCell ref="M621:M623"/>
    <mergeCell ref="N621:N623"/>
    <mergeCell ref="O630:O632"/>
    <mergeCell ref="P630:P632"/>
    <mergeCell ref="Q630:Q632"/>
    <mergeCell ref="A633:A635"/>
    <mergeCell ref="B633:B635"/>
    <mergeCell ref="D633:D635"/>
    <mergeCell ref="E633:E635"/>
    <mergeCell ref="F633:F635"/>
    <mergeCell ref="G633:G635"/>
    <mergeCell ref="H633:H635"/>
    <mergeCell ref="I630:I632"/>
    <mergeCell ref="J630:J632"/>
    <mergeCell ref="K630:K632"/>
    <mergeCell ref="L630:L632"/>
    <mergeCell ref="M630:M632"/>
    <mergeCell ref="N630:N632"/>
    <mergeCell ref="O627:O629"/>
    <mergeCell ref="P627:P629"/>
    <mergeCell ref="Q627:Q629"/>
    <mergeCell ref="A630:A632"/>
    <mergeCell ref="B630:B632"/>
    <mergeCell ref="D630:D632"/>
    <mergeCell ref="E630:E632"/>
    <mergeCell ref="F630:F632"/>
    <mergeCell ref="G630:G632"/>
    <mergeCell ref="H630:H632"/>
    <mergeCell ref="I627:I629"/>
    <mergeCell ref="J627:J629"/>
    <mergeCell ref="K627:K629"/>
    <mergeCell ref="L627:L629"/>
    <mergeCell ref="M627:M629"/>
    <mergeCell ref="N627:N629"/>
    <mergeCell ref="O636:O638"/>
    <mergeCell ref="P636:P638"/>
    <mergeCell ref="Q636:Q638"/>
    <mergeCell ref="A639:A641"/>
    <mergeCell ref="B639:B641"/>
    <mergeCell ref="D639:D641"/>
    <mergeCell ref="E639:E641"/>
    <mergeCell ref="F639:F641"/>
    <mergeCell ref="G639:G641"/>
    <mergeCell ref="H639:H641"/>
    <mergeCell ref="I636:I638"/>
    <mergeCell ref="J636:J638"/>
    <mergeCell ref="K636:K638"/>
    <mergeCell ref="L636:L638"/>
    <mergeCell ref="M636:M638"/>
    <mergeCell ref="N636:N638"/>
    <mergeCell ref="O633:O635"/>
    <mergeCell ref="P633:P635"/>
    <mergeCell ref="Q633:Q635"/>
    <mergeCell ref="A636:A638"/>
    <mergeCell ref="B636:B638"/>
    <mergeCell ref="D636:D638"/>
    <mergeCell ref="E636:E638"/>
    <mergeCell ref="F636:F638"/>
    <mergeCell ref="G636:G638"/>
    <mergeCell ref="H636:H638"/>
    <mergeCell ref="I633:I635"/>
    <mergeCell ref="J633:J635"/>
    <mergeCell ref="K633:K635"/>
    <mergeCell ref="L633:L635"/>
    <mergeCell ref="M633:M635"/>
    <mergeCell ref="N633:N635"/>
    <mergeCell ref="O642:O644"/>
    <mergeCell ref="P642:P644"/>
    <mergeCell ref="Q642:Q644"/>
    <mergeCell ref="A645:A647"/>
    <mergeCell ref="B645:B647"/>
    <mergeCell ref="D645:D647"/>
    <mergeCell ref="E645:E647"/>
    <mergeCell ref="F645:F647"/>
    <mergeCell ref="G645:G647"/>
    <mergeCell ref="H645:H647"/>
    <mergeCell ref="I642:I644"/>
    <mergeCell ref="J642:J644"/>
    <mergeCell ref="K642:K644"/>
    <mergeCell ref="L642:L644"/>
    <mergeCell ref="M642:M644"/>
    <mergeCell ref="N642:N644"/>
    <mergeCell ref="O639:O641"/>
    <mergeCell ref="P639:P641"/>
    <mergeCell ref="Q639:Q641"/>
    <mergeCell ref="A642:A644"/>
    <mergeCell ref="B642:B644"/>
    <mergeCell ref="D642:D644"/>
    <mergeCell ref="E642:E644"/>
    <mergeCell ref="F642:F644"/>
    <mergeCell ref="G642:G644"/>
    <mergeCell ref="H642:H644"/>
    <mergeCell ref="I639:I641"/>
    <mergeCell ref="J639:J641"/>
    <mergeCell ref="K639:K641"/>
    <mergeCell ref="L639:L641"/>
    <mergeCell ref="M639:M641"/>
    <mergeCell ref="N639:N641"/>
    <mergeCell ref="O648:O650"/>
    <mergeCell ref="P648:P650"/>
    <mergeCell ref="Q648:Q650"/>
    <mergeCell ref="A651:A653"/>
    <mergeCell ref="B651:B653"/>
    <mergeCell ref="D651:D653"/>
    <mergeCell ref="E651:E653"/>
    <mergeCell ref="F651:F653"/>
    <mergeCell ref="G651:G653"/>
    <mergeCell ref="H651:H653"/>
    <mergeCell ref="I648:I650"/>
    <mergeCell ref="J648:J650"/>
    <mergeCell ref="K648:K650"/>
    <mergeCell ref="L648:L650"/>
    <mergeCell ref="M648:M650"/>
    <mergeCell ref="N648:N650"/>
    <mergeCell ref="O645:O647"/>
    <mergeCell ref="P645:P647"/>
    <mergeCell ref="Q645:Q647"/>
    <mergeCell ref="A648:A650"/>
    <mergeCell ref="B648:B650"/>
    <mergeCell ref="D648:D650"/>
    <mergeCell ref="E648:E650"/>
    <mergeCell ref="F648:F650"/>
    <mergeCell ref="G648:G650"/>
    <mergeCell ref="H648:H650"/>
    <mergeCell ref="I645:I647"/>
    <mergeCell ref="J645:J647"/>
    <mergeCell ref="K645:K647"/>
    <mergeCell ref="L645:L647"/>
    <mergeCell ref="M645:M647"/>
    <mergeCell ref="N645:N647"/>
    <mergeCell ref="O654:O656"/>
    <mergeCell ref="P654:P656"/>
    <mergeCell ref="Q654:Q656"/>
    <mergeCell ref="A657:A659"/>
    <mergeCell ref="B657:B659"/>
    <mergeCell ref="D657:D659"/>
    <mergeCell ref="E657:E659"/>
    <mergeCell ref="F657:F659"/>
    <mergeCell ref="G657:G659"/>
    <mergeCell ref="H657:H659"/>
    <mergeCell ref="I654:I656"/>
    <mergeCell ref="J654:J656"/>
    <mergeCell ref="K654:K656"/>
    <mergeCell ref="L654:L656"/>
    <mergeCell ref="M654:M656"/>
    <mergeCell ref="N654:N656"/>
    <mergeCell ref="O651:O653"/>
    <mergeCell ref="P651:P653"/>
    <mergeCell ref="Q651:Q653"/>
    <mergeCell ref="A654:A656"/>
    <mergeCell ref="B654:B656"/>
    <mergeCell ref="D654:D656"/>
    <mergeCell ref="E654:E656"/>
    <mergeCell ref="F654:F656"/>
    <mergeCell ref="G654:G656"/>
    <mergeCell ref="H654:H656"/>
    <mergeCell ref="I651:I653"/>
    <mergeCell ref="J651:J653"/>
    <mergeCell ref="K651:K653"/>
    <mergeCell ref="L651:L653"/>
    <mergeCell ref="M651:M653"/>
    <mergeCell ref="N651:N653"/>
    <mergeCell ref="O660:O662"/>
    <mergeCell ref="P660:P662"/>
    <mergeCell ref="Q660:Q662"/>
    <mergeCell ref="A663:A665"/>
    <mergeCell ref="B663:B665"/>
    <mergeCell ref="D663:D665"/>
    <mergeCell ref="E663:E665"/>
    <mergeCell ref="F663:F665"/>
    <mergeCell ref="G663:G665"/>
    <mergeCell ref="H663:H665"/>
    <mergeCell ref="I660:I662"/>
    <mergeCell ref="J660:J662"/>
    <mergeCell ref="K660:K662"/>
    <mergeCell ref="L660:L662"/>
    <mergeCell ref="M660:M662"/>
    <mergeCell ref="N660:N662"/>
    <mergeCell ref="O657:O659"/>
    <mergeCell ref="P657:P659"/>
    <mergeCell ref="Q657:Q659"/>
    <mergeCell ref="A660:A662"/>
    <mergeCell ref="B660:B662"/>
    <mergeCell ref="D660:D662"/>
    <mergeCell ref="E660:E662"/>
    <mergeCell ref="F660:F662"/>
    <mergeCell ref="G660:G662"/>
    <mergeCell ref="H660:H662"/>
    <mergeCell ref="I657:I659"/>
    <mergeCell ref="J657:J659"/>
    <mergeCell ref="K657:K659"/>
    <mergeCell ref="L657:L659"/>
    <mergeCell ref="M657:M659"/>
    <mergeCell ref="N657:N659"/>
    <mergeCell ref="O666:O668"/>
    <mergeCell ref="P666:P668"/>
    <mergeCell ref="Q666:Q668"/>
    <mergeCell ref="A669:A671"/>
    <mergeCell ref="B669:B671"/>
    <mergeCell ref="D669:D671"/>
    <mergeCell ref="E669:E671"/>
    <mergeCell ref="F669:F671"/>
    <mergeCell ref="G669:G671"/>
    <mergeCell ref="H669:H671"/>
    <mergeCell ref="I666:I668"/>
    <mergeCell ref="J666:J668"/>
    <mergeCell ref="K666:K668"/>
    <mergeCell ref="L666:L668"/>
    <mergeCell ref="M666:M668"/>
    <mergeCell ref="N666:N668"/>
    <mergeCell ref="O663:O665"/>
    <mergeCell ref="P663:P665"/>
    <mergeCell ref="Q663:Q665"/>
    <mergeCell ref="A666:A668"/>
    <mergeCell ref="B666:B668"/>
    <mergeCell ref="D666:D668"/>
    <mergeCell ref="E666:E668"/>
    <mergeCell ref="F666:F668"/>
    <mergeCell ref="G666:G668"/>
    <mergeCell ref="H666:H668"/>
    <mergeCell ref="I663:I665"/>
    <mergeCell ref="J663:J665"/>
    <mergeCell ref="K663:K665"/>
    <mergeCell ref="L663:L665"/>
    <mergeCell ref="M663:M665"/>
    <mergeCell ref="N663:N665"/>
    <mergeCell ref="O672:O674"/>
    <mergeCell ref="P672:P674"/>
    <mergeCell ref="Q672:Q674"/>
    <mergeCell ref="A675:A677"/>
    <mergeCell ref="B675:B677"/>
    <mergeCell ref="D675:D677"/>
    <mergeCell ref="E675:E677"/>
    <mergeCell ref="F675:F677"/>
    <mergeCell ref="G675:G677"/>
    <mergeCell ref="H675:H677"/>
    <mergeCell ref="I672:I674"/>
    <mergeCell ref="J672:J674"/>
    <mergeCell ref="K672:K674"/>
    <mergeCell ref="L672:L674"/>
    <mergeCell ref="M672:M674"/>
    <mergeCell ref="N672:N674"/>
    <mergeCell ref="O669:O671"/>
    <mergeCell ref="P669:P671"/>
    <mergeCell ref="Q669:Q671"/>
    <mergeCell ref="A672:A674"/>
    <mergeCell ref="B672:B674"/>
    <mergeCell ref="D672:D674"/>
    <mergeCell ref="E672:E674"/>
    <mergeCell ref="F672:F674"/>
    <mergeCell ref="G672:G674"/>
    <mergeCell ref="H672:H674"/>
    <mergeCell ref="I669:I671"/>
    <mergeCell ref="J669:J671"/>
    <mergeCell ref="K669:K671"/>
    <mergeCell ref="L669:L671"/>
    <mergeCell ref="M669:M671"/>
    <mergeCell ref="N669:N671"/>
    <mergeCell ref="O678:O680"/>
    <mergeCell ref="P678:P680"/>
    <mergeCell ref="Q678:Q680"/>
    <mergeCell ref="A681:A683"/>
    <mergeCell ref="B681:B683"/>
    <mergeCell ref="D681:D683"/>
    <mergeCell ref="E681:E683"/>
    <mergeCell ref="F681:F683"/>
    <mergeCell ref="G681:G683"/>
    <mergeCell ref="H681:H683"/>
    <mergeCell ref="I678:I680"/>
    <mergeCell ref="J678:J680"/>
    <mergeCell ref="K678:K680"/>
    <mergeCell ref="L678:L680"/>
    <mergeCell ref="M678:M680"/>
    <mergeCell ref="N678:N680"/>
    <mergeCell ref="O675:O677"/>
    <mergeCell ref="P675:P677"/>
    <mergeCell ref="Q675:Q677"/>
    <mergeCell ref="A678:A680"/>
    <mergeCell ref="B678:B680"/>
    <mergeCell ref="D678:D680"/>
    <mergeCell ref="E678:E680"/>
    <mergeCell ref="F678:F680"/>
    <mergeCell ref="G678:G680"/>
    <mergeCell ref="H678:H680"/>
    <mergeCell ref="I675:I677"/>
    <mergeCell ref="J675:J677"/>
    <mergeCell ref="K675:K677"/>
    <mergeCell ref="L675:L677"/>
    <mergeCell ref="M675:M677"/>
    <mergeCell ref="N675:N677"/>
    <mergeCell ref="O684:O686"/>
    <mergeCell ref="P684:P686"/>
    <mergeCell ref="Q684:Q686"/>
    <mergeCell ref="A687:A689"/>
    <mergeCell ref="B687:B689"/>
    <mergeCell ref="D687:D689"/>
    <mergeCell ref="E687:E689"/>
    <mergeCell ref="F687:F689"/>
    <mergeCell ref="G687:G689"/>
    <mergeCell ref="H687:H689"/>
    <mergeCell ref="I684:I686"/>
    <mergeCell ref="J684:J686"/>
    <mergeCell ref="K684:K686"/>
    <mergeCell ref="L684:L686"/>
    <mergeCell ref="M684:M686"/>
    <mergeCell ref="N684:N686"/>
    <mergeCell ref="O681:O683"/>
    <mergeCell ref="P681:P683"/>
    <mergeCell ref="Q681:Q683"/>
    <mergeCell ref="A684:A686"/>
    <mergeCell ref="B684:B686"/>
    <mergeCell ref="D684:D686"/>
    <mergeCell ref="E684:E686"/>
    <mergeCell ref="F684:F686"/>
    <mergeCell ref="G684:G686"/>
    <mergeCell ref="H684:H686"/>
    <mergeCell ref="I681:I683"/>
    <mergeCell ref="J681:J683"/>
    <mergeCell ref="K681:K683"/>
    <mergeCell ref="L681:L683"/>
    <mergeCell ref="M681:M683"/>
    <mergeCell ref="N681:N683"/>
    <mergeCell ref="O690:O692"/>
    <mergeCell ref="P690:P692"/>
    <mergeCell ref="Q690:Q692"/>
    <mergeCell ref="A693:A695"/>
    <mergeCell ref="B693:B695"/>
    <mergeCell ref="D693:D695"/>
    <mergeCell ref="E693:E695"/>
    <mergeCell ref="F693:F695"/>
    <mergeCell ref="G693:G695"/>
    <mergeCell ref="H693:H695"/>
    <mergeCell ref="I690:I692"/>
    <mergeCell ref="J690:J692"/>
    <mergeCell ref="K690:K692"/>
    <mergeCell ref="L690:L692"/>
    <mergeCell ref="M690:M692"/>
    <mergeCell ref="N690:N692"/>
    <mergeCell ref="O687:O689"/>
    <mergeCell ref="P687:P689"/>
    <mergeCell ref="Q687:Q689"/>
    <mergeCell ref="A690:A692"/>
    <mergeCell ref="B690:B692"/>
    <mergeCell ref="D690:D692"/>
    <mergeCell ref="E690:E692"/>
    <mergeCell ref="F690:F692"/>
    <mergeCell ref="G690:G692"/>
    <mergeCell ref="H690:H692"/>
    <mergeCell ref="I687:I689"/>
    <mergeCell ref="J687:J689"/>
    <mergeCell ref="K687:K689"/>
    <mergeCell ref="L687:L689"/>
    <mergeCell ref="M687:M689"/>
    <mergeCell ref="N687:N689"/>
    <mergeCell ref="O696:O698"/>
    <mergeCell ref="P696:P698"/>
    <mergeCell ref="Q696:Q698"/>
    <mergeCell ref="A699:A701"/>
    <mergeCell ref="B699:B701"/>
    <mergeCell ref="D699:D701"/>
    <mergeCell ref="E699:E701"/>
    <mergeCell ref="F699:F701"/>
    <mergeCell ref="G699:G701"/>
    <mergeCell ref="H699:H701"/>
    <mergeCell ref="I696:I698"/>
    <mergeCell ref="J696:J698"/>
    <mergeCell ref="K696:K698"/>
    <mergeCell ref="L696:L698"/>
    <mergeCell ref="M696:M698"/>
    <mergeCell ref="N696:N698"/>
    <mergeCell ref="O693:O695"/>
    <mergeCell ref="P693:P695"/>
    <mergeCell ref="Q693:Q695"/>
    <mergeCell ref="A696:A698"/>
    <mergeCell ref="B696:B698"/>
    <mergeCell ref="D696:D698"/>
    <mergeCell ref="E696:E698"/>
    <mergeCell ref="F696:F698"/>
    <mergeCell ref="G696:G698"/>
    <mergeCell ref="H696:H698"/>
    <mergeCell ref="I693:I695"/>
    <mergeCell ref="J693:J695"/>
    <mergeCell ref="K693:K695"/>
    <mergeCell ref="L693:L695"/>
    <mergeCell ref="M693:M695"/>
    <mergeCell ref="N693:N695"/>
    <mergeCell ref="O702:O704"/>
    <mergeCell ref="P702:P704"/>
    <mergeCell ref="Q702:Q704"/>
    <mergeCell ref="A705:A707"/>
    <mergeCell ref="B705:B707"/>
    <mergeCell ref="D705:D707"/>
    <mergeCell ref="E705:E707"/>
    <mergeCell ref="F705:F707"/>
    <mergeCell ref="G705:G707"/>
    <mergeCell ref="H705:H707"/>
    <mergeCell ref="I702:I704"/>
    <mergeCell ref="J702:J704"/>
    <mergeCell ref="K702:K704"/>
    <mergeCell ref="L702:L704"/>
    <mergeCell ref="M702:M704"/>
    <mergeCell ref="N702:N704"/>
    <mergeCell ref="O699:O701"/>
    <mergeCell ref="P699:P701"/>
    <mergeCell ref="Q699:Q701"/>
    <mergeCell ref="A702:A704"/>
    <mergeCell ref="B702:B704"/>
    <mergeCell ref="D702:D704"/>
    <mergeCell ref="E702:E704"/>
    <mergeCell ref="F702:F704"/>
    <mergeCell ref="G702:G704"/>
    <mergeCell ref="H702:H704"/>
    <mergeCell ref="I699:I701"/>
    <mergeCell ref="J699:J701"/>
    <mergeCell ref="K699:K701"/>
    <mergeCell ref="L699:L701"/>
    <mergeCell ref="M699:M701"/>
    <mergeCell ref="N699:N701"/>
    <mergeCell ref="O708:O710"/>
    <mergeCell ref="P708:P710"/>
    <mergeCell ref="Q708:Q710"/>
    <mergeCell ref="A711:A713"/>
    <mergeCell ref="B711:B713"/>
    <mergeCell ref="D711:D713"/>
    <mergeCell ref="E711:E713"/>
    <mergeCell ref="F711:F713"/>
    <mergeCell ref="G711:G713"/>
    <mergeCell ref="H711:H713"/>
    <mergeCell ref="I708:I710"/>
    <mergeCell ref="J708:J710"/>
    <mergeCell ref="K708:K710"/>
    <mergeCell ref="L708:L710"/>
    <mergeCell ref="M708:M710"/>
    <mergeCell ref="N708:N710"/>
    <mergeCell ref="O705:O707"/>
    <mergeCell ref="P705:P707"/>
    <mergeCell ref="Q705:Q707"/>
    <mergeCell ref="A708:A710"/>
    <mergeCell ref="B708:B710"/>
    <mergeCell ref="D708:D710"/>
    <mergeCell ref="E708:E710"/>
    <mergeCell ref="F708:F710"/>
    <mergeCell ref="G708:G710"/>
    <mergeCell ref="H708:H710"/>
    <mergeCell ref="I705:I707"/>
    <mergeCell ref="J705:J707"/>
    <mergeCell ref="K705:K707"/>
    <mergeCell ref="L705:L707"/>
    <mergeCell ref="M705:M707"/>
    <mergeCell ref="N705:N707"/>
    <mergeCell ref="O714:O716"/>
    <mergeCell ref="P714:P716"/>
    <mergeCell ref="Q714:Q716"/>
    <mergeCell ref="A717:A719"/>
    <mergeCell ref="B717:B719"/>
    <mergeCell ref="D717:D719"/>
    <mergeCell ref="E717:E719"/>
    <mergeCell ref="F717:F719"/>
    <mergeCell ref="G717:G719"/>
    <mergeCell ref="H717:H719"/>
    <mergeCell ref="I714:I716"/>
    <mergeCell ref="J714:J716"/>
    <mergeCell ref="K714:K716"/>
    <mergeCell ref="L714:L716"/>
    <mergeCell ref="M714:M716"/>
    <mergeCell ref="N714:N716"/>
    <mergeCell ref="O711:O713"/>
    <mergeCell ref="P711:P713"/>
    <mergeCell ref="Q711:Q713"/>
    <mergeCell ref="A714:A716"/>
    <mergeCell ref="B714:B716"/>
    <mergeCell ref="D714:D716"/>
    <mergeCell ref="E714:E716"/>
    <mergeCell ref="F714:F716"/>
    <mergeCell ref="G714:G716"/>
    <mergeCell ref="H714:H716"/>
    <mergeCell ref="I711:I713"/>
    <mergeCell ref="J711:J713"/>
    <mergeCell ref="K711:K713"/>
    <mergeCell ref="L711:L713"/>
    <mergeCell ref="M711:M713"/>
    <mergeCell ref="N711:N713"/>
    <mergeCell ref="O720:O722"/>
    <mergeCell ref="P720:P722"/>
    <mergeCell ref="Q720:Q722"/>
    <mergeCell ref="A723:A725"/>
    <mergeCell ref="B723:B725"/>
    <mergeCell ref="D723:D725"/>
    <mergeCell ref="E723:E725"/>
    <mergeCell ref="F723:F725"/>
    <mergeCell ref="G723:G725"/>
    <mergeCell ref="H723:H725"/>
    <mergeCell ref="I720:I722"/>
    <mergeCell ref="J720:J722"/>
    <mergeCell ref="K720:K722"/>
    <mergeCell ref="L720:L722"/>
    <mergeCell ref="M720:M722"/>
    <mergeCell ref="N720:N722"/>
    <mergeCell ref="O717:O719"/>
    <mergeCell ref="P717:P719"/>
    <mergeCell ref="Q717:Q719"/>
    <mergeCell ref="A720:A722"/>
    <mergeCell ref="B720:B722"/>
    <mergeCell ref="D720:D722"/>
    <mergeCell ref="E720:E722"/>
    <mergeCell ref="F720:F722"/>
    <mergeCell ref="G720:G722"/>
    <mergeCell ref="H720:H722"/>
    <mergeCell ref="I717:I719"/>
    <mergeCell ref="J717:J719"/>
    <mergeCell ref="K717:K719"/>
    <mergeCell ref="L717:L719"/>
    <mergeCell ref="M717:M719"/>
    <mergeCell ref="N717:N719"/>
    <mergeCell ref="O726:O728"/>
    <mergeCell ref="P726:P728"/>
    <mergeCell ref="Q726:Q728"/>
    <mergeCell ref="A729:A731"/>
    <mergeCell ref="B729:B731"/>
    <mergeCell ref="D729:D731"/>
    <mergeCell ref="E729:E731"/>
    <mergeCell ref="F729:F731"/>
    <mergeCell ref="G729:G731"/>
    <mergeCell ref="H729:H731"/>
    <mergeCell ref="I726:I728"/>
    <mergeCell ref="J726:J728"/>
    <mergeCell ref="K726:K728"/>
    <mergeCell ref="L726:L728"/>
    <mergeCell ref="M726:M728"/>
    <mergeCell ref="N726:N728"/>
    <mergeCell ref="O723:O725"/>
    <mergeCell ref="P723:P725"/>
    <mergeCell ref="Q723:Q725"/>
    <mergeCell ref="A726:A728"/>
    <mergeCell ref="B726:B728"/>
    <mergeCell ref="D726:D728"/>
    <mergeCell ref="E726:E728"/>
    <mergeCell ref="F726:F728"/>
    <mergeCell ref="G726:G728"/>
    <mergeCell ref="H726:H728"/>
    <mergeCell ref="I723:I725"/>
    <mergeCell ref="J723:J725"/>
    <mergeCell ref="K723:K725"/>
    <mergeCell ref="L723:L725"/>
    <mergeCell ref="M723:M725"/>
    <mergeCell ref="N723:N725"/>
    <mergeCell ref="O732:O734"/>
    <mergeCell ref="P732:P734"/>
    <mergeCell ref="Q732:Q734"/>
    <mergeCell ref="A735:A737"/>
    <mergeCell ref="B735:B737"/>
    <mergeCell ref="D735:D737"/>
    <mergeCell ref="E735:E737"/>
    <mergeCell ref="F735:F737"/>
    <mergeCell ref="G735:G737"/>
    <mergeCell ref="H735:H737"/>
    <mergeCell ref="I732:I734"/>
    <mergeCell ref="J732:J734"/>
    <mergeCell ref="K732:K734"/>
    <mergeCell ref="L732:L734"/>
    <mergeCell ref="M732:M734"/>
    <mergeCell ref="N732:N734"/>
    <mergeCell ref="O729:O731"/>
    <mergeCell ref="P729:P731"/>
    <mergeCell ref="Q729:Q731"/>
    <mergeCell ref="A732:A734"/>
    <mergeCell ref="B732:B734"/>
    <mergeCell ref="D732:D734"/>
    <mergeCell ref="E732:E734"/>
    <mergeCell ref="F732:F734"/>
    <mergeCell ref="G732:G734"/>
    <mergeCell ref="H732:H734"/>
    <mergeCell ref="I729:I731"/>
    <mergeCell ref="J729:J731"/>
    <mergeCell ref="K729:K731"/>
    <mergeCell ref="L729:L731"/>
    <mergeCell ref="M729:M731"/>
    <mergeCell ref="N729:N731"/>
    <mergeCell ref="O738:O740"/>
    <mergeCell ref="P738:P740"/>
    <mergeCell ref="Q738:Q740"/>
    <mergeCell ref="A741:A743"/>
    <mergeCell ref="B741:B743"/>
    <mergeCell ref="D741:D743"/>
    <mergeCell ref="E741:E743"/>
    <mergeCell ref="F741:F743"/>
    <mergeCell ref="G741:G743"/>
    <mergeCell ref="H741:H743"/>
    <mergeCell ref="I738:I740"/>
    <mergeCell ref="J738:J740"/>
    <mergeCell ref="K738:K740"/>
    <mergeCell ref="L738:L740"/>
    <mergeCell ref="M738:M740"/>
    <mergeCell ref="N738:N740"/>
    <mergeCell ref="O735:O737"/>
    <mergeCell ref="P735:P737"/>
    <mergeCell ref="Q735:Q737"/>
    <mergeCell ref="A738:A740"/>
    <mergeCell ref="B738:B740"/>
    <mergeCell ref="D738:D740"/>
    <mergeCell ref="E738:E740"/>
    <mergeCell ref="F738:F740"/>
    <mergeCell ref="G738:G740"/>
    <mergeCell ref="H738:H740"/>
    <mergeCell ref="I735:I737"/>
    <mergeCell ref="J735:J737"/>
    <mergeCell ref="K735:K737"/>
    <mergeCell ref="L735:L737"/>
    <mergeCell ref="M735:M737"/>
    <mergeCell ref="N735:N737"/>
    <mergeCell ref="O744:O746"/>
    <mergeCell ref="P744:P746"/>
    <mergeCell ref="Q744:Q746"/>
    <mergeCell ref="A747:A749"/>
    <mergeCell ref="B747:B749"/>
    <mergeCell ref="D747:D749"/>
    <mergeCell ref="E747:E749"/>
    <mergeCell ref="F747:F749"/>
    <mergeCell ref="G747:G749"/>
    <mergeCell ref="H747:H749"/>
    <mergeCell ref="I744:I746"/>
    <mergeCell ref="J744:J746"/>
    <mergeCell ref="K744:K746"/>
    <mergeCell ref="L744:L746"/>
    <mergeCell ref="M744:M746"/>
    <mergeCell ref="N744:N746"/>
    <mergeCell ref="O741:O743"/>
    <mergeCell ref="P741:P743"/>
    <mergeCell ref="Q741:Q743"/>
    <mergeCell ref="A744:A746"/>
    <mergeCell ref="B744:B746"/>
    <mergeCell ref="D744:D746"/>
    <mergeCell ref="E744:E746"/>
    <mergeCell ref="F744:F746"/>
    <mergeCell ref="G744:G746"/>
    <mergeCell ref="H744:H746"/>
    <mergeCell ref="I741:I743"/>
    <mergeCell ref="J741:J743"/>
    <mergeCell ref="K741:K743"/>
    <mergeCell ref="L741:L743"/>
    <mergeCell ref="M741:M743"/>
    <mergeCell ref="N741:N743"/>
    <mergeCell ref="O750:O752"/>
    <mergeCell ref="P750:P752"/>
    <mergeCell ref="Q750:Q752"/>
    <mergeCell ref="I750:I752"/>
    <mergeCell ref="J750:J752"/>
    <mergeCell ref="K750:K752"/>
    <mergeCell ref="L750:L752"/>
    <mergeCell ref="M750:M752"/>
    <mergeCell ref="N750:N752"/>
    <mergeCell ref="O747:O749"/>
    <mergeCell ref="P747:P749"/>
    <mergeCell ref="Q747:Q749"/>
    <mergeCell ref="A750:A752"/>
    <mergeCell ref="B750:B752"/>
    <mergeCell ref="D750:D752"/>
    <mergeCell ref="E750:E752"/>
    <mergeCell ref="F750:F752"/>
    <mergeCell ref="G750:G752"/>
    <mergeCell ref="H750:H752"/>
    <mergeCell ref="I747:I749"/>
    <mergeCell ref="J747:J749"/>
    <mergeCell ref="K747:K749"/>
    <mergeCell ref="L747:L749"/>
    <mergeCell ref="M747:M749"/>
    <mergeCell ref="N747:N74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06401-0159-42F5-ADC1-DFC13CDD7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League Settings</vt:lpstr>
      <vt:lpstr>Default Rankings Import</vt:lpstr>
      <vt:lpstr>Default Rankings</vt:lpstr>
      <vt:lpstr>Personal Rankings</vt:lpstr>
      <vt:lpstr>Fantasy Teams</vt:lpstr>
      <vt:lpstr>Live Draft Suggestions</vt:lpstr>
      <vt:lpstr>Live Draft Picks</vt:lpstr>
      <vt:lpstr>ESPN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2015-06-05T18:17:20Z</dcterms:created>
  <dcterms:modified xsi:type="dcterms:W3CDTF">2019-08-21T14:21:29Z</dcterms:modified>
</cp:coreProperties>
</file>